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_RAGIONERIA\UFFICIO RAGIONERIA\PERSONALE\CONTRATTAZIONE INTEGRATIVA\ANNO 2025\Liquidazione\"/>
    </mc:Choice>
  </mc:AlternateContent>
  <xr:revisionPtr revIDLastSave="0" documentId="13_ncr:1_{A44AE5A3-6AD7-42A3-AA26-5C5587C8D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3" l="1"/>
  <c r="J14" i="3" l="1"/>
  <c r="L16" i="3" l="1"/>
  <c r="K16" i="3"/>
  <c r="D13" i="1" s="1"/>
  <c r="E13" i="1" s="1"/>
  <c r="J16" i="3"/>
  <c r="H16" i="3"/>
  <c r="D10" i="1" s="1"/>
  <c r="E10" i="1" s="1"/>
  <c r="G16" i="3"/>
  <c r="D9" i="1" s="1"/>
  <c r="E9" i="1" s="1"/>
  <c r="F16" i="3"/>
  <c r="D6" i="1" s="1"/>
  <c r="E6" i="1" s="1"/>
  <c r="E16" i="3"/>
  <c r="D8" i="1" s="1"/>
  <c r="E8" i="1" s="1"/>
  <c r="D16" i="3"/>
  <c r="D7" i="1" s="1"/>
  <c r="E7" i="1" s="1"/>
  <c r="M9" i="3"/>
  <c r="I16" i="3"/>
  <c r="D11" i="1" s="1"/>
  <c r="E11" i="1" s="1"/>
  <c r="E19" i="2"/>
  <c r="F19" i="2" s="1"/>
  <c r="H19" i="2" s="1"/>
  <c r="E18" i="2"/>
  <c r="F18" i="2" s="1"/>
  <c r="H18" i="2" s="1"/>
  <c r="E17" i="2"/>
  <c r="D17" i="2"/>
  <c r="F17" i="2" s="1"/>
  <c r="H17" i="2" s="1"/>
  <c r="E16" i="2"/>
  <c r="F16" i="2" s="1"/>
  <c r="H16" i="2" s="1"/>
  <c r="E15" i="2"/>
  <c r="D15" i="2"/>
  <c r="E14" i="2"/>
  <c r="F14" i="2" s="1"/>
  <c r="H14" i="2" s="1"/>
  <c r="E13" i="2"/>
  <c r="F13" i="2" s="1"/>
  <c r="H13" i="2" s="1"/>
  <c r="E12" i="2"/>
  <c r="F12" i="2" s="1"/>
  <c r="H12" i="2" s="1"/>
  <c r="E11" i="2"/>
  <c r="F11" i="2" s="1"/>
  <c r="H11" i="2" s="1"/>
  <c r="E10" i="2"/>
  <c r="F10" i="2" s="1"/>
  <c r="H10" i="2" s="1"/>
  <c r="E9" i="2"/>
  <c r="F9" i="2" s="1"/>
  <c r="H9" i="2" s="1"/>
  <c r="E8" i="2"/>
  <c r="F8" i="2" s="1"/>
  <c r="H8" i="2" s="1"/>
  <c r="E7" i="2"/>
  <c r="F7" i="2" s="1"/>
  <c r="H7" i="2" s="1"/>
  <c r="E6" i="2"/>
  <c r="F6" i="2" s="1"/>
  <c r="H6" i="2" s="1"/>
  <c r="D12" i="1"/>
  <c r="E12" i="1" s="1"/>
  <c r="F15" i="2" l="1"/>
  <c r="H15" i="2" s="1"/>
  <c r="H20" i="2"/>
  <c r="I12" i="2" s="1"/>
  <c r="I11" i="2"/>
  <c r="C6" i="3" s="1"/>
  <c r="M6" i="3" s="1"/>
  <c r="I15" i="2"/>
  <c r="C13" i="3" s="1"/>
  <c r="M13" i="3" s="1"/>
  <c r="I19" i="2"/>
  <c r="C15" i="3" s="1"/>
  <c r="M15" i="3" s="1"/>
  <c r="I8" i="2"/>
  <c r="I13" i="2"/>
  <c r="I14" i="2"/>
  <c r="I16" i="2"/>
  <c r="C5" i="3" s="1"/>
  <c r="M5" i="3" s="1"/>
  <c r="I7" i="2"/>
  <c r="I9" i="2"/>
  <c r="C14" i="3" s="1"/>
  <c r="M14" i="3" s="1"/>
  <c r="C10" i="3" l="1"/>
  <c r="M10" i="3" s="1"/>
  <c r="C8" i="3"/>
  <c r="M8" i="3" s="1"/>
  <c r="I10" i="2"/>
  <c r="C7" i="3" s="1"/>
  <c r="M7" i="3" s="1"/>
  <c r="I6" i="2"/>
  <c r="C4" i="3" s="1"/>
  <c r="I18" i="2"/>
  <c r="C12" i="3" s="1"/>
  <c r="M12" i="3" s="1"/>
  <c r="I17" i="2"/>
  <c r="C11" i="3" s="1"/>
  <c r="M11" i="3" s="1"/>
  <c r="C16" i="3" l="1"/>
  <c r="M4" i="3"/>
  <c r="M16" i="3" s="1"/>
</calcChain>
</file>

<file path=xl/sharedStrings.xml><?xml version="1.0" encoding="utf-8"?>
<sst xmlns="http://schemas.openxmlformats.org/spreadsheetml/2006/main" count="66" uniqueCount="39">
  <si>
    <t>Voci contrattuali</t>
  </si>
  <si>
    <t>Importi contrattuali</t>
  </si>
  <si>
    <t>Importi liquidati</t>
  </si>
  <si>
    <t>Differenza</t>
  </si>
  <si>
    <t>Progetti ex art. 67 c.3 CCNL - Progetto Territorio</t>
  </si>
  <si>
    <t>Progetti ex art. 67 c.3 CCNL - Progetto Sicurezza e viabilità</t>
  </si>
  <si>
    <t>Progetti ex art. 67 c.3 CCNL - Progetto Entrate</t>
  </si>
  <si>
    <t>Progetti ex art. 67 c.3 CCNL - Progetto Disponibilità e reperibilita'</t>
  </si>
  <si>
    <t>Progetti ex art. 67 c.3 CCNL - Progetto VASP</t>
  </si>
  <si>
    <t>Incentivi IMU</t>
  </si>
  <si>
    <t xml:space="preserve">Compensi per specifiche responsabilità – c. 1 </t>
  </si>
  <si>
    <t>Straordinari</t>
  </si>
  <si>
    <r>
      <rPr>
        <b/>
        <sz val="11"/>
        <color indexed="8"/>
        <rFont val="Garamond"/>
        <family val="1"/>
      </rPr>
      <t xml:space="preserve">B) RISORSE PERFORMANCE INDIVIDUALE= € </t>
    </r>
    <r>
      <rPr>
        <b/>
        <u/>
        <sz val="11"/>
        <color indexed="8"/>
        <rFont val="Garamond"/>
        <family val="1"/>
      </rPr>
      <t>Euro 3.069,04</t>
    </r>
  </si>
  <si>
    <t xml:space="preserve">RISORSE DISPONIBILI DA RIPARTIRE </t>
  </si>
  <si>
    <t>DIPENDENTE</t>
  </si>
  <si>
    <t xml:space="preserve">ORARIO DI LAVORO                   </t>
  </si>
  <si>
    <t>MESI DI LAVORO</t>
  </si>
  <si>
    <t xml:space="preserve">% </t>
  </si>
  <si>
    <t>EVENTUALE RIPROPORZIONAMENTO PER ORARIO DI LAVORO</t>
  </si>
  <si>
    <t>PUNTEGGIO SCHEDA VALUTAZIONE</t>
  </si>
  <si>
    <t>PREMIO PERFORMANCE</t>
  </si>
  <si>
    <t>(riproporzionato in base all’orario di lavoro e ai mesi di effettivo servizio)</t>
  </si>
  <si>
    <t>Dipendente</t>
  </si>
  <si>
    <t>RIEPILOGO 2025</t>
  </si>
  <si>
    <t xml:space="preserve">Performance </t>
  </si>
  <si>
    <t>Progetti art. 67 - Sicurezza e viabilità</t>
  </si>
  <si>
    <t>Progetti art. 67  - Entrate</t>
  </si>
  <si>
    <t>Progetti art. 67 - Territorio</t>
  </si>
  <si>
    <t>Progetti art. 67 - Disponibilita' e reperibilità</t>
  </si>
  <si>
    <t>Progetti art. 67 - Vasp</t>
  </si>
  <si>
    <t>Servizi aggiuntivi per Comuni membri</t>
  </si>
  <si>
    <t xml:space="preserve">Spec. Resp. </t>
  </si>
  <si>
    <t>TOTALI</t>
  </si>
  <si>
    <t>TOTALE</t>
  </si>
  <si>
    <t>TRATTAMENTO ACCESSORIO INDIVIDUALE 2025</t>
  </si>
  <si>
    <t>-- Omissis --</t>
  </si>
  <si>
    <t>Indennità di risultato LL.PP. Unione</t>
  </si>
  <si>
    <t>Indennità di risultato LL.PP. Berzo Demo</t>
  </si>
  <si>
    <t>Indennità risultato tributi/ragioneria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</si>
</sst>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??&quot; &quot;"/>
    <numFmt numFmtId="165" formatCode="&quot; € &quot;* #,##0.00&quot; &quot;;&quot;-€ &quot;* #,##0.00&quot; &quot;;&quot; € &quot;* &quot;-&quot;??&quot; &quot;"/>
    <numFmt numFmtId="166" formatCode="&quot; &quot;* #,##0.00&quot; € &quot;;&quot;-&quot;* #,##0.00&quot; € &quot;;&quot; &quot;* &quot;-&quot;??&quot; € &quot;"/>
  </numFmts>
  <fonts count="12" x14ac:knownFonts="1">
    <font>
      <sz val="11"/>
      <color indexed="8"/>
      <name val="Calibri"/>
    </font>
    <font>
      <b/>
      <sz val="12"/>
      <color indexed="8"/>
      <name val="Garamond"/>
      <family val="1"/>
    </font>
    <font>
      <sz val="11"/>
      <color indexed="8"/>
      <name val="Garamond"/>
      <family val="1"/>
    </font>
    <font>
      <b/>
      <sz val="11"/>
      <color indexed="8"/>
      <name val="Garamond"/>
      <family val="1"/>
    </font>
    <font>
      <b/>
      <u/>
      <sz val="11"/>
      <color indexed="8"/>
      <name val="Garamond"/>
      <family val="1"/>
    </font>
    <font>
      <b/>
      <sz val="22"/>
      <color indexed="8"/>
      <name val="Garamond"/>
      <family val="1"/>
    </font>
    <font>
      <sz val="10"/>
      <color indexed="8"/>
      <name val="Palatino Linotype"/>
      <family val="1"/>
    </font>
    <font>
      <sz val="11"/>
      <color indexed="15"/>
      <name val="Calibri"/>
      <family val="2"/>
    </font>
    <font>
      <sz val="11"/>
      <color indexed="16"/>
      <name val="Calibri"/>
      <family val="2"/>
    </font>
    <font>
      <sz val="11"/>
      <name val="Garamond"/>
      <family val="1"/>
    </font>
    <font>
      <b/>
      <sz val="11"/>
      <name val="Garamond"/>
      <family val="1"/>
    </font>
    <font>
      <i/>
      <sz val="11"/>
      <color indexed="8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58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justify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49" fontId="3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/>
    <xf numFmtId="2" fontId="0" fillId="0" borderId="6" xfId="0" applyNumberFormat="1" applyFont="1" applyBorder="1" applyAlignment="1"/>
    <xf numFmtId="164" fontId="0" fillId="0" borderId="6" xfId="0" applyNumberFormat="1" applyFont="1" applyBorder="1" applyAlignment="1"/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165" fontId="3" fillId="2" borderId="4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/>
    <xf numFmtId="0" fontId="0" fillId="0" borderId="4" xfId="0" applyFont="1" applyBorder="1" applyAlignment="1"/>
    <xf numFmtId="166" fontId="0" fillId="0" borderId="1" xfId="0" applyNumberFormat="1" applyFont="1" applyBorder="1" applyAlignment="1"/>
    <xf numFmtId="0" fontId="6" fillId="2" borderId="6" xfId="0" applyFont="1" applyFill="1" applyBorder="1" applyAlignment="1">
      <alignment vertical="center"/>
    </xf>
    <xf numFmtId="165" fontId="0" fillId="0" borderId="6" xfId="0" applyNumberFormat="1" applyFont="1" applyBorder="1" applyAlignment="1"/>
    <xf numFmtId="165" fontId="7" fillId="0" borderId="6" xfId="0" applyNumberFormat="1" applyFont="1" applyBorder="1" applyAlignment="1"/>
    <xf numFmtId="49" fontId="0" fillId="0" borderId="1" xfId="0" applyNumberFormat="1" applyFont="1" applyBorder="1" applyAlignment="1"/>
    <xf numFmtId="165" fontId="8" fillId="0" borderId="1" xfId="0" applyNumberFormat="1" applyFont="1" applyBorder="1" applyAlignment="1"/>
    <xf numFmtId="0" fontId="8" fillId="0" borderId="1" xfId="0" applyFont="1" applyBorder="1" applyAlignment="1"/>
    <xf numFmtId="4" fontId="8" fillId="0" borderId="1" xfId="0" applyNumberFormat="1" applyFont="1" applyBorder="1" applyAlignment="1"/>
    <xf numFmtId="0" fontId="0" fillId="0" borderId="14" xfId="0" applyFont="1" applyBorder="1" applyAlignment="1"/>
    <xf numFmtId="49" fontId="0" fillId="0" borderId="13" xfId="0" applyNumberFormat="1" applyFont="1" applyBorder="1" applyAlignment="1"/>
    <xf numFmtId="0" fontId="0" fillId="0" borderId="1" xfId="0" applyNumberFormat="1" applyFont="1" applyBorder="1" applyAlignment="1"/>
    <xf numFmtId="165" fontId="9" fillId="2" borderId="4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11" fillId="2" borderId="4" xfId="0" quotePrefix="1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BDD6EE"/>
      <rgbColor rgb="FFE2EFD9"/>
      <rgbColor rgb="FFFF2600"/>
      <rgbColor rgb="FFFFFF00"/>
      <rgbColor rgb="FF0432FF"/>
      <rgbColor rgb="FF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showGridLines="0" tabSelected="1" workbookViewId="0">
      <selection activeCell="E18" sqref="E18"/>
    </sheetView>
  </sheetViews>
  <sheetFormatPr defaultColWidth="8.85546875" defaultRowHeight="15" customHeight="1" x14ac:dyDescent="0.25"/>
  <cols>
    <col min="1" max="1" width="8.85546875" style="1" customWidth="1"/>
    <col min="2" max="2" width="33" style="1" customWidth="1"/>
    <col min="3" max="4" width="20.42578125" style="1" customWidth="1"/>
    <col min="5" max="5" width="19.42578125" style="1" customWidth="1"/>
    <col min="6" max="6" width="8.85546875" style="1" customWidth="1"/>
    <col min="7" max="16384" width="8.85546875" style="1"/>
  </cols>
  <sheetData>
    <row r="1" spans="1:5" ht="13.5" customHeight="1" x14ac:dyDescent="0.25">
      <c r="A1" s="2"/>
      <c r="B1" s="3"/>
      <c r="C1" s="3"/>
      <c r="D1" s="3"/>
      <c r="E1" s="3"/>
    </row>
    <row r="2" spans="1:5" ht="15.75" customHeight="1" x14ac:dyDescent="0.25">
      <c r="A2" s="4"/>
      <c r="B2" s="40" t="s">
        <v>34</v>
      </c>
      <c r="C2" s="41"/>
      <c r="D2" s="41"/>
      <c r="E2" s="41"/>
    </row>
    <row r="3" spans="1:5" ht="15" customHeight="1" x14ac:dyDescent="0.25">
      <c r="A3" s="4"/>
      <c r="B3" s="42"/>
      <c r="C3" s="42"/>
      <c r="D3" s="42"/>
      <c r="E3" s="42"/>
    </row>
    <row r="4" spans="1:5" ht="15.75" hidden="1" customHeight="1" x14ac:dyDescent="0.25">
      <c r="A4" s="4"/>
      <c r="B4" s="41"/>
      <c r="C4" s="41"/>
      <c r="D4" s="41"/>
      <c r="E4" s="41"/>
    </row>
    <row r="5" spans="1:5" ht="15.75" customHeight="1" x14ac:dyDescent="0.25">
      <c r="A5" s="4"/>
      <c r="B5" s="5" t="s">
        <v>0</v>
      </c>
      <c r="C5" s="5" t="s">
        <v>1</v>
      </c>
      <c r="D5" s="5" t="s">
        <v>2</v>
      </c>
      <c r="E5" s="5" t="s">
        <v>3</v>
      </c>
    </row>
    <row r="6" spans="1:5" ht="30" customHeight="1" x14ac:dyDescent="0.25">
      <c r="A6" s="4"/>
      <c r="B6" s="6" t="s">
        <v>4</v>
      </c>
      <c r="C6" s="7">
        <v>4600</v>
      </c>
      <c r="D6" s="7">
        <f>Foglio3!F16</f>
        <v>4600</v>
      </c>
      <c r="E6" s="7">
        <f t="shared" ref="E6:E13" si="0">C6-D6</f>
        <v>0</v>
      </c>
    </row>
    <row r="7" spans="1:5" ht="30" customHeight="1" x14ac:dyDescent="0.25">
      <c r="A7" s="4"/>
      <c r="B7" s="6" t="s">
        <v>5</v>
      </c>
      <c r="C7" s="7">
        <v>4500</v>
      </c>
      <c r="D7" s="7">
        <f>Foglio3!D16</f>
        <v>4500</v>
      </c>
      <c r="E7" s="7">
        <f t="shared" si="0"/>
        <v>0</v>
      </c>
    </row>
    <row r="8" spans="1:5" ht="30" customHeight="1" x14ac:dyDescent="0.25">
      <c r="A8" s="4"/>
      <c r="B8" s="6" t="s">
        <v>6</v>
      </c>
      <c r="C8" s="7">
        <v>3000</v>
      </c>
      <c r="D8" s="7">
        <f>Foglio3!E16</f>
        <v>3000</v>
      </c>
      <c r="E8" s="7">
        <f t="shared" si="0"/>
        <v>0</v>
      </c>
    </row>
    <row r="9" spans="1:5" ht="30" customHeight="1" x14ac:dyDescent="0.25">
      <c r="A9" s="4"/>
      <c r="B9" s="6" t="s">
        <v>7</v>
      </c>
      <c r="C9" s="7">
        <v>2500</v>
      </c>
      <c r="D9" s="7">
        <f>Foglio3!G16</f>
        <v>2500</v>
      </c>
      <c r="E9" s="7">
        <f t="shared" si="0"/>
        <v>0</v>
      </c>
    </row>
    <row r="10" spans="1:5" ht="30" customHeight="1" x14ac:dyDescent="0.25">
      <c r="A10" s="4"/>
      <c r="B10" s="6" t="s">
        <v>8</v>
      </c>
      <c r="C10" s="7">
        <v>2400</v>
      </c>
      <c r="D10" s="7">
        <f>Foglio3!H16</f>
        <v>2400</v>
      </c>
      <c r="E10" s="7">
        <f t="shared" si="0"/>
        <v>0</v>
      </c>
    </row>
    <row r="11" spans="1:5" ht="15.75" customHeight="1" x14ac:dyDescent="0.25">
      <c r="A11" s="4"/>
      <c r="B11" s="6" t="s">
        <v>9</v>
      </c>
      <c r="C11" s="7">
        <v>20000</v>
      </c>
      <c r="D11" s="7">
        <f>Foglio3!I16</f>
        <v>13910.9368125</v>
      </c>
      <c r="E11" s="7">
        <f t="shared" si="0"/>
        <v>6089.0631874999999</v>
      </c>
    </row>
    <row r="12" spans="1:5" ht="30" customHeight="1" x14ac:dyDescent="0.25">
      <c r="A12" s="4"/>
      <c r="B12" s="6" t="s">
        <v>10</v>
      </c>
      <c r="C12" s="7">
        <v>13500</v>
      </c>
      <c r="D12" s="7">
        <f>Foglio3!L16</f>
        <v>13500</v>
      </c>
      <c r="E12" s="7">
        <f t="shared" si="0"/>
        <v>0</v>
      </c>
    </row>
    <row r="13" spans="1:5" ht="15.75" customHeight="1" x14ac:dyDescent="0.25">
      <c r="A13" s="4"/>
      <c r="B13" s="6" t="s">
        <v>11</v>
      </c>
      <c r="C13" s="7">
        <v>8000</v>
      </c>
      <c r="D13" s="7">
        <f>Foglio3!K16</f>
        <v>8000</v>
      </c>
      <c r="E13" s="7">
        <f t="shared" si="0"/>
        <v>0</v>
      </c>
    </row>
  </sheetData>
  <mergeCells count="3">
    <mergeCell ref="B2:E2"/>
    <mergeCell ref="B3:E3"/>
    <mergeCell ref="B4:E4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showGridLines="0" workbookViewId="0">
      <selection activeCell="F29" sqref="F29"/>
    </sheetView>
  </sheetViews>
  <sheetFormatPr defaultColWidth="8.85546875" defaultRowHeight="15" customHeight="1" x14ac:dyDescent="0.25"/>
  <cols>
    <col min="1" max="1" width="2.7109375" style="8" customWidth="1"/>
    <col min="2" max="2" width="16.5703125" style="8" bestFit="1" customWidth="1"/>
    <col min="3" max="3" width="13.140625" style="8" customWidth="1"/>
    <col min="4" max="4" width="10.42578125" style="8" customWidth="1"/>
    <col min="5" max="6" width="15" style="8" customWidth="1"/>
    <col min="7" max="7" width="18" style="8" customWidth="1"/>
    <col min="8" max="8" width="12.7109375" style="8" customWidth="1"/>
    <col min="9" max="9" width="21.7109375" style="8" customWidth="1"/>
    <col min="10" max="10" width="8.85546875" style="8" customWidth="1"/>
    <col min="11" max="16384" width="8.85546875" style="8"/>
  </cols>
  <sheetData>
    <row r="1" spans="1:9" ht="8.1" customHeight="1" x14ac:dyDescent="0.25">
      <c r="A1" s="2"/>
      <c r="B1" s="3"/>
      <c r="C1" s="3"/>
      <c r="D1" s="3"/>
      <c r="E1" s="3"/>
      <c r="F1" s="3"/>
      <c r="G1" s="3"/>
      <c r="H1" s="3"/>
      <c r="I1" s="3"/>
    </row>
    <row r="2" spans="1:9" ht="15" customHeight="1" x14ac:dyDescent="0.25">
      <c r="A2" s="4"/>
      <c r="B2" s="43" t="s">
        <v>12</v>
      </c>
      <c r="C2" s="44"/>
      <c r="D2" s="44"/>
      <c r="E2" s="44"/>
      <c r="F2" s="44"/>
      <c r="G2" s="44"/>
      <c r="H2" s="44"/>
      <c r="I2" s="45"/>
    </row>
    <row r="3" spans="1:9" ht="15" customHeight="1" x14ac:dyDescent="0.25">
      <c r="A3" s="4"/>
      <c r="B3" s="46" t="s">
        <v>13</v>
      </c>
      <c r="C3" s="47"/>
      <c r="D3" s="47"/>
      <c r="E3" s="47"/>
      <c r="F3" s="47"/>
      <c r="G3" s="47"/>
      <c r="H3" s="47"/>
      <c r="I3" s="48"/>
    </row>
    <row r="4" spans="1:9" ht="30" customHeight="1" x14ac:dyDescent="0.25">
      <c r="A4" s="4"/>
      <c r="B4" s="49" t="s">
        <v>14</v>
      </c>
      <c r="C4" s="49" t="s">
        <v>15</v>
      </c>
      <c r="D4" s="49" t="s">
        <v>16</v>
      </c>
      <c r="E4" s="49" t="s">
        <v>17</v>
      </c>
      <c r="F4" s="49" t="s">
        <v>18</v>
      </c>
      <c r="G4" s="49" t="s">
        <v>19</v>
      </c>
      <c r="H4" s="50"/>
      <c r="I4" s="9" t="s">
        <v>20</v>
      </c>
    </row>
    <row r="5" spans="1:9" ht="60.75" customHeight="1" x14ac:dyDescent="0.25">
      <c r="A5" s="4"/>
      <c r="B5" s="50"/>
      <c r="C5" s="50"/>
      <c r="D5" s="50"/>
      <c r="E5" s="50"/>
      <c r="F5" s="50"/>
      <c r="G5" s="50"/>
      <c r="H5" s="50"/>
      <c r="I5" s="9" t="s">
        <v>21</v>
      </c>
    </row>
    <row r="6" spans="1:9" ht="15" customHeight="1" x14ac:dyDescent="0.25">
      <c r="A6" s="4"/>
      <c r="B6" s="39" t="s">
        <v>35</v>
      </c>
      <c r="C6" s="10">
        <v>18</v>
      </c>
      <c r="D6" s="10">
        <v>12</v>
      </c>
      <c r="E6" s="11">
        <f t="shared" ref="E6:E19" si="0">C6/36</f>
        <v>0.5</v>
      </c>
      <c r="F6" s="12">
        <f t="shared" ref="F6:F19" si="1">D6/12*E6*100</f>
        <v>50</v>
      </c>
      <c r="G6" s="10">
        <v>100</v>
      </c>
      <c r="H6" s="13">
        <f t="shared" ref="H6:H19" si="2">F6*G6/100</f>
        <v>50</v>
      </c>
      <c r="I6" s="14">
        <f t="shared" ref="I6:I19" si="3">H6*$I$20/$H$20</f>
        <v>187.6047498839697</v>
      </c>
    </row>
    <row r="7" spans="1:9" ht="15" customHeight="1" x14ac:dyDescent="0.25">
      <c r="A7" s="4"/>
      <c r="B7" s="39" t="s">
        <v>35</v>
      </c>
      <c r="C7" s="10">
        <v>4</v>
      </c>
      <c r="D7" s="10">
        <v>8.5</v>
      </c>
      <c r="E7" s="15">
        <f t="shared" si="0"/>
        <v>0.1111111111111111</v>
      </c>
      <c r="F7" s="12">
        <f t="shared" si="1"/>
        <v>7.8703703703703702</v>
      </c>
      <c r="G7" s="10">
        <v>100</v>
      </c>
      <c r="H7" s="13">
        <f t="shared" si="2"/>
        <v>7.8703703703703702</v>
      </c>
      <c r="I7" s="14">
        <f t="shared" si="3"/>
        <v>29.530377296550789</v>
      </c>
    </row>
    <row r="8" spans="1:9" ht="15" customHeight="1" x14ac:dyDescent="0.25">
      <c r="A8" s="4"/>
      <c r="B8" s="39" t="s">
        <v>35</v>
      </c>
      <c r="C8" s="10">
        <v>12</v>
      </c>
      <c r="D8" s="10">
        <v>3.5</v>
      </c>
      <c r="E8" s="15">
        <f t="shared" si="0"/>
        <v>0.33333333333333331</v>
      </c>
      <c r="F8" s="12">
        <f t="shared" si="1"/>
        <v>9.7222222222222232</v>
      </c>
      <c r="G8" s="10">
        <v>100</v>
      </c>
      <c r="H8" s="13">
        <f t="shared" si="2"/>
        <v>9.7222222222222232</v>
      </c>
      <c r="I8" s="14">
        <f t="shared" si="3"/>
        <v>36.478701366327442</v>
      </c>
    </row>
    <row r="9" spans="1:9" ht="15" customHeight="1" x14ac:dyDescent="0.25">
      <c r="A9" s="4"/>
      <c r="B9" s="39" t="s">
        <v>35</v>
      </c>
      <c r="C9" s="10">
        <v>36</v>
      </c>
      <c r="D9" s="10">
        <v>12</v>
      </c>
      <c r="E9" s="15">
        <f t="shared" si="0"/>
        <v>1</v>
      </c>
      <c r="F9" s="12">
        <f t="shared" si="1"/>
        <v>100</v>
      </c>
      <c r="G9" s="10">
        <v>100</v>
      </c>
      <c r="H9" s="13">
        <f t="shared" si="2"/>
        <v>100</v>
      </c>
      <c r="I9" s="14">
        <f t="shared" si="3"/>
        <v>375.20949976793941</v>
      </c>
    </row>
    <row r="10" spans="1:9" ht="15" customHeight="1" x14ac:dyDescent="0.25">
      <c r="A10" s="4"/>
      <c r="B10" s="39" t="s">
        <v>35</v>
      </c>
      <c r="C10" s="10">
        <v>30</v>
      </c>
      <c r="D10" s="10">
        <v>12</v>
      </c>
      <c r="E10" s="15">
        <f t="shared" si="0"/>
        <v>0.83333333333333337</v>
      </c>
      <c r="F10" s="12">
        <f t="shared" si="1"/>
        <v>83.333333333333343</v>
      </c>
      <c r="G10" s="10">
        <v>100</v>
      </c>
      <c r="H10" s="13">
        <f t="shared" si="2"/>
        <v>83.333333333333343</v>
      </c>
      <c r="I10" s="14">
        <f t="shared" si="3"/>
        <v>312.67458313994956</v>
      </c>
    </row>
    <row r="11" spans="1:9" ht="15" customHeight="1" x14ac:dyDescent="0.25">
      <c r="A11" s="4"/>
      <c r="B11" s="39" t="s">
        <v>35</v>
      </c>
      <c r="C11" s="10">
        <v>18</v>
      </c>
      <c r="D11" s="10">
        <v>12</v>
      </c>
      <c r="E11" s="15">
        <f t="shared" si="0"/>
        <v>0.5</v>
      </c>
      <c r="F11" s="12">
        <f t="shared" si="1"/>
        <v>50</v>
      </c>
      <c r="G11" s="10">
        <v>100</v>
      </c>
      <c r="H11" s="13">
        <f t="shared" si="2"/>
        <v>50</v>
      </c>
      <c r="I11" s="14">
        <f t="shared" si="3"/>
        <v>187.6047498839697</v>
      </c>
    </row>
    <row r="12" spans="1:9" ht="15" customHeight="1" x14ac:dyDescent="0.25">
      <c r="A12" s="4"/>
      <c r="B12" s="39" t="s">
        <v>35</v>
      </c>
      <c r="C12" s="10">
        <v>36</v>
      </c>
      <c r="D12" s="10">
        <v>8</v>
      </c>
      <c r="E12" s="15">
        <f t="shared" si="0"/>
        <v>1</v>
      </c>
      <c r="F12" s="12">
        <f t="shared" si="1"/>
        <v>66.666666666666657</v>
      </c>
      <c r="G12" s="10">
        <v>100</v>
      </c>
      <c r="H12" s="13">
        <f t="shared" si="2"/>
        <v>66.666666666666657</v>
      </c>
      <c r="I12" s="14">
        <f t="shared" si="3"/>
        <v>250.13966651195958</v>
      </c>
    </row>
    <row r="13" spans="1:9" ht="15" customHeight="1" x14ac:dyDescent="0.25">
      <c r="A13" s="4"/>
      <c r="B13" s="39" t="s">
        <v>35</v>
      </c>
      <c r="C13" s="10">
        <v>12</v>
      </c>
      <c r="D13" s="10">
        <v>3.76</v>
      </c>
      <c r="E13" s="15">
        <f t="shared" si="0"/>
        <v>0.33333333333333331</v>
      </c>
      <c r="F13" s="12">
        <f t="shared" si="1"/>
        <v>10.444444444444443</v>
      </c>
      <c r="G13" s="10">
        <v>100</v>
      </c>
      <c r="H13" s="13">
        <f t="shared" si="2"/>
        <v>10.444444444444443</v>
      </c>
      <c r="I13" s="14">
        <f t="shared" si="3"/>
        <v>39.188547753540334</v>
      </c>
    </row>
    <row r="14" spans="1:9" ht="15" customHeight="1" x14ac:dyDescent="0.25">
      <c r="A14" s="4"/>
      <c r="B14" s="39" t="s">
        <v>35</v>
      </c>
      <c r="C14" s="10">
        <v>18</v>
      </c>
      <c r="D14" s="10">
        <v>3.5</v>
      </c>
      <c r="E14" s="15">
        <f t="shared" si="0"/>
        <v>0.5</v>
      </c>
      <c r="F14" s="12">
        <f t="shared" si="1"/>
        <v>14.583333333333334</v>
      </c>
      <c r="G14" s="10">
        <v>100</v>
      </c>
      <c r="H14" s="13">
        <f t="shared" si="2"/>
        <v>14.583333333333336</v>
      </c>
      <c r="I14" s="14">
        <f t="shared" si="3"/>
        <v>54.718052049491178</v>
      </c>
    </row>
    <row r="15" spans="1:9" ht="15" customHeight="1" x14ac:dyDescent="0.25">
      <c r="A15" s="4"/>
      <c r="B15" s="39" t="s">
        <v>35</v>
      </c>
      <c r="C15" s="10">
        <v>36</v>
      </c>
      <c r="D15" s="10">
        <f>12</f>
        <v>12</v>
      </c>
      <c r="E15" s="15">
        <f t="shared" si="0"/>
        <v>1</v>
      </c>
      <c r="F15" s="12">
        <f t="shared" si="1"/>
        <v>100</v>
      </c>
      <c r="G15" s="10">
        <v>100</v>
      </c>
      <c r="H15" s="13">
        <f t="shared" si="2"/>
        <v>100</v>
      </c>
      <c r="I15" s="14">
        <f t="shared" si="3"/>
        <v>375.20949976793941</v>
      </c>
    </row>
    <row r="16" spans="1:9" ht="15" customHeight="1" x14ac:dyDescent="0.25">
      <c r="A16" s="4"/>
      <c r="B16" s="39" t="s">
        <v>35</v>
      </c>
      <c r="C16" s="10">
        <v>36</v>
      </c>
      <c r="D16" s="10">
        <v>3.5</v>
      </c>
      <c r="E16" s="15">
        <f t="shared" si="0"/>
        <v>1</v>
      </c>
      <c r="F16" s="12">
        <f t="shared" si="1"/>
        <v>29.166666666666668</v>
      </c>
      <c r="G16" s="10">
        <v>100</v>
      </c>
      <c r="H16" s="13">
        <f t="shared" si="2"/>
        <v>29.166666666666671</v>
      </c>
      <c r="I16" s="14">
        <f t="shared" si="3"/>
        <v>109.43610409898236</v>
      </c>
    </row>
    <row r="17" spans="1:9" ht="15" customHeight="1" x14ac:dyDescent="0.25">
      <c r="A17" s="4"/>
      <c r="B17" s="39" t="s">
        <v>35</v>
      </c>
      <c r="C17" s="10">
        <v>36</v>
      </c>
      <c r="D17" s="10">
        <f>12-0.46</f>
        <v>11.54</v>
      </c>
      <c r="E17" s="15">
        <f t="shared" si="0"/>
        <v>1</v>
      </c>
      <c r="F17" s="12">
        <f t="shared" si="1"/>
        <v>96.166666666666657</v>
      </c>
      <c r="G17" s="10">
        <v>100</v>
      </c>
      <c r="H17" s="13">
        <f t="shared" si="2"/>
        <v>96.166666666666657</v>
      </c>
      <c r="I17" s="14">
        <f t="shared" si="3"/>
        <v>360.82646894350171</v>
      </c>
    </row>
    <row r="18" spans="1:9" ht="15" customHeight="1" x14ac:dyDescent="0.25">
      <c r="A18" s="4"/>
      <c r="B18" s="39" t="s">
        <v>35</v>
      </c>
      <c r="C18" s="10">
        <v>36</v>
      </c>
      <c r="D18" s="10">
        <v>12</v>
      </c>
      <c r="E18" s="15">
        <f t="shared" si="0"/>
        <v>1</v>
      </c>
      <c r="F18" s="12">
        <f t="shared" si="1"/>
        <v>100</v>
      </c>
      <c r="G18" s="10">
        <v>100</v>
      </c>
      <c r="H18" s="13">
        <f t="shared" si="2"/>
        <v>100</v>
      </c>
      <c r="I18" s="14">
        <f t="shared" si="3"/>
        <v>375.20949976793941</v>
      </c>
    </row>
    <row r="19" spans="1:9" ht="15" customHeight="1" x14ac:dyDescent="0.25">
      <c r="A19" s="4"/>
      <c r="B19" s="39" t="s">
        <v>35</v>
      </c>
      <c r="C19" s="10">
        <v>36</v>
      </c>
      <c r="D19" s="10">
        <v>12</v>
      </c>
      <c r="E19" s="15">
        <f t="shared" si="0"/>
        <v>1</v>
      </c>
      <c r="F19" s="12">
        <f t="shared" si="1"/>
        <v>100</v>
      </c>
      <c r="G19" s="10">
        <v>100</v>
      </c>
      <c r="H19" s="13">
        <f t="shared" si="2"/>
        <v>100</v>
      </c>
      <c r="I19" s="14">
        <f t="shared" si="3"/>
        <v>375.20949976793941</v>
      </c>
    </row>
    <row r="20" spans="1:9" ht="13.5" customHeight="1" x14ac:dyDescent="0.25">
      <c r="A20" s="2"/>
      <c r="B20" s="16"/>
      <c r="C20" s="16"/>
      <c r="D20" s="16"/>
      <c r="E20" s="16"/>
      <c r="F20" s="17"/>
      <c r="G20" s="16"/>
      <c r="H20" s="18">
        <f>SUM(H6:H19)</f>
        <v>817.9537037037037</v>
      </c>
      <c r="I20" s="19">
        <v>3069.04</v>
      </c>
    </row>
  </sheetData>
  <mergeCells count="9">
    <mergeCell ref="B2:I2"/>
    <mergeCell ref="B3:I3"/>
    <mergeCell ref="B4:B5"/>
    <mergeCell ref="C4:C5"/>
    <mergeCell ref="E4:E5"/>
    <mergeCell ref="G4:G5"/>
    <mergeCell ref="D4:D5"/>
    <mergeCell ref="F4:F5"/>
    <mergeCell ref="H4:H5"/>
  </mergeCells>
  <pageMargins left="0" right="0" top="0" bottom="0" header="0" footer="0"/>
  <pageSetup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3"/>
  <sheetViews>
    <sheetView showGridLines="0" workbookViewId="0">
      <selection activeCell="Q3" sqref="Q3"/>
    </sheetView>
  </sheetViews>
  <sheetFormatPr defaultColWidth="8.85546875" defaultRowHeight="15" customHeight="1" x14ac:dyDescent="0.25"/>
  <cols>
    <col min="1" max="1" width="2.7109375" style="20" customWidth="1"/>
    <col min="2" max="2" width="19.42578125" style="20" customWidth="1"/>
    <col min="3" max="3" width="16.140625" style="20" customWidth="1"/>
    <col min="4" max="4" width="15.85546875" style="20" customWidth="1"/>
    <col min="5" max="5" width="16.28515625" style="20" customWidth="1"/>
    <col min="6" max="6" width="15.7109375" style="20" customWidth="1"/>
    <col min="7" max="7" width="17.42578125" style="20" customWidth="1"/>
    <col min="8" max="8" width="17" style="20" customWidth="1"/>
    <col min="9" max="10" width="16.140625" style="20" customWidth="1"/>
    <col min="11" max="11" width="15" style="20" customWidth="1"/>
    <col min="12" max="12" width="14.140625" style="20" customWidth="1"/>
    <col min="13" max="13" width="6.85546875" style="20" customWidth="1"/>
    <col min="14" max="17" width="11" style="20" customWidth="1"/>
    <col min="18" max="18" width="8.85546875" style="20" customWidth="1"/>
    <col min="19" max="16384" width="8.85546875" style="20"/>
  </cols>
  <sheetData>
    <row r="1" spans="1:17" ht="8.1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  <c r="Q1" s="2"/>
    </row>
    <row r="2" spans="1:17" ht="28.5" customHeight="1" x14ac:dyDescent="0.25">
      <c r="A2" s="4"/>
      <c r="B2" s="51" t="s">
        <v>23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2"/>
      <c r="P2" s="2"/>
      <c r="Q2" s="2"/>
    </row>
    <row r="3" spans="1:17" ht="45" customHeight="1" x14ac:dyDescent="0.25">
      <c r="A3" s="4"/>
      <c r="B3" s="38" t="s">
        <v>22</v>
      </c>
      <c r="C3" s="9" t="s">
        <v>24</v>
      </c>
      <c r="D3" s="9" t="s">
        <v>25</v>
      </c>
      <c r="E3" s="9" t="s">
        <v>26</v>
      </c>
      <c r="F3" s="9" t="s">
        <v>27</v>
      </c>
      <c r="G3" s="9" t="s">
        <v>28</v>
      </c>
      <c r="H3" s="9" t="s">
        <v>29</v>
      </c>
      <c r="I3" s="9" t="s">
        <v>9</v>
      </c>
      <c r="J3" s="9" t="s">
        <v>30</v>
      </c>
      <c r="K3" s="9" t="s">
        <v>11</v>
      </c>
      <c r="L3" s="9" t="s">
        <v>31</v>
      </c>
      <c r="M3" s="49" t="s">
        <v>32</v>
      </c>
      <c r="N3" s="50"/>
      <c r="O3" s="2"/>
      <c r="P3" s="2"/>
      <c r="Q3" s="2"/>
    </row>
    <row r="4" spans="1:17" ht="15" customHeight="1" x14ac:dyDescent="0.25">
      <c r="A4" s="4"/>
      <c r="B4" s="39" t="s">
        <v>35</v>
      </c>
      <c r="C4" s="14">
        <f>Foglio2!I6</f>
        <v>187.6047498839697</v>
      </c>
      <c r="D4" s="14"/>
      <c r="E4" s="14">
        <v>1000</v>
      </c>
      <c r="F4" s="14"/>
      <c r="G4" s="14"/>
      <c r="H4" s="14"/>
      <c r="I4" s="35">
        <v>1735.40625</v>
      </c>
      <c r="J4" s="35"/>
      <c r="K4" s="35"/>
      <c r="L4" s="35">
        <v>3400</v>
      </c>
      <c r="M4" s="55">
        <f t="shared" ref="M4:M15" si="0">SUM(C4:L4)</f>
        <v>6323.0109998839698</v>
      </c>
      <c r="N4" s="55"/>
      <c r="O4" s="22"/>
      <c r="P4" s="22"/>
      <c r="Q4" s="22"/>
    </row>
    <row r="5" spans="1:17" ht="15" customHeight="1" x14ac:dyDescent="0.25">
      <c r="A5" s="4"/>
      <c r="B5" s="39" t="s">
        <v>35</v>
      </c>
      <c r="C5" s="35">
        <f>Foglio2!I16</f>
        <v>109.43610409898236</v>
      </c>
      <c r="D5" s="14"/>
      <c r="E5" s="14">
        <v>350</v>
      </c>
      <c r="F5" s="14"/>
      <c r="G5" s="14"/>
      <c r="H5" s="14"/>
      <c r="I5" s="35">
        <v>1012.3203125</v>
      </c>
      <c r="J5" s="35"/>
      <c r="K5" s="35"/>
      <c r="L5" s="35">
        <v>200</v>
      </c>
      <c r="M5" s="55">
        <f t="shared" si="0"/>
        <v>1671.7564165989825</v>
      </c>
      <c r="N5" s="55"/>
      <c r="O5" s="22"/>
      <c r="P5" s="22"/>
      <c r="Q5" s="22"/>
    </row>
    <row r="6" spans="1:17" ht="15" customHeight="1" x14ac:dyDescent="0.25">
      <c r="A6" s="4"/>
      <c r="B6" s="39" t="s">
        <v>35</v>
      </c>
      <c r="C6" s="14">
        <f>Foglio2!I11</f>
        <v>187.6047498839697</v>
      </c>
      <c r="D6" s="14"/>
      <c r="E6" s="14">
        <v>1000</v>
      </c>
      <c r="F6" s="14"/>
      <c r="G6" s="14"/>
      <c r="H6" s="14"/>
      <c r="I6" s="35">
        <v>1735.40625</v>
      </c>
      <c r="J6" s="35"/>
      <c r="K6" s="35">
        <v>746.73</v>
      </c>
      <c r="L6" s="35">
        <v>2150</v>
      </c>
      <c r="M6" s="55">
        <f t="shared" si="0"/>
        <v>5819.7409998839703</v>
      </c>
      <c r="N6" s="55"/>
      <c r="O6" s="22"/>
      <c r="P6" s="22"/>
      <c r="Q6" s="22"/>
    </row>
    <row r="7" spans="1:17" ht="15" customHeight="1" x14ac:dyDescent="0.25">
      <c r="A7" s="4"/>
      <c r="B7" s="39" t="s">
        <v>35</v>
      </c>
      <c r="C7" s="37">
        <f>Foglio2!I10</f>
        <v>312.67458313994956</v>
      </c>
      <c r="D7" s="14"/>
      <c r="E7" s="14"/>
      <c r="F7" s="14"/>
      <c r="G7" s="14"/>
      <c r="H7" s="14"/>
      <c r="I7" s="35">
        <v>3470.8125</v>
      </c>
      <c r="J7" s="35"/>
      <c r="K7" s="35"/>
      <c r="L7" s="35">
        <v>200</v>
      </c>
      <c r="M7" s="55">
        <f t="shared" si="0"/>
        <v>3983.4870831399494</v>
      </c>
      <c r="N7" s="55"/>
      <c r="O7" s="22"/>
      <c r="P7" s="22"/>
      <c r="Q7" s="22"/>
    </row>
    <row r="8" spans="1:17" ht="15" customHeight="1" x14ac:dyDescent="0.25">
      <c r="A8" s="4"/>
      <c r="B8" s="39" t="s">
        <v>35</v>
      </c>
      <c r="C8" s="37">
        <f>Foglio2!I12+Foglio2!I13+Foglio2!I14</f>
        <v>344.0462663149911</v>
      </c>
      <c r="D8" s="14"/>
      <c r="E8" s="14">
        <v>650</v>
      </c>
      <c r="F8" s="14"/>
      <c r="G8" s="14"/>
      <c r="H8" s="14"/>
      <c r="I8" s="35">
        <v>2313.8749999999995</v>
      </c>
      <c r="J8" s="35"/>
      <c r="K8" s="35">
        <v>1016.4</v>
      </c>
      <c r="L8" s="35">
        <v>1400</v>
      </c>
      <c r="M8" s="55">
        <f t="shared" si="0"/>
        <v>5724.3212663149907</v>
      </c>
      <c r="N8" s="55"/>
      <c r="O8" s="22"/>
      <c r="P8" s="22"/>
      <c r="Q8" s="22"/>
    </row>
    <row r="9" spans="1:17" ht="15" customHeight="1" x14ac:dyDescent="0.25">
      <c r="A9" s="4"/>
      <c r="B9" s="39" t="s">
        <v>35</v>
      </c>
      <c r="C9" s="14"/>
      <c r="D9" s="14"/>
      <c r="E9" s="14"/>
      <c r="F9" s="14"/>
      <c r="G9" s="14"/>
      <c r="H9" s="14"/>
      <c r="I9" s="35">
        <v>3643.1165000000001</v>
      </c>
      <c r="J9" s="35"/>
      <c r="K9" s="35"/>
      <c r="L9" s="35"/>
      <c r="M9" s="55">
        <f t="shared" si="0"/>
        <v>3643.1165000000001</v>
      </c>
      <c r="N9" s="55"/>
      <c r="O9" s="22"/>
      <c r="P9" s="22"/>
      <c r="Q9" s="22"/>
    </row>
    <row r="10" spans="1:17" ht="15" customHeight="1" x14ac:dyDescent="0.25">
      <c r="A10" s="4"/>
      <c r="B10" s="39" t="s">
        <v>35</v>
      </c>
      <c r="C10" s="35">
        <f>Foglio2!I7+Foglio2!I8</f>
        <v>66.009078662878238</v>
      </c>
      <c r="D10" s="23"/>
      <c r="E10" s="14"/>
      <c r="F10" s="14"/>
      <c r="G10" s="14"/>
      <c r="H10" s="14"/>
      <c r="I10" s="14"/>
      <c r="J10" s="14"/>
      <c r="K10" s="14"/>
      <c r="L10" s="14"/>
      <c r="M10" s="54">
        <f t="shared" si="0"/>
        <v>66.009078662878238</v>
      </c>
      <c r="N10" s="54"/>
      <c r="O10" s="22"/>
      <c r="P10" s="22"/>
      <c r="Q10" s="22"/>
    </row>
    <row r="11" spans="1:17" ht="15" customHeight="1" x14ac:dyDescent="0.25">
      <c r="A11" s="4"/>
      <c r="B11" s="39" t="s">
        <v>35</v>
      </c>
      <c r="C11" s="14">
        <f>Foglio2!I17</f>
        <v>360.82646894350171</v>
      </c>
      <c r="D11" s="14">
        <v>1000</v>
      </c>
      <c r="E11" s="14"/>
      <c r="F11" s="14"/>
      <c r="G11" s="14">
        <v>240</v>
      </c>
      <c r="H11" s="14"/>
      <c r="I11" s="14"/>
      <c r="J11" s="14"/>
      <c r="K11" s="14">
        <v>287.27</v>
      </c>
      <c r="L11" s="14">
        <v>1150</v>
      </c>
      <c r="M11" s="54">
        <f t="shared" si="0"/>
        <v>3038.0964689435018</v>
      </c>
      <c r="N11" s="54"/>
      <c r="O11" s="22"/>
      <c r="P11" s="22"/>
      <c r="Q11" s="22"/>
    </row>
    <row r="12" spans="1:17" ht="15" customHeight="1" x14ac:dyDescent="0.25">
      <c r="A12" s="4"/>
      <c r="B12" s="39" t="s">
        <v>35</v>
      </c>
      <c r="C12" s="14">
        <f>Foglio2!I18</f>
        <v>375.20949976793941</v>
      </c>
      <c r="D12" s="14">
        <v>1500</v>
      </c>
      <c r="E12" s="14"/>
      <c r="F12" s="14"/>
      <c r="G12" s="14">
        <v>460</v>
      </c>
      <c r="H12" s="14"/>
      <c r="I12" s="14"/>
      <c r="J12" s="14"/>
      <c r="K12" s="14">
        <v>2092.7800000000002</v>
      </c>
      <c r="L12" s="14">
        <v>2000</v>
      </c>
      <c r="M12" s="54">
        <f t="shared" si="0"/>
        <v>6427.9894997679403</v>
      </c>
      <c r="N12" s="54"/>
      <c r="O12" s="24"/>
      <c r="P12" s="24"/>
      <c r="Q12" s="24"/>
    </row>
    <row r="13" spans="1:17" ht="15" customHeight="1" x14ac:dyDescent="0.25">
      <c r="A13" s="4"/>
      <c r="B13" s="39" t="s">
        <v>35</v>
      </c>
      <c r="C13" s="14">
        <f>Foglio2!I15</f>
        <v>375.20949976793941</v>
      </c>
      <c r="D13" s="14">
        <v>1000</v>
      </c>
      <c r="E13" s="14"/>
      <c r="F13" s="14"/>
      <c r="G13" s="14">
        <v>200</v>
      </c>
      <c r="H13" s="14"/>
      <c r="I13" s="14"/>
      <c r="J13" s="14"/>
      <c r="K13" s="14">
        <v>562.04999999999995</v>
      </c>
      <c r="L13" s="14">
        <v>1000</v>
      </c>
      <c r="M13" s="54">
        <f t="shared" si="0"/>
        <v>3137.2594997679394</v>
      </c>
      <c r="N13" s="54"/>
      <c r="O13" s="24"/>
      <c r="P13" s="24"/>
      <c r="Q13" s="24"/>
    </row>
    <row r="14" spans="1:17" ht="15" customHeight="1" x14ac:dyDescent="0.25">
      <c r="A14" s="4"/>
      <c r="B14" s="39" t="s">
        <v>35</v>
      </c>
      <c r="C14" s="14">
        <f>Foglio2!I9</f>
        <v>375.20949976793941</v>
      </c>
      <c r="D14" s="14">
        <v>1000</v>
      </c>
      <c r="E14" s="14"/>
      <c r="F14" s="14"/>
      <c r="G14" s="37">
        <f>670+510</f>
        <v>1180</v>
      </c>
      <c r="H14" s="14">
        <v>2400</v>
      </c>
      <c r="I14" s="14"/>
      <c r="J14" s="37">
        <f>1152.27+750</f>
        <v>1902.27</v>
      </c>
      <c r="K14" s="37">
        <v>1455.33</v>
      </c>
      <c r="L14" s="14">
        <v>1000</v>
      </c>
      <c r="M14" s="54">
        <f t="shared" si="0"/>
        <v>9312.80949976794</v>
      </c>
      <c r="N14" s="54"/>
      <c r="O14" s="24"/>
      <c r="P14" s="24"/>
      <c r="Q14" s="24"/>
    </row>
    <row r="15" spans="1:17" ht="15" customHeight="1" x14ac:dyDescent="0.25">
      <c r="A15" s="4"/>
      <c r="B15" s="39" t="s">
        <v>35</v>
      </c>
      <c r="C15" s="14">
        <f>Foglio2!I19</f>
        <v>375.20949976793941</v>
      </c>
      <c r="D15" s="14"/>
      <c r="E15" s="14"/>
      <c r="F15" s="14">
        <v>4600</v>
      </c>
      <c r="G15" s="14">
        <v>420</v>
      </c>
      <c r="H15" s="14"/>
      <c r="I15" s="14"/>
      <c r="J15" s="14"/>
      <c r="K15" s="14">
        <v>1839.44</v>
      </c>
      <c r="L15" s="14">
        <v>1000</v>
      </c>
      <c r="M15" s="54">
        <f t="shared" si="0"/>
        <v>8234.6494997679401</v>
      </c>
      <c r="N15" s="54"/>
      <c r="O15" s="24"/>
      <c r="P15" s="24"/>
      <c r="Q15" s="24"/>
    </row>
    <row r="16" spans="1:17" ht="15" customHeight="1" x14ac:dyDescent="0.25">
      <c r="A16" s="4"/>
      <c r="B16" s="9" t="s">
        <v>33</v>
      </c>
      <c r="C16" s="21">
        <f t="shared" ref="C16:L16" si="1">SUM(C4:C15)</f>
        <v>3069.04</v>
      </c>
      <c r="D16" s="21">
        <f t="shared" si="1"/>
        <v>4500</v>
      </c>
      <c r="E16" s="21">
        <f t="shared" si="1"/>
        <v>3000</v>
      </c>
      <c r="F16" s="21">
        <f t="shared" si="1"/>
        <v>4600</v>
      </c>
      <c r="G16" s="21">
        <f t="shared" si="1"/>
        <v>2500</v>
      </c>
      <c r="H16" s="21">
        <f t="shared" si="1"/>
        <v>2400</v>
      </c>
      <c r="I16" s="36">
        <f t="shared" si="1"/>
        <v>13910.9368125</v>
      </c>
      <c r="J16" s="21">
        <f t="shared" si="1"/>
        <v>1902.27</v>
      </c>
      <c r="K16" s="21">
        <f t="shared" si="1"/>
        <v>8000</v>
      </c>
      <c r="L16" s="21">
        <f t="shared" si="1"/>
        <v>13500</v>
      </c>
      <c r="M16" s="54">
        <f>SUM(M4:N15)</f>
        <v>57382.246812500001</v>
      </c>
      <c r="N16" s="50"/>
      <c r="O16" s="2"/>
      <c r="P16" s="2"/>
      <c r="Q16" s="2"/>
    </row>
    <row r="17" spans="1:17" ht="15.95" customHeight="1" x14ac:dyDescent="0.25">
      <c r="A17" s="2"/>
      <c r="B17" s="25"/>
      <c r="C17" s="16"/>
      <c r="D17" s="18"/>
      <c r="E17" s="16"/>
      <c r="F17" s="16"/>
      <c r="G17" s="26"/>
      <c r="H17" s="26"/>
      <c r="I17" s="26">
        <v>13911.93</v>
      </c>
      <c r="J17" s="26"/>
      <c r="K17" s="26"/>
      <c r="L17" s="27"/>
      <c r="M17" s="26"/>
      <c r="N17" s="26"/>
      <c r="O17" s="2"/>
      <c r="P17" s="2"/>
      <c r="Q17" s="2"/>
    </row>
    <row r="18" spans="1:17" ht="13.5" customHeight="1" x14ac:dyDescent="0.25">
      <c r="A18" s="2"/>
      <c r="B18" s="2"/>
      <c r="C18" s="2"/>
      <c r="D18" s="24"/>
      <c r="E18" s="2"/>
      <c r="F18" s="2"/>
      <c r="G18" s="29"/>
      <c r="H18" s="29"/>
      <c r="I18" s="29"/>
      <c r="J18" s="22"/>
      <c r="K18" s="22"/>
      <c r="L18" s="22"/>
      <c r="M18" s="22"/>
      <c r="N18" s="22"/>
      <c r="O18" s="2"/>
      <c r="P18" s="2"/>
      <c r="Q18" s="2"/>
    </row>
    <row r="19" spans="1:17" ht="13.5" customHeight="1" x14ac:dyDescent="0.25">
      <c r="A19" s="2"/>
      <c r="B19" s="2"/>
      <c r="C19" s="2"/>
      <c r="D19" s="2"/>
      <c r="E19" s="2"/>
      <c r="F19" s="2"/>
      <c r="G19" s="30"/>
      <c r="H19" s="31"/>
      <c r="I19" s="30"/>
      <c r="J19" s="2"/>
      <c r="K19" s="2"/>
      <c r="L19" s="56" t="s">
        <v>38</v>
      </c>
      <c r="M19" s="54">
        <v>1625</v>
      </c>
      <c r="N19" s="54"/>
      <c r="O19" s="2"/>
      <c r="P19" s="2"/>
      <c r="Q19" s="2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4"/>
      <c r="L20" s="57" t="s">
        <v>36</v>
      </c>
      <c r="M20" s="54">
        <v>1000</v>
      </c>
      <c r="N20" s="54"/>
      <c r="O20" s="2"/>
      <c r="P20" s="2"/>
      <c r="Q20" s="2"/>
    </row>
    <row r="21" spans="1:17" ht="13.5" customHeight="1" x14ac:dyDescent="0.25">
      <c r="A21" s="2"/>
      <c r="B21" s="2"/>
      <c r="C21" s="28"/>
      <c r="D21" s="28"/>
      <c r="E21" s="32"/>
      <c r="F21" s="2"/>
      <c r="G21" s="33"/>
      <c r="H21" s="2"/>
      <c r="I21" s="2"/>
      <c r="J21" s="2"/>
      <c r="K21" s="34"/>
      <c r="L21" s="57" t="s">
        <v>37</v>
      </c>
      <c r="M21" s="54">
        <v>288.45</v>
      </c>
      <c r="N21" s="54"/>
      <c r="O21" s="2"/>
      <c r="P21" s="2"/>
      <c r="Q21" s="2"/>
    </row>
    <row r="22" spans="1:17" ht="13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4"/>
      <c r="M22" s="2"/>
      <c r="N22" s="2"/>
      <c r="O22" s="2"/>
      <c r="P22" s="2"/>
      <c r="Q22" s="2"/>
    </row>
    <row r="23" spans="1:17" ht="13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4"/>
      <c r="M23" s="2"/>
      <c r="N23" s="2"/>
      <c r="O23" s="2"/>
      <c r="P23" s="2"/>
      <c r="Q23" s="2"/>
    </row>
  </sheetData>
  <mergeCells count="18">
    <mergeCell ref="M19:N19"/>
    <mergeCell ref="M20:N20"/>
    <mergeCell ref="M21:N21"/>
    <mergeCell ref="B2:N2"/>
    <mergeCell ref="M16:N16"/>
    <mergeCell ref="M14:N14"/>
    <mergeCell ref="M6:N6"/>
    <mergeCell ref="M9:N9"/>
    <mergeCell ref="M13:N13"/>
    <mergeCell ref="M12:N12"/>
    <mergeCell ref="M3:N3"/>
    <mergeCell ref="M4:N4"/>
    <mergeCell ref="M5:N5"/>
    <mergeCell ref="M15:N15"/>
    <mergeCell ref="M7:N7"/>
    <mergeCell ref="M8:N8"/>
    <mergeCell ref="M11:N11"/>
    <mergeCell ref="M10:N10"/>
  </mergeCells>
  <pageMargins left="0.25" right="0.25" top="0.75" bottom="0.75" header="0.3" footer="0.3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Cominassi</cp:lastModifiedBy>
  <dcterms:modified xsi:type="dcterms:W3CDTF">2026-05-22T15:04:11Z</dcterms:modified>
</cp:coreProperties>
</file>