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_RAGIONERIA\PERSONALE\CONTRATTAZIONE INTEGRATIVA\2025\Liquidazione\"/>
    </mc:Choice>
  </mc:AlternateContent>
  <xr:revisionPtr revIDLastSave="0" documentId="13_ncr:1_{92663686-2054-4BC2-9252-9C89C1F8F3D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" l="1"/>
  <c r="L14" i="3"/>
  <c r="L13" i="3"/>
  <c r="L12" i="3"/>
  <c r="K8" i="3"/>
  <c r="C11" i="1" s="1"/>
  <c r="D11" i="1" s="1"/>
  <c r="J8" i="3"/>
  <c r="C13" i="1" s="1"/>
  <c r="I8" i="3"/>
  <c r="C10" i="1" s="1"/>
  <c r="D10" i="1" s="1"/>
  <c r="H8" i="3"/>
  <c r="C9" i="1" s="1"/>
  <c r="D9" i="1" s="1"/>
  <c r="G8" i="3"/>
  <c r="C8" i="1" s="1"/>
  <c r="D8" i="1" s="1"/>
  <c r="F8" i="3"/>
  <c r="E8" i="3"/>
  <c r="D8" i="3"/>
  <c r="C4" i="1" s="1"/>
  <c r="C8" i="3"/>
  <c r="C5" i="1" s="1"/>
  <c r="D5" i="1" s="1"/>
  <c r="D11" i="2"/>
  <c r="C11" i="2"/>
  <c r="D10" i="2"/>
  <c r="E10" i="2" s="1"/>
  <c r="G10" i="2" s="1"/>
  <c r="D9" i="2"/>
  <c r="E9" i="2" s="1"/>
  <c r="G9" i="2" s="1"/>
  <c r="D8" i="2"/>
  <c r="E8" i="2" s="1"/>
  <c r="G8" i="2" s="1"/>
  <c r="D7" i="2"/>
  <c r="E7" i="2" s="1"/>
  <c r="G7" i="2" s="1"/>
  <c r="D6" i="2"/>
  <c r="E6" i="2" s="1"/>
  <c r="G6" i="2" s="1"/>
  <c r="D5" i="2"/>
  <c r="E5" i="2" s="1"/>
  <c r="G5" i="2" s="1"/>
  <c r="B14" i="1"/>
  <c r="D12" i="1"/>
  <c r="D6" i="1"/>
  <c r="C7" i="1" l="1"/>
  <c r="D7" i="1" s="1"/>
  <c r="E11" i="2"/>
  <c r="G11" i="2" s="1"/>
  <c r="D13" i="1"/>
  <c r="D4" i="1"/>
  <c r="C14" i="1"/>
  <c r="D14" i="1" s="1"/>
  <c r="G12" i="2" l="1"/>
  <c r="H8" i="2" s="1"/>
  <c r="H10" i="2"/>
  <c r="B6" i="3" s="1"/>
  <c r="L6" i="3" s="1"/>
  <c r="H9" i="2"/>
  <c r="H11" i="2"/>
  <c r="B7" i="3" s="1"/>
  <c r="L7" i="3" s="1"/>
  <c r="H6" i="2"/>
  <c r="H7" i="2"/>
  <c r="H5" i="2"/>
  <c r="B3" i="3" s="1"/>
  <c r="B5" i="3" l="1"/>
  <c r="L5" i="3" s="1"/>
  <c r="B4" i="3"/>
  <c r="L4" i="3" s="1"/>
  <c r="B8" i="3"/>
  <c r="L3" i="3"/>
  <c r="L8" i="3" s="1"/>
</calcChain>
</file>

<file path=xl/sharedStrings.xml><?xml version="1.0" encoding="utf-8"?>
<sst xmlns="http://schemas.openxmlformats.org/spreadsheetml/2006/main" count="57" uniqueCount="41">
  <si>
    <t>TRATTAMENTO ACCESSORIO INDIVIDUALE 2025</t>
  </si>
  <si>
    <t>Voci contrattuali</t>
  </si>
  <si>
    <t>Importi contrattuali</t>
  </si>
  <si>
    <t>Importi liquidati</t>
  </si>
  <si>
    <t>Rimanenza</t>
  </si>
  <si>
    <t>Progetti ex art. 67 c.3 CCNL - Progetto Territorio</t>
  </si>
  <si>
    <t>Progetti ex art. 67 c.3 CCNL - Progetto Social</t>
  </si>
  <si>
    <t>Progetti ex art. 67 c.3 CCNL - Progetto ITP</t>
  </si>
  <si>
    <t>Progetti ex art. 67 c.3 CCNL - Progetto Disponibilità</t>
  </si>
  <si>
    <t>Progetti ex art. 67 c.3 CCNL - Progetto Elettorale</t>
  </si>
  <si>
    <t>Art. 15 del CCNL 1/4/1999 c. 1 lett. k) Compenso Istat</t>
  </si>
  <si>
    <t>Indennità condizioni lavoro - Indennità di rischio</t>
  </si>
  <si>
    <t>Compensi per specifiche responsabilità</t>
  </si>
  <si>
    <t>Performance individuale</t>
  </si>
  <si>
    <t xml:space="preserve">Lavoro straordinario </t>
  </si>
  <si>
    <t>TOTALE</t>
  </si>
  <si>
    <r>
      <rPr>
        <b/>
        <sz val="11"/>
        <color indexed="8"/>
        <rFont val="Garamond"/>
      </rPr>
      <t xml:space="preserve">B) RISORSE PERFORMANCE INDIVIDUALE= € </t>
    </r>
    <r>
      <rPr>
        <b/>
        <u/>
        <sz val="11"/>
        <color indexed="8"/>
        <rFont val="Garamond"/>
      </rPr>
      <t>Euro 3.233,79</t>
    </r>
  </si>
  <si>
    <t xml:space="preserve">RISORSE DISPONIBILI DA RIPARTIRE </t>
  </si>
  <si>
    <t>DIPENDENTE</t>
  </si>
  <si>
    <t xml:space="preserve">ORARIO DI LAVORO                   </t>
  </si>
  <si>
    <t>MESI DI LAVORO</t>
  </si>
  <si>
    <t xml:space="preserve">% </t>
  </si>
  <si>
    <t>EVENTUALE RIPROPORZIONAMENTO PER ORARIO DI LAVORO</t>
  </si>
  <si>
    <t>PUNTEGGIO SCHEDA VALUTAZIONE</t>
  </si>
  <si>
    <t>PREMIO PERFORMANCE</t>
  </si>
  <si>
    <t>(riproporzionato in base all’orario di lavoro e ai mesi di effettivo servizio)</t>
  </si>
  <si>
    <t>Dipendente</t>
  </si>
  <si>
    <t>RIEPILOGO 2025</t>
  </si>
  <si>
    <t>Progetti art. 67 “Social”</t>
  </si>
  <si>
    <t>Progetti art. 67 “Territorio”</t>
  </si>
  <si>
    <t>Progetti art. 67 “ITP”</t>
  </si>
  <si>
    <t>Progetti art. 67 - Disponibilità</t>
  </si>
  <si>
    <t>Progetti art. 67 “Elettorale”</t>
  </si>
  <si>
    <t>Censimento Istat</t>
  </si>
  <si>
    <t>Indennità cond. lavoro</t>
  </si>
  <si>
    <t>Lavoro straordinario</t>
  </si>
  <si>
    <t xml:space="preserve">Specifiche responsabilità </t>
  </si>
  <si>
    <t>-- Omissis --</t>
  </si>
  <si>
    <r>
      <t xml:space="preserve">ind risultato </t>
    </r>
    <r>
      <rPr>
        <i/>
        <sz val="11"/>
        <color rgb="FF000000"/>
        <rFont val="Garamond"/>
        <family val="1"/>
      </rPr>
      <t>-- Omissis --</t>
    </r>
  </si>
  <si>
    <t>Straord da trasferire Unione</t>
  </si>
  <si>
    <t>Dispon. da trasferire Unione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</si>
</sst>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&quot;;&quot;-&quot;* #,##0.00&quot; &quot;;&quot; &quot;* &quot;-&quot;??&quot; &quot;"/>
    <numFmt numFmtId="165" formatCode="&quot; € &quot;* #,##0.00&quot; &quot;;&quot;-€ &quot;* #,##0.00&quot; &quot;;&quot; € &quot;* &quot;-&quot;??&quot; &quot;"/>
    <numFmt numFmtId="166" formatCode="&quot; &quot;* #,##0.00&quot;   &quot;;&quot;-&quot;* #,##0.00&quot;   &quot;;&quot; &quot;* &quot;-&quot;??&quot;   &quot;"/>
  </numFmts>
  <fonts count="13" x14ac:knownFonts="1">
    <font>
      <sz val="11"/>
      <color indexed="8"/>
      <name val="Calibri"/>
    </font>
    <font>
      <b/>
      <sz val="10"/>
      <color indexed="8"/>
      <name val="Garamond"/>
    </font>
    <font>
      <b/>
      <sz val="12"/>
      <color indexed="8"/>
      <name val="Garamond"/>
    </font>
    <font>
      <sz val="10"/>
      <color indexed="8"/>
      <name val="Garamond"/>
    </font>
    <font>
      <b/>
      <sz val="11"/>
      <color indexed="8"/>
      <name val="Garamond"/>
    </font>
    <font>
      <b/>
      <u/>
      <sz val="11"/>
      <color indexed="8"/>
      <name val="Garamond"/>
    </font>
    <font>
      <sz val="11"/>
      <color indexed="8"/>
      <name val="Garamond"/>
    </font>
    <font>
      <b/>
      <sz val="22"/>
      <color indexed="8"/>
      <name val="Garamond"/>
    </font>
    <font>
      <sz val="10"/>
      <color indexed="8"/>
      <name val="Palatino Linotype"/>
    </font>
    <font>
      <i/>
      <sz val="11"/>
      <name val="Garamond"/>
      <family val="1"/>
    </font>
    <font>
      <i/>
      <sz val="11"/>
      <color indexed="8"/>
      <name val="Garamond"/>
      <family val="1"/>
    </font>
    <font>
      <sz val="11"/>
      <color indexed="8"/>
      <name val="Garamond"/>
      <family val="1"/>
    </font>
    <font>
      <i/>
      <sz val="11"/>
      <color rgb="FF00000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2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8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59">
    <xf numFmtId="0" fontId="0" fillId="0" borderId="0" xfId="0" applyFont="1" applyAlignment="1"/>
    <xf numFmtId="0" fontId="0" fillId="0" borderId="0" xfId="0" applyNumberFormat="1" applyFont="1" applyAlignment="1"/>
    <xf numFmtId="0" fontId="0" fillId="2" borderId="4" xfId="0" applyFont="1" applyFill="1" applyBorder="1" applyAlignment="1"/>
    <xf numFmtId="0" fontId="0" fillId="2" borderId="8" xfId="0" applyFont="1" applyFill="1" applyBorder="1" applyAlignment="1"/>
    <xf numFmtId="49" fontId="1" fillId="2" borderId="9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/>
    <xf numFmtId="0" fontId="0" fillId="0" borderId="0" xfId="0" applyNumberFormat="1" applyFont="1" applyAlignment="1"/>
    <xf numFmtId="49" fontId="4" fillId="2" borderId="9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10" fontId="6" fillId="2" borderId="9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2" fontId="6" fillId="2" borderId="1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/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166" fontId="0" fillId="2" borderId="13" xfId="0" applyNumberFormat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165" fontId="6" fillId="0" borderId="9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/>
    <xf numFmtId="49" fontId="9" fillId="2" borderId="9" xfId="0" quotePrefix="1" applyNumberFormat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164" fontId="6" fillId="2" borderId="23" xfId="0" applyNumberFormat="1" applyFont="1" applyFill="1" applyBorder="1" applyAlignment="1">
      <alignment horizontal="center" vertical="center" wrapText="1"/>
    </xf>
    <xf numFmtId="165" fontId="6" fillId="2" borderId="23" xfId="0" applyNumberFormat="1" applyFont="1" applyFill="1" applyBorder="1" applyAlignment="1">
      <alignment horizontal="center" vertical="center" wrapText="1"/>
    </xf>
    <xf numFmtId="164" fontId="6" fillId="2" borderId="21" xfId="0" applyNumberFormat="1" applyFont="1" applyFill="1" applyBorder="1" applyAlignment="1">
      <alignment horizontal="center" vertical="center"/>
    </xf>
    <xf numFmtId="165" fontId="6" fillId="2" borderId="21" xfId="0" applyNumberFormat="1" applyFont="1" applyFill="1" applyBorder="1" applyAlignment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0" fillId="2" borderId="9" xfId="0" quotePrefix="1" applyNumberFormat="1" applyFont="1" applyFill="1" applyBorder="1" applyAlignment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/>
    </xf>
    <xf numFmtId="165" fontId="4" fillId="0" borderId="9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EEAF6"/>
      <rgbColor rgb="FFFF26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showGridLines="0" workbookViewId="0">
      <selection activeCell="C10" sqref="C10"/>
    </sheetView>
  </sheetViews>
  <sheetFormatPr defaultColWidth="8.85546875" defaultRowHeight="15" customHeight="1" x14ac:dyDescent="0.25"/>
  <cols>
    <col min="1" max="1" width="46.85546875" style="1" customWidth="1"/>
    <col min="2" max="2" width="21" style="1" customWidth="1"/>
    <col min="3" max="3" width="27.42578125" style="1" customWidth="1"/>
    <col min="4" max="4" width="19.42578125" style="1" customWidth="1"/>
    <col min="5" max="6" width="8.85546875" style="1" customWidth="1"/>
    <col min="7" max="16384" width="8.85546875" style="1"/>
  </cols>
  <sheetData>
    <row r="1" spans="1:5" ht="15.75" customHeight="1" x14ac:dyDescent="0.25">
      <c r="A1" s="33" t="s">
        <v>0</v>
      </c>
      <c r="B1" s="34"/>
      <c r="C1" s="34"/>
      <c r="D1" s="35"/>
      <c r="E1" s="2"/>
    </row>
    <row r="2" spans="1:5" ht="15.75" customHeight="1" x14ac:dyDescent="0.25">
      <c r="A2" s="36"/>
      <c r="B2" s="37"/>
      <c r="C2" s="37"/>
      <c r="D2" s="38"/>
      <c r="E2" s="3"/>
    </row>
    <row r="3" spans="1:5" ht="16.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3"/>
    </row>
    <row r="4" spans="1:5" ht="20.100000000000001" customHeight="1" x14ac:dyDescent="0.25">
      <c r="A4" s="5" t="s">
        <v>5</v>
      </c>
      <c r="B4" s="6">
        <v>2000</v>
      </c>
      <c r="C4" s="6">
        <f>Foglio3!D8</f>
        <v>2000</v>
      </c>
      <c r="D4" s="6">
        <f t="shared" ref="D4:D14" si="0">B4-C4</f>
        <v>0</v>
      </c>
      <c r="E4" s="3"/>
    </row>
    <row r="5" spans="1:5" ht="20.100000000000001" customHeight="1" x14ac:dyDescent="0.25">
      <c r="A5" s="5" t="s">
        <v>6</v>
      </c>
      <c r="B5" s="6">
        <v>1000</v>
      </c>
      <c r="C5" s="6">
        <f>Foglio3!C8</f>
        <v>1000</v>
      </c>
      <c r="D5" s="6">
        <f t="shared" si="0"/>
        <v>0</v>
      </c>
      <c r="E5" s="3"/>
    </row>
    <row r="6" spans="1:5" ht="20.100000000000001" customHeight="1" x14ac:dyDescent="0.25">
      <c r="A6" s="5" t="s">
        <v>7</v>
      </c>
      <c r="B6" s="6">
        <v>300</v>
      </c>
      <c r="C6" s="6">
        <v>300</v>
      </c>
      <c r="D6" s="6">
        <f t="shared" si="0"/>
        <v>0</v>
      </c>
      <c r="E6" s="3"/>
    </row>
    <row r="7" spans="1:5" ht="20.100000000000001" customHeight="1" x14ac:dyDescent="0.25">
      <c r="A7" s="5" t="s">
        <v>8</v>
      </c>
      <c r="B7" s="6">
        <v>1000</v>
      </c>
      <c r="C7" s="6">
        <f>Foglio3!F8+Foglio3!L16</f>
        <v>1000</v>
      </c>
      <c r="D7" s="6">
        <f t="shared" si="0"/>
        <v>0</v>
      </c>
      <c r="E7" s="3"/>
    </row>
    <row r="8" spans="1:5" ht="20.100000000000001" customHeight="1" x14ac:dyDescent="0.25">
      <c r="A8" s="5" t="s">
        <v>9</v>
      </c>
      <c r="B8" s="6">
        <v>2000</v>
      </c>
      <c r="C8" s="6">
        <f>Foglio3!G8</f>
        <v>2000</v>
      </c>
      <c r="D8" s="6">
        <f t="shared" si="0"/>
        <v>0</v>
      </c>
      <c r="E8" s="3"/>
    </row>
    <row r="9" spans="1:5" ht="20.100000000000001" customHeight="1" x14ac:dyDescent="0.25">
      <c r="A9" s="5" t="s">
        <v>10</v>
      </c>
      <c r="B9" s="6">
        <v>1358.28</v>
      </c>
      <c r="C9" s="6">
        <f>Foglio3!H8</f>
        <v>496.6</v>
      </c>
      <c r="D9" s="6">
        <f t="shared" si="0"/>
        <v>861.68</v>
      </c>
      <c r="E9" s="3"/>
    </row>
    <row r="10" spans="1:5" ht="20.100000000000001" customHeight="1" x14ac:dyDescent="0.25">
      <c r="A10" s="5" t="s">
        <v>11</v>
      </c>
      <c r="B10" s="6">
        <v>458</v>
      </c>
      <c r="C10" s="6">
        <f>Foglio3!I8</f>
        <v>444</v>
      </c>
      <c r="D10" s="6">
        <f t="shared" si="0"/>
        <v>14</v>
      </c>
      <c r="E10" s="3"/>
    </row>
    <row r="11" spans="1:5" ht="20.100000000000001" customHeight="1" x14ac:dyDescent="0.25">
      <c r="A11" s="5" t="s">
        <v>12</v>
      </c>
      <c r="B11" s="6">
        <v>5850</v>
      </c>
      <c r="C11" s="6">
        <f>Foglio3!K8</f>
        <v>5850</v>
      </c>
      <c r="D11" s="6">
        <f t="shared" si="0"/>
        <v>0</v>
      </c>
      <c r="E11" s="3"/>
    </row>
    <row r="12" spans="1:5" ht="20.100000000000001" customHeight="1" x14ac:dyDescent="0.25">
      <c r="A12" s="5" t="s">
        <v>13</v>
      </c>
      <c r="B12" s="6">
        <v>3233.79</v>
      </c>
      <c r="C12" s="6">
        <v>3233.79</v>
      </c>
      <c r="D12" s="6">
        <f t="shared" si="0"/>
        <v>0</v>
      </c>
      <c r="E12" s="3"/>
    </row>
    <row r="13" spans="1:5" ht="20.100000000000001" customHeight="1" x14ac:dyDescent="0.25">
      <c r="A13" s="5" t="s">
        <v>14</v>
      </c>
      <c r="B13" s="6">
        <v>4200</v>
      </c>
      <c r="C13" s="6">
        <f>Foglio3!J8+Foglio3!L15</f>
        <v>4200</v>
      </c>
      <c r="D13" s="6">
        <f t="shared" si="0"/>
        <v>0</v>
      </c>
      <c r="E13" s="3"/>
    </row>
    <row r="14" spans="1:5" ht="20.100000000000001" customHeight="1" x14ac:dyDescent="0.25">
      <c r="A14" s="4" t="s">
        <v>15</v>
      </c>
      <c r="B14" s="7">
        <f>SUM(B4:B13)</f>
        <v>21400.07</v>
      </c>
      <c r="C14" s="7">
        <f>SUM(C4:C13)</f>
        <v>20524.39</v>
      </c>
      <c r="D14" s="7">
        <f t="shared" si="0"/>
        <v>875.68000000000029</v>
      </c>
      <c r="E14" s="8"/>
    </row>
  </sheetData>
  <mergeCells count="1">
    <mergeCell ref="A1:D2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workbookViewId="0">
      <selection activeCell="I19" sqref="I19"/>
    </sheetView>
  </sheetViews>
  <sheetFormatPr defaultColWidth="8.85546875" defaultRowHeight="15" customHeight="1" x14ac:dyDescent="0.25"/>
  <cols>
    <col min="1" max="1" width="33.140625" style="9" bestFit="1" customWidth="1"/>
    <col min="2" max="2" width="13.140625" style="9" customWidth="1"/>
    <col min="3" max="3" width="10.42578125" style="9" customWidth="1"/>
    <col min="4" max="5" width="15" style="9" customWidth="1"/>
    <col min="6" max="6" width="18" style="9" customWidth="1"/>
    <col min="7" max="7" width="12.7109375" style="9" customWidth="1"/>
    <col min="8" max="8" width="21.7109375" style="9" customWidth="1"/>
    <col min="9" max="9" width="8.85546875" style="9" customWidth="1"/>
    <col min="10" max="16384" width="8.85546875" style="9"/>
  </cols>
  <sheetData>
    <row r="1" spans="1:8" ht="15" customHeight="1" x14ac:dyDescent="0.25">
      <c r="A1" s="39" t="s">
        <v>16</v>
      </c>
      <c r="B1" s="40"/>
      <c r="C1" s="40"/>
      <c r="D1" s="40"/>
      <c r="E1" s="40"/>
      <c r="F1" s="40"/>
      <c r="G1" s="40"/>
      <c r="H1" s="41"/>
    </row>
    <row r="2" spans="1:8" ht="15" customHeight="1" x14ac:dyDescent="0.25">
      <c r="A2" s="42" t="s">
        <v>17</v>
      </c>
      <c r="B2" s="43"/>
      <c r="C2" s="43"/>
      <c r="D2" s="43"/>
      <c r="E2" s="43"/>
      <c r="F2" s="43"/>
      <c r="G2" s="43"/>
      <c r="H2" s="44"/>
    </row>
    <row r="3" spans="1:8" ht="30" customHeight="1" x14ac:dyDescent="0.25">
      <c r="A3" s="45" t="s">
        <v>18</v>
      </c>
      <c r="B3" s="45" t="s">
        <v>19</v>
      </c>
      <c r="C3" s="45" t="s">
        <v>20</v>
      </c>
      <c r="D3" s="45" t="s">
        <v>21</v>
      </c>
      <c r="E3" s="45" t="s">
        <v>22</v>
      </c>
      <c r="F3" s="45" t="s">
        <v>23</v>
      </c>
      <c r="G3" s="46"/>
      <c r="H3" s="10" t="s">
        <v>24</v>
      </c>
    </row>
    <row r="4" spans="1:8" ht="60.75" customHeight="1" x14ac:dyDescent="0.25">
      <c r="A4" s="46"/>
      <c r="B4" s="46"/>
      <c r="C4" s="46"/>
      <c r="D4" s="46"/>
      <c r="E4" s="46"/>
      <c r="F4" s="46"/>
      <c r="G4" s="46"/>
      <c r="H4" s="10" t="s">
        <v>25</v>
      </c>
    </row>
    <row r="5" spans="1:8" ht="15" customHeight="1" x14ac:dyDescent="0.25">
      <c r="A5" s="49" t="s">
        <v>37</v>
      </c>
      <c r="B5" s="11">
        <v>36</v>
      </c>
      <c r="C5" s="11">
        <f>12-0.13</f>
        <v>11.87</v>
      </c>
      <c r="D5" s="12">
        <f t="shared" ref="D5:D11" si="0">B5/36</f>
        <v>1</v>
      </c>
      <c r="E5" s="13">
        <f t="shared" ref="E5:E11" si="1">C5/12*D5*100</f>
        <v>98.916666666666657</v>
      </c>
      <c r="F5" s="11">
        <v>94</v>
      </c>
      <c r="G5" s="14">
        <f t="shared" ref="G5:G11" si="2">E5*F5/100</f>
        <v>92.981666666666655</v>
      </c>
      <c r="H5" s="15">
        <f>G5*$H$12/$G$12</f>
        <v>942.49789597568065</v>
      </c>
    </row>
    <row r="6" spans="1:8" ht="15" customHeight="1" x14ac:dyDescent="0.25">
      <c r="A6" s="49" t="s">
        <v>37</v>
      </c>
      <c r="B6" s="11">
        <v>32</v>
      </c>
      <c r="C6" s="11">
        <v>8.5</v>
      </c>
      <c r="D6" s="12">
        <f t="shared" si="0"/>
        <v>0.88888888888888884</v>
      </c>
      <c r="E6" s="13">
        <f t="shared" si="1"/>
        <v>62.962962962962962</v>
      </c>
      <c r="F6" s="11">
        <v>100</v>
      </c>
      <c r="G6" s="14">
        <f t="shared" si="2"/>
        <v>62.962962962962962</v>
      </c>
      <c r="H6" s="15">
        <f>G6*$H$12/$G$12</f>
        <v>638.21678234405317</v>
      </c>
    </row>
    <row r="7" spans="1:8" ht="15" customHeight="1" x14ac:dyDescent="0.25">
      <c r="A7" s="49" t="s">
        <v>37</v>
      </c>
      <c r="B7" s="11">
        <v>24</v>
      </c>
      <c r="C7" s="11">
        <v>3.5</v>
      </c>
      <c r="D7" s="12">
        <f t="shared" si="0"/>
        <v>0.66666666666666663</v>
      </c>
      <c r="E7" s="13">
        <f t="shared" si="1"/>
        <v>19.444444444444446</v>
      </c>
      <c r="F7" s="11">
        <v>100</v>
      </c>
      <c r="G7" s="14">
        <f t="shared" si="2"/>
        <v>19.444444444444446</v>
      </c>
      <c r="H7" s="15">
        <f>G7*$H$12/$G$12</f>
        <v>197.09635925331057</v>
      </c>
    </row>
    <row r="8" spans="1:8" ht="15" customHeight="1" x14ac:dyDescent="0.25">
      <c r="A8" s="49" t="s">
        <v>37</v>
      </c>
      <c r="B8" s="11">
        <v>12</v>
      </c>
      <c r="C8" s="11">
        <v>5</v>
      </c>
      <c r="D8" s="12">
        <f t="shared" si="0"/>
        <v>0.33333333333333331</v>
      </c>
      <c r="E8" s="13">
        <f t="shared" si="1"/>
        <v>13.888888888888889</v>
      </c>
      <c r="F8" s="11">
        <v>100</v>
      </c>
      <c r="G8" s="14">
        <f t="shared" si="2"/>
        <v>13.888888888888889</v>
      </c>
      <c r="H8" s="15">
        <f>G8*$H$12/$G$12</f>
        <v>140.78311375236467</v>
      </c>
    </row>
    <row r="9" spans="1:8" ht="15" customHeight="1" x14ac:dyDescent="0.25">
      <c r="A9" s="49" t="s">
        <v>37</v>
      </c>
      <c r="B9" s="11">
        <v>18</v>
      </c>
      <c r="C9" s="11">
        <v>4</v>
      </c>
      <c r="D9" s="12">
        <f t="shared" si="0"/>
        <v>0.5</v>
      </c>
      <c r="E9" s="13">
        <f t="shared" si="1"/>
        <v>16.666666666666664</v>
      </c>
      <c r="F9" s="11">
        <v>100</v>
      </c>
      <c r="G9" s="14">
        <f t="shared" si="2"/>
        <v>16.666666666666664</v>
      </c>
      <c r="H9" s="15">
        <f>G9*$H$12/$G$12</f>
        <v>168.93973650283758</v>
      </c>
    </row>
    <row r="10" spans="1:8" ht="15" customHeight="1" x14ac:dyDescent="0.25">
      <c r="A10" s="49" t="s">
        <v>37</v>
      </c>
      <c r="B10" s="11">
        <v>6</v>
      </c>
      <c r="C10" s="11">
        <v>12</v>
      </c>
      <c r="D10" s="12">
        <f t="shared" si="0"/>
        <v>0.16666666666666666</v>
      </c>
      <c r="E10" s="13">
        <f t="shared" si="1"/>
        <v>16.666666666666664</v>
      </c>
      <c r="F10" s="11">
        <v>100</v>
      </c>
      <c r="G10" s="14">
        <f t="shared" si="2"/>
        <v>16.666666666666664</v>
      </c>
      <c r="H10" s="15">
        <f>G10*$H$12/$G$12</f>
        <v>168.93973650283758</v>
      </c>
    </row>
    <row r="11" spans="1:8" ht="15" customHeight="1" x14ac:dyDescent="0.25">
      <c r="A11" s="49" t="s">
        <v>37</v>
      </c>
      <c r="B11" s="11">
        <v>36</v>
      </c>
      <c r="C11" s="11">
        <f>12-0.43</f>
        <v>11.57</v>
      </c>
      <c r="D11" s="12">
        <f t="shared" si="0"/>
        <v>1</v>
      </c>
      <c r="E11" s="13">
        <f t="shared" si="1"/>
        <v>96.416666666666671</v>
      </c>
      <c r="F11" s="11">
        <v>100</v>
      </c>
      <c r="G11" s="51">
        <f t="shared" si="2"/>
        <v>96.416666666666686</v>
      </c>
      <c r="H11" s="52">
        <f>G11*$H$12/$G$12</f>
        <v>977.31637566891573</v>
      </c>
    </row>
    <row r="12" spans="1:8" ht="14.65" customHeight="1" x14ac:dyDescent="0.25">
      <c r="A12" s="16"/>
      <c r="B12" s="16"/>
      <c r="C12" s="16"/>
      <c r="D12" s="16"/>
      <c r="E12" s="17"/>
      <c r="F12" s="50"/>
      <c r="G12" s="53">
        <f>SUM(G5:G11)</f>
        <v>319.02796296296299</v>
      </c>
      <c r="H12" s="54">
        <v>3233.79</v>
      </c>
    </row>
  </sheetData>
  <mergeCells count="9">
    <mergeCell ref="A1:H1"/>
    <mergeCell ref="A2:H2"/>
    <mergeCell ref="A3:A4"/>
    <mergeCell ref="B3:B4"/>
    <mergeCell ref="C3:C4"/>
    <mergeCell ref="D3:D4"/>
    <mergeCell ref="E3:E4"/>
    <mergeCell ref="F3:F4"/>
    <mergeCell ref="G3:G4"/>
  </mergeCells>
  <pageMargins left="0" right="0" top="0" bottom="0" header="0" footer="0"/>
  <pageSetup orientation="landscape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8"/>
  <sheetViews>
    <sheetView showGridLines="0" tabSelected="1" workbookViewId="0">
      <selection activeCell="L14" sqref="L14"/>
    </sheetView>
  </sheetViews>
  <sheetFormatPr defaultColWidth="8.85546875" defaultRowHeight="15" customHeight="1" x14ac:dyDescent="0.25"/>
  <cols>
    <col min="1" max="1" width="15.28515625" style="18" customWidth="1"/>
    <col min="2" max="5" width="17.140625" style="18" customWidth="1"/>
    <col min="6" max="8" width="16.42578125" style="18" customWidth="1"/>
    <col min="9" max="9" width="16.140625" style="18" customWidth="1"/>
    <col min="10" max="10" width="18.42578125" style="18" customWidth="1"/>
    <col min="11" max="11" width="20" style="18" customWidth="1"/>
    <col min="12" max="12" width="12" style="18" customWidth="1"/>
    <col min="13" max="14" width="8.85546875" style="18" customWidth="1"/>
    <col min="15" max="16384" width="8.85546875" style="18"/>
  </cols>
  <sheetData>
    <row r="1" spans="1:13" ht="29.25" customHeight="1" x14ac:dyDescent="0.25">
      <c r="A1" s="47" t="s">
        <v>27</v>
      </c>
      <c r="B1" s="47"/>
      <c r="C1" s="47"/>
      <c r="D1" s="47"/>
      <c r="E1" s="48"/>
      <c r="F1" s="47"/>
      <c r="G1" s="47"/>
      <c r="H1" s="47"/>
      <c r="I1" s="47"/>
      <c r="J1" s="47"/>
      <c r="K1" s="47"/>
      <c r="L1" s="47"/>
      <c r="M1" s="19"/>
    </row>
    <row r="2" spans="1:13" ht="30" x14ac:dyDescent="0.25">
      <c r="A2" s="10" t="s">
        <v>26</v>
      </c>
      <c r="B2" s="10" t="s">
        <v>13</v>
      </c>
      <c r="C2" s="10" t="s">
        <v>28</v>
      </c>
      <c r="D2" s="10" t="s">
        <v>29</v>
      </c>
      <c r="E2" s="10" t="s">
        <v>30</v>
      </c>
      <c r="F2" s="10" t="s">
        <v>31</v>
      </c>
      <c r="G2" s="10" t="s">
        <v>32</v>
      </c>
      <c r="H2" s="10" t="s">
        <v>33</v>
      </c>
      <c r="I2" s="10" t="s">
        <v>34</v>
      </c>
      <c r="J2" s="10" t="s">
        <v>35</v>
      </c>
      <c r="K2" s="10" t="s">
        <v>36</v>
      </c>
      <c r="L2" s="10" t="s">
        <v>15</v>
      </c>
      <c r="M2" s="21"/>
    </row>
    <row r="3" spans="1:13" ht="15" customHeight="1" x14ac:dyDescent="0.25">
      <c r="A3" s="56" t="s">
        <v>37</v>
      </c>
      <c r="B3" s="15">
        <f>Foglio2!H5</f>
        <v>942.49789597568065</v>
      </c>
      <c r="C3" s="15"/>
      <c r="D3" s="15"/>
      <c r="E3" s="15"/>
      <c r="F3" s="15"/>
      <c r="G3" s="15"/>
      <c r="H3" s="32">
        <v>496.6</v>
      </c>
      <c r="I3" s="15"/>
      <c r="J3" s="15"/>
      <c r="K3" s="15">
        <v>1000</v>
      </c>
      <c r="L3" s="22">
        <f>SUM(B3:K3)</f>
        <v>2439.0978959756808</v>
      </c>
      <c r="M3" s="21"/>
    </row>
    <row r="4" spans="1:13" ht="15.75" customHeight="1" x14ac:dyDescent="0.25">
      <c r="A4" s="56" t="s">
        <v>37</v>
      </c>
      <c r="B4" s="15">
        <f>Foglio2!H6+Foglio2!H7</f>
        <v>835.31314159736371</v>
      </c>
      <c r="C4" s="15">
        <v>1000</v>
      </c>
      <c r="D4" s="15"/>
      <c r="E4" s="15"/>
      <c r="F4" s="15"/>
      <c r="G4" s="15">
        <v>1000</v>
      </c>
      <c r="H4" s="15"/>
      <c r="I4" s="15"/>
      <c r="J4" s="15">
        <v>600.6</v>
      </c>
      <c r="K4" s="15">
        <v>1000</v>
      </c>
      <c r="L4" s="22">
        <f>SUM(B4:K4)</f>
        <v>4435.9131415973643</v>
      </c>
      <c r="M4" s="21"/>
    </row>
    <row r="5" spans="1:13" ht="15.75" customHeight="1" x14ac:dyDescent="0.25">
      <c r="A5" s="56" t="s">
        <v>37</v>
      </c>
      <c r="B5" s="15">
        <f>Foglio2!H8+Foglio2!H9</f>
        <v>309.72285025520227</v>
      </c>
      <c r="C5" s="15"/>
      <c r="D5" s="15"/>
      <c r="E5" s="15"/>
      <c r="F5" s="15"/>
      <c r="G5" s="15">
        <v>1000</v>
      </c>
      <c r="H5" s="15"/>
      <c r="I5" s="15"/>
      <c r="J5" s="15">
        <v>431.2</v>
      </c>
      <c r="K5" s="15">
        <v>2450</v>
      </c>
      <c r="L5" s="22">
        <f>SUM(B5:K5)</f>
        <v>4190.9228502552023</v>
      </c>
      <c r="M5" s="21"/>
    </row>
    <row r="6" spans="1:13" ht="15.75" customHeight="1" x14ac:dyDescent="0.25">
      <c r="A6" s="56" t="s">
        <v>37</v>
      </c>
      <c r="B6" s="15">
        <f>Foglio2!H10</f>
        <v>168.93973650283758</v>
      </c>
      <c r="C6" s="15"/>
      <c r="D6" s="15"/>
      <c r="E6" s="15">
        <v>300</v>
      </c>
      <c r="F6" s="15"/>
      <c r="G6" s="15"/>
      <c r="H6" s="15"/>
      <c r="I6" s="15"/>
      <c r="J6" s="15">
        <v>315.7</v>
      </c>
      <c r="K6" s="15">
        <v>700</v>
      </c>
      <c r="L6" s="22">
        <f>SUM(B6:K6)</f>
        <v>1484.6397365028376</v>
      </c>
      <c r="M6" s="21"/>
    </row>
    <row r="7" spans="1:13" ht="15.75" customHeight="1" x14ac:dyDescent="0.25">
      <c r="A7" s="56" t="s">
        <v>37</v>
      </c>
      <c r="B7" s="15">
        <f>Foglio2!H11</f>
        <v>977.31637566891573</v>
      </c>
      <c r="C7" s="15"/>
      <c r="D7" s="15">
        <v>2000</v>
      </c>
      <c r="E7" s="15"/>
      <c r="F7" s="15">
        <v>250</v>
      </c>
      <c r="G7" s="15"/>
      <c r="H7" s="15"/>
      <c r="I7" s="15">
        <v>444</v>
      </c>
      <c r="J7" s="15">
        <v>1700.23</v>
      </c>
      <c r="K7" s="15">
        <v>700</v>
      </c>
      <c r="L7" s="22">
        <f>SUM(B7:K7)</f>
        <v>6071.5463756689151</v>
      </c>
      <c r="M7" s="21"/>
    </row>
    <row r="8" spans="1:13" ht="15.75" customHeight="1" x14ac:dyDescent="0.25">
      <c r="A8" s="10" t="s">
        <v>15</v>
      </c>
      <c r="B8" s="22">
        <f t="shared" ref="B8:L8" si="0">SUM(B3:B7)</f>
        <v>3233.79</v>
      </c>
      <c r="C8" s="22">
        <f t="shared" si="0"/>
        <v>1000</v>
      </c>
      <c r="D8" s="22">
        <f t="shared" si="0"/>
        <v>2000</v>
      </c>
      <c r="E8" s="22">
        <f t="shared" si="0"/>
        <v>300</v>
      </c>
      <c r="F8" s="22">
        <f t="shared" si="0"/>
        <v>250</v>
      </c>
      <c r="G8" s="22">
        <f t="shared" si="0"/>
        <v>2000</v>
      </c>
      <c r="H8" s="22">
        <f t="shared" si="0"/>
        <v>496.6</v>
      </c>
      <c r="I8" s="22">
        <f t="shared" si="0"/>
        <v>444</v>
      </c>
      <c r="J8" s="22">
        <f t="shared" si="0"/>
        <v>3047.73</v>
      </c>
      <c r="K8" s="22">
        <f t="shared" si="0"/>
        <v>5850</v>
      </c>
      <c r="L8" s="22">
        <f t="shared" si="0"/>
        <v>18622.12</v>
      </c>
      <c r="M8" s="21"/>
    </row>
    <row r="9" spans="1:13" ht="16.5" customHeight="1" x14ac:dyDescent="0.25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1"/>
    </row>
    <row r="10" spans="1:13" ht="13.5" customHeight="1" x14ac:dyDescent="0.25">
      <c r="A10" s="25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6"/>
      <c r="M10" s="21"/>
    </row>
    <row r="11" spans="1:13" ht="13.5" customHeight="1" x14ac:dyDescent="0.25">
      <c r="A11" s="25"/>
      <c r="B11" s="20"/>
      <c r="C11" s="20"/>
      <c r="D11" s="20"/>
      <c r="E11" s="20"/>
      <c r="F11" s="20"/>
      <c r="G11" s="20"/>
      <c r="H11" s="20"/>
      <c r="I11" s="20"/>
      <c r="J11" s="20"/>
      <c r="K11" s="27"/>
      <c r="L11" s="27"/>
      <c r="M11" s="21"/>
    </row>
    <row r="12" spans="1:13" ht="15" customHeight="1" x14ac:dyDescent="0.25">
      <c r="A12" s="25"/>
      <c r="B12" s="20"/>
      <c r="C12" s="20"/>
      <c r="D12" s="20"/>
      <c r="E12" s="20"/>
      <c r="F12" s="20"/>
      <c r="G12" s="20"/>
      <c r="H12" s="20"/>
      <c r="I12" s="20"/>
      <c r="J12" s="28"/>
      <c r="K12" s="57" t="s">
        <v>38</v>
      </c>
      <c r="L12" s="22">
        <f>12000*25/100</f>
        <v>3000</v>
      </c>
      <c r="M12" s="21"/>
    </row>
    <row r="13" spans="1:13" ht="15" customHeight="1" x14ac:dyDescent="0.25">
      <c r="A13" s="25"/>
      <c r="B13" s="20"/>
      <c r="C13" s="20"/>
      <c r="D13" s="20"/>
      <c r="E13" s="20"/>
      <c r="F13" s="20"/>
      <c r="G13" s="20"/>
      <c r="H13" s="20"/>
      <c r="I13" s="20"/>
      <c r="J13" s="28"/>
      <c r="K13" s="57" t="s">
        <v>38</v>
      </c>
      <c r="L13" s="22">
        <f>(923.08+923.08+71.01+156.8)*25/100</f>
        <v>518.49250000000006</v>
      </c>
      <c r="M13" s="21"/>
    </row>
    <row r="14" spans="1:13" ht="15" customHeight="1" x14ac:dyDescent="0.25">
      <c r="A14" s="25"/>
      <c r="B14" s="20"/>
      <c r="C14" s="20"/>
      <c r="D14" s="20"/>
      <c r="E14" s="20"/>
      <c r="F14" s="20"/>
      <c r="G14" s="20"/>
      <c r="H14" s="20"/>
      <c r="I14" s="20"/>
      <c r="J14" s="28"/>
      <c r="K14" s="57" t="s">
        <v>38</v>
      </c>
      <c r="L14" s="22">
        <f>9500*0.25</f>
        <v>2375</v>
      </c>
      <c r="M14" s="21"/>
    </row>
    <row r="15" spans="1:13" ht="30" customHeight="1" x14ac:dyDescent="0.25">
      <c r="A15" s="25"/>
      <c r="B15" s="20"/>
      <c r="C15" s="20"/>
      <c r="D15" s="20"/>
      <c r="E15" s="20"/>
      <c r="F15" s="20"/>
      <c r="G15" s="20"/>
      <c r="H15" s="20"/>
      <c r="I15" s="20"/>
      <c r="J15" s="28"/>
      <c r="K15" s="55" t="s">
        <v>39</v>
      </c>
      <c r="L15" s="58">
        <v>1152.27</v>
      </c>
      <c r="M15" s="21"/>
    </row>
    <row r="16" spans="1:13" ht="30" customHeight="1" x14ac:dyDescent="0.25">
      <c r="A16" s="25"/>
      <c r="B16" s="20"/>
      <c r="C16" s="20"/>
      <c r="D16" s="20"/>
      <c r="E16" s="20"/>
      <c r="F16" s="20"/>
      <c r="G16" s="20"/>
      <c r="H16" s="20"/>
      <c r="I16" s="20"/>
      <c r="J16" s="28"/>
      <c r="K16" s="55" t="s">
        <v>40</v>
      </c>
      <c r="L16" s="58">
        <v>750</v>
      </c>
      <c r="M16" s="21"/>
    </row>
    <row r="17" spans="1:13" ht="13.5" customHeight="1" x14ac:dyDescent="0.25">
      <c r="A17" s="25"/>
      <c r="B17" s="20"/>
      <c r="C17" s="20"/>
      <c r="D17" s="20"/>
      <c r="E17" s="20"/>
      <c r="F17" s="20"/>
      <c r="G17" s="20"/>
      <c r="H17" s="20"/>
      <c r="I17" s="20"/>
      <c r="J17" s="20"/>
      <c r="K17" s="24"/>
      <c r="L17" s="24"/>
      <c r="M17" s="21"/>
    </row>
    <row r="18" spans="1:13" ht="15" customHeight="1" x14ac:dyDescent="0.25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1"/>
    </row>
  </sheetData>
  <mergeCells count="1">
    <mergeCell ref="A1:L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Fabio Cominassi</cp:lastModifiedBy>
  <dcterms:modified xsi:type="dcterms:W3CDTF">2026-05-06T15:56:04Z</dcterms:modified>
</cp:coreProperties>
</file>