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3E460BB1-F896-4435-89B4-DA6F1EEEAF0B}" xr6:coauthVersionLast="47" xr6:coauthVersionMax="47" xr10:uidLastSave="{00000000-0000-0000-0000-000000000000}"/>
  <bookViews>
    <workbookView xWindow="-120" yWindow="-120" windowWidth="24240" windowHeight="13140" xr2:uid="{EAC5DB7E-29B9-436B-A184-6D147237DD22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C21" i="1"/>
  <c r="D21" i="1" s="1"/>
  <c r="J25" i="1" s="1"/>
  <c r="I20" i="1"/>
  <c r="C20" i="1"/>
  <c r="D20" i="1" s="1"/>
  <c r="J23" i="1" s="1"/>
  <c r="I19" i="1"/>
  <c r="D19" i="1"/>
  <c r="J21" i="1" s="1"/>
  <c r="C19" i="1"/>
  <c r="I18" i="1"/>
  <c r="C18" i="1"/>
  <c r="D18" i="1" s="1"/>
  <c r="J19" i="1" s="1"/>
  <c r="C12" i="1"/>
  <c r="C9" i="1"/>
  <c r="J8" i="1"/>
  <c r="G8" i="1"/>
  <c r="E8" i="1"/>
  <c r="B8" i="1"/>
  <c r="F8" i="1" s="1"/>
  <c r="J7" i="1"/>
  <c r="G7" i="1"/>
  <c r="E7" i="1"/>
  <c r="B7" i="1"/>
  <c r="K6" i="1"/>
  <c r="H12" i="1" s="1"/>
  <c r="J6" i="1"/>
  <c r="J5" i="1"/>
  <c r="G5" i="1"/>
  <c r="E5" i="1"/>
  <c r="B5" i="1"/>
  <c r="H13" i="1" l="1"/>
  <c r="K19" i="1"/>
  <c r="K21" i="1"/>
  <c r="K23" i="1"/>
  <c r="K25" i="1"/>
  <c r="K18" i="1"/>
  <c r="K22" i="1"/>
  <c r="K26" i="1"/>
  <c r="F5" i="1"/>
  <c r="F7" i="1"/>
  <c r="C13" i="1" s="1"/>
  <c r="K8" i="1"/>
  <c r="H14" i="1" s="1"/>
  <c r="B9" i="1"/>
  <c r="C11" i="1"/>
  <c r="C14" i="1"/>
  <c r="J18" i="1"/>
  <c r="J20" i="1"/>
  <c r="K20" i="1" s="1"/>
  <c r="J22" i="1"/>
  <c r="L7" i="1" s="1"/>
  <c r="J24" i="1"/>
  <c r="K24" i="1" s="1"/>
  <c r="J26" i="1"/>
  <c r="L6" i="1" s="1"/>
  <c r="K5" i="1"/>
  <c r="K9" i="1" s="1"/>
  <c r="K7" i="1"/>
  <c r="G9" i="1"/>
  <c r="N7" i="1" l="1"/>
  <c r="M7" i="1"/>
  <c r="N6" i="1"/>
  <c r="M6" i="1"/>
  <c r="C15" i="1"/>
  <c r="L8" i="1"/>
  <c r="K27" i="1"/>
  <c r="H11" i="1"/>
  <c r="H15" i="1" s="1"/>
  <c r="J27" i="1"/>
  <c r="L5" i="1"/>
  <c r="F9" i="1"/>
  <c r="L9" i="1" l="1"/>
  <c r="N5" i="1"/>
  <c r="M5" i="1"/>
  <c r="M9" i="1" s="1"/>
  <c r="N8" i="1"/>
  <c r="M8" i="1"/>
  <c r="J14" i="1"/>
  <c r="N9" i="1" l="1"/>
</calcChain>
</file>

<file path=xl/sharedStrings.xml><?xml version="1.0" encoding="utf-8"?>
<sst xmlns="http://schemas.openxmlformats.org/spreadsheetml/2006/main" count="55" uniqueCount="41">
  <si>
    <t>COMUNE DI LOSINE</t>
  </si>
  <si>
    <t>PROSPETTO LIQUIDAZIONE SALARIO ACCESSORIO 2022</t>
  </si>
  <si>
    <t>DIPENDENTI</t>
  </si>
  <si>
    <t>compenso massimo performance organizzativa (vedi Note)</t>
  </si>
  <si>
    <t>punteggio massimo performance organizzativa</t>
  </si>
  <si>
    <t>punteggio ottenuto</t>
  </si>
  <si>
    <t>PERCENTUALE punteggio</t>
  </si>
  <si>
    <t>COMPENSO OTTENUTO performance organizzativa</t>
  </si>
  <si>
    <t>compenso massimo performance individuale (vedi Note)</t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</si>
  <si>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</si>
  <si>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</si>
  <si>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</si>
  <si>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</si>
  <si>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</si>
  <si>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</si>
  <si>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RISPARMIO TOTALE PERFORMANCE</t>
  </si>
  <si>
    <t>Risparmio p.org.</t>
  </si>
  <si>
    <t>Risparmio p.ind.</t>
  </si>
  <si>
    <t>decurtazione art. 71, comma 1 D.L. n.112/08</t>
  </si>
  <si>
    <t>dipendente</t>
  </si>
  <si>
    <t>tipologia</t>
  </si>
  <si>
    <t>somma prevista</t>
  </si>
  <si>
    <t>somma dopo decurtazione art. 71, comma 1 D.L. n.112/08</t>
  </si>
  <si>
    <t>RISPARMIO INDENNITà</t>
  </si>
  <si>
    <t>CONDIZIONI DI LAVORO</t>
  </si>
  <si>
    <t>QUINQUIES CO. 1</t>
  </si>
  <si>
    <t>PROGETTI</t>
  </si>
  <si>
    <t>INCENTIVO</t>
  </si>
  <si>
    <t>totale indennità</t>
  </si>
  <si>
    <t>F.</t>
  </si>
  <si>
    <t>Z.</t>
  </si>
  <si>
    <t>L.</t>
  </si>
  <si>
    <t>P.</t>
  </si>
  <si>
    <t>Risparmio p.org. F.</t>
  </si>
  <si>
    <t>Risparmio p.org. Z.</t>
  </si>
  <si>
    <t>Riaparmio p. or. L.</t>
  </si>
  <si>
    <t>Risparmio p.org. P.</t>
  </si>
  <si>
    <t>Risparmio p.ind.  F.</t>
  </si>
  <si>
    <t>Risparmio p. ind. Z.</t>
  </si>
  <si>
    <t>Risparmio p. ind. L.</t>
  </si>
  <si>
    <t>Risparmio p.ind.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</si>
</sst>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0.000"/>
    <numFmt numFmtId="169" formatCode="#,##0.00\ [$€-410];[Red]\-#,##0.00\ [$€-410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B05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26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BFED2"/>
        <bgColor indexed="26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3" borderId="5" xfId="1" applyNumberFormat="1" applyFont="1" applyFill="1" applyBorder="1"/>
    <xf numFmtId="165" fontId="3" fillId="4" borderId="5" xfId="1" applyNumberFormat="1" applyFont="1" applyFill="1" applyBorder="1"/>
    <xf numFmtId="0" fontId="3" fillId="4" borderId="5" xfId="1" applyFont="1" applyFill="1" applyBorder="1"/>
    <xf numFmtId="2" fontId="3" fillId="4" borderId="5" xfId="1" applyNumberFormat="1" applyFont="1" applyFill="1" applyBorder="1"/>
    <xf numFmtId="165" fontId="6" fillId="5" borderId="5" xfId="1" applyNumberFormat="1" applyFont="1" applyFill="1" applyBorder="1"/>
    <xf numFmtId="166" fontId="6" fillId="6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5" fillId="7" borderId="6" xfId="1" applyNumberFormat="1" applyFont="1" applyFill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165" fontId="3" fillId="4" borderId="8" xfId="1" applyNumberFormat="1" applyFont="1" applyFill="1" applyBorder="1"/>
    <xf numFmtId="0" fontId="3" fillId="4" borderId="8" xfId="1" applyFont="1" applyFill="1" applyBorder="1"/>
    <xf numFmtId="166" fontId="6" fillId="6" borderId="8" xfId="2" applyNumberFormat="1" applyFont="1" applyFill="1" applyBorder="1" applyAlignment="1" applyProtection="1"/>
    <xf numFmtId="0" fontId="3" fillId="0" borderId="9" xfId="1" applyFont="1" applyBorder="1"/>
    <xf numFmtId="166" fontId="3" fillId="2" borderId="10" xfId="1" applyNumberFormat="1" applyFont="1" applyFill="1" applyBorder="1"/>
    <xf numFmtId="0" fontId="3" fillId="2" borderId="10" xfId="1" applyFont="1" applyFill="1" applyBorder="1"/>
    <xf numFmtId="165" fontId="5" fillId="3" borderId="10" xfId="1" applyNumberFormat="1" applyFont="1" applyFill="1" applyBorder="1"/>
    <xf numFmtId="165" fontId="3" fillId="4" borderId="10" xfId="1" applyNumberFormat="1" applyFont="1" applyFill="1" applyBorder="1"/>
    <xf numFmtId="0" fontId="3" fillId="4" borderId="10" xfId="1" applyFont="1" applyFill="1" applyBorder="1"/>
    <xf numFmtId="2" fontId="3" fillId="4" borderId="10" xfId="1" applyNumberFormat="1" applyFont="1" applyFill="1" applyBorder="1"/>
    <xf numFmtId="165" fontId="5" fillId="5" borderId="10" xfId="1" applyNumberFormat="1" applyFont="1" applyFill="1" applyBorder="1"/>
    <xf numFmtId="167" fontId="5" fillId="6" borderId="10" xfId="1" applyNumberFormat="1" applyFont="1" applyFill="1" applyBorder="1" applyAlignment="1">
      <alignment horizontal="right"/>
    </xf>
    <xf numFmtId="165" fontId="4" fillId="0" borderId="10" xfId="1" applyNumberFormat="1" applyFont="1" applyBorder="1"/>
    <xf numFmtId="165" fontId="5" fillId="8" borderId="11" xfId="1" applyNumberFormat="1" applyFont="1" applyFill="1" applyBorder="1"/>
    <xf numFmtId="0" fontId="5" fillId="0" borderId="0" xfId="1" applyFont="1"/>
    <xf numFmtId="0" fontId="3" fillId="2" borderId="5" xfId="1" applyFont="1" applyFill="1" applyBorder="1" applyAlignment="1">
      <alignment horizontal="left"/>
    </xf>
    <xf numFmtId="166" fontId="3" fillId="2" borderId="5" xfId="1" applyNumberFormat="1" applyFont="1" applyFill="1" applyBorder="1"/>
    <xf numFmtId="0" fontId="3" fillId="9" borderId="5" xfId="1" applyFont="1" applyFill="1" applyBorder="1" applyAlignment="1">
      <alignment horizontal="center"/>
    </xf>
    <xf numFmtId="166" fontId="3" fillId="9" borderId="5" xfId="1" applyNumberFormat="1" applyFont="1" applyFill="1" applyBorder="1"/>
    <xf numFmtId="0" fontId="7" fillId="10" borderId="12" xfId="1" applyFont="1" applyFill="1" applyBorder="1" applyAlignment="1">
      <alignment horizontal="center" vertical="center" wrapText="1"/>
    </xf>
    <xf numFmtId="0" fontId="7" fillId="10" borderId="1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/>
    </xf>
    <xf numFmtId="0" fontId="3" fillId="9" borderId="5" xfId="1" applyFont="1" applyFill="1" applyBorder="1" applyAlignment="1">
      <alignment horizontal="left"/>
    </xf>
    <xf numFmtId="0" fontId="3" fillId="9" borderId="5" xfId="1" applyFont="1" applyFill="1" applyBorder="1" applyAlignment="1">
      <alignment horizontal="center"/>
    </xf>
    <xf numFmtId="0" fontId="7" fillId="10" borderId="14" xfId="1" applyFont="1" applyFill="1" applyBorder="1" applyAlignment="1">
      <alignment horizontal="center" vertical="center" wrapText="1"/>
    </xf>
    <xf numFmtId="0" fontId="7" fillId="10" borderId="15" xfId="1" applyFont="1" applyFill="1" applyBorder="1" applyAlignment="1">
      <alignment horizontal="center" vertical="center" wrapText="1"/>
    </xf>
    <xf numFmtId="166" fontId="7" fillId="10" borderId="16" xfId="1" applyNumberFormat="1" applyFont="1" applyFill="1" applyBorder="1" applyAlignment="1">
      <alignment horizontal="center"/>
    </xf>
    <xf numFmtId="0" fontId="7" fillId="10" borderId="17" xfId="1" applyFont="1" applyFill="1" applyBorder="1" applyAlignment="1">
      <alignment horizontal="center"/>
    </xf>
    <xf numFmtId="165" fontId="3" fillId="0" borderId="0" xfId="1" applyNumberFormat="1" applyFont="1"/>
    <xf numFmtId="0" fontId="7" fillId="2" borderId="5" xfId="1" applyFont="1" applyFill="1" applyBorder="1" applyAlignment="1">
      <alignment horizontal="center"/>
    </xf>
    <xf numFmtId="166" fontId="7" fillId="2" borderId="5" xfId="1" applyNumberFormat="1" applyFont="1" applyFill="1" applyBorder="1"/>
    <xf numFmtId="0" fontId="7" fillId="9" borderId="5" xfId="1" applyFont="1" applyFill="1" applyBorder="1" applyAlignment="1">
      <alignment horizontal="center"/>
    </xf>
    <xf numFmtId="166" fontId="7" fillId="9" borderId="5" xfId="1" applyNumberFormat="1" applyFont="1" applyFill="1" applyBorder="1"/>
    <xf numFmtId="165" fontId="8" fillId="0" borderId="0" xfId="1" applyNumberFormat="1" applyFont="1"/>
    <xf numFmtId="0" fontId="3" fillId="0" borderId="18" xfId="1" applyFont="1" applyBorder="1" applyAlignment="1">
      <alignment horizontal="center"/>
    </xf>
    <xf numFmtId="0" fontId="9" fillId="10" borderId="5" xfId="1" applyFont="1" applyFill="1" applyBorder="1" applyAlignment="1">
      <alignment horizontal="center" vertical="center" wrapText="1"/>
    </xf>
    <xf numFmtId="0" fontId="10" fillId="10" borderId="5" xfId="1" applyFont="1" applyFill="1" applyBorder="1" applyAlignment="1">
      <alignment horizontal="center" vertical="center" wrapText="1"/>
    </xf>
    <xf numFmtId="0" fontId="3" fillId="10" borderId="5" xfId="1" applyFont="1" applyFill="1" applyBorder="1" applyAlignment="1">
      <alignment horizontal="center" vertical="center" wrapText="1"/>
    </xf>
    <xf numFmtId="0" fontId="3" fillId="11" borderId="5" xfId="1" applyFont="1" applyFill="1" applyBorder="1"/>
    <xf numFmtId="1" fontId="3" fillId="11" borderId="5" xfId="1" applyNumberFormat="1" applyFont="1" applyFill="1" applyBorder="1"/>
    <xf numFmtId="168" fontId="3" fillId="11" borderId="5" xfId="1" applyNumberFormat="1" applyFont="1" applyFill="1" applyBorder="1"/>
    <xf numFmtId="168" fontId="3" fillId="12" borderId="0" xfId="1" applyNumberFormat="1" applyFont="1" applyFill="1"/>
    <xf numFmtId="0" fontId="9" fillId="13" borderId="8" xfId="1" applyFont="1" applyFill="1" applyBorder="1" applyAlignment="1">
      <alignment horizontal="center" vertical="center"/>
    </xf>
    <xf numFmtId="0" fontId="11" fillId="13" borderId="5" xfId="1" applyFont="1" applyFill="1" applyBorder="1" applyAlignment="1">
      <alignment wrapText="1"/>
    </xf>
    <xf numFmtId="166" fontId="11" fillId="13" borderId="19" xfId="1" applyNumberFormat="1" applyFont="1" applyFill="1" applyBorder="1"/>
    <xf numFmtId="166" fontId="11" fillId="13" borderId="5" xfId="1" applyNumberFormat="1" applyFont="1" applyFill="1" applyBorder="1"/>
    <xf numFmtId="169" fontId="3" fillId="7" borderId="5" xfId="1" applyNumberFormat="1" applyFont="1" applyFill="1" applyBorder="1"/>
    <xf numFmtId="0" fontId="6" fillId="11" borderId="5" xfId="1" applyFont="1" applyFill="1" applyBorder="1"/>
    <xf numFmtId="0" fontId="9" fillId="13" borderId="20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wrapText="1"/>
    </xf>
    <xf numFmtId="0" fontId="9" fillId="13" borderId="21" xfId="1" applyFont="1" applyFill="1" applyBorder="1" applyAlignment="1">
      <alignment horizontal="center" vertical="center"/>
    </xf>
    <xf numFmtId="0" fontId="9" fillId="14" borderId="8" xfId="1" applyFont="1" applyFill="1" applyBorder="1" applyAlignment="1">
      <alignment horizontal="center" vertical="center"/>
    </xf>
    <xf numFmtId="0" fontId="11" fillId="14" borderId="5" xfId="1" applyFont="1" applyFill="1" applyBorder="1" applyAlignment="1">
      <alignment wrapText="1"/>
    </xf>
    <xf numFmtId="166" fontId="11" fillId="14" borderId="19" xfId="1" applyNumberFormat="1" applyFont="1" applyFill="1" applyBorder="1"/>
    <xf numFmtId="166" fontId="11" fillId="14" borderId="5" xfId="1" applyNumberFormat="1" applyFont="1" applyFill="1" applyBorder="1"/>
    <xf numFmtId="169" fontId="3" fillId="15" borderId="5" xfId="1" applyNumberFormat="1" applyFont="1" applyFill="1" applyBorder="1"/>
    <xf numFmtId="0" fontId="6" fillId="12" borderId="0" xfId="1" applyFont="1" applyFill="1"/>
    <xf numFmtId="1" fontId="6" fillId="12" borderId="0" xfId="1" applyNumberFormat="1" applyFont="1" applyFill="1"/>
    <xf numFmtId="1" fontId="3" fillId="12" borderId="0" xfId="1" applyNumberFormat="1" applyFont="1" applyFill="1"/>
    <xf numFmtId="0" fontId="9" fillId="14" borderId="21" xfId="1" applyFont="1" applyFill="1" applyBorder="1" applyAlignment="1">
      <alignment horizontal="center" vertical="center"/>
    </xf>
    <xf numFmtId="0" fontId="12" fillId="15" borderId="5" xfId="1" applyFont="1" applyFill="1" applyBorder="1" applyAlignment="1">
      <alignment wrapText="1"/>
    </xf>
    <xf numFmtId="165" fontId="12" fillId="15" borderId="5" xfId="1" applyNumberFormat="1" applyFont="1" applyFill="1" applyBorder="1"/>
    <xf numFmtId="165" fontId="3" fillId="15" borderId="5" xfId="1" applyNumberFormat="1" applyFont="1" applyFill="1" applyBorder="1"/>
    <xf numFmtId="0" fontId="9" fillId="16" borderId="8" xfId="1" applyFont="1" applyFill="1" applyBorder="1" applyAlignment="1">
      <alignment horizontal="center" vertical="center"/>
    </xf>
    <xf numFmtId="0" fontId="11" fillId="16" borderId="5" xfId="1" applyFont="1" applyFill="1" applyBorder="1" applyAlignment="1">
      <alignment wrapText="1"/>
    </xf>
    <xf numFmtId="165" fontId="12" fillId="17" borderId="5" xfId="1" applyNumberFormat="1" applyFont="1" applyFill="1" applyBorder="1"/>
    <xf numFmtId="166" fontId="11" fillId="16" borderId="5" xfId="1" applyNumberFormat="1" applyFont="1" applyFill="1" applyBorder="1"/>
    <xf numFmtId="165" fontId="3" fillId="17" borderId="5" xfId="1" applyNumberFormat="1" applyFont="1" applyFill="1" applyBorder="1"/>
    <xf numFmtId="0" fontId="9" fillId="16" borderId="20" xfId="1" applyFont="1" applyFill="1" applyBorder="1" applyAlignment="1">
      <alignment horizontal="center" vertical="center"/>
    </xf>
    <xf numFmtId="0" fontId="12" fillId="17" borderId="5" xfId="1" applyFont="1" applyFill="1" applyBorder="1" applyAlignment="1">
      <alignment wrapText="1"/>
    </xf>
    <xf numFmtId="0" fontId="9" fillId="18" borderId="8" xfId="1" applyFont="1" applyFill="1" applyBorder="1" applyAlignment="1">
      <alignment horizontal="center" vertical="center"/>
    </xf>
    <xf numFmtId="0" fontId="12" fillId="19" borderId="5" xfId="1" applyFont="1" applyFill="1" applyBorder="1" applyAlignment="1">
      <alignment wrapText="1"/>
    </xf>
    <xf numFmtId="165" fontId="12" fillId="19" borderId="5" xfId="1" applyNumberFormat="1" applyFont="1" applyFill="1" applyBorder="1"/>
    <xf numFmtId="166" fontId="11" fillId="18" borderId="5" xfId="1" applyNumberFormat="1" applyFont="1" applyFill="1" applyBorder="1"/>
    <xf numFmtId="165" fontId="3" fillId="19" borderId="5" xfId="1" applyNumberFormat="1" applyFont="1" applyFill="1" applyBorder="1"/>
    <xf numFmtId="0" fontId="9" fillId="18" borderId="21" xfId="1" applyFont="1" applyFill="1" applyBorder="1" applyAlignment="1">
      <alignment horizontal="center" vertical="center"/>
    </xf>
    <xf numFmtId="0" fontId="9" fillId="20" borderId="19" xfId="1" applyFont="1" applyFill="1" applyBorder="1" applyAlignment="1">
      <alignment horizontal="right"/>
    </xf>
    <xf numFmtId="0" fontId="9" fillId="20" borderId="22" xfId="1" applyFont="1" applyFill="1" applyBorder="1" applyAlignment="1">
      <alignment horizontal="right"/>
    </xf>
    <xf numFmtId="0" fontId="9" fillId="20" borderId="23" xfId="1" applyFont="1" applyFill="1" applyBorder="1" applyAlignment="1">
      <alignment horizontal="right"/>
    </xf>
    <xf numFmtId="166" fontId="11" fillId="20" borderId="5" xfId="1" applyNumberFormat="1" applyFont="1" applyFill="1" applyBorder="1" applyAlignment="1">
      <alignment horizontal="right"/>
    </xf>
    <xf numFmtId="169" fontId="4" fillId="0" borderId="5" xfId="1" applyNumberFormat="1" applyFont="1" applyBorder="1"/>
  </cellXfs>
  <cellStyles count="3">
    <cellStyle name="Normale" xfId="0" builtinId="0"/>
    <cellStyle name="Normale 2" xfId="1" xr:uid="{D18564C6-1E96-42B8-96EA-E94E22315D3A}"/>
    <cellStyle name="Valuta 2" xfId="2" xr:uid="{06EFAC6A-6DF7-4513-8C4C-A9E80E3BE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montare%20Prem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2023"/>
      <sheetName val="liqidazione 2019"/>
      <sheetName val="liquidazione 2020"/>
      <sheetName val="liquidazione 2021"/>
      <sheetName val="liquidazione 2022"/>
      <sheetName val="liquidazione 2023"/>
      <sheetName val="NOTE"/>
    </sheetNames>
    <sheetDataSet>
      <sheetData sheetId="0"/>
      <sheetData sheetId="1"/>
      <sheetData sheetId="2">
        <row r="28">
          <cell r="M28">
            <v>1000</v>
          </cell>
        </row>
      </sheetData>
      <sheetData sheetId="3">
        <row r="28">
          <cell r="H28">
            <v>223</v>
          </cell>
          <cell r="K28">
            <v>764.70588235294122</v>
          </cell>
          <cell r="N28">
            <v>1865.428524627069</v>
          </cell>
          <cell r="O28">
            <v>1865.428524627069</v>
          </cell>
        </row>
        <row r="29">
          <cell r="K29">
            <v>1058.8235294117649</v>
          </cell>
          <cell r="M29">
            <v>800</v>
          </cell>
        </row>
        <row r="30">
          <cell r="H30">
            <v>1084</v>
          </cell>
          <cell r="K30">
            <v>1058.8235294117649</v>
          </cell>
          <cell r="N30">
            <v>1954.2584543712153</v>
          </cell>
          <cell r="O30">
            <v>1954.2584543712153</v>
          </cell>
        </row>
        <row r="31">
          <cell r="H31">
            <v>743.33333333333326</v>
          </cell>
          <cell r="K31">
            <v>1117.6470588235295</v>
          </cell>
          <cell r="N31">
            <v>453.97423895043329</v>
          </cell>
          <cell r="O31">
            <v>453.97423895043329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D5ED-0FC7-42D5-9AE1-270126D97142}">
  <dimension ref="A1:N27"/>
  <sheetViews>
    <sheetView tabSelected="1" workbookViewId="0">
      <selection activeCell="I31" sqref="I31"/>
    </sheetView>
  </sheetViews>
  <sheetFormatPr defaultRowHeight="15" x14ac:dyDescent="0.25"/>
  <cols>
    <col min="1" max="1" width="15.85546875" customWidth="1"/>
    <col min="2" max="2" width="14.85546875" customWidth="1"/>
    <col min="12" max="12" width="15.42578125" customWidth="1"/>
    <col min="14" max="14" width="17.28515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7" t="s">
        <v>9</v>
      </c>
      <c r="I4" s="7" t="s">
        <v>5</v>
      </c>
      <c r="J4" s="7" t="s">
        <v>10</v>
      </c>
      <c r="K4" s="8" t="s">
        <v>11</v>
      </c>
      <c r="L4" s="9" t="s">
        <v>12</v>
      </c>
      <c r="M4" s="10" t="s">
        <v>13</v>
      </c>
      <c r="N4" s="11" t="s">
        <v>14</v>
      </c>
    </row>
    <row r="5" spans="1:14" x14ac:dyDescent="0.25">
      <c r="A5" s="12" t="s">
        <v>29</v>
      </c>
      <c r="B5" s="13">
        <f>'[1]2022'!N28</f>
        <v>1865.428524627069</v>
      </c>
      <c r="C5" s="14">
        <v>55</v>
      </c>
      <c r="D5" s="14">
        <v>55</v>
      </c>
      <c r="E5" s="15">
        <f t="shared" ref="E5:E8" si="0">D5*100/C5</f>
        <v>100</v>
      </c>
      <c r="F5" s="16">
        <f>B5*D5/C5</f>
        <v>1865.428524627069</v>
      </c>
      <c r="G5" s="17">
        <f>'[1]2022'!O28</f>
        <v>1865.428524627069</v>
      </c>
      <c r="H5" s="18">
        <v>45</v>
      </c>
      <c r="I5" s="18">
        <v>45</v>
      </c>
      <c r="J5" s="19">
        <f>I5*100/H5</f>
        <v>100</v>
      </c>
      <c r="K5" s="20">
        <f>G5*I5/H5</f>
        <v>1865.428524627069</v>
      </c>
      <c r="L5" s="21">
        <f>J18+J19+J20</f>
        <v>1985.8539338235296</v>
      </c>
      <c r="M5" s="22">
        <f>B5+G5+L5</f>
        <v>5716.7109830776681</v>
      </c>
      <c r="N5" s="23">
        <f>L5+K5+F5</f>
        <v>5716.7109830776681</v>
      </c>
    </row>
    <row r="6" spans="1:14" x14ac:dyDescent="0.25">
      <c r="A6" s="24" t="s">
        <v>30</v>
      </c>
      <c r="B6" s="25">
        <v>0</v>
      </c>
      <c r="C6" s="26">
        <v>55</v>
      </c>
      <c r="D6" s="26">
        <v>55</v>
      </c>
      <c r="E6" s="15">
        <v>0</v>
      </c>
      <c r="F6" s="16">
        <v>0</v>
      </c>
      <c r="G6" s="27">
        <v>0</v>
      </c>
      <c r="H6" s="28">
        <v>45</v>
      </c>
      <c r="I6" s="28">
        <v>45</v>
      </c>
      <c r="J6" s="19">
        <f t="shared" ref="J6:J8" si="1">I6*100/H6</f>
        <v>100</v>
      </c>
      <c r="K6" s="20">
        <f t="shared" ref="K6:K8" si="2">G6*I6/H6</f>
        <v>0</v>
      </c>
      <c r="L6" s="29">
        <f>J25+J26</f>
        <v>1858.8235294117649</v>
      </c>
      <c r="M6" s="22">
        <f t="shared" ref="M6:M8" si="3">B6+G6+L6</f>
        <v>1858.8235294117649</v>
      </c>
      <c r="N6" s="23">
        <f t="shared" ref="N6:N8" si="4">L6+K6+F6</f>
        <v>1858.8235294117649</v>
      </c>
    </row>
    <row r="7" spans="1:14" x14ac:dyDescent="0.25">
      <c r="A7" s="24" t="s">
        <v>31</v>
      </c>
      <c r="B7" s="25">
        <f>'[1]2022'!N30</f>
        <v>1954.2584543712153</v>
      </c>
      <c r="C7" s="26">
        <v>55</v>
      </c>
      <c r="D7" s="26">
        <v>55</v>
      </c>
      <c r="E7" s="15">
        <f t="shared" si="0"/>
        <v>100</v>
      </c>
      <c r="F7" s="16">
        <f t="shared" ref="F7:F8" si="5">B7*D7/C7</f>
        <v>1954.2584543712153</v>
      </c>
      <c r="G7" s="27">
        <f>'[1]2022'!O30</f>
        <v>1954.2584543712153</v>
      </c>
      <c r="H7" s="28">
        <v>45</v>
      </c>
      <c r="I7" s="28">
        <v>45</v>
      </c>
      <c r="J7" s="19">
        <f t="shared" si="1"/>
        <v>100</v>
      </c>
      <c r="K7" s="20">
        <f t="shared" si="2"/>
        <v>1954.2584543712153</v>
      </c>
      <c r="L7" s="29">
        <f>J21+J22</f>
        <v>2141.4842647058822</v>
      </c>
      <c r="M7" s="22">
        <f t="shared" si="3"/>
        <v>6050.0011734483123</v>
      </c>
      <c r="N7" s="23">
        <f t="shared" si="4"/>
        <v>6050.0011734483132</v>
      </c>
    </row>
    <row r="8" spans="1:14" x14ac:dyDescent="0.25">
      <c r="A8" s="24" t="s">
        <v>32</v>
      </c>
      <c r="B8" s="25">
        <f>'[1]2022'!N31</f>
        <v>453.97423895043329</v>
      </c>
      <c r="C8" s="26">
        <v>55</v>
      </c>
      <c r="D8" s="26">
        <v>55</v>
      </c>
      <c r="E8" s="15">
        <f t="shared" si="0"/>
        <v>100</v>
      </c>
      <c r="F8" s="16">
        <f t="shared" si="5"/>
        <v>453.97423895043329</v>
      </c>
      <c r="G8" s="27">
        <f>'[1]2022'!O31</f>
        <v>453.97423895043329</v>
      </c>
      <c r="H8" s="28">
        <v>45</v>
      </c>
      <c r="I8" s="28">
        <v>45</v>
      </c>
      <c r="J8" s="19">
        <f t="shared" si="1"/>
        <v>100</v>
      </c>
      <c r="K8" s="20">
        <f t="shared" si="2"/>
        <v>453.97423895043329</v>
      </c>
      <c r="L8" s="29">
        <f>J23+J24</f>
        <v>1859.817279411765</v>
      </c>
      <c r="M8" s="22">
        <f t="shared" si="3"/>
        <v>2767.7657573126316</v>
      </c>
      <c r="N8" s="23">
        <f t="shared" si="4"/>
        <v>2767.7657573126312</v>
      </c>
    </row>
    <row r="9" spans="1:14" ht="15.75" thickBot="1" x14ac:dyDescent="0.3">
      <c r="A9" s="30"/>
      <c r="B9" s="31">
        <f>SUM(B5:B7)</f>
        <v>3819.6869789982843</v>
      </c>
      <c r="C9" s="32">
        <f>SUM(C5:C5)</f>
        <v>55</v>
      </c>
      <c r="D9" s="32">
        <v>0</v>
      </c>
      <c r="E9" s="32"/>
      <c r="F9" s="33">
        <f>SUM(F5:F8)</f>
        <v>4273.6612179487174</v>
      </c>
      <c r="G9" s="34">
        <f>SUM(G5:G7)</f>
        <v>3819.6869789982843</v>
      </c>
      <c r="H9" s="35"/>
      <c r="I9" s="35"/>
      <c r="J9" s="36"/>
      <c r="K9" s="37">
        <f>SUM(K5:K8)</f>
        <v>4273.6612179487174</v>
      </c>
      <c r="L9" s="38">
        <f>SUM(L5:L7)</f>
        <v>5986.1617279411767</v>
      </c>
      <c r="M9" s="39">
        <f>SUM(M5:M5)</f>
        <v>5716.7109830776681</v>
      </c>
      <c r="N9" s="40">
        <f>N5+N6+N7+N8</f>
        <v>16393.301443250377</v>
      </c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1"/>
      <c r="L10" s="3"/>
      <c r="M10" s="3"/>
      <c r="N10" s="3"/>
    </row>
    <row r="11" spans="1:14" x14ac:dyDescent="0.25">
      <c r="A11" s="42" t="s">
        <v>33</v>
      </c>
      <c r="B11" s="42"/>
      <c r="C11" s="43">
        <f>B5-F5</f>
        <v>0</v>
      </c>
      <c r="D11" s="3"/>
      <c r="E11" s="3"/>
      <c r="F11" s="44" t="s">
        <v>37</v>
      </c>
      <c r="G11" s="44"/>
      <c r="H11" s="45">
        <f>G5-K5</f>
        <v>0</v>
      </c>
      <c r="I11" s="3"/>
      <c r="J11" s="46" t="s">
        <v>15</v>
      </c>
      <c r="K11" s="47"/>
      <c r="L11" s="3"/>
      <c r="M11" s="3"/>
      <c r="N11" s="3"/>
    </row>
    <row r="12" spans="1:14" x14ac:dyDescent="0.25">
      <c r="A12" s="48" t="s">
        <v>34</v>
      </c>
      <c r="B12" s="48"/>
      <c r="C12" s="43">
        <f t="shared" ref="C12:C13" si="6">B6-F6</f>
        <v>0</v>
      </c>
      <c r="D12" s="3"/>
      <c r="E12" s="3"/>
      <c r="F12" s="49" t="s">
        <v>38</v>
      </c>
      <c r="G12" s="50"/>
      <c r="H12" s="45">
        <f t="shared" ref="H12:H14" si="7">G6-K6</f>
        <v>0</v>
      </c>
      <c r="I12" s="3"/>
      <c r="J12" s="51"/>
      <c r="K12" s="52"/>
      <c r="L12" s="3"/>
      <c r="M12" s="3"/>
      <c r="N12" s="3"/>
    </row>
    <row r="13" spans="1:14" x14ac:dyDescent="0.25">
      <c r="A13" s="48" t="s">
        <v>35</v>
      </c>
      <c r="B13" s="48"/>
      <c r="C13" s="43">
        <f t="shared" si="6"/>
        <v>0</v>
      </c>
      <c r="D13" s="3"/>
      <c r="E13" s="3"/>
      <c r="F13" s="49" t="s">
        <v>39</v>
      </c>
      <c r="G13" s="50"/>
      <c r="H13" s="45">
        <f t="shared" si="7"/>
        <v>0</v>
      </c>
      <c r="I13" s="3"/>
      <c r="J13" s="51"/>
      <c r="K13" s="52"/>
      <c r="L13" s="3"/>
      <c r="M13" s="3"/>
      <c r="N13" s="3"/>
    </row>
    <row r="14" spans="1:14" x14ac:dyDescent="0.25">
      <c r="A14" s="42" t="s">
        <v>36</v>
      </c>
      <c r="B14" s="42"/>
      <c r="C14" s="43">
        <f>B7-F7</f>
        <v>0</v>
      </c>
      <c r="D14" s="3"/>
      <c r="E14" s="3"/>
      <c r="F14" s="44" t="s">
        <v>40</v>
      </c>
      <c r="G14" s="44"/>
      <c r="H14" s="45">
        <f t="shared" si="7"/>
        <v>0</v>
      </c>
      <c r="I14" s="3"/>
      <c r="J14" s="53">
        <f>C15+H15</f>
        <v>0</v>
      </c>
      <c r="K14" s="54"/>
      <c r="L14" s="3"/>
      <c r="M14" s="3"/>
      <c r="N14" s="55"/>
    </row>
    <row r="15" spans="1:14" x14ac:dyDescent="0.25">
      <c r="A15" s="56" t="s">
        <v>16</v>
      </c>
      <c r="B15" s="56"/>
      <c r="C15" s="57">
        <f>SUM(C11:C14)</f>
        <v>0</v>
      </c>
      <c r="D15" s="3"/>
      <c r="E15" s="3"/>
      <c r="F15" s="58" t="s">
        <v>17</v>
      </c>
      <c r="G15" s="58"/>
      <c r="H15" s="59">
        <f>SUM(H11:H14)</f>
        <v>0</v>
      </c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60"/>
    </row>
    <row r="17" spans="1:14" ht="78.75" x14ac:dyDescent="0.25">
      <c r="A17" s="61" t="s">
        <v>18</v>
      </c>
      <c r="B17" s="61"/>
      <c r="C17" s="61"/>
      <c r="D17" s="61"/>
      <c r="E17" s="3"/>
      <c r="F17" s="3"/>
      <c r="G17" s="62" t="s">
        <v>19</v>
      </c>
      <c r="H17" s="62" t="s">
        <v>20</v>
      </c>
      <c r="I17" s="62" t="s">
        <v>21</v>
      </c>
      <c r="J17" s="63" t="s">
        <v>22</v>
      </c>
      <c r="K17" s="64" t="s">
        <v>23</v>
      </c>
      <c r="L17" s="3"/>
      <c r="M17" s="3"/>
      <c r="N17" s="3"/>
    </row>
    <row r="18" spans="1:14" ht="36.75" x14ac:dyDescent="0.25">
      <c r="A18" s="65" t="s">
        <v>29</v>
      </c>
      <c r="B18" s="66">
        <v>3</v>
      </c>
      <c r="C18" s="66">
        <f>1600-B18</f>
        <v>1597</v>
      </c>
      <c r="D18" s="67">
        <f>C18/1600</f>
        <v>0.99812500000000004</v>
      </c>
      <c r="E18" s="68"/>
      <c r="F18" s="3"/>
      <c r="G18" s="69" t="s">
        <v>29</v>
      </c>
      <c r="H18" s="70" t="s">
        <v>24</v>
      </c>
      <c r="I18" s="71">
        <f>'[1]2022'!H28</f>
        <v>223</v>
      </c>
      <c r="J18" s="72">
        <f>I18*D18</f>
        <v>222.581875</v>
      </c>
      <c r="K18" s="73">
        <f t="shared" ref="K18:K22" si="8">I18-J18</f>
        <v>0.41812500000000341</v>
      </c>
      <c r="L18" s="3"/>
      <c r="M18" s="3"/>
      <c r="N18" s="3"/>
    </row>
    <row r="19" spans="1:14" ht="24.75" x14ac:dyDescent="0.25">
      <c r="A19" s="74" t="s">
        <v>31</v>
      </c>
      <c r="B19" s="66">
        <v>1</v>
      </c>
      <c r="C19" s="66">
        <f t="shared" ref="C19:C21" si="9">1600-B19</f>
        <v>1599</v>
      </c>
      <c r="D19" s="67">
        <f t="shared" ref="D19:D21" si="10">C19/1600</f>
        <v>0.99937500000000001</v>
      </c>
      <c r="E19" s="68"/>
      <c r="F19" s="3"/>
      <c r="G19" s="75"/>
      <c r="H19" s="76" t="s">
        <v>25</v>
      </c>
      <c r="I19" s="71">
        <f>'[1]2022'!K28</f>
        <v>764.70588235294122</v>
      </c>
      <c r="J19" s="72">
        <f>I19*D18</f>
        <v>763.27205882352951</v>
      </c>
      <c r="K19" s="73">
        <f t="shared" si="8"/>
        <v>1.4338235294117112</v>
      </c>
      <c r="L19" s="3"/>
      <c r="M19" s="3"/>
      <c r="N19" s="3"/>
    </row>
    <row r="20" spans="1:14" x14ac:dyDescent="0.25">
      <c r="A20" s="65" t="s">
        <v>32</v>
      </c>
      <c r="B20" s="66">
        <v>1</v>
      </c>
      <c r="C20" s="66">
        <f t="shared" si="9"/>
        <v>1599</v>
      </c>
      <c r="D20" s="67">
        <f t="shared" si="10"/>
        <v>0.99937500000000001</v>
      </c>
      <c r="E20" s="68"/>
      <c r="F20" s="3"/>
      <c r="G20" s="77"/>
      <c r="H20" s="70" t="s">
        <v>26</v>
      </c>
      <c r="I20" s="71">
        <f>'[1]2021'!M28</f>
        <v>1000</v>
      </c>
      <c r="J20" s="72">
        <f>I20</f>
        <v>1000</v>
      </c>
      <c r="K20" s="73">
        <f t="shared" si="8"/>
        <v>0</v>
      </c>
      <c r="L20" s="3"/>
      <c r="M20" s="3"/>
      <c r="N20" s="3"/>
    </row>
    <row r="21" spans="1:14" ht="36.75" x14ac:dyDescent="0.25">
      <c r="A21" s="65" t="s">
        <v>30</v>
      </c>
      <c r="B21" s="66">
        <v>0</v>
      </c>
      <c r="C21" s="66">
        <f t="shared" si="9"/>
        <v>1600</v>
      </c>
      <c r="D21" s="67">
        <f t="shared" si="10"/>
        <v>1</v>
      </c>
      <c r="E21" s="68"/>
      <c r="F21" s="3"/>
      <c r="G21" s="78" t="s">
        <v>31</v>
      </c>
      <c r="H21" s="79" t="s">
        <v>24</v>
      </c>
      <c r="I21" s="80">
        <f>'[1]2022'!H30</f>
        <v>1084</v>
      </c>
      <c r="J21" s="81">
        <f>I21*D19</f>
        <v>1083.3225</v>
      </c>
      <c r="K21" s="82">
        <f t="shared" si="8"/>
        <v>0.67750000000000909</v>
      </c>
      <c r="L21" s="3"/>
      <c r="M21" s="3"/>
      <c r="N21" s="3"/>
    </row>
    <row r="22" spans="1:14" ht="24.75" x14ac:dyDescent="0.25">
      <c r="A22" s="83"/>
      <c r="B22" s="84"/>
      <c r="C22" s="85"/>
      <c r="D22" s="68"/>
      <c r="E22" s="68"/>
      <c r="F22" s="3"/>
      <c r="G22" s="86"/>
      <c r="H22" s="87" t="s">
        <v>25</v>
      </c>
      <c r="I22" s="88">
        <f>'[1]2022'!K30</f>
        <v>1058.8235294117649</v>
      </c>
      <c r="J22" s="81">
        <f>I22*D19</f>
        <v>1058.1617647058824</v>
      </c>
      <c r="K22" s="89">
        <f t="shared" si="8"/>
        <v>0.66176470588243319</v>
      </c>
      <c r="L22" s="3"/>
      <c r="M22" s="3"/>
      <c r="N22" s="3"/>
    </row>
    <row r="23" spans="1:14" ht="36.75" x14ac:dyDescent="0.25">
      <c r="A23" s="83"/>
      <c r="B23" s="84"/>
      <c r="C23" s="85"/>
      <c r="D23" s="68"/>
      <c r="E23" s="68"/>
      <c r="F23" s="3"/>
      <c r="G23" s="90" t="s">
        <v>32</v>
      </c>
      <c r="H23" s="91" t="s">
        <v>24</v>
      </c>
      <c r="I23" s="92">
        <f>'[1]2022'!H31</f>
        <v>743.33333333333326</v>
      </c>
      <c r="J23" s="93">
        <f>I23*D20</f>
        <v>742.86874999999998</v>
      </c>
      <c r="K23" s="94">
        <f>I23-J23</f>
        <v>0.46458333333328028</v>
      </c>
      <c r="L23" s="3"/>
      <c r="M23" s="3"/>
      <c r="N23" s="3"/>
    </row>
    <row r="24" spans="1:14" ht="24.75" x14ac:dyDescent="0.25">
      <c r="A24" s="83"/>
      <c r="B24" s="84"/>
      <c r="C24" s="85"/>
      <c r="D24" s="68"/>
      <c r="E24" s="68"/>
      <c r="F24" s="3"/>
      <c r="G24" s="95"/>
      <c r="H24" s="96" t="s">
        <v>25</v>
      </c>
      <c r="I24" s="92">
        <f>'[1]2022'!K31</f>
        <v>1117.6470588235295</v>
      </c>
      <c r="J24" s="93">
        <f>I24*D20</f>
        <v>1116.9485294117649</v>
      </c>
      <c r="K24" s="94">
        <f t="shared" ref="K24:K26" si="11">I24-J24</f>
        <v>0.69852941176463901</v>
      </c>
      <c r="L24" s="3"/>
      <c r="M24" s="3"/>
      <c r="N24" s="3"/>
    </row>
    <row r="25" spans="1:14" ht="24.75" x14ac:dyDescent="0.25">
      <c r="A25" s="83"/>
      <c r="B25" s="84"/>
      <c r="C25" s="85"/>
      <c r="D25" s="68"/>
      <c r="E25" s="68"/>
      <c r="F25" s="3"/>
      <c r="G25" s="97" t="s">
        <v>30</v>
      </c>
      <c r="H25" s="98" t="s">
        <v>25</v>
      </c>
      <c r="I25" s="99">
        <f>'[1]2022'!K29</f>
        <v>1058.8235294117649</v>
      </c>
      <c r="J25" s="100">
        <f>I25*D21</f>
        <v>1058.8235294117649</v>
      </c>
      <c r="K25" s="101">
        <f t="shared" si="11"/>
        <v>0</v>
      </c>
      <c r="L25" s="3"/>
      <c r="M25" s="3"/>
      <c r="N25" s="3"/>
    </row>
    <row r="26" spans="1:14" x14ac:dyDescent="0.25">
      <c r="A26" s="83"/>
      <c r="B26" s="84"/>
      <c r="C26" s="85"/>
      <c r="D26" s="68"/>
      <c r="E26" s="68"/>
      <c r="F26" s="3"/>
      <c r="G26" s="102"/>
      <c r="H26" s="98" t="s">
        <v>27</v>
      </c>
      <c r="I26" s="99">
        <f>'[1]2022'!M29</f>
        <v>800</v>
      </c>
      <c r="J26" s="100">
        <f>I26*D21</f>
        <v>800</v>
      </c>
      <c r="K26" s="101">
        <f t="shared" si="11"/>
        <v>0</v>
      </c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103" t="s">
        <v>28</v>
      </c>
      <c r="H27" s="104"/>
      <c r="I27" s="105"/>
      <c r="J27" s="106">
        <f>J18+J19+J20+J21+J22+J23+J24+J25+J26</f>
        <v>7845.9790073529421</v>
      </c>
      <c r="K27" s="107">
        <f>SUM(K18:K26)</f>
        <v>4.3543259803920762</v>
      </c>
      <c r="L27" s="3"/>
      <c r="M27" s="3"/>
      <c r="N27" s="3"/>
    </row>
  </sheetData>
  <mergeCells count="16">
    <mergeCell ref="G25:G26"/>
    <mergeCell ref="G27:I27"/>
    <mergeCell ref="A15:B15"/>
    <mergeCell ref="F15:G15"/>
    <mergeCell ref="A17:D17"/>
    <mergeCell ref="G18:G20"/>
    <mergeCell ref="G21:G22"/>
    <mergeCell ref="G23:G24"/>
    <mergeCell ref="A1:N1"/>
    <mergeCell ref="A2:N2"/>
    <mergeCell ref="A11:B11"/>
    <mergeCell ref="F11:G11"/>
    <mergeCell ref="J11:K11"/>
    <mergeCell ref="A14:B14"/>
    <mergeCell ref="F14:G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dcterms:created xsi:type="dcterms:W3CDTF">2024-05-23T11:21:07Z</dcterms:created>
  <dcterms:modified xsi:type="dcterms:W3CDTF">2024-05-23T11:26:23Z</dcterms:modified>
</cp:coreProperties>
</file>