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8_{291C0D94-83CA-4809-91AC-4CA588354A15}" xr6:coauthVersionLast="47" xr6:coauthVersionMax="47" xr10:uidLastSave="{00000000-0000-0000-0000-000000000000}"/>
  <bookViews>
    <workbookView xWindow="-120" yWindow="-120" windowWidth="24240" windowHeight="13140" xr2:uid="{2A728DD9-53B8-4FCA-B521-E0C0490C01BB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23" i="1" s="1"/>
  <c r="L7" i="1" s="1"/>
  <c r="I22" i="1"/>
  <c r="I21" i="1"/>
  <c r="I20" i="1"/>
  <c r="I19" i="1"/>
  <c r="J19" i="1" s="1"/>
  <c r="D19" i="1"/>
  <c r="I18" i="1"/>
  <c r="J18" i="1" s="1"/>
  <c r="C18" i="1"/>
  <c r="D18" i="1" s="1"/>
  <c r="I17" i="1"/>
  <c r="D17" i="1"/>
  <c r="J17" i="1" s="1"/>
  <c r="C17" i="1"/>
  <c r="C9" i="1"/>
  <c r="J8" i="1"/>
  <c r="G8" i="1"/>
  <c r="E8" i="1"/>
  <c r="B8" i="1"/>
  <c r="F8" i="1" s="1"/>
  <c r="K7" i="1"/>
  <c r="J7" i="1"/>
  <c r="F7" i="1"/>
  <c r="E7" i="1"/>
  <c r="M6" i="1"/>
  <c r="K6" i="1"/>
  <c r="N6" i="1" s="1"/>
  <c r="J6" i="1"/>
  <c r="F6" i="1"/>
  <c r="E6" i="1"/>
  <c r="J5" i="1"/>
  <c r="G5" i="1"/>
  <c r="E5" i="1"/>
  <c r="B5" i="1"/>
  <c r="F5" i="1" s="1"/>
  <c r="L5" i="1" l="1"/>
  <c r="J22" i="1"/>
  <c r="K22" i="1" s="1"/>
  <c r="J20" i="1"/>
  <c r="K20" i="1"/>
  <c r="F9" i="1"/>
  <c r="K17" i="1"/>
  <c r="J21" i="1"/>
  <c r="M7" i="1"/>
  <c r="N7" i="1"/>
  <c r="K5" i="1"/>
  <c r="M5" i="1"/>
  <c r="M9" i="1" s="1"/>
  <c r="K8" i="1"/>
  <c r="H12" i="1" s="1"/>
  <c r="B9" i="1"/>
  <c r="C11" i="1"/>
  <c r="C12" i="1"/>
  <c r="K18" i="1"/>
  <c r="K19" i="1"/>
  <c r="K21" i="1"/>
  <c r="G9" i="1"/>
  <c r="J24" i="1" l="1"/>
  <c r="K9" i="1"/>
  <c r="K24" i="1"/>
  <c r="C13" i="1"/>
  <c r="J12" i="1" s="1"/>
  <c r="H11" i="1"/>
  <c r="H13" i="1" s="1"/>
  <c r="L8" i="1"/>
  <c r="N5" i="1"/>
  <c r="N8" i="1" l="1"/>
  <c r="M8" i="1"/>
  <c r="N9" i="1"/>
  <c r="L9" i="1"/>
</calcChain>
</file>

<file path=xl/sharedStrings.xml><?xml version="1.0" encoding="utf-8"?>
<sst xmlns="http://schemas.openxmlformats.org/spreadsheetml/2006/main" count="46" uniqueCount="38">
  <si>
    <t>COMUNE DI LOSINE</t>
  </si>
  <si>
    <t>PROSPETTO LIQUIDAZIONE SALARIO ACCESSORIO 2020</t>
  </si>
  <si>
    <r>
      <t xml:space="preserve">compenso massimo </t>
    </r>
    <r>
      <rPr>
        <b/>
        <sz val="9"/>
        <color indexed="8"/>
        <rFont val="Arial"/>
        <family val="2"/>
      </rPr>
      <t>performance organizzativa</t>
    </r>
    <r>
      <rPr>
        <sz val="9"/>
        <color indexed="8"/>
        <rFont val="Arial"/>
        <family val="2"/>
      </rPr>
      <t xml:space="preserve"> (vedi Note)</t>
    </r>
  </si>
  <si>
    <t>punteggio massimo performance organizzativa</t>
  </si>
  <si>
    <t>punteggio ottenuto</t>
  </si>
  <si>
    <t>PERCENTUALE punteggio</t>
  </si>
  <si>
    <t>COMPENSO OTTENUTO performance organizzativa</t>
  </si>
  <si>
    <r>
      <t xml:space="preserve">compenso massimo </t>
    </r>
    <r>
      <rPr>
        <b/>
        <sz val="9"/>
        <color indexed="8"/>
        <rFont val="Arial"/>
        <family val="2"/>
      </rPr>
      <t>performance individuale</t>
    </r>
    <r>
      <rPr>
        <sz val="9"/>
        <color indexed="8"/>
        <rFont val="Arial"/>
        <family val="2"/>
      </rPr>
      <t xml:space="preserve"> (vedi Note)</t>
    </r>
  </si>
  <si>
    <t>punteggio massimo performance individuale</t>
  </si>
  <si>
    <t xml:space="preserve">PERCENTUALE punteggio </t>
  </si>
  <si>
    <t>COMPENSO OTTENUTO performance individuale</t>
  </si>
  <si>
    <t>indennità fisse</t>
  </si>
  <si>
    <t>se ottiene il massimo</t>
  </si>
  <si>
    <t>TOTALE dopo valutazione</t>
  </si>
  <si>
    <t>B.</t>
  </si>
  <si>
    <t>A.</t>
  </si>
  <si>
    <t>C.</t>
  </si>
  <si>
    <t>L.</t>
  </si>
  <si>
    <t>Risparmio p.org. B.</t>
  </si>
  <si>
    <t>Risparmio p.ind.  B.</t>
  </si>
  <si>
    <t>RISPARMIO TOTALE PERFORMANCE</t>
  </si>
  <si>
    <t>Risparmio p.org. L.</t>
  </si>
  <si>
    <t>Risparmio p.ind. L.</t>
  </si>
  <si>
    <t>Risparmio p.org.</t>
  </si>
  <si>
    <t>Risparmio p.ind.</t>
  </si>
  <si>
    <t>giorni di malattia</t>
  </si>
  <si>
    <t>dipendente</t>
  </si>
  <si>
    <t>tipologia</t>
  </si>
  <si>
    <t>somma prevista</t>
  </si>
  <si>
    <t>con EVENTUALE decurtazione malattia</t>
  </si>
  <si>
    <t>RISPARMIO INDENNITà</t>
  </si>
  <si>
    <t>CONDIZIONI DI LAVORO</t>
  </si>
  <si>
    <t>QUINQUIES CO. 1</t>
  </si>
  <si>
    <t>C</t>
  </si>
  <si>
    <t>PROGETTI</t>
  </si>
  <si>
    <t>L</t>
  </si>
  <si>
    <t>INCENTIVO</t>
  </si>
  <si>
    <t>totale indennità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</si>
</sst>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&quot;€&quot;\ #,##0.00"/>
    <numFmt numFmtId="166" formatCode="[$€-410]\ #,##0.00;[Red]\-[$€-410]\ #,##0.00"/>
    <numFmt numFmtId="167" formatCode="_-&quot;€ &quot;* #,##0.00_-;&quot;-€ &quot;* #,##0.00_-;_-&quot;€ &quot;* \-??_-;_-@_-"/>
    <numFmt numFmtId="168" formatCode="0.000"/>
    <numFmt numFmtId="169" formatCode="#,##0.00\ [$€-410];[Red]\-#,##0.00\ [$€-410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ED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BFED2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/>
    <xf numFmtId="0" fontId="3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164" fontId="3" fillId="2" borderId="5" xfId="2" applyFont="1" applyFill="1" applyBorder="1" applyAlignment="1" applyProtection="1"/>
    <xf numFmtId="0" fontId="3" fillId="2" borderId="5" xfId="1" applyFont="1" applyFill="1" applyBorder="1"/>
    <xf numFmtId="2" fontId="3" fillId="2" borderId="5" xfId="1" applyNumberFormat="1" applyFont="1" applyFill="1" applyBorder="1"/>
    <xf numFmtId="165" fontId="6" fillId="2" borderId="5" xfId="1" applyNumberFormat="1" applyFont="1" applyFill="1" applyBorder="1"/>
    <xf numFmtId="165" fontId="3" fillId="3" borderId="5" xfId="1" applyNumberFormat="1" applyFont="1" applyFill="1" applyBorder="1"/>
    <xf numFmtId="0" fontId="3" fillId="3" borderId="5" xfId="1" applyFont="1" applyFill="1" applyBorder="1"/>
    <xf numFmtId="2" fontId="3" fillId="3" borderId="5" xfId="1" applyNumberFormat="1" applyFont="1" applyFill="1" applyBorder="1"/>
    <xf numFmtId="165" fontId="6" fillId="3" borderId="5" xfId="1" applyNumberFormat="1" applyFont="1" applyFill="1" applyBorder="1"/>
    <xf numFmtId="166" fontId="6" fillId="4" borderId="5" xfId="2" applyNumberFormat="1" applyFont="1" applyFill="1" applyBorder="1" applyAlignment="1" applyProtection="1"/>
    <xf numFmtId="165" fontId="3" fillId="0" borderId="5" xfId="1" applyNumberFormat="1" applyFont="1" applyBorder="1"/>
    <xf numFmtId="165" fontId="7" fillId="0" borderId="6" xfId="1" applyNumberFormat="1" applyFont="1" applyBorder="1"/>
    <xf numFmtId="0" fontId="3" fillId="0" borderId="7" xfId="1" applyFont="1" applyBorder="1"/>
    <xf numFmtId="164" fontId="3" fillId="2" borderId="8" xfId="2" applyFont="1" applyFill="1" applyBorder="1" applyAlignment="1" applyProtection="1"/>
    <xf numFmtId="0" fontId="3" fillId="2" borderId="8" xfId="1" applyFont="1" applyFill="1" applyBorder="1"/>
    <xf numFmtId="165" fontId="3" fillId="3" borderId="8" xfId="1" applyNumberFormat="1" applyFont="1" applyFill="1" applyBorder="1"/>
    <xf numFmtId="0" fontId="3" fillId="3" borderId="8" xfId="1" applyFont="1" applyFill="1" applyBorder="1"/>
    <xf numFmtId="166" fontId="6" fillId="4" borderId="8" xfId="2" applyNumberFormat="1" applyFont="1" applyFill="1" applyBorder="1" applyAlignment="1" applyProtection="1"/>
    <xf numFmtId="0" fontId="3" fillId="0" borderId="9" xfId="1" applyFont="1" applyBorder="1"/>
    <xf numFmtId="166" fontId="4" fillId="2" borderId="10" xfId="1" applyNumberFormat="1" applyFont="1" applyFill="1" applyBorder="1"/>
    <xf numFmtId="0" fontId="3" fillId="2" borderId="10" xfId="1" applyFont="1" applyFill="1" applyBorder="1"/>
    <xf numFmtId="165" fontId="5" fillId="2" borderId="10" xfId="1" applyNumberFormat="1" applyFont="1" applyFill="1" applyBorder="1"/>
    <xf numFmtId="165" fontId="4" fillId="3" borderId="10" xfId="1" applyNumberFormat="1" applyFont="1" applyFill="1" applyBorder="1"/>
    <xf numFmtId="0" fontId="3" fillId="3" borderId="10" xfId="1" applyFont="1" applyFill="1" applyBorder="1"/>
    <xf numFmtId="2" fontId="3" fillId="3" borderId="10" xfId="1" applyNumberFormat="1" applyFont="1" applyFill="1" applyBorder="1"/>
    <xf numFmtId="165" fontId="5" fillId="3" borderId="10" xfId="1" applyNumberFormat="1" applyFont="1" applyFill="1" applyBorder="1"/>
    <xf numFmtId="167" fontId="5" fillId="4" borderId="10" xfId="1" applyNumberFormat="1" applyFont="1" applyFill="1" applyBorder="1"/>
    <xf numFmtId="165" fontId="4" fillId="0" borderId="10" xfId="1" applyNumberFormat="1" applyFont="1" applyBorder="1"/>
    <xf numFmtId="165" fontId="8" fillId="5" borderId="11" xfId="1" applyNumberFormat="1" applyFont="1" applyFill="1" applyBorder="1"/>
    <xf numFmtId="0" fontId="3" fillId="2" borderId="1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166" fontId="3" fillId="2" borderId="14" xfId="1" applyNumberFormat="1" applyFont="1" applyFill="1" applyBorder="1"/>
    <xf numFmtId="0" fontId="3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166" fontId="3" fillId="3" borderId="14" xfId="1" applyNumberFormat="1" applyFont="1" applyFill="1" applyBorder="1"/>
    <xf numFmtId="0" fontId="9" fillId="6" borderId="15" xfId="1" applyFont="1" applyFill="1" applyBorder="1" applyAlignment="1">
      <alignment horizontal="center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66" fontId="3" fillId="2" borderId="18" xfId="1" applyNumberFormat="1" applyFont="1" applyFill="1" applyBorder="1"/>
    <xf numFmtId="0" fontId="3" fillId="3" borderId="17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166" fontId="3" fillId="3" borderId="18" xfId="1" applyNumberFormat="1" applyFont="1" applyFill="1" applyBorder="1"/>
    <xf numFmtId="166" fontId="9" fillId="6" borderId="19" xfId="1" applyNumberFormat="1" applyFont="1" applyFill="1" applyBorder="1" applyAlignment="1">
      <alignment horizontal="center"/>
    </xf>
    <xf numFmtId="0" fontId="9" fillId="6" borderId="20" xfId="1" applyFont="1" applyFill="1" applyBorder="1" applyAlignment="1">
      <alignment horizontal="center"/>
    </xf>
    <xf numFmtId="165" fontId="3" fillId="0" borderId="0" xfId="1" applyNumberFormat="1" applyFont="1"/>
    <xf numFmtId="0" fontId="9" fillId="2" borderId="17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166" fontId="9" fillId="2" borderId="18" xfId="1" applyNumberFormat="1" applyFont="1" applyFill="1" applyBorder="1"/>
    <xf numFmtId="0" fontId="9" fillId="3" borderId="17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166" fontId="9" fillId="3" borderId="18" xfId="1" applyNumberFormat="1" applyFont="1" applyFill="1" applyBorder="1"/>
    <xf numFmtId="0" fontId="3" fillId="2" borderId="21" xfId="1" applyFont="1" applyFill="1" applyBorder="1"/>
    <xf numFmtId="0" fontId="3" fillId="2" borderId="22" xfId="1" applyFont="1" applyFill="1" applyBorder="1"/>
    <xf numFmtId="0" fontId="3" fillId="2" borderId="23" xfId="1" applyFont="1" applyFill="1" applyBorder="1"/>
    <xf numFmtId="0" fontId="3" fillId="3" borderId="21" xfId="1" applyFont="1" applyFill="1" applyBorder="1"/>
    <xf numFmtId="0" fontId="3" fillId="3" borderId="22" xfId="1" applyFont="1" applyFill="1" applyBorder="1"/>
    <xf numFmtId="0" fontId="3" fillId="3" borderId="23" xfId="1" applyFont="1" applyFill="1" applyBorder="1"/>
    <xf numFmtId="0" fontId="3" fillId="0" borderId="24" xfId="1" applyFont="1" applyBorder="1" applyAlignment="1">
      <alignment horizontal="center"/>
    </xf>
    <xf numFmtId="0" fontId="10" fillId="6" borderId="5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7" borderId="5" xfId="1" applyFont="1" applyFill="1" applyBorder="1"/>
    <xf numFmtId="1" fontId="3" fillId="7" borderId="5" xfId="1" applyNumberFormat="1" applyFont="1" applyFill="1" applyBorder="1"/>
    <xf numFmtId="168" fontId="3" fillId="7" borderId="5" xfId="1" applyNumberFormat="1" applyFont="1" applyFill="1" applyBorder="1"/>
    <xf numFmtId="168" fontId="3" fillId="8" borderId="0" xfId="1" applyNumberFormat="1" applyFont="1" applyFill="1"/>
    <xf numFmtId="0" fontId="10" fillId="9" borderId="8" xfId="1" applyFont="1" applyFill="1" applyBorder="1" applyAlignment="1">
      <alignment horizontal="center" vertical="center"/>
    </xf>
    <xf numFmtId="0" fontId="11" fillId="9" borderId="5" xfId="1" applyFont="1" applyFill="1" applyBorder="1" applyAlignment="1">
      <alignment wrapText="1"/>
    </xf>
    <xf numFmtId="166" fontId="11" fillId="9" borderId="25" xfId="1" applyNumberFormat="1" applyFont="1" applyFill="1" applyBorder="1"/>
    <xf numFmtId="166" fontId="11" fillId="9" borderId="5" xfId="1" applyNumberFormat="1" applyFont="1" applyFill="1" applyBorder="1"/>
    <xf numFmtId="169" fontId="3" fillId="0" borderId="5" xfId="1" applyNumberFormat="1" applyFont="1" applyBorder="1"/>
    <xf numFmtId="0" fontId="12" fillId="7" borderId="5" xfId="1" applyFont="1" applyFill="1" applyBorder="1"/>
    <xf numFmtId="0" fontId="10" fillId="9" borderId="26" xfId="1" applyFont="1" applyFill="1" applyBorder="1" applyAlignment="1">
      <alignment horizontal="center" vertical="center"/>
    </xf>
    <xf numFmtId="0" fontId="10" fillId="9" borderId="27" xfId="1" applyFont="1" applyFill="1" applyBorder="1" applyAlignment="1">
      <alignment horizontal="center" vertical="center"/>
    </xf>
    <xf numFmtId="0" fontId="3" fillId="8" borderId="0" xfId="1" applyFont="1" applyFill="1"/>
    <xf numFmtId="1" fontId="3" fillId="8" borderId="0" xfId="1" applyNumberFormat="1" applyFont="1" applyFill="1"/>
    <xf numFmtId="0" fontId="10" fillId="10" borderId="8" xfId="1" applyFont="1" applyFill="1" applyBorder="1" applyAlignment="1">
      <alignment horizontal="center" vertical="center"/>
    </xf>
    <xf numFmtId="0" fontId="11" fillId="10" borderId="5" xfId="1" applyFont="1" applyFill="1" applyBorder="1" applyAlignment="1">
      <alignment wrapText="1"/>
    </xf>
    <xf numFmtId="166" fontId="11" fillId="10" borderId="25" xfId="1" applyNumberFormat="1" applyFont="1" applyFill="1" applyBorder="1"/>
    <xf numFmtId="166" fontId="11" fillId="10" borderId="5" xfId="1" applyNumberFormat="1" applyFont="1" applyFill="1" applyBorder="1"/>
    <xf numFmtId="0" fontId="1" fillId="6" borderId="0" xfId="1" applyFill="1"/>
    <xf numFmtId="1" fontId="12" fillId="8" borderId="0" xfId="1" applyNumberFormat="1" applyFont="1" applyFill="1"/>
    <xf numFmtId="0" fontId="10" fillId="10" borderId="26" xfId="1" applyFont="1" applyFill="1" applyBorder="1" applyAlignment="1">
      <alignment horizontal="center" vertical="center"/>
    </xf>
    <xf numFmtId="0" fontId="13" fillId="11" borderId="5" xfId="1" applyFont="1" applyFill="1" applyBorder="1" applyAlignment="1">
      <alignment wrapText="1"/>
    </xf>
    <xf numFmtId="165" fontId="13" fillId="11" borderId="0" xfId="1" applyNumberFormat="1" applyFont="1" applyFill="1"/>
    <xf numFmtId="0" fontId="12" fillId="8" borderId="0" xfId="1" applyFont="1" applyFill="1"/>
    <xf numFmtId="0" fontId="10" fillId="10" borderId="27" xfId="1" applyFont="1" applyFill="1" applyBorder="1" applyAlignment="1">
      <alignment horizontal="center" vertical="center"/>
    </xf>
    <xf numFmtId="165" fontId="13" fillId="11" borderId="5" xfId="1" applyNumberFormat="1" applyFont="1" applyFill="1" applyBorder="1"/>
    <xf numFmtId="0" fontId="10" fillId="12" borderId="5" xfId="1" applyFont="1" applyFill="1" applyBorder="1" applyAlignment="1">
      <alignment horizontal="center" vertical="center"/>
    </xf>
    <xf numFmtId="0" fontId="13" fillId="13" borderId="5" xfId="1" applyFont="1" applyFill="1" applyBorder="1" applyAlignment="1">
      <alignment wrapText="1"/>
    </xf>
    <xf numFmtId="165" fontId="13" fillId="13" borderId="5" xfId="1" applyNumberFormat="1" applyFont="1" applyFill="1" applyBorder="1"/>
    <xf numFmtId="166" fontId="11" fillId="12" borderId="5" xfId="1" applyNumberFormat="1" applyFont="1" applyFill="1" applyBorder="1"/>
    <xf numFmtId="0" fontId="10" fillId="9" borderId="25" xfId="1" applyFont="1" applyFill="1" applyBorder="1" applyAlignment="1">
      <alignment horizontal="right"/>
    </xf>
    <xf numFmtId="0" fontId="10" fillId="9" borderId="28" xfId="1" applyFont="1" applyFill="1" applyBorder="1" applyAlignment="1">
      <alignment horizontal="right"/>
    </xf>
    <xf numFmtId="0" fontId="10" fillId="9" borderId="29" xfId="1" applyFont="1" applyFill="1" applyBorder="1" applyAlignment="1">
      <alignment horizontal="right"/>
    </xf>
    <xf numFmtId="166" fontId="11" fillId="9" borderId="5" xfId="1" applyNumberFormat="1" applyFont="1" applyFill="1" applyBorder="1" applyAlignment="1">
      <alignment horizontal="right"/>
    </xf>
    <xf numFmtId="169" fontId="4" fillId="0" borderId="5" xfId="1" applyNumberFormat="1" applyFont="1" applyBorder="1"/>
  </cellXfs>
  <cellStyles count="3">
    <cellStyle name="Normale" xfId="0" builtinId="0"/>
    <cellStyle name="Normale 2" xfId="1" xr:uid="{48D4444B-C5CE-4F25-85D2-27FECC32FAD8}"/>
    <cellStyle name="Valuta 2" xfId="2" xr:uid="{1DB0FC8C-E014-4167-8108-18A6133CE1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Pre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2023"/>
      <sheetName val="liqidazione 2019"/>
      <sheetName val="liquidazione 2020"/>
      <sheetName val="liquidazione 2021"/>
      <sheetName val="liquidazione 2022"/>
      <sheetName val="liquidazione 2023"/>
      <sheetName val="NOTE"/>
    </sheetNames>
    <sheetDataSet>
      <sheetData sheetId="0">
        <row r="38">
          <cell r="S38">
            <v>1000</v>
          </cell>
        </row>
      </sheetData>
      <sheetData sheetId="1">
        <row r="26">
          <cell r="H26">
            <v>437.58</v>
          </cell>
          <cell r="K26">
            <v>500</v>
          </cell>
          <cell r="N26">
            <v>1998.877890625</v>
          </cell>
          <cell r="O26">
            <v>1800.185078125</v>
          </cell>
        </row>
        <row r="28">
          <cell r="M28">
            <v>200</v>
          </cell>
        </row>
        <row r="29">
          <cell r="H29">
            <v>444</v>
          </cell>
          <cell r="K29">
            <v>1500</v>
          </cell>
          <cell r="M29">
            <v>500</v>
          </cell>
          <cell r="N29">
            <v>1047.0312760416666</v>
          </cell>
          <cell r="O29">
            <v>942.95408854166669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7028-33E9-420F-B42A-BDA8B8F85041}">
  <dimension ref="A1:N24"/>
  <sheetViews>
    <sheetView tabSelected="1" workbookViewId="0">
      <selection activeCell="D5" sqref="D5"/>
    </sheetView>
  </sheetViews>
  <sheetFormatPr defaultRowHeight="15" x14ac:dyDescent="0.25"/>
  <cols>
    <col min="12" max="12" width="11.7109375" customWidth="1"/>
    <col min="14" max="14" width="12.855468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96" x14ac:dyDescent="0.25">
      <c r="A4" s="4"/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7" t="s">
        <v>8</v>
      </c>
      <c r="I4" s="7" t="s">
        <v>4</v>
      </c>
      <c r="J4" s="7" t="s">
        <v>9</v>
      </c>
      <c r="K4" s="8" t="s">
        <v>10</v>
      </c>
      <c r="L4" s="9" t="s">
        <v>11</v>
      </c>
      <c r="M4" s="10" t="s">
        <v>12</v>
      </c>
      <c r="N4" s="11" t="s">
        <v>13</v>
      </c>
    </row>
    <row r="5" spans="1:14" x14ac:dyDescent="0.25">
      <c r="A5" s="12" t="s">
        <v>14</v>
      </c>
      <c r="B5" s="13">
        <f>'[1]2020'!N26</f>
        <v>1998.877890625</v>
      </c>
      <c r="C5" s="14">
        <v>55</v>
      </c>
      <c r="D5" s="14">
        <v>55</v>
      </c>
      <c r="E5" s="15">
        <f>D5*100/C5</f>
        <v>100</v>
      </c>
      <c r="F5" s="16">
        <f>B5*D5/C5</f>
        <v>1998.877890625</v>
      </c>
      <c r="G5" s="17">
        <f>'[1]2020'!O26</f>
        <v>1800.185078125</v>
      </c>
      <c r="H5" s="18">
        <v>45</v>
      </c>
      <c r="I5" s="18">
        <v>45</v>
      </c>
      <c r="J5" s="19">
        <f>I5*100/H5</f>
        <v>100</v>
      </c>
      <c r="K5" s="20">
        <f>G5*I5/H5</f>
        <v>1800.185078125</v>
      </c>
      <c r="L5" s="21">
        <f>J17+J18+J19</f>
        <v>1937.58</v>
      </c>
      <c r="M5" s="22">
        <f>B5+G5+L5</f>
        <v>5736.6429687500004</v>
      </c>
      <c r="N5" s="23">
        <f>L5+K5+F5</f>
        <v>5736.6429687500004</v>
      </c>
    </row>
    <row r="6" spans="1:14" x14ac:dyDescent="0.25">
      <c r="A6" s="12" t="s">
        <v>15</v>
      </c>
      <c r="B6" s="13">
        <v>0</v>
      </c>
      <c r="C6" s="14">
        <v>55</v>
      </c>
      <c r="D6" s="14"/>
      <c r="E6" s="15">
        <f t="shared" ref="E6:E8" si="0">D6*100/C6</f>
        <v>0</v>
      </c>
      <c r="F6" s="16">
        <f t="shared" ref="F6:F8" si="1">B6*D6/C6</f>
        <v>0</v>
      </c>
      <c r="G6" s="17">
        <v>0</v>
      </c>
      <c r="H6" s="18">
        <v>45</v>
      </c>
      <c r="I6" s="18"/>
      <c r="J6" s="19">
        <f t="shared" ref="J6:J8" si="2">I6*100/H6</f>
        <v>0</v>
      </c>
      <c r="K6" s="20">
        <f t="shared" ref="K6:K8" si="3">G6*I6/H6</f>
        <v>0</v>
      </c>
      <c r="L6" s="21"/>
      <c r="M6" s="22">
        <f t="shared" ref="M6:M8" si="4">B6+G6+L6</f>
        <v>0</v>
      </c>
      <c r="N6" s="23">
        <f t="shared" ref="N6:N8" si="5">L6+K6+F6</f>
        <v>0</v>
      </c>
    </row>
    <row r="7" spans="1:14" x14ac:dyDescent="0.25">
      <c r="A7" s="24" t="s">
        <v>16</v>
      </c>
      <c r="B7" s="25">
        <v>0</v>
      </c>
      <c r="C7" s="26">
        <v>55</v>
      </c>
      <c r="D7" s="26"/>
      <c r="E7" s="15">
        <f t="shared" si="0"/>
        <v>0</v>
      </c>
      <c r="F7" s="16">
        <f t="shared" si="1"/>
        <v>0</v>
      </c>
      <c r="G7" s="27">
        <v>0</v>
      </c>
      <c r="H7" s="28">
        <v>45</v>
      </c>
      <c r="I7" s="28"/>
      <c r="J7" s="19">
        <f t="shared" si="2"/>
        <v>0</v>
      </c>
      <c r="K7" s="20">
        <f t="shared" si="3"/>
        <v>0</v>
      </c>
      <c r="L7" s="29">
        <f>J23</f>
        <v>200</v>
      </c>
      <c r="M7" s="22">
        <f t="shared" si="4"/>
        <v>200</v>
      </c>
      <c r="N7" s="23">
        <f t="shared" si="5"/>
        <v>200</v>
      </c>
    </row>
    <row r="8" spans="1:14" x14ac:dyDescent="0.25">
      <c r="A8" s="24" t="s">
        <v>17</v>
      </c>
      <c r="B8" s="25">
        <f>'[1]2020'!N29</f>
        <v>1047.0312760416666</v>
      </c>
      <c r="C8" s="26">
        <v>55</v>
      </c>
      <c r="D8" s="26">
        <v>55</v>
      </c>
      <c r="E8" s="15">
        <f t="shared" si="0"/>
        <v>100</v>
      </c>
      <c r="F8" s="16">
        <f t="shared" si="1"/>
        <v>1047.0312760416666</v>
      </c>
      <c r="G8" s="27">
        <f>'[1]2020'!O29</f>
        <v>942.95408854166669</v>
      </c>
      <c r="H8" s="28">
        <v>45</v>
      </c>
      <c r="I8" s="28">
        <v>45</v>
      </c>
      <c r="J8" s="19">
        <f t="shared" si="2"/>
        <v>100</v>
      </c>
      <c r="K8" s="20">
        <f t="shared" si="3"/>
        <v>942.95408854166658</v>
      </c>
      <c r="L8" s="29">
        <f>J20+J21+J22</f>
        <v>2444</v>
      </c>
      <c r="M8" s="22">
        <f t="shared" si="4"/>
        <v>4433.9853645833336</v>
      </c>
      <c r="N8" s="23">
        <f t="shared" si="5"/>
        <v>4433.9853645833327</v>
      </c>
    </row>
    <row r="9" spans="1:14" ht="15.75" thickBot="1" x14ac:dyDescent="0.3">
      <c r="A9" s="30"/>
      <c r="B9" s="31">
        <f>SUM(B5:B8)</f>
        <v>3045.9091666666664</v>
      </c>
      <c r="C9" s="32">
        <f>SUM(C5:C6)</f>
        <v>110</v>
      </c>
      <c r="D9" s="32">
        <v>0</v>
      </c>
      <c r="E9" s="32"/>
      <c r="F9" s="33">
        <f>SUM(F5:F8)</f>
        <v>3045.9091666666664</v>
      </c>
      <c r="G9" s="34">
        <f>SUM(G5:G8)</f>
        <v>2743.1391666666668</v>
      </c>
      <c r="H9" s="35"/>
      <c r="I9" s="35"/>
      <c r="J9" s="36"/>
      <c r="K9" s="37">
        <f>SUM(K5:K8)</f>
        <v>2743.1391666666668</v>
      </c>
      <c r="L9" s="38">
        <f>SUM(L5:L8)</f>
        <v>4581.58</v>
      </c>
      <c r="M9" s="39">
        <f>SUM(M5:M6)</f>
        <v>5736.6429687500004</v>
      </c>
      <c r="N9" s="40">
        <f>N5+N6+N7+N8</f>
        <v>10370.628333333334</v>
      </c>
    </row>
    <row r="10" spans="1:14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41" t="s">
        <v>18</v>
      </c>
      <c r="B11" s="42"/>
      <c r="C11" s="43">
        <f>B5-F5</f>
        <v>0</v>
      </c>
      <c r="D11" s="3"/>
      <c r="E11" s="3"/>
      <c r="F11" s="44" t="s">
        <v>19</v>
      </c>
      <c r="G11" s="45"/>
      <c r="H11" s="46">
        <f>G5-K5</f>
        <v>0</v>
      </c>
      <c r="I11" s="3"/>
      <c r="J11" s="47" t="s">
        <v>20</v>
      </c>
      <c r="K11" s="48"/>
      <c r="L11" s="3"/>
      <c r="M11" s="3"/>
      <c r="N11" s="3"/>
    </row>
    <row r="12" spans="1:14" x14ac:dyDescent="0.25">
      <c r="A12" s="49" t="s">
        <v>21</v>
      </c>
      <c r="B12" s="50"/>
      <c r="C12" s="51">
        <f>B8-F8</f>
        <v>0</v>
      </c>
      <c r="D12" s="3"/>
      <c r="E12" s="3"/>
      <c r="F12" s="52" t="s">
        <v>22</v>
      </c>
      <c r="G12" s="53"/>
      <c r="H12" s="54">
        <f>G8-K8</f>
        <v>0</v>
      </c>
      <c r="I12" s="3"/>
      <c r="J12" s="55">
        <f>C13+H13</f>
        <v>0</v>
      </c>
      <c r="K12" s="56"/>
      <c r="L12" s="3"/>
      <c r="M12" s="3"/>
      <c r="N12" s="57"/>
    </row>
    <row r="13" spans="1:14" x14ac:dyDescent="0.25">
      <c r="A13" s="58" t="s">
        <v>23</v>
      </c>
      <c r="B13" s="59"/>
      <c r="C13" s="60">
        <f>SUM(C11:C12)</f>
        <v>0</v>
      </c>
      <c r="D13" s="3"/>
      <c r="E13" s="3"/>
      <c r="F13" s="61" t="s">
        <v>24</v>
      </c>
      <c r="G13" s="62"/>
      <c r="H13" s="63">
        <f>SUM(H11:H12)</f>
        <v>0</v>
      </c>
      <c r="I13" s="3"/>
      <c r="J13" s="3"/>
      <c r="K13" s="3"/>
      <c r="L13" s="3"/>
      <c r="M13" s="3"/>
      <c r="N13" s="3"/>
    </row>
    <row r="14" spans="1:14" ht="15.75" thickBot="1" x14ac:dyDescent="0.3">
      <c r="A14" s="64"/>
      <c r="B14" s="65"/>
      <c r="C14" s="66"/>
      <c r="D14" s="3"/>
      <c r="E14" s="3"/>
      <c r="F14" s="67"/>
      <c r="G14" s="68"/>
      <c r="H14" s="69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3"/>
    </row>
    <row r="16" spans="1:14" ht="60" x14ac:dyDescent="0.25">
      <c r="A16" s="70" t="s">
        <v>25</v>
      </c>
      <c r="B16" s="70"/>
      <c r="C16" s="70"/>
      <c r="D16" s="70"/>
      <c r="E16" s="3"/>
      <c r="F16" s="3"/>
      <c r="G16" s="71" t="s">
        <v>26</v>
      </c>
      <c r="H16" s="71" t="s">
        <v>27</v>
      </c>
      <c r="I16" s="71" t="s">
        <v>28</v>
      </c>
      <c r="J16" s="71" t="s">
        <v>29</v>
      </c>
      <c r="K16" s="72" t="s">
        <v>30</v>
      </c>
      <c r="L16" s="3"/>
      <c r="M16" s="3"/>
      <c r="N16" s="3"/>
    </row>
    <row r="17" spans="1:14" ht="36.75" x14ac:dyDescent="0.25">
      <c r="A17" s="73" t="s">
        <v>14</v>
      </c>
      <c r="B17" s="74">
        <v>0</v>
      </c>
      <c r="C17" s="74">
        <f>1600-B17</f>
        <v>1600</v>
      </c>
      <c r="D17" s="75">
        <f>C17/1600</f>
        <v>1</v>
      </c>
      <c r="E17" s="76"/>
      <c r="F17" s="3"/>
      <c r="G17" s="77" t="s">
        <v>14</v>
      </c>
      <c r="H17" s="78" t="s">
        <v>31</v>
      </c>
      <c r="I17" s="79">
        <f>'[1]2020'!H26</f>
        <v>437.58</v>
      </c>
      <c r="J17" s="80">
        <f>I17*D17</f>
        <v>437.58</v>
      </c>
      <c r="K17" s="81">
        <f t="shared" ref="K17:K22" si="6">I17-J17</f>
        <v>0</v>
      </c>
      <c r="L17" s="3"/>
      <c r="M17" s="3"/>
      <c r="N17" s="3"/>
    </row>
    <row r="18" spans="1:14" ht="24.75" x14ac:dyDescent="0.25">
      <c r="A18" s="82" t="s">
        <v>17</v>
      </c>
      <c r="B18" s="74">
        <v>0</v>
      </c>
      <c r="C18" s="74">
        <f>1600-B21</f>
        <v>1600</v>
      </c>
      <c r="D18" s="75">
        <f>C18/1600</f>
        <v>1</v>
      </c>
      <c r="E18" s="76"/>
      <c r="F18" s="3"/>
      <c r="G18" s="83"/>
      <c r="H18" s="78" t="s">
        <v>32</v>
      </c>
      <c r="I18" s="79">
        <f>'[1]2020'!K26</f>
        <v>500</v>
      </c>
      <c r="J18" s="80">
        <f>I18*D17</f>
        <v>500</v>
      </c>
      <c r="K18" s="81">
        <f t="shared" si="6"/>
        <v>0</v>
      </c>
      <c r="L18" s="3"/>
      <c r="M18" s="3"/>
      <c r="N18" s="3"/>
    </row>
    <row r="19" spans="1:14" x14ac:dyDescent="0.25">
      <c r="A19" s="73" t="s">
        <v>33</v>
      </c>
      <c r="B19" s="74">
        <v>0</v>
      </c>
      <c r="C19" s="74">
        <v>1600</v>
      </c>
      <c r="D19" s="75">
        <f>C19/1600</f>
        <v>1</v>
      </c>
      <c r="E19" s="76"/>
      <c r="F19" s="3"/>
      <c r="G19" s="84"/>
      <c r="H19" s="78" t="s">
        <v>34</v>
      </c>
      <c r="I19" s="79">
        <f>'[1]2019'!S38</f>
        <v>1000</v>
      </c>
      <c r="J19" s="80">
        <f>I19</f>
        <v>1000</v>
      </c>
      <c r="K19" s="81">
        <f t="shared" si="6"/>
        <v>0</v>
      </c>
      <c r="L19" s="3"/>
      <c r="M19" s="3"/>
      <c r="N19" s="3"/>
    </row>
    <row r="20" spans="1:14" ht="36.75" x14ac:dyDescent="0.25">
      <c r="A20" s="85"/>
      <c r="B20" s="86"/>
      <c r="C20" s="86"/>
      <c r="D20" s="76"/>
      <c r="E20" s="76"/>
      <c r="F20" s="3"/>
      <c r="G20" s="87" t="s">
        <v>35</v>
      </c>
      <c r="H20" s="88" t="s">
        <v>31</v>
      </c>
      <c r="I20" s="89">
        <f>'[1]2020'!H29</f>
        <v>444</v>
      </c>
      <c r="J20" s="90">
        <f>I20*D18</f>
        <v>444</v>
      </c>
      <c r="K20" s="81">
        <f t="shared" si="6"/>
        <v>0</v>
      </c>
      <c r="L20" s="3"/>
      <c r="M20" s="3"/>
      <c r="N20" s="3"/>
    </row>
    <row r="21" spans="1:14" x14ac:dyDescent="0.25">
      <c r="A21" s="91"/>
      <c r="B21" s="92"/>
      <c r="C21" s="91"/>
      <c r="D21" s="76"/>
      <c r="E21" s="76"/>
      <c r="F21" s="3"/>
      <c r="G21" s="93"/>
      <c r="H21" s="94" t="s">
        <v>36</v>
      </c>
      <c r="I21" s="95">
        <f>'[1]2020'!M29</f>
        <v>500</v>
      </c>
      <c r="J21" s="90">
        <f>I21*D18</f>
        <v>500</v>
      </c>
      <c r="K21" s="22">
        <f t="shared" si="6"/>
        <v>0</v>
      </c>
      <c r="L21" s="3"/>
      <c r="M21" s="3"/>
      <c r="N21" s="3"/>
    </row>
    <row r="22" spans="1:14" ht="24.75" x14ac:dyDescent="0.25">
      <c r="A22" s="96"/>
      <c r="B22" s="92"/>
      <c r="C22" s="86"/>
      <c r="D22" s="76"/>
      <c r="E22" s="76"/>
      <c r="F22" s="3"/>
      <c r="G22" s="97"/>
      <c r="H22" s="94" t="s">
        <v>32</v>
      </c>
      <c r="I22" s="98">
        <f>'[1]2020'!K29</f>
        <v>1500</v>
      </c>
      <c r="J22" s="90">
        <f>I22*D18</f>
        <v>1500</v>
      </c>
      <c r="K22" s="22">
        <f t="shared" si="6"/>
        <v>0</v>
      </c>
      <c r="L22" s="3"/>
      <c r="M22" s="3"/>
      <c r="N22" s="3"/>
    </row>
    <row r="23" spans="1:14" x14ac:dyDescent="0.25">
      <c r="A23" s="96"/>
      <c r="B23" s="92"/>
      <c r="C23" s="86"/>
      <c r="D23" s="76"/>
      <c r="E23" s="76"/>
      <c r="F23" s="3"/>
      <c r="G23" s="99" t="s">
        <v>16</v>
      </c>
      <c r="H23" s="100" t="s">
        <v>36</v>
      </c>
      <c r="I23" s="101">
        <f>'[1]2020'!M28</f>
        <v>200</v>
      </c>
      <c r="J23" s="102">
        <f>I23/D19</f>
        <v>200</v>
      </c>
      <c r="K23" s="22"/>
      <c r="L23" s="3"/>
      <c r="M23" s="3"/>
      <c r="N23" s="3"/>
    </row>
    <row r="24" spans="1:14" x14ac:dyDescent="0.25">
      <c r="A24" s="3"/>
      <c r="B24" s="3"/>
      <c r="C24" s="3"/>
      <c r="D24" s="3"/>
      <c r="E24" s="3"/>
      <c r="F24" s="3"/>
      <c r="G24" s="103" t="s">
        <v>37</v>
      </c>
      <c r="H24" s="104"/>
      <c r="I24" s="105"/>
      <c r="J24" s="106">
        <f>J17+J18+J19+J20+J21+J22</f>
        <v>4381.58</v>
      </c>
      <c r="K24" s="107">
        <f>SUM(K17:K22)</f>
        <v>0</v>
      </c>
      <c r="L24" s="3"/>
      <c r="M24" s="3"/>
      <c r="N24" s="3"/>
    </row>
  </sheetData>
  <mergeCells count="14">
    <mergeCell ref="A13:B13"/>
    <mergeCell ref="F13:G13"/>
    <mergeCell ref="A16:D16"/>
    <mergeCell ref="G17:G19"/>
    <mergeCell ref="G20:G22"/>
    <mergeCell ref="G24:I24"/>
    <mergeCell ref="A1:N1"/>
    <mergeCell ref="A2:N2"/>
    <mergeCell ref="A11:B11"/>
    <mergeCell ref="F11:G11"/>
    <mergeCell ref="J11:K11"/>
    <mergeCell ref="A12:B12"/>
    <mergeCell ref="F12:G12"/>
    <mergeCell ref="J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Zanardini, Francesca</dc:creator>
  <cp:lastModifiedBy>Zanardini, Francesca</cp:lastModifiedBy>
  <dcterms:created xsi:type="dcterms:W3CDTF">2024-05-23T11:17:32Z</dcterms:created>
  <dcterms:modified xsi:type="dcterms:W3CDTF">2024-05-23T11:18:11Z</dcterms:modified>
</cp:coreProperties>
</file>