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osine\01-COMUNE\Ufficio-RAGIONERIA\27 -PER TRASPARENZA\"/>
    </mc:Choice>
  </mc:AlternateContent>
  <xr:revisionPtr revIDLastSave="0" documentId="8_{FFF889EB-1845-4443-97CB-A675403BBDF5}" xr6:coauthVersionLast="47" xr6:coauthVersionMax="47" xr10:uidLastSave="{00000000-0000-0000-0000-000000000000}"/>
  <bookViews>
    <workbookView xWindow="-120" yWindow="-120" windowWidth="29040" windowHeight="15840" xr2:uid="{09A8ACEB-D8C2-4A23-88A7-EDE59941B0BE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1" l="1"/>
  <c r="G29" i="1"/>
  <c r="F27" i="1"/>
  <c r="G28" i="1" s="1"/>
  <c r="F26" i="1"/>
  <c r="D26" i="1"/>
  <c r="F24" i="1"/>
  <c r="E23" i="1"/>
  <c r="F23" i="1" s="1"/>
  <c r="G25" i="1" s="1"/>
  <c r="D23" i="1"/>
  <c r="F21" i="1"/>
  <c r="E20" i="1"/>
  <c r="D20" i="1"/>
  <c r="F20" i="1" s="1"/>
  <c r="G22" i="1" s="1"/>
  <c r="F17" i="1"/>
  <c r="E15" i="1"/>
  <c r="D15" i="1"/>
  <c r="F15" i="1" s="1"/>
  <c r="U14" i="1"/>
  <c r="U13" i="1"/>
  <c r="S13" i="1"/>
  <c r="U12" i="1"/>
  <c r="T11" i="1"/>
  <c r="S11" i="1"/>
  <c r="U11" i="1" s="1"/>
  <c r="F11" i="1"/>
  <c r="C11" i="1"/>
  <c r="U10" i="1"/>
  <c r="L10" i="1"/>
  <c r="J10" i="1"/>
  <c r="E10" i="1"/>
  <c r="B10" i="1"/>
  <c r="K10" i="1" s="1"/>
  <c r="M10" i="1" s="1"/>
  <c r="T9" i="1"/>
  <c r="S9" i="1"/>
  <c r="U9" i="1" s="1"/>
  <c r="J9" i="1"/>
  <c r="E9" i="1"/>
  <c r="B9" i="1"/>
  <c r="L9" i="1" s="1"/>
  <c r="J8" i="1"/>
  <c r="G8" i="1"/>
  <c r="G11" i="1" s="1"/>
  <c r="E8" i="1"/>
  <c r="B8" i="1"/>
  <c r="L8" i="1" s="1"/>
  <c r="U7" i="1"/>
  <c r="L7" i="1"/>
  <c r="J7" i="1"/>
  <c r="E7" i="1"/>
  <c r="B7" i="1"/>
  <c r="K7" i="1" s="1"/>
  <c r="M7" i="1" s="1"/>
  <c r="T6" i="1"/>
  <c r="J6" i="1"/>
  <c r="E6" i="1"/>
  <c r="B6" i="1"/>
  <c r="K6" i="1" s="1"/>
  <c r="M6" i="1" s="1"/>
  <c r="T5" i="1"/>
  <c r="T15" i="1" s="1"/>
  <c r="S5" i="1"/>
  <c r="S6" i="1" s="1"/>
  <c r="U6" i="1" s="1"/>
  <c r="L5" i="1"/>
  <c r="K5" i="1"/>
  <c r="M5" i="1" s="1"/>
  <c r="J5" i="1"/>
  <c r="E5" i="1"/>
  <c r="B5" i="1"/>
  <c r="B11" i="1" s="1"/>
  <c r="E31" i="1" l="1"/>
  <c r="L6" i="1"/>
  <c r="L11" i="1" s="1"/>
  <c r="D16" i="1"/>
  <c r="U5" i="1"/>
  <c r="U15" i="1" s="1"/>
  <c r="E16" i="1"/>
  <c r="K8" i="1"/>
  <c r="M8" i="1" s="1"/>
  <c r="M11" i="1" s="1"/>
  <c r="K9" i="1"/>
  <c r="M9" i="1" s="1"/>
  <c r="K11" i="1" l="1"/>
  <c r="F16" i="1"/>
  <c r="G19" i="1" l="1"/>
  <c r="G31" i="1" s="1"/>
  <c r="F31" i="1"/>
</calcChain>
</file>

<file path=xl/sharedStrings.xml><?xml version="1.0" encoding="utf-8"?>
<sst xmlns="http://schemas.openxmlformats.org/spreadsheetml/2006/main" count="70" uniqueCount="37">
  <si>
    <t>COMUNE DI LOSINE</t>
  </si>
  <si>
    <t>PROSPETTO LIQUIDAZIONE SALARIO ACCESSORIO 2025</t>
  </si>
  <si>
    <t>DIPENDENTI</t>
  </si>
  <si>
    <t>compenso massimo performance organizzativa (vedi Note)</t>
  </si>
  <si>
    <t>punteggio massimo performance organizzativa</t>
  </si>
  <si>
    <t>punteggio ottenuto</t>
  </si>
  <si>
    <t>PERCENTUALE punteggio</t>
  </si>
  <si>
    <t>COMPENSO OTTENUTO performance organizzativa</t>
  </si>
  <si>
    <t>compenso massimo performance individuale (vedi Note)</t>
  </si>
  <si>
    <t>punteggio massimo performance individuale</t>
  </si>
  <si>
    <t xml:space="preserve">PERCENTUALE punteggio </t>
  </si>
  <si>
    <t>COMPENSO OTTENUTO performance individuale</t>
  </si>
  <si>
    <t>se ottiene il massimo</t>
  </si>
  <si>
    <t>TOTALE dopo valutazione</t>
  </si>
  <si>
    <t>dipendente</t>
  </si>
  <si>
    <t>tipologia</t>
  </si>
  <si>
    <t>somma prevista</t>
  </si>
  <si>
    <t>con EVENTUALE decurtazione malattia</t>
  </si>
  <si>
    <t xml:space="preserve"> INDENNITà</t>
  </si>
  <si>
    <t>PRODUTTIVITA'</t>
  </si>
  <si>
    <t>CONDIZIONI DI LAVORO</t>
  </si>
  <si>
    <t>DISAGIATE</t>
  </si>
  <si>
    <t>SPECIFICHE RESP</t>
  </si>
  <si>
    <t>PROGETTI</t>
  </si>
  <si>
    <t>MANEGGIO ANAGRAFE</t>
  </si>
  <si>
    <t>MANEGGIO RAGIONERIA</t>
  </si>
  <si>
    <t>ISTRUTTORIA ATTI RAGIONERIA</t>
  </si>
  <si>
    <t>QUINQUIES CO. 1</t>
  </si>
  <si>
    <t>INCENTIVO</t>
  </si>
  <si>
    <t>totale indennità</t>
  </si>
  <si>
    <t>F.D.</t>
  </si>
  <si>
    <t>Z.F.</t>
  </si>
  <si>
    <t>L.C.</t>
  </si>
  <si>
    <t>M.M.</t>
  </si>
  <si>
    <t>B.D.</t>
  </si>
  <si>
    <t>G.M.</t>
  </si>
  <si>
    <t xml:space="preserve">M.M.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</si>
</sst>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#,##0.00\ [$€-410];[Red]\-#,##0.00\ [$€-410]"/>
    <numFmt numFmtId="168" formatCode="_-&quot;€ &quot;* #,##0.00_-;&quot;-€ &quot;* #,##0.00_-;_-&quot;€ &quot;* \-??_-;_-@_-"/>
    <numFmt numFmtId="169" formatCode="#,##0.00\ &quot;€&quot;"/>
    <numFmt numFmtId="170" formatCode="_-* #,##0.00\ _€_-;\-* #,##0.00\ _€_-;_-* &quot;-&quot;??\ _€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ptos Narrow"/>
      <family val="2"/>
      <scheme val="minor"/>
    </font>
    <font>
      <sz val="9"/>
      <name val="Arial"/>
      <family val="2"/>
    </font>
    <font>
      <sz val="9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26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BFED2"/>
        <bgColor indexed="26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3" fillId="0" borderId="5" xfId="1" applyFont="1" applyBorder="1"/>
    <xf numFmtId="164" fontId="3" fillId="2" borderId="4" xfId="2" applyFont="1" applyFill="1" applyBorder="1" applyAlignment="1" applyProtection="1"/>
    <xf numFmtId="0" fontId="3" fillId="2" borderId="4" xfId="1" applyFont="1" applyFill="1" applyBorder="1"/>
    <xf numFmtId="2" fontId="3" fillId="2" borderId="4" xfId="1" applyNumberFormat="1" applyFont="1" applyFill="1" applyBorder="1"/>
    <xf numFmtId="165" fontId="7" fillId="3" borderId="4" xfId="1" applyNumberFormat="1" applyFont="1" applyFill="1" applyBorder="1"/>
    <xf numFmtId="165" fontId="3" fillId="4" borderId="4" xfId="1" applyNumberFormat="1" applyFont="1" applyFill="1" applyBorder="1"/>
    <xf numFmtId="0" fontId="3" fillId="4" borderId="4" xfId="1" applyFont="1" applyFill="1" applyBorder="1"/>
    <xf numFmtId="2" fontId="3" fillId="4" borderId="4" xfId="1" applyNumberFormat="1" applyFont="1" applyFill="1" applyBorder="1"/>
    <xf numFmtId="166" fontId="7" fillId="8" borderId="4" xfId="2" applyNumberFormat="1" applyFont="1" applyFill="1" applyBorder="1" applyAlignment="1" applyProtection="1"/>
    <xf numFmtId="165" fontId="3" fillId="0" borderId="4" xfId="1" applyNumberFormat="1" applyFont="1" applyBorder="1"/>
    <xf numFmtId="165" fontId="5" fillId="6" borderId="6" xfId="1" applyNumberFormat="1" applyFont="1" applyFill="1" applyBorder="1"/>
    <xf numFmtId="0" fontId="6" fillId="9" borderId="7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wrapText="1"/>
    </xf>
    <xf numFmtId="166" fontId="8" fillId="9" borderId="8" xfId="1" applyNumberFormat="1" applyFont="1" applyFill="1" applyBorder="1"/>
    <xf numFmtId="166" fontId="8" fillId="9" borderId="4" xfId="1" applyNumberFormat="1" applyFont="1" applyFill="1" applyBorder="1"/>
    <xf numFmtId="167" fontId="3" fillId="6" borderId="4" xfId="1" applyNumberFormat="1" applyFont="1" applyFill="1" applyBorder="1"/>
    <xf numFmtId="167" fontId="3" fillId="6" borderId="9" xfId="1" applyNumberFormat="1" applyFont="1" applyFill="1" applyBorder="1" applyAlignment="1">
      <alignment horizontal="center" vertical="center"/>
    </xf>
    <xf numFmtId="0" fontId="3" fillId="0" borderId="10" xfId="1" applyFont="1" applyBorder="1"/>
    <xf numFmtId="164" fontId="3" fillId="2" borderId="7" xfId="2" applyFont="1" applyFill="1" applyBorder="1" applyAlignment="1" applyProtection="1"/>
    <xf numFmtId="0" fontId="3" fillId="2" borderId="7" xfId="1" applyFont="1" applyFill="1" applyBorder="1"/>
    <xf numFmtId="165" fontId="3" fillId="4" borderId="7" xfId="1" applyNumberFormat="1" applyFont="1" applyFill="1" applyBorder="1"/>
    <xf numFmtId="0" fontId="3" fillId="4" borderId="7" xfId="1" applyFont="1" applyFill="1" applyBorder="1"/>
    <xf numFmtId="166" fontId="7" fillId="8" borderId="7" xfId="2" applyNumberFormat="1" applyFont="1" applyFill="1" applyBorder="1" applyAlignment="1" applyProtection="1"/>
    <xf numFmtId="0" fontId="6" fillId="9" borderId="11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6" fillId="9" borderId="12" xfId="1" applyFont="1" applyFill="1" applyBorder="1" applyAlignment="1">
      <alignment horizontal="center" vertical="center"/>
    </xf>
    <xf numFmtId="2" fontId="3" fillId="4" borderId="7" xfId="1" applyNumberFormat="1" applyFont="1" applyFill="1" applyBorder="1"/>
    <xf numFmtId="0" fontId="6" fillId="10" borderId="7" xfId="1" applyFont="1" applyFill="1" applyBorder="1" applyAlignment="1">
      <alignment horizontal="center" vertical="center"/>
    </xf>
    <xf numFmtId="0" fontId="8" fillId="10" borderId="4" xfId="1" applyFont="1" applyFill="1" applyBorder="1" applyAlignment="1">
      <alignment wrapText="1"/>
    </xf>
    <xf numFmtId="166" fontId="8" fillId="10" borderId="8" xfId="1" applyNumberFormat="1" applyFont="1" applyFill="1" applyBorder="1"/>
    <xf numFmtId="166" fontId="8" fillId="10" borderId="4" xfId="1" applyNumberFormat="1" applyFont="1" applyFill="1" applyBorder="1"/>
    <xf numFmtId="167" fontId="3" fillId="11" borderId="4" xfId="1" applyNumberFormat="1" applyFont="1" applyFill="1" applyBorder="1"/>
    <xf numFmtId="167" fontId="3" fillId="11" borderId="9" xfId="1" applyNumberFormat="1" applyFont="1" applyFill="1" applyBorder="1"/>
    <xf numFmtId="2" fontId="3" fillId="2" borderId="7" xfId="1" applyNumberFormat="1" applyFont="1" applyFill="1" applyBorder="1"/>
    <xf numFmtId="165" fontId="7" fillId="3" borderId="7" xfId="1" applyNumberFormat="1" applyFont="1" applyFill="1" applyBorder="1"/>
    <xf numFmtId="0" fontId="6" fillId="10" borderId="12" xfId="1" applyFont="1" applyFill="1" applyBorder="1" applyAlignment="1">
      <alignment horizontal="center" vertical="center"/>
    </xf>
    <xf numFmtId="165" fontId="9" fillId="11" borderId="4" xfId="1" applyNumberFormat="1" applyFont="1" applyFill="1" applyBorder="1"/>
    <xf numFmtId="165" fontId="3" fillId="11" borderId="4" xfId="1" applyNumberFormat="1" applyFont="1" applyFill="1" applyBorder="1"/>
    <xf numFmtId="0" fontId="0" fillId="0" borderId="9" xfId="0" applyBorder="1"/>
    <xf numFmtId="0" fontId="3" fillId="0" borderId="13" xfId="1" applyFont="1" applyBorder="1"/>
    <xf numFmtId="166" fontId="3" fillId="2" borderId="14" xfId="1" applyNumberFormat="1" applyFont="1" applyFill="1" applyBorder="1"/>
    <xf numFmtId="0" fontId="3" fillId="2" borderId="14" xfId="1" applyFont="1" applyFill="1" applyBorder="1"/>
    <xf numFmtId="165" fontId="5" fillId="3" borderId="14" xfId="1" applyNumberFormat="1" applyFont="1" applyFill="1" applyBorder="1"/>
    <xf numFmtId="165" fontId="3" fillId="4" borderId="14" xfId="1" applyNumberFormat="1" applyFont="1" applyFill="1" applyBorder="1"/>
    <xf numFmtId="0" fontId="3" fillId="4" borderId="14" xfId="1" applyFont="1" applyFill="1" applyBorder="1"/>
    <xf numFmtId="2" fontId="3" fillId="4" borderId="14" xfId="1" applyNumberFormat="1" applyFont="1" applyFill="1" applyBorder="1"/>
    <xf numFmtId="168" fontId="5" fillId="8" borderId="14" xfId="1" applyNumberFormat="1" applyFont="1" applyFill="1" applyBorder="1" applyAlignment="1">
      <alignment horizontal="right"/>
    </xf>
    <xf numFmtId="165" fontId="4" fillId="0" borderId="14" xfId="1" applyNumberFormat="1" applyFont="1" applyBorder="1"/>
    <xf numFmtId="165" fontId="5" fillId="12" borderId="15" xfId="1" applyNumberFormat="1" applyFont="1" applyFill="1" applyBorder="1"/>
    <xf numFmtId="0" fontId="6" fillId="13" borderId="7" xfId="1" applyFont="1" applyFill="1" applyBorder="1" applyAlignment="1">
      <alignment horizontal="center" vertical="center"/>
    </xf>
    <xf numFmtId="0" fontId="8" fillId="13" borderId="4" xfId="1" applyFont="1" applyFill="1" applyBorder="1" applyAlignment="1">
      <alignment wrapText="1"/>
    </xf>
    <xf numFmtId="165" fontId="9" fillId="14" borderId="4" xfId="1" applyNumberFormat="1" applyFont="1" applyFill="1" applyBorder="1"/>
    <xf numFmtId="166" fontId="8" fillId="13" borderId="4" xfId="1" applyNumberFormat="1" applyFont="1" applyFill="1" applyBorder="1"/>
    <xf numFmtId="165" fontId="3" fillId="14" borderId="4" xfId="1" applyNumberFormat="1" applyFont="1" applyFill="1" applyBorder="1"/>
    <xf numFmtId="165" fontId="3" fillId="14" borderId="0" xfId="1" applyNumberFormat="1" applyFont="1" applyFill="1"/>
    <xf numFmtId="0" fontId="6" fillId="13" borderId="11" xfId="1" applyFont="1" applyFill="1" applyBorder="1" applyAlignment="1">
      <alignment horizontal="center" vertical="center"/>
    </xf>
    <xf numFmtId="169" fontId="0" fillId="0" borderId="0" xfId="0" applyNumberFormat="1"/>
    <xf numFmtId="167" fontId="0" fillId="0" borderId="0" xfId="0" applyNumberFormat="1"/>
    <xf numFmtId="0" fontId="6" fillId="15" borderId="7" xfId="1" applyFont="1" applyFill="1" applyBorder="1" applyAlignment="1">
      <alignment horizontal="center" vertical="center"/>
    </xf>
    <xf numFmtId="0" fontId="9" fillId="16" borderId="4" xfId="1" applyFont="1" applyFill="1" applyBorder="1" applyAlignment="1">
      <alignment wrapText="1"/>
    </xf>
    <xf numFmtId="165" fontId="9" fillId="16" borderId="4" xfId="1" applyNumberFormat="1" applyFont="1" applyFill="1" applyBorder="1"/>
    <xf numFmtId="166" fontId="8" fillId="15" borderId="4" xfId="1" applyNumberFormat="1" applyFont="1" applyFill="1" applyBorder="1"/>
    <xf numFmtId="165" fontId="3" fillId="16" borderId="4" xfId="1" applyNumberFormat="1" applyFont="1" applyFill="1" applyBorder="1"/>
    <xf numFmtId="165" fontId="3" fillId="16" borderId="0" xfId="1" applyNumberFormat="1" applyFont="1" applyFill="1"/>
    <xf numFmtId="0" fontId="6" fillId="15" borderId="12" xfId="1" applyFont="1" applyFill="1" applyBorder="1" applyAlignment="1">
      <alignment horizontal="center" vertical="center"/>
    </xf>
    <xf numFmtId="0" fontId="6" fillId="17" borderId="8" xfId="1" applyFont="1" applyFill="1" applyBorder="1" applyAlignment="1">
      <alignment horizontal="right"/>
    </xf>
    <xf numFmtId="0" fontId="6" fillId="17" borderId="16" xfId="1" applyFont="1" applyFill="1" applyBorder="1" applyAlignment="1">
      <alignment horizontal="right"/>
    </xf>
    <xf numFmtId="0" fontId="6" fillId="17" borderId="17" xfId="1" applyFont="1" applyFill="1" applyBorder="1" applyAlignment="1">
      <alignment horizontal="right"/>
    </xf>
    <xf numFmtId="166" fontId="8" fillId="17" borderId="4" xfId="1" applyNumberFormat="1" applyFont="1" applyFill="1" applyBorder="1" applyAlignment="1">
      <alignment horizontal="right"/>
    </xf>
    <xf numFmtId="167" fontId="4" fillId="0" borderId="4" xfId="1" applyNumberFormat="1" applyFont="1" applyBorder="1"/>
    <xf numFmtId="167" fontId="4" fillId="0" borderId="0" xfId="1" applyNumberFormat="1" applyFont="1"/>
    <xf numFmtId="0" fontId="0" fillId="0" borderId="12" xfId="0" applyBorder="1" applyAlignment="1">
      <alignment horizontal="center" vertical="center"/>
    </xf>
    <xf numFmtId="167" fontId="10" fillId="0" borderId="0" xfId="0" applyNumberFormat="1" applyFont="1"/>
    <xf numFmtId="0" fontId="6" fillId="10" borderId="11" xfId="1" applyFont="1" applyFill="1" applyBorder="1" applyAlignment="1">
      <alignment horizontal="center" vertical="center"/>
    </xf>
    <xf numFmtId="169" fontId="10" fillId="0" borderId="0" xfId="0" applyNumberFormat="1" applyFont="1"/>
    <xf numFmtId="0" fontId="6" fillId="15" borderId="18" xfId="1" applyFont="1" applyFill="1" applyBorder="1" applyAlignment="1">
      <alignment horizontal="center" vertical="center"/>
    </xf>
    <xf numFmtId="0" fontId="6" fillId="15" borderId="9" xfId="1" applyFont="1" applyFill="1" applyBorder="1" applyAlignment="1">
      <alignment horizontal="center" vertical="center"/>
    </xf>
    <xf numFmtId="170" fontId="11" fillId="0" borderId="0" xfId="0" applyNumberFormat="1" applyFont="1" applyAlignment="1">
      <alignment vertical="center"/>
    </xf>
    <xf numFmtId="0" fontId="0" fillId="0" borderId="19" xfId="0" applyBorder="1" applyAlignment="1">
      <alignment horizontal="center" vertical="center"/>
    </xf>
    <xf numFmtId="0" fontId="12" fillId="18" borderId="19" xfId="0" applyFont="1" applyFill="1" applyBorder="1" applyAlignment="1">
      <alignment horizontal="center" vertical="center"/>
    </xf>
    <xf numFmtId="0" fontId="9" fillId="18" borderId="4" xfId="1" applyFont="1" applyFill="1" applyBorder="1" applyAlignment="1">
      <alignment wrapText="1"/>
    </xf>
    <xf numFmtId="165" fontId="9" fillId="18" borderId="4" xfId="1" applyNumberFormat="1" applyFont="1" applyFill="1" applyBorder="1"/>
    <xf numFmtId="170" fontId="0" fillId="0" borderId="0" xfId="0" applyNumberFormat="1"/>
  </cellXfs>
  <cellStyles count="3">
    <cellStyle name="Normale" xfId="0" builtinId="0"/>
    <cellStyle name="Normale 2" xfId="1" xr:uid="{5E3EA30F-2C9F-496A-ADAC-5B6954BF33F0}"/>
    <cellStyle name="Valuta 2" xfId="2" xr:uid="{8340A899-ECE1-4FE5-8209-84A215E94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Losine\01-COMUNE\Ufficio-RAGIONERIA\01%20-%20PERSONALE%20&amp;%20DIPENDENTI\06%20-%20FONDO%20RISORSE%20DECENTRATE\PUBLIKA%202025\Prospetto%20produttivit&#224;%202025.xlsx" TargetMode="External"/><Relationship Id="rId1" Type="http://schemas.openxmlformats.org/officeDocument/2006/relationships/externalLinkPath" Target="/Losine/01-COMUNE/Ufficio-RAGIONERIA/01%20-%20PERSONALE%20&amp;%20DIPENDENTI/06%20-%20FONDO%20RISORSE%20DECENTRATE/PUBLIKA%202025/Prospetto%20produttivit&#224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9"/>
      <sheetName val="2020"/>
      <sheetName val="2021"/>
      <sheetName val="2022"/>
      <sheetName val="2024"/>
      <sheetName val="2025"/>
      <sheetName val="liqidazione 2019"/>
      <sheetName val="liquidazione 2020"/>
      <sheetName val="liquidazione 2021"/>
      <sheetName val="liquidazione 2022"/>
      <sheetName val="liquidazione 2024"/>
      <sheetName val="liquidazione 2025"/>
      <sheetName val="NO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N14">
            <v>4876.3894352167908</v>
          </cell>
        </row>
        <row r="15">
          <cell r="N15">
            <v>5108.5984559414001</v>
          </cell>
        </row>
        <row r="16">
          <cell r="N16">
            <v>2554.2992279707</v>
          </cell>
        </row>
        <row r="17">
          <cell r="N17">
            <v>2554.2992279707</v>
          </cell>
        </row>
        <row r="18">
          <cell r="N18">
            <v>1135.1305769101789</v>
          </cell>
        </row>
        <row r="19">
          <cell r="N19">
            <v>851.43307599023319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ECC4-B7BD-4BB1-A303-5E9D5DF1AB90}">
  <dimension ref="A1:V31"/>
  <sheetViews>
    <sheetView tabSelected="1" workbookViewId="0">
      <selection activeCell="R18" sqref="R18"/>
    </sheetView>
  </sheetViews>
  <sheetFormatPr defaultRowHeight="15" x14ac:dyDescent="0.25"/>
  <cols>
    <col min="1" max="1" width="11.5703125" bestFit="1" customWidth="1"/>
    <col min="2" max="2" width="10.42578125" bestFit="1" customWidth="1"/>
    <col min="3" max="3" width="10" bestFit="1" customWidth="1"/>
    <col min="4" max="4" width="8.85546875" bestFit="1" customWidth="1"/>
    <col min="5" max="5" width="9" bestFit="1" customWidth="1"/>
    <col min="6" max="6" width="10.28515625" bestFit="1" customWidth="1"/>
    <col min="7" max="7" width="11.85546875" bestFit="1" customWidth="1"/>
    <col min="8" max="8" width="11" bestFit="1" customWidth="1"/>
    <col min="9" max="10" width="8.85546875" bestFit="1" customWidth="1"/>
    <col min="11" max="11" width="11.5703125" bestFit="1" customWidth="1"/>
    <col min="12" max="13" width="10.28515625" bestFit="1" customWidth="1"/>
    <col min="17" max="17" width="10.42578125" bestFit="1" customWidth="1"/>
    <col min="18" max="18" width="9" bestFit="1" customWidth="1"/>
    <col min="19" max="19" width="8.140625" bestFit="1" customWidth="1"/>
    <col min="20" max="20" width="9" bestFit="1" customWidth="1"/>
    <col min="21" max="22" width="9.28515625" bestFit="1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2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2" ht="84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7" t="s">
        <v>9</v>
      </c>
      <c r="I4" s="7" t="s">
        <v>5</v>
      </c>
      <c r="J4" s="7" t="s">
        <v>10</v>
      </c>
      <c r="K4" s="8" t="s">
        <v>11</v>
      </c>
      <c r="L4" s="9" t="s">
        <v>12</v>
      </c>
      <c r="M4" s="10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2" t="s">
        <v>18</v>
      </c>
      <c r="V4" s="12" t="s">
        <v>19</v>
      </c>
    </row>
    <row r="5" spans="1:22" ht="36.75" x14ac:dyDescent="0.25">
      <c r="A5" s="13" t="s">
        <v>30</v>
      </c>
      <c r="B5" s="14">
        <f>[1]NOTE!N14</f>
        <v>4876.3894352167908</v>
      </c>
      <c r="C5" s="15">
        <v>55</v>
      </c>
      <c r="D5" s="15">
        <v>54</v>
      </c>
      <c r="E5" s="16">
        <f t="shared" ref="E5:E10" si="0">D5*100/C5</f>
        <v>98.181818181818187</v>
      </c>
      <c r="F5" s="17">
        <v>0</v>
      </c>
      <c r="G5" s="18">
        <v>0</v>
      </c>
      <c r="H5" s="19">
        <v>45</v>
      </c>
      <c r="I5" s="19">
        <v>45</v>
      </c>
      <c r="J5" s="20">
        <f>I5*100/H5</f>
        <v>100</v>
      </c>
      <c r="K5" s="21">
        <f t="shared" ref="K5:K10" si="1">B5*I5/H5</f>
        <v>4876.3894352167908</v>
      </c>
      <c r="L5" s="22">
        <f t="shared" ref="L5:L10" si="2">B5</f>
        <v>4876.3894352167908</v>
      </c>
      <c r="M5" s="23">
        <f>F5+K5</f>
        <v>4876.3894352167908</v>
      </c>
      <c r="Q5" s="24" t="s">
        <v>30</v>
      </c>
      <c r="R5" s="25" t="s">
        <v>20</v>
      </c>
      <c r="S5" s="26">
        <f>223*2</f>
        <v>446</v>
      </c>
      <c r="T5" s="27">
        <f>2*2</f>
        <v>4</v>
      </c>
      <c r="U5" s="28">
        <f t="shared" ref="U5:U6" si="3">S5-T5</f>
        <v>442</v>
      </c>
      <c r="V5" s="29">
        <v>4576.6099999999997</v>
      </c>
    </row>
    <row r="6" spans="1:22" x14ac:dyDescent="0.25">
      <c r="A6" s="30" t="s">
        <v>31</v>
      </c>
      <c r="B6" s="31">
        <f>[1]NOTE!N17</f>
        <v>2554.2992279707</v>
      </c>
      <c r="C6" s="32">
        <v>55</v>
      </c>
      <c r="D6" s="32">
        <v>30</v>
      </c>
      <c r="E6" s="16">
        <f t="shared" si="0"/>
        <v>54.545454545454547</v>
      </c>
      <c r="F6" s="17">
        <v>0</v>
      </c>
      <c r="G6" s="33">
        <v>0</v>
      </c>
      <c r="H6" s="34">
        <v>45</v>
      </c>
      <c r="I6" s="34">
        <v>22</v>
      </c>
      <c r="J6" s="20">
        <f t="shared" ref="J6:J10" si="4">I6*100/H6</f>
        <v>48.888888888888886</v>
      </c>
      <c r="K6" s="35">
        <f t="shared" si="1"/>
        <v>1248.7685114523422</v>
      </c>
      <c r="L6" s="22">
        <f t="shared" si="2"/>
        <v>2554.2992279707</v>
      </c>
      <c r="M6" s="23">
        <f>F6+K6</f>
        <v>1248.7685114523422</v>
      </c>
      <c r="Q6" s="36"/>
      <c r="R6" s="37" t="s">
        <v>21</v>
      </c>
      <c r="S6" s="26">
        <f>S5</f>
        <v>446</v>
      </c>
      <c r="T6" s="27">
        <f>T5</f>
        <v>4</v>
      </c>
      <c r="U6" s="28">
        <f t="shared" si="3"/>
        <v>442</v>
      </c>
      <c r="V6" s="38"/>
    </row>
    <row r="7" spans="1:22" ht="24.75" x14ac:dyDescent="0.25">
      <c r="A7" s="30" t="s">
        <v>32</v>
      </c>
      <c r="B7" s="31">
        <f>[1]NOTE!N15</f>
        <v>5108.5984559414001</v>
      </c>
      <c r="C7" s="32">
        <v>55</v>
      </c>
      <c r="D7" s="32">
        <v>55</v>
      </c>
      <c r="E7" s="16">
        <f t="shared" si="0"/>
        <v>100</v>
      </c>
      <c r="F7" s="17">
        <v>0</v>
      </c>
      <c r="G7" s="33">
        <v>0</v>
      </c>
      <c r="H7" s="34">
        <v>45</v>
      </c>
      <c r="I7" s="34">
        <v>44</v>
      </c>
      <c r="J7" s="20">
        <f t="shared" si="4"/>
        <v>97.777777777777771</v>
      </c>
      <c r="K7" s="35">
        <f t="shared" si="1"/>
        <v>4995.0740458093687</v>
      </c>
      <c r="L7" s="22">
        <f t="shared" si="2"/>
        <v>5108.5984559414001</v>
      </c>
      <c r="M7" s="23">
        <f>F7+K7</f>
        <v>4995.0740458093687</v>
      </c>
      <c r="Q7" s="36"/>
      <c r="R7" s="37" t="s">
        <v>22</v>
      </c>
      <c r="S7" s="26">
        <v>0</v>
      </c>
      <c r="T7" s="27">
        <v>0</v>
      </c>
      <c r="U7" s="28">
        <f>S7-T7</f>
        <v>0</v>
      </c>
      <c r="V7" s="38"/>
    </row>
    <row r="8" spans="1:22" x14ac:dyDescent="0.25">
      <c r="A8" s="30" t="s">
        <v>33</v>
      </c>
      <c r="B8" s="31">
        <f>[1]NOTE!N16</f>
        <v>2554.2992279707</v>
      </c>
      <c r="C8" s="32">
        <v>55</v>
      </c>
      <c r="D8" s="32">
        <v>55</v>
      </c>
      <c r="E8" s="16">
        <f t="shared" si="0"/>
        <v>100</v>
      </c>
      <c r="F8" s="17">
        <v>2397.27</v>
      </c>
      <c r="G8" s="33">
        <f>F8*30%</f>
        <v>719.18099999999993</v>
      </c>
      <c r="H8" s="34">
        <v>45</v>
      </c>
      <c r="I8" s="34">
        <v>44</v>
      </c>
      <c r="J8" s="20">
        <f t="shared" si="4"/>
        <v>97.777777777777771</v>
      </c>
      <c r="K8" s="35">
        <f t="shared" si="1"/>
        <v>2497.5370229046844</v>
      </c>
      <c r="L8" s="22">
        <f t="shared" si="2"/>
        <v>2554.2992279707</v>
      </c>
      <c r="M8" s="23">
        <f>G8+K8</f>
        <v>3216.7180229046844</v>
      </c>
      <c r="Q8" s="39"/>
      <c r="R8" s="25" t="s">
        <v>23</v>
      </c>
      <c r="S8" s="26">
        <v>1500</v>
      </c>
      <c r="T8" s="27">
        <v>0</v>
      </c>
      <c r="U8" s="28">
        <v>1500</v>
      </c>
      <c r="V8" s="38"/>
    </row>
    <row r="9" spans="1:22" ht="24.75" x14ac:dyDescent="0.25">
      <c r="A9" s="30" t="s">
        <v>34</v>
      </c>
      <c r="B9" s="31">
        <f>[1]NOTE!N19</f>
        <v>851.43307599023319</v>
      </c>
      <c r="C9" s="32">
        <v>55</v>
      </c>
      <c r="D9" s="32">
        <v>54</v>
      </c>
      <c r="E9" s="16">
        <f t="shared" si="0"/>
        <v>98.181818181818187</v>
      </c>
      <c r="F9" s="17">
        <v>0</v>
      </c>
      <c r="G9" s="33">
        <v>0</v>
      </c>
      <c r="H9" s="34">
        <v>45</v>
      </c>
      <c r="I9" s="34">
        <v>45</v>
      </c>
      <c r="J9" s="40">
        <f t="shared" si="4"/>
        <v>100</v>
      </c>
      <c r="K9" s="35">
        <f t="shared" si="1"/>
        <v>851.43307599023331</v>
      </c>
      <c r="L9" s="22">
        <f t="shared" si="2"/>
        <v>851.43307599023319</v>
      </c>
      <c r="M9" s="23">
        <f>F9+K9</f>
        <v>851.43307599023331</v>
      </c>
      <c r="Q9" s="41" t="s">
        <v>32</v>
      </c>
      <c r="R9" s="42" t="s">
        <v>24</v>
      </c>
      <c r="S9" s="43">
        <f>2*271</f>
        <v>542</v>
      </c>
      <c r="T9" s="44">
        <f>2*14</f>
        <v>28</v>
      </c>
      <c r="U9" s="45">
        <f t="shared" ref="U9:U10" si="5">S9-T9</f>
        <v>514</v>
      </c>
      <c r="V9" s="46"/>
    </row>
    <row r="10" spans="1:22" ht="24.75" x14ac:dyDescent="0.25">
      <c r="A10" s="30" t="s">
        <v>35</v>
      </c>
      <c r="B10" s="31">
        <f>[1]NOTE!N18</f>
        <v>1135.1305769101789</v>
      </c>
      <c r="C10" s="32">
        <v>55</v>
      </c>
      <c r="D10" s="32">
        <v>54</v>
      </c>
      <c r="E10" s="47">
        <f t="shared" si="0"/>
        <v>98.181818181818187</v>
      </c>
      <c r="F10" s="48">
        <v>0</v>
      </c>
      <c r="G10" s="33">
        <v>0</v>
      </c>
      <c r="H10" s="34">
        <v>45</v>
      </c>
      <c r="I10" s="34">
        <v>45</v>
      </c>
      <c r="J10" s="40">
        <f t="shared" si="4"/>
        <v>100</v>
      </c>
      <c r="K10" s="35">
        <f t="shared" si="1"/>
        <v>1135.1305769101789</v>
      </c>
      <c r="L10" s="22">
        <f t="shared" si="2"/>
        <v>1135.1305769101789</v>
      </c>
      <c r="M10" s="23">
        <f>F10+K10</f>
        <v>1135.1305769101789</v>
      </c>
      <c r="Q10" s="49"/>
      <c r="R10" s="42" t="s">
        <v>22</v>
      </c>
      <c r="S10" s="50">
        <v>1333</v>
      </c>
      <c r="T10" s="44">
        <v>0</v>
      </c>
      <c r="U10" s="51">
        <f t="shared" si="5"/>
        <v>1333</v>
      </c>
      <c r="V10" s="52"/>
    </row>
    <row r="11" spans="1:22" ht="37.5" thickBot="1" x14ac:dyDescent="0.3">
      <c r="A11" s="53"/>
      <c r="B11" s="54">
        <f>SUM(B5:B10)</f>
        <v>17080.150000000001</v>
      </c>
      <c r="C11" s="55">
        <f>SUM(C5:C5)</f>
        <v>55</v>
      </c>
      <c r="D11" s="55">
        <v>0</v>
      </c>
      <c r="E11" s="55"/>
      <c r="F11" s="56">
        <f>SUM(F5:F10)</f>
        <v>2397.27</v>
      </c>
      <c r="G11" s="57">
        <f>SUM(G5:G10)</f>
        <v>719.18099999999993</v>
      </c>
      <c r="H11" s="58"/>
      <c r="I11" s="58"/>
      <c r="J11" s="59"/>
      <c r="K11" s="60">
        <f>SUM(K5:K10)</f>
        <v>15604.332668283596</v>
      </c>
      <c r="L11" s="61">
        <f>SUM(L5:L10)</f>
        <v>17080.150000000001</v>
      </c>
      <c r="M11" s="62">
        <f>SUM(M5:M10)</f>
        <v>16323.513668283596</v>
      </c>
      <c r="Q11" s="63" t="s">
        <v>36</v>
      </c>
      <c r="R11" s="64" t="s">
        <v>25</v>
      </c>
      <c r="S11" s="65">
        <f>223*3</f>
        <v>669</v>
      </c>
      <c r="T11" s="66">
        <f>2*3</f>
        <v>6</v>
      </c>
      <c r="U11" s="67">
        <f>S11-T11</f>
        <v>663</v>
      </c>
      <c r="V11" s="68"/>
    </row>
    <row r="12" spans="1:22" ht="48.75" x14ac:dyDescent="0.25">
      <c r="Q12" s="69"/>
      <c r="R12" s="64" t="s">
        <v>26</v>
      </c>
      <c r="S12" s="65">
        <v>1050</v>
      </c>
      <c r="T12" s="66">
        <v>0</v>
      </c>
      <c r="U12" s="67">
        <f t="shared" ref="U12:U14" si="6">S12-T12</f>
        <v>1050</v>
      </c>
      <c r="V12" s="68"/>
    </row>
    <row r="13" spans="1:22" ht="24.75" x14ac:dyDescent="0.25">
      <c r="H13" s="70"/>
      <c r="J13" s="71"/>
      <c r="Q13" s="72" t="s">
        <v>31</v>
      </c>
      <c r="R13" s="73" t="s">
        <v>27</v>
      </c>
      <c r="S13" s="74">
        <f>'[1]2022'!U14</f>
        <v>0</v>
      </c>
      <c r="T13" s="75">
        <v>0</v>
      </c>
      <c r="U13" s="76">
        <f t="shared" si="6"/>
        <v>0</v>
      </c>
      <c r="V13" s="77"/>
    </row>
    <row r="14" spans="1:22" ht="60" x14ac:dyDescent="0.25">
      <c r="B14" s="11" t="s">
        <v>14</v>
      </c>
      <c r="C14" s="11" t="s">
        <v>15</v>
      </c>
      <c r="D14" s="11" t="s">
        <v>16</v>
      </c>
      <c r="E14" s="11" t="s">
        <v>17</v>
      </c>
      <c r="F14" s="12" t="s">
        <v>18</v>
      </c>
      <c r="Q14" s="78"/>
      <c r="R14" s="73" t="s">
        <v>28</v>
      </c>
      <c r="S14" s="74">
        <v>0</v>
      </c>
      <c r="T14" s="75">
        <v>0</v>
      </c>
      <c r="U14" s="76">
        <f t="shared" si="6"/>
        <v>0</v>
      </c>
      <c r="V14" s="77"/>
    </row>
    <row r="15" spans="1:22" ht="24.75" x14ac:dyDescent="0.25">
      <c r="B15" s="24" t="s">
        <v>30</v>
      </c>
      <c r="C15" s="25" t="s">
        <v>20</v>
      </c>
      <c r="D15" s="26">
        <f>223*2</f>
        <v>446</v>
      </c>
      <c r="E15" s="27">
        <f>2*2</f>
        <v>4</v>
      </c>
      <c r="F15" s="28">
        <f t="shared" ref="F15:F21" si="7">D15-E15</f>
        <v>442</v>
      </c>
      <c r="Q15" s="79" t="s">
        <v>29</v>
      </c>
      <c r="R15" s="80"/>
      <c r="S15" s="81"/>
      <c r="T15" s="82">
        <f>T5+T6+T8+T9+T10+T11+T12+T13+T14</f>
        <v>42</v>
      </c>
      <c r="U15" s="83">
        <f>SUM(U5:U14)</f>
        <v>5944</v>
      </c>
      <c r="V15" s="84"/>
    </row>
    <row r="16" spans="1:22" x14ac:dyDescent="0.25">
      <c r="B16" s="36"/>
      <c r="C16" s="37" t="s">
        <v>21</v>
      </c>
      <c r="D16" s="26">
        <f>D15</f>
        <v>446</v>
      </c>
      <c r="E16" s="27">
        <f>E15</f>
        <v>4</v>
      </c>
      <c r="F16" s="28">
        <f t="shared" si="7"/>
        <v>442</v>
      </c>
    </row>
    <row r="17" spans="2:9" ht="24.75" x14ac:dyDescent="0.25">
      <c r="B17" s="36"/>
      <c r="C17" s="37" t="s">
        <v>22</v>
      </c>
      <c r="D17" s="26">
        <v>0</v>
      </c>
      <c r="E17" s="27">
        <v>0</v>
      </c>
      <c r="F17" s="28">
        <f>D17-E17</f>
        <v>0</v>
      </c>
    </row>
    <row r="18" spans="2:9" x14ac:dyDescent="0.25">
      <c r="B18" s="36"/>
      <c r="C18" s="25" t="s">
        <v>23</v>
      </c>
      <c r="D18" s="26">
        <v>1500</v>
      </c>
      <c r="E18" s="27">
        <v>0</v>
      </c>
      <c r="F18" s="28">
        <v>1500</v>
      </c>
      <c r="G18" s="71"/>
    </row>
    <row r="19" spans="2:9" ht="24.75" x14ac:dyDescent="0.25">
      <c r="B19" s="85"/>
      <c r="C19" s="25" t="s">
        <v>19</v>
      </c>
      <c r="D19" s="26">
        <v>4576.6099999999997</v>
      </c>
      <c r="E19" s="27">
        <v>0</v>
      </c>
      <c r="F19" s="28">
        <v>4876.3900000000003</v>
      </c>
      <c r="G19" s="86">
        <f>F15+F16+F18+F19</f>
        <v>7260.39</v>
      </c>
    </row>
    <row r="20" spans="2:9" ht="24.75" x14ac:dyDescent="0.25">
      <c r="B20" s="41" t="s">
        <v>32</v>
      </c>
      <c r="C20" s="42" t="s">
        <v>24</v>
      </c>
      <c r="D20" s="43">
        <f>2*271</f>
        <v>542</v>
      </c>
      <c r="E20" s="44">
        <f>2*14</f>
        <v>28</v>
      </c>
      <c r="F20" s="45">
        <f t="shared" si="7"/>
        <v>514</v>
      </c>
    </row>
    <row r="21" spans="2:9" ht="24.75" x14ac:dyDescent="0.25">
      <c r="B21" s="87"/>
      <c r="C21" s="42" t="s">
        <v>22</v>
      </c>
      <c r="D21" s="50">
        <v>1333</v>
      </c>
      <c r="E21" s="44">
        <v>0</v>
      </c>
      <c r="F21" s="51">
        <f t="shared" si="7"/>
        <v>1333</v>
      </c>
      <c r="G21" s="71"/>
    </row>
    <row r="22" spans="2:9" ht="24.75" x14ac:dyDescent="0.25">
      <c r="B22" s="85"/>
      <c r="C22" s="42" t="s">
        <v>19</v>
      </c>
      <c r="D22" s="50">
        <v>4688</v>
      </c>
      <c r="E22" s="44">
        <v>0</v>
      </c>
      <c r="F22" s="51">
        <v>4995.07</v>
      </c>
      <c r="G22" s="86">
        <f>F20+F21+F22</f>
        <v>6842.07</v>
      </c>
    </row>
    <row r="23" spans="2:9" ht="24.75" x14ac:dyDescent="0.25">
      <c r="B23" s="63" t="s">
        <v>33</v>
      </c>
      <c r="C23" s="64" t="s">
        <v>25</v>
      </c>
      <c r="D23" s="65">
        <f>223*3</f>
        <v>669</v>
      </c>
      <c r="E23" s="66">
        <f>2*3</f>
        <v>6</v>
      </c>
      <c r="F23" s="67">
        <f>D23-E23</f>
        <v>663</v>
      </c>
    </row>
    <row r="24" spans="2:9" ht="36.75" x14ac:dyDescent="0.25">
      <c r="B24" s="69"/>
      <c r="C24" s="64" t="s">
        <v>26</v>
      </c>
      <c r="D24" s="65">
        <v>1050</v>
      </c>
      <c r="E24" s="66">
        <v>0</v>
      </c>
      <c r="F24" s="67">
        <f t="shared" ref="F24:F27" si="8">D24-E24</f>
        <v>1050</v>
      </c>
      <c r="G24" s="70"/>
    </row>
    <row r="25" spans="2:9" ht="24.75" x14ac:dyDescent="0.25">
      <c r="B25" s="85"/>
      <c r="C25" s="64" t="s">
        <v>19</v>
      </c>
      <c r="D25" s="65">
        <v>3063.18</v>
      </c>
      <c r="E25" s="66">
        <v>0</v>
      </c>
      <c r="F25" s="67">
        <v>3216.72</v>
      </c>
      <c r="G25" s="88">
        <f>F23+F24+F25</f>
        <v>4929.7199999999993</v>
      </c>
    </row>
    <row r="26" spans="2:9" ht="24.75" x14ac:dyDescent="0.25">
      <c r="B26" s="89" t="s">
        <v>31</v>
      </c>
      <c r="C26" s="73" t="s">
        <v>27</v>
      </c>
      <c r="D26" s="74">
        <f>'[1]2022'!F24</f>
        <v>0</v>
      </c>
      <c r="E26" s="75">
        <v>0</v>
      </c>
      <c r="F26" s="76">
        <f t="shared" si="8"/>
        <v>0</v>
      </c>
    </row>
    <row r="27" spans="2:9" x14ac:dyDescent="0.25">
      <c r="B27" s="90"/>
      <c r="C27" s="73" t="s">
        <v>28</v>
      </c>
      <c r="D27" s="74">
        <v>0</v>
      </c>
      <c r="E27" s="75">
        <v>0</v>
      </c>
      <c r="F27" s="76">
        <f t="shared" si="8"/>
        <v>0</v>
      </c>
      <c r="I27" s="91"/>
    </row>
    <row r="28" spans="2:9" ht="24.75" x14ac:dyDescent="0.25">
      <c r="B28" s="92"/>
      <c r="C28" s="73" t="s">
        <v>19</v>
      </c>
      <c r="D28" s="74">
        <v>1172</v>
      </c>
      <c r="E28" s="74">
        <v>0</v>
      </c>
      <c r="F28" s="74">
        <v>1248.77</v>
      </c>
      <c r="G28" s="88">
        <f>F28+F27+F26</f>
        <v>1248.77</v>
      </c>
      <c r="I28" s="91"/>
    </row>
    <row r="29" spans="2:9" ht="24.75" x14ac:dyDescent="0.25">
      <c r="B29" s="93" t="s">
        <v>34</v>
      </c>
      <c r="C29" s="94" t="s">
        <v>19</v>
      </c>
      <c r="D29" s="95">
        <v>799.09</v>
      </c>
      <c r="E29" s="95">
        <v>0</v>
      </c>
      <c r="F29" s="95">
        <v>851.43</v>
      </c>
      <c r="G29" s="88">
        <f>F29</f>
        <v>851.43</v>
      </c>
      <c r="I29" s="91"/>
    </row>
    <row r="30" spans="2:9" ht="24.75" x14ac:dyDescent="0.25">
      <c r="B30" s="93" t="s">
        <v>35</v>
      </c>
      <c r="C30" s="94" t="s">
        <v>19</v>
      </c>
      <c r="D30" s="95">
        <v>1065.3499999999999</v>
      </c>
      <c r="E30" s="95">
        <v>0</v>
      </c>
      <c r="F30" s="95">
        <v>1135.1300000000001</v>
      </c>
      <c r="G30" s="88">
        <f>F30</f>
        <v>1135.1300000000001</v>
      </c>
      <c r="I30" s="91"/>
    </row>
    <row r="31" spans="2:9" x14ac:dyDescent="0.25">
      <c r="B31" s="79" t="s">
        <v>29</v>
      </c>
      <c r="C31" s="80"/>
      <c r="D31" s="81"/>
      <c r="E31" s="82">
        <f>SUM(E15:E30)</f>
        <v>42</v>
      </c>
      <c r="F31" s="83">
        <f>SUM(F15:F30)</f>
        <v>22267.510000000002</v>
      </c>
      <c r="G31" s="88">
        <f>G19+G22+G25+G28+G29+G30</f>
        <v>22267.510000000002</v>
      </c>
      <c r="I31" s="96"/>
    </row>
  </sheetData>
  <mergeCells count="14">
    <mergeCell ref="B26:B28"/>
    <mergeCell ref="B31:D31"/>
    <mergeCell ref="Q11:Q12"/>
    <mergeCell ref="Q13:Q14"/>
    <mergeCell ref="B15:B19"/>
    <mergeCell ref="Q15:S15"/>
    <mergeCell ref="B20:B22"/>
    <mergeCell ref="B23:B25"/>
    <mergeCell ref="A1:M1"/>
    <mergeCell ref="A2:M2"/>
    <mergeCell ref="Q5:Q8"/>
    <mergeCell ref="V5:V8"/>
    <mergeCell ref="Q9:Q10"/>
    <mergeCell ref="V9:V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Matti</dc:creator>
  <cp:lastModifiedBy>Micaela Matti</cp:lastModifiedBy>
  <dcterms:created xsi:type="dcterms:W3CDTF">2026-07-16T12:48:54Z</dcterms:created>
  <dcterms:modified xsi:type="dcterms:W3CDTF">2026-07-16T12:52:43Z</dcterms:modified>
</cp:coreProperties>
</file>