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_AFFARIGEN\SEGRETERIA\ATTI\ANNO 2023\DELIBERE DI GIUNTA\PROPEDEUTICHE BILANCIO 2024-2026 - da fare\TARIFFE CUP 2024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G85" i="1" s="1"/>
  <c r="G83" i="1"/>
  <c r="E83" i="1"/>
  <c r="E85" i="1" l="1"/>
  <c r="G84" i="1"/>
  <c r="E84" i="1"/>
  <c r="C82" i="1"/>
  <c r="E82" i="1" s="1"/>
  <c r="C76" i="1"/>
  <c r="G76" i="1" s="1"/>
  <c r="C81" i="1"/>
  <c r="B81" i="1" s="1"/>
  <c r="C77" i="1"/>
  <c r="G77" i="1" s="1"/>
  <c r="C80" i="1"/>
  <c r="E80" i="1" s="1"/>
  <c r="D80" i="1" s="1"/>
  <c r="B80" i="1"/>
  <c r="C79" i="1"/>
  <c r="E79" i="1" s="1"/>
  <c r="C75" i="1"/>
  <c r="G75" i="1" s="1"/>
  <c r="G74" i="1"/>
  <c r="E74" i="1"/>
  <c r="C39" i="1"/>
  <c r="E39" i="1" s="1"/>
  <c r="C33" i="1"/>
  <c r="G33" i="1" s="1"/>
  <c r="C37" i="1"/>
  <c r="G37" i="1" s="1"/>
  <c r="C34" i="1"/>
  <c r="E34" i="1" s="1"/>
  <c r="C36" i="1"/>
  <c r="E36" i="1" s="1"/>
  <c r="C32" i="1"/>
  <c r="G32" i="1" s="1"/>
  <c r="C31" i="1"/>
  <c r="E31" i="1" s="1"/>
  <c r="C30" i="1"/>
  <c r="G30" i="1" s="1"/>
  <c r="G29" i="1"/>
  <c r="E29" i="1"/>
  <c r="G81" i="1" l="1"/>
  <c r="G80" i="1"/>
  <c r="F80" i="1" s="1"/>
  <c r="G82" i="1"/>
  <c r="E77" i="1"/>
  <c r="E76" i="1"/>
  <c r="E81" i="1"/>
  <c r="D81" i="1"/>
  <c r="F81" i="1"/>
  <c r="G39" i="1"/>
  <c r="E75" i="1"/>
  <c r="G34" i="1"/>
  <c r="F34" i="1" s="1"/>
  <c r="G79" i="1"/>
  <c r="E37" i="1"/>
  <c r="E33" i="1"/>
  <c r="D34" i="1"/>
  <c r="G36" i="1"/>
  <c r="B34" i="1"/>
  <c r="E32" i="1"/>
  <c r="E30" i="1"/>
  <c r="G31" i="1"/>
  <c r="C19" i="1"/>
  <c r="C18" i="1"/>
  <c r="G41" i="1"/>
  <c r="F41" i="1" s="1"/>
  <c r="F40" i="1"/>
  <c r="F38" i="1"/>
  <c r="B85" i="1"/>
  <c r="D85" i="1"/>
  <c r="F85" i="1" l="1"/>
  <c r="B84" i="1"/>
  <c r="D84" i="1" l="1"/>
  <c r="F84" i="1"/>
  <c r="B75" i="1"/>
  <c r="D38" i="1"/>
  <c r="E41" i="1"/>
  <c r="C41" i="1"/>
  <c r="C35" i="1"/>
  <c r="B33" i="1"/>
  <c r="B32" i="1"/>
  <c r="B31" i="1"/>
  <c r="G35" i="1" l="1"/>
  <c r="F35" i="1" s="1"/>
  <c r="E35" i="1"/>
  <c r="D35" i="1" s="1"/>
  <c r="D36" i="1"/>
  <c r="F36" i="1"/>
  <c r="D33" i="1"/>
  <c r="F33" i="1"/>
  <c r="B35" i="1"/>
  <c r="B36" i="1"/>
  <c r="B66" i="1"/>
  <c r="B67" i="1"/>
  <c r="B68" i="1"/>
  <c r="B69" i="1"/>
  <c r="C60" i="1"/>
  <c r="B60" i="1" s="1"/>
  <c r="D75" i="1" l="1"/>
  <c r="F75" i="1"/>
  <c r="D32" i="1"/>
  <c r="F32" i="1"/>
  <c r="D31" i="1"/>
  <c r="F31" i="1"/>
  <c r="D41" i="1"/>
  <c r="B41" i="1"/>
  <c r="D40" i="1" l="1"/>
  <c r="D39" i="1" l="1"/>
  <c r="F39" i="1"/>
  <c r="D37" i="1"/>
  <c r="F37" i="1"/>
  <c r="D30" i="1"/>
  <c r="F30" i="1"/>
  <c r="D29" i="1"/>
  <c r="F29" i="1"/>
  <c r="B83" i="1"/>
  <c r="D83" i="1" l="1"/>
  <c r="F83" i="1"/>
  <c r="F77" i="1"/>
  <c r="B37" i="1"/>
  <c r="C23" i="1" l="1"/>
  <c r="C22" i="1"/>
  <c r="B70" i="1" l="1"/>
  <c r="B79" i="1" l="1"/>
  <c r="D79" i="1" l="1"/>
  <c r="F79" i="1"/>
  <c r="B82" i="1"/>
  <c r="D82" i="1" l="1"/>
  <c r="F82" i="1"/>
  <c r="C64" i="1"/>
  <c r="B64" i="1" s="1"/>
  <c r="B76" i="1" l="1"/>
  <c r="B74" i="1"/>
  <c r="B77" i="1"/>
  <c r="C78" i="1"/>
  <c r="B29" i="1"/>
  <c r="B11" i="1"/>
  <c r="B18" i="1"/>
  <c r="B19" i="1"/>
  <c r="B22" i="1"/>
  <c r="B23" i="1"/>
  <c r="B24" i="1"/>
  <c r="B25" i="1"/>
  <c r="B10" i="1"/>
  <c r="C57" i="1"/>
  <c r="C58" i="1"/>
  <c r="C56" i="1"/>
  <c r="C55" i="1"/>
  <c r="C54" i="1"/>
  <c r="B54" i="1" s="1"/>
  <c r="C53" i="1"/>
  <c r="B53" i="1" s="1"/>
  <c r="B52" i="1"/>
  <c r="B59" i="1"/>
  <c r="B61" i="1"/>
  <c r="B62" i="1"/>
  <c r="B63" i="1"/>
  <c r="B65" i="1"/>
  <c r="B51" i="1"/>
  <c r="C21" i="1"/>
  <c r="C20" i="1"/>
  <c r="C12" i="1"/>
  <c r="C17" i="1"/>
  <c r="B17" i="1" s="1"/>
  <c r="C16" i="1"/>
  <c r="B16" i="1" s="1"/>
  <c r="C15" i="1"/>
  <c r="C14" i="1"/>
  <c r="C13" i="1"/>
  <c r="B78" i="1" l="1"/>
  <c r="G78" i="1"/>
  <c r="F78" i="1" s="1"/>
  <c r="E78" i="1"/>
  <c r="F76" i="1"/>
  <c r="F74" i="1"/>
  <c r="B21" i="1"/>
  <c r="B15" i="1"/>
  <c r="B20" i="1"/>
  <c r="B56" i="1"/>
  <c r="B14" i="1"/>
  <c r="B13" i="1"/>
  <c r="B12" i="1"/>
  <c r="B58" i="1"/>
  <c r="B57" i="1"/>
  <c r="B55" i="1"/>
  <c r="B30" i="1"/>
  <c r="B38" i="1"/>
  <c r="B39" i="1"/>
  <c r="B40" i="1"/>
  <c r="D74" i="1"/>
  <c r="D78" i="1" l="1"/>
  <c r="D77" i="1"/>
  <c r="D76" i="1"/>
</calcChain>
</file>

<file path=xl/comments1.xml><?xml version="1.0" encoding="utf-8"?>
<comments xmlns="http://schemas.openxmlformats.org/spreadsheetml/2006/main">
  <authors>
    <author>Maggioli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tariffa relativa alla classe del comune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tariffa relativa alla classe del comune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</commentList>
</comments>
</file>

<file path=xl/sharedStrings.xml><?xml version="1.0" encoding="utf-8"?>
<sst xmlns="http://schemas.openxmlformats.org/spreadsheetml/2006/main" count="113" uniqueCount="74">
  <si>
    <t>TIPOLOGIA DI MEZZI DI DIFFUSIONE PUBBLICITARIA</t>
  </si>
  <si>
    <t>COEFFICIENTE</t>
  </si>
  <si>
    <t xml:space="preserve">TARIFFA                             </t>
  </si>
  <si>
    <t xml:space="preserve">TARIFFA                                </t>
  </si>
  <si>
    <r>
      <t>Veicoli con pubblicità esterna con superficie fino a 1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</si>
  <si>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</si>
  <si>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</si>
  <si>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oltre 8,51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</si>
  <si>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fino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</si>
  <si>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superiore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</si>
  <si>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altrui con superficie fino a 1 m</t>
    </r>
    <r>
      <rPr>
        <vertAlign val="superscript"/>
        <sz val="10"/>
        <color theme="1"/>
        <rFont val="Arial"/>
        <family val="2"/>
      </rPr>
      <t>2</t>
    </r>
  </si>
  <si>
    <t>TIPOLOGIA DI OCCUPAZIONE DEL SUOLO PUBBLICO</t>
  </si>
  <si>
    <t>Occupazione suolo generica</t>
  </si>
  <si>
    <t>Occupazione spazi soprastanti o sottostanti il suolo</t>
  </si>
  <si>
    <t>Impianti di ricarica di veicoli elettrici</t>
  </si>
  <si>
    <t>TARIFFA GIORNALIERA PER METRO QUADRATO O LINEARE:</t>
  </si>
  <si>
    <t xml:space="preserve">TARIFFA                               </t>
  </si>
  <si>
    <t>Pubblicità effettuata con aeromobili</t>
  </si>
  <si>
    <t>Pubblicità effettuata con palloni frenati</t>
  </si>
  <si>
    <t>Volantinaggio</t>
  </si>
  <si>
    <t>Diritti di urgenza</t>
  </si>
  <si>
    <t>Occupazione suolo generico</t>
  </si>
  <si>
    <t>TARIFFA ANNUALE PER METRO QUADRATO O LINEARE EX L. 160/2019:</t>
  </si>
  <si>
    <r>
      <t>Insegne di esercizio opache/Pubblicità opaca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</si>
  <si>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</si>
  <si>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</si>
  <si>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oltre 8,51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</si>
  <si>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</si>
  <si>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</si>
  <si>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</si>
  <si>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oltre 8,51 m</t>
    </r>
    <r>
      <rPr>
        <vertAlign val="superscript"/>
        <sz val="10"/>
        <color theme="1"/>
        <rFont val="Arial"/>
        <family val="2"/>
      </rPr>
      <t>2</t>
    </r>
  </si>
  <si>
    <t>Locandine</t>
  </si>
  <si>
    <t>Occupazioni che si protraggono per un periodo superiore a quello consentito</t>
  </si>
  <si>
    <t>Occupazione cavi  econdutture servizi pubblica utilità</t>
  </si>
  <si>
    <t>1,50 € ad utenza con un minimo di € 800,00</t>
  </si>
  <si>
    <t>Occupazione permanenti con autovetture adibite a trasporto pubblico nelle aree a cio' destinate e per la superficie assegnata</t>
  </si>
  <si>
    <t>Occupazione con tende e simili (tassazione della sola parte sporgente da banchi od aree per le quali già è stata corrisposto il Canone)</t>
  </si>
  <si>
    <t>CATEGORIA NORMALE</t>
  </si>
  <si>
    <t>ZONA 1</t>
  </si>
  <si>
    <t>ZONA 2</t>
  </si>
  <si>
    <t>Serbatoi di carburante con capacità sino a 3.000 litri</t>
  </si>
  <si>
    <t>Serbatoi di carburante con capacità superiore a 3.000 litri - aumento punto precedente per ogni 1.000 litri superiore</t>
  </si>
  <si>
    <t xml:space="preserve">Striscioni o mezzi similari che attraversano strade e piazze fino a  5,50 mq </t>
  </si>
  <si>
    <t>Striscioni o mezzi similari che attraversano strade e piazze da 5,51 mq a 8,50 mq</t>
  </si>
  <si>
    <t>Affissioni - Manifesti di dimensione fino ad 1 mq per i primi 10 giorni (a foglio)</t>
  </si>
  <si>
    <t>Affissioni - Manifesti di dimensione superiore ad 1 mq per i primi 10 giorni (a foglio)</t>
  </si>
  <si>
    <t>Pubblicità effettuata con proiezioni per i primi 30 gg</t>
  </si>
  <si>
    <t>Pubblicità effettuata con proiezioni dopo i primi 30 gg</t>
  </si>
  <si>
    <t>Pubblicità effettuata a mezzo apparecchi amplificatori</t>
  </si>
  <si>
    <t>Maggiorazione del</t>
  </si>
  <si>
    <t>Riduzione del</t>
  </si>
  <si>
    <t>Riduzione Zona 2 del</t>
  </si>
  <si>
    <t>Occupazioni con tende fisse o retrattili aggettanti direttamente sul suolo</t>
  </si>
  <si>
    <t>Divieto di sosta indiscriminata imposto dal Comune a richiesta dei proprietari di accessi carrabili o pedonali</t>
  </si>
  <si>
    <t>Passi carrabili costruiti direttamente dal Comune: superficie fino a 9,00 mq soggetta a tariffa ordinaria intera; oltre i 9,00 mq la superficie eccedente si calcola in ragione del 10%</t>
  </si>
  <si>
    <t>Passi carrabili costruiti direttamente dal Comune che risultano non utilizzabili o non utilizzati dal proprietario</t>
  </si>
  <si>
    <t>Passi di accesso ad impianti di distribuzione carburanti</t>
  </si>
  <si>
    <t>Distributori automatici di tabacchi</t>
  </si>
  <si>
    <t>Occupazione ordinarie di spazi sovrastanti e sottostanti al suolo</t>
  </si>
  <si>
    <t>Occupazione realizzate per l'esercizio dell'attività edilizia</t>
  </si>
  <si>
    <t>TARIFFE CANONE UNICO PATRIMONIALE - COMUNE DI SELLERO</t>
  </si>
  <si>
    <t>Riduzione Zona 3 del</t>
  </si>
  <si>
    <t>ZONA 3</t>
  </si>
  <si>
    <r>
      <t>Pannelli luminosi con messaggi variabili per conto altrui con superficie superiore a 1 m</t>
    </r>
    <r>
      <rPr>
        <vertAlign val="superscript"/>
        <sz val="10"/>
        <color theme="1"/>
        <rFont val="Arial"/>
        <family val="2"/>
      </rPr>
      <t>2</t>
    </r>
  </si>
  <si>
    <t>Passi carrabili costruiti da privati</t>
  </si>
  <si>
    <t>Occupazioni realizzate da pubblici esercizi e da produttori agricoli che vendono direttamente il loro prodotto</t>
  </si>
  <si>
    <t>Occupazione effettuata con installazione di attrazioni, giochi e divertimenti dello spettacolo viaggiante</t>
  </si>
  <si>
    <t>Occupazioni con autovetture di uso privato realizzate su aree a ciò destinate dal Comune</t>
  </si>
  <si>
    <t>Occupazioni realizzate in occasione di manifestazioni politiche, culturali o sportive</t>
  </si>
  <si>
    <t>Occupazione effettuata da ambulanti titolari di posto fisso</t>
  </si>
  <si>
    <t>Occupazione effettuata da ambulanti non titolari di posto fisso</t>
  </si>
  <si>
    <t>Occupazione effettuata da ambulanti in occasione di fiere o mercati straordinari</t>
  </si>
  <si>
    <t>TARIFFE E COEFFICIENTI MOLTIPLICATORI ANNO 2024</t>
  </si>
  <si>
    <t>TARIFFE E COEFFICIENTI MOLTIPLICATORI GIORNALIERE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</si>
</sst>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[$€-410]\ * #,##0.00_-;\-[$€-410]\ * #,##0.00_-;_-[$€-410]\ * &quot;-&quot;??_-;_-@_-"/>
    <numFmt numFmtId="166" formatCode="0.000"/>
    <numFmt numFmtId="167" formatCode="_-* #,##0.00\ [$€-410]_-;\-* #,##0.00\ [$€-410]_-;_-* &quot;-&quot;??\ [$€-410]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4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/>
    </xf>
    <xf numFmtId="44" fontId="6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4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0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9" fontId="1" fillId="0" borderId="0" xfId="0" applyNumberFormat="1" applyFont="1" applyFill="1" applyAlignment="1">
      <alignment vertical="center"/>
    </xf>
    <xf numFmtId="4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justify" vertical="center" wrapText="1"/>
    </xf>
    <xf numFmtId="4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vertical="center"/>
    </xf>
    <xf numFmtId="167" fontId="6" fillId="0" borderId="1" xfId="0" applyNumberFormat="1" applyFont="1" applyFill="1" applyBorder="1" applyAlignment="1" applyProtection="1">
      <alignment horizontal="center" vertical="center"/>
      <protection locked="0"/>
    </xf>
    <xf numFmtId="167" fontId="6" fillId="0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1" fillId="2" borderId="0" xfId="0" applyNumberFormat="1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/>
    </xf>
    <xf numFmtId="44" fontId="6" fillId="0" borderId="4" xfId="0" applyNumberFormat="1" applyFont="1" applyFill="1" applyBorder="1" applyAlignment="1" applyProtection="1">
      <alignment horizontal="center" vertical="center"/>
      <protection locked="0"/>
    </xf>
    <xf numFmtId="44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4" fontId="11" fillId="2" borderId="0" xfId="0" applyNumberFormat="1" applyFont="1" applyFill="1" applyAlignment="1" applyProtection="1">
      <alignment vertical="center" wrapText="1"/>
      <protection locked="0"/>
    </xf>
    <xf numFmtId="0" fontId="11" fillId="0" borderId="2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Fill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85"/>
  <sheetViews>
    <sheetView tabSelected="1" zoomScaleNormal="100" workbookViewId="0">
      <selection activeCell="J25" sqref="J25"/>
    </sheetView>
  </sheetViews>
  <sheetFormatPr defaultColWidth="55.28515625" defaultRowHeight="12.75" x14ac:dyDescent="0.25"/>
  <cols>
    <col min="1" max="1" width="70.28515625" style="1" bestFit="1" customWidth="1"/>
    <col min="2" max="2" width="26.7109375" style="1" customWidth="1"/>
    <col min="3" max="3" width="11.28515625" style="1" customWidth="1"/>
    <col min="4" max="4" width="14.42578125" style="1" bestFit="1" customWidth="1"/>
    <col min="5" max="5" width="12" style="1" customWidth="1"/>
    <col min="6" max="6" width="14.42578125" style="1" bestFit="1" customWidth="1"/>
    <col min="7" max="7" width="12" style="1" customWidth="1"/>
    <col min="8" max="8" width="7.28515625" style="1" customWidth="1"/>
    <col min="9" max="9" width="22.5703125" style="1" customWidth="1"/>
    <col min="10" max="10" width="9" style="1" customWidth="1"/>
    <col min="11" max="16384" width="55.28515625" style="1"/>
  </cols>
  <sheetData>
    <row r="2" spans="1:10" ht="20.25" x14ac:dyDescent="0.25">
      <c r="A2" s="67" t="s">
        <v>60</v>
      </c>
      <c r="B2" s="67"/>
      <c r="C2" s="67"/>
      <c r="D2" s="20"/>
      <c r="E2" s="20"/>
      <c r="F2" s="20"/>
      <c r="G2" s="20"/>
      <c r="H2" s="19"/>
    </row>
    <row r="4" spans="1:10" ht="15.75" x14ac:dyDescent="0.25">
      <c r="A4" s="66" t="s">
        <v>72</v>
      </c>
      <c r="B4" s="66"/>
      <c r="C4" s="66"/>
      <c r="D4" s="79"/>
      <c r="E4" s="79"/>
      <c r="F4" s="53"/>
      <c r="G4" s="20"/>
      <c r="H4" s="20"/>
    </row>
    <row r="5" spans="1:10" ht="13.15" customHeight="1" x14ac:dyDescent="0.25">
      <c r="A5" s="7"/>
      <c r="B5" s="7"/>
      <c r="C5" s="7"/>
      <c r="D5" s="7"/>
      <c r="E5" s="7"/>
      <c r="F5" s="53"/>
      <c r="G5" s="53"/>
    </row>
    <row r="6" spans="1:10" x14ac:dyDescent="0.25">
      <c r="A6" s="72" t="s">
        <v>22</v>
      </c>
      <c r="B6" s="72"/>
      <c r="C6" s="61">
        <v>30</v>
      </c>
      <c r="D6" s="2"/>
      <c r="E6" s="2"/>
      <c r="F6" s="2"/>
      <c r="G6" s="2"/>
    </row>
    <row r="7" spans="1:10" x14ac:dyDescent="0.25">
      <c r="A7" s="42"/>
      <c r="B7" s="42"/>
      <c r="C7" s="43"/>
      <c r="D7" s="2"/>
      <c r="E7" s="2"/>
      <c r="F7" s="2"/>
      <c r="G7" s="2"/>
    </row>
    <row r="8" spans="1:10" x14ac:dyDescent="0.25">
      <c r="A8" s="63" t="s">
        <v>0</v>
      </c>
      <c r="B8" s="64" t="s">
        <v>37</v>
      </c>
      <c r="C8" s="64"/>
      <c r="D8" s="65"/>
      <c r="E8" s="65"/>
      <c r="F8" s="65"/>
      <c r="G8" s="65"/>
      <c r="J8" s="16"/>
    </row>
    <row r="9" spans="1:10" x14ac:dyDescent="0.25">
      <c r="A9" s="63"/>
      <c r="B9" s="44" t="s">
        <v>1</v>
      </c>
      <c r="C9" s="45" t="s">
        <v>2</v>
      </c>
      <c r="D9" s="24"/>
      <c r="E9" s="26"/>
      <c r="F9" s="52"/>
      <c r="G9" s="26"/>
    </row>
    <row r="10" spans="1:10" ht="14.25" x14ac:dyDescent="0.25">
      <c r="A10" s="33" t="s">
        <v>23</v>
      </c>
      <c r="B10" s="36">
        <f>ROUND(C10/$C$6,2)</f>
        <v>0.4</v>
      </c>
      <c r="C10" s="41">
        <v>12</v>
      </c>
      <c r="D10" s="10"/>
      <c r="E10" s="11"/>
      <c r="F10" s="10"/>
      <c r="G10" s="11"/>
    </row>
    <row r="11" spans="1:10" ht="28.5" x14ac:dyDescent="0.25">
      <c r="A11" s="33" t="s">
        <v>24</v>
      </c>
      <c r="B11" s="36">
        <f t="shared" ref="B11:B25" si="0">ROUND(C11/$C$6,2)</f>
        <v>0.41</v>
      </c>
      <c r="C11" s="41">
        <v>12.2</v>
      </c>
      <c r="D11" s="10"/>
      <c r="E11" s="11"/>
      <c r="F11" s="10"/>
      <c r="G11" s="11"/>
    </row>
    <row r="12" spans="1:10" ht="28.5" x14ac:dyDescent="0.25">
      <c r="A12" s="33" t="s">
        <v>25</v>
      </c>
      <c r="B12" s="36">
        <f t="shared" si="0"/>
        <v>0.61</v>
      </c>
      <c r="C12" s="35">
        <f>C11+(C11/2)</f>
        <v>18.299999999999997</v>
      </c>
      <c r="D12" s="10"/>
      <c r="E12" s="11"/>
      <c r="F12" s="10"/>
      <c r="G12" s="11"/>
    </row>
    <row r="13" spans="1:10" ht="14.25" x14ac:dyDescent="0.25">
      <c r="A13" s="33" t="s">
        <v>26</v>
      </c>
      <c r="B13" s="36">
        <f t="shared" si="0"/>
        <v>0.81</v>
      </c>
      <c r="C13" s="35">
        <f>C11*2</f>
        <v>24.4</v>
      </c>
      <c r="D13" s="10"/>
      <c r="E13" s="11"/>
      <c r="F13" s="10"/>
      <c r="G13" s="11"/>
    </row>
    <row r="14" spans="1:10" ht="27" x14ac:dyDescent="0.25">
      <c r="A14" s="33" t="s">
        <v>27</v>
      </c>
      <c r="B14" s="36">
        <f t="shared" si="0"/>
        <v>0.8</v>
      </c>
      <c r="C14" s="35">
        <f>C10*2</f>
        <v>24</v>
      </c>
      <c r="D14" s="10"/>
      <c r="E14" s="11"/>
      <c r="F14" s="10"/>
      <c r="G14" s="11"/>
    </row>
    <row r="15" spans="1:10" ht="27" x14ac:dyDescent="0.25">
      <c r="A15" s="33" t="s">
        <v>28</v>
      </c>
      <c r="B15" s="36">
        <f t="shared" si="0"/>
        <v>0.81</v>
      </c>
      <c r="C15" s="35">
        <f>C11*2</f>
        <v>24.4</v>
      </c>
      <c r="D15" s="10"/>
      <c r="E15" s="11"/>
      <c r="F15" s="10"/>
      <c r="G15" s="11"/>
    </row>
    <row r="16" spans="1:10" ht="27" x14ac:dyDescent="0.25">
      <c r="A16" s="33" t="s">
        <v>29</v>
      </c>
      <c r="B16" s="36">
        <f t="shared" si="0"/>
        <v>1.02</v>
      </c>
      <c r="C16" s="35">
        <f>C11*2+(C11/2)</f>
        <v>30.5</v>
      </c>
      <c r="D16" s="10"/>
      <c r="E16" s="11"/>
      <c r="F16" s="10"/>
      <c r="G16" s="11"/>
    </row>
    <row r="17" spans="1:10" ht="27" x14ac:dyDescent="0.25">
      <c r="A17" s="33" t="s">
        <v>30</v>
      </c>
      <c r="B17" s="36">
        <f t="shared" si="0"/>
        <v>1.22</v>
      </c>
      <c r="C17" s="35">
        <f>C11*3</f>
        <v>36.599999999999994</v>
      </c>
      <c r="D17" s="10"/>
      <c r="E17" s="11"/>
      <c r="F17" s="10"/>
      <c r="G17" s="11"/>
    </row>
    <row r="18" spans="1:10" ht="14.25" x14ac:dyDescent="0.25">
      <c r="A18" s="33" t="s">
        <v>4</v>
      </c>
      <c r="B18" s="36">
        <f t="shared" si="0"/>
        <v>0.4</v>
      </c>
      <c r="C18" s="41">
        <f>C10</f>
        <v>12</v>
      </c>
      <c r="D18" s="10"/>
      <c r="E18" s="11"/>
      <c r="F18" s="10"/>
      <c r="G18" s="11"/>
    </row>
    <row r="19" spans="1:10" ht="14.25" x14ac:dyDescent="0.25">
      <c r="A19" s="33" t="s">
        <v>5</v>
      </c>
      <c r="B19" s="36">
        <f t="shared" si="0"/>
        <v>0.41</v>
      </c>
      <c r="C19" s="41">
        <f>C11</f>
        <v>12.2</v>
      </c>
      <c r="D19" s="10"/>
      <c r="E19" s="11"/>
      <c r="F19" s="10"/>
      <c r="G19" s="11"/>
    </row>
    <row r="20" spans="1:10" ht="14.25" x14ac:dyDescent="0.25">
      <c r="A20" s="33" t="s">
        <v>6</v>
      </c>
      <c r="B20" s="36">
        <f t="shared" si="0"/>
        <v>0.61</v>
      </c>
      <c r="C20" s="35">
        <f>C19+(C19/2)</f>
        <v>18.299999999999997</v>
      </c>
      <c r="D20" s="10"/>
      <c r="E20" s="11"/>
      <c r="F20" s="10"/>
      <c r="G20" s="11"/>
    </row>
    <row r="21" spans="1:10" ht="14.25" x14ac:dyDescent="0.25">
      <c r="A21" s="33" t="s">
        <v>7</v>
      </c>
      <c r="B21" s="36">
        <f t="shared" si="0"/>
        <v>0.81</v>
      </c>
      <c r="C21" s="35">
        <f>C19*2</f>
        <v>24.4</v>
      </c>
      <c r="D21" s="10"/>
      <c r="E21" s="11"/>
      <c r="F21" s="10"/>
      <c r="G21" s="11"/>
    </row>
    <row r="22" spans="1:10" ht="27" x14ac:dyDescent="0.25">
      <c r="A22" s="33" t="s">
        <v>8</v>
      </c>
      <c r="B22" s="36">
        <f t="shared" si="0"/>
        <v>0.56999999999999995</v>
      </c>
      <c r="C22" s="41">
        <f>C24-(C24*50/100)</f>
        <v>17</v>
      </c>
      <c r="D22" s="10"/>
      <c r="E22" s="11"/>
      <c r="F22" s="10"/>
      <c r="G22" s="11"/>
    </row>
    <row r="23" spans="1:10" ht="27" x14ac:dyDescent="0.25">
      <c r="A23" s="33" t="s">
        <v>9</v>
      </c>
      <c r="B23" s="36">
        <f t="shared" si="0"/>
        <v>0.57999999999999996</v>
      </c>
      <c r="C23" s="41">
        <f>C25-(C25*50/100)</f>
        <v>17.5</v>
      </c>
      <c r="D23" s="10"/>
      <c r="E23" s="11"/>
      <c r="F23" s="10"/>
      <c r="G23" s="11"/>
    </row>
    <row r="24" spans="1:10" ht="14.25" x14ac:dyDescent="0.25">
      <c r="A24" s="33" t="s">
        <v>10</v>
      </c>
      <c r="B24" s="36">
        <f t="shared" si="0"/>
        <v>1.1299999999999999</v>
      </c>
      <c r="C24" s="41">
        <v>34</v>
      </c>
      <c r="D24" s="10"/>
      <c r="E24" s="11"/>
      <c r="F24" s="10"/>
      <c r="G24" s="11"/>
    </row>
    <row r="25" spans="1:10" ht="27" x14ac:dyDescent="0.25">
      <c r="A25" s="33" t="s">
        <v>63</v>
      </c>
      <c r="B25" s="36">
        <f t="shared" si="0"/>
        <v>1.17</v>
      </c>
      <c r="C25" s="41">
        <v>35</v>
      </c>
      <c r="D25" s="10"/>
      <c r="E25" s="11"/>
      <c r="F25" s="10"/>
      <c r="G25" s="11"/>
    </row>
    <row r="26" spans="1:10" x14ac:dyDescent="0.25">
      <c r="A26" s="3"/>
      <c r="B26" s="4"/>
      <c r="C26" s="5"/>
      <c r="D26" s="6"/>
      <c r="E26" s="6"/>
      <c r="F26" s="6"/>
      <c r="G26" s="6"/>
      <c r="H26" s="6"/>
    </row>
    <row r="27" spans="1:10" x14ac:dyDescent="0.25">
      <c r="A27" s="73" t="s">
        <v>11</v>
      </c>
      <c r="B27" s="75" t="s">
        <v>38</v>
      </c>
      <c r="C27" s="75"/>
      <c r="D27" s="75" t="s">
        <v>39</v>
      </c>
      <c r="E27" s="75"/>
      <c r="F27" s="68" t="s">
        <v>62</v>
      </c>
      <c r="G27" s="69"/>
      <c r="H27" s="14"/>
      <c r="I27" s="1" t="s">
        <v>51</v>
      </c>
      <c r="J27" s="51">
        <v>0.6</v>
      </c>
    </row>
    <row r="28" spans="1:10" x14ac:dyDescent="0.25">
      <c r="A28" s="73"/>
      <c r="B28" s="28" t="s">
        <v>1</v>
      </c>
      <c r="C28" s="29" t="s">
        <v>2</v>
      </c>
      <c r="D28" s="28" t="s">
        <v>1</v>
      </c>
      <c r="E28" s="29" t="s">
        <v>3</v>
      </c>
      <c r="F28" s="55" t="s">
        <v>1</v>
      </c>
      <c r="G28" s="29" t="s">
        <v>3</v>
      </c>
      <c r="H28" s="17"/>
      <c r="I28" s="1" t="s">
        <v>61</v>
      </c>
      <c r="J28" s="51">
        <v>0.7</v>
      </c>
    </row>
    <row r="29" spans="1:10" ht="17.25" customHeight="1" x14ac:dyDescent="0.25">
      <c r="A29" s="33" t="s">
        <v>12</v>
      </c>
      <c r="B29" s="34">
        <f>ROUND(C29/$C$6,2)</f>
        <v>0.59</v>
      </c>
      <c r="C29" s="41">
        <v>17.559999999999999</v>
      </c>
      <c r="D29" s="34">
        <f>ROUND(IF(E29&lt;&gt;"",E29/$C$6,"-"),2)</f>
        <v>0.23</v>
      </c>
      <c r="E29" s="35">
        <f>C29-(C29*J27)</f>
        <v>7.0239999999999991</v>
      </c>
      <c r="F29" s="34">
        <f>ROUND(IF(G29&lt;&gt;"",G29/$C$6,"-"),2)</f>
        <v>0.18</v>
      </c>
      <c r="G29" s="35">
        <f>C29-(C29*J28)</f>
        <v>5.2680000000000007</v>
      </c>
      <c r="H29" s="13"/>
    </row>
    <row r="30" spans="1:10" ht="18" customHeight="1" x14ac:dyDescent="0.25">
      <c r="A30" s="33" t="s">
        <v>13</v>
      </c>
      <c r="B30" s="34">
        <f t="shared" ref="B30:B40" si="1">C30/$C$6</f>
        <v>0.25</v>
      </c>
      <c r="C30" s="41">
        <f>C6/4</f>
        <v>7.5</v>
      </c>
      <c r="D30" s="34">
        <f t="shared" ref="D30:D40" si="2">ROUND(IF(E30&lt;&gt;"",E30/$C$6,"-"),2)</f>
        <v>0.1</v>
      </c>
      <c r="E30" s="35">
        <f>C30-(C30*J27)</f>
        <v>3</v>
      </c>
      <c r="F30" s="34">
        <f t="shared" ref="F30:F36" si="3">ROUND(IF(G30&lt;&gt;"",G30/$C$6,"-"),2)</f>
        <v>0.08</v>
      </c>
      <c r="G30" s="35">
        <f>C30-(C30*J28)</f>
        <v>2.25</v>
      </c>
      <c r="H30" s="13"/>
    </row>
    <row r="31" spans="1:10" ht="14.45" customHeight="1" x14ac:dyDescent="0.25">
      <c r="A31" s="33" t="s">
        <v>52</v>
      </c>
      <c r="B31" s="34">
        <f t="shared" ref="B31" si="4">C31/$C$6</f>
        <v>0.17560000000000003</v>
      </c>
      <c r="C31" s="41">
        <f>C29-(C29*J31)</f>
        <v>5.2680000000000007</v>
      </c>
      <c r="D31" s="34">
        <f t="shared" ref="D31" si="5">ROUND(IF(E31&lt;&gt;"",E31/$C$6,"-"),2)</f>
        <v>7.0000000000000007E-2</v>
      </c>
      <c r="E31" s="35">
        <f>C31-(C31*J27)</f>
        <v>2.1072000000000002</v>
      </c>
      <c r="F31" s="34">
        <f t="shared" si="3"/>
        <v>0.05</v>
      </c>
      <c r="G31" s="35">
        <f>C31-(C31*J28)</f>
        <v>1.5804000000000005</v>
      </c>
      <c r="H31" s="13"/>
      <c r="I31" s="1" t="s">
        <v>50</v>
      </c>
      <c r="J31" s="46">
        <v>0.7</v>
      </c>
    </row>
    <row r="32" spans="1:10" ht="14.45" customHeight="1" x14ac:dyDescent="0.25">
      <c r="A32" s="33" t="s">
        <v>64</v>
      </c>
      <c r="B32" s="34">
        <f t="shared" ref="B32" si="6">C32/$C$6</f>
        <v>0.29266666666666663</v>
      </c>
      <c r="C32" s="41">
        <f>C29-(C29*J32)</f>
        <v>8.7799999999999994</v>
      </c>
      <c r="D32" s="34">
        <f t="shared" ref="D32" si="7">ROUND(IF(E32&lt;&gt;"",E32/$C$6,"-"),2)</f>
        <v>0.12</v>
      </c>
      <c r="E32" s="35">
        <f>C32-(C32*J27)</f>
        <v>3.5119999999999996</v>
      </c>
      <c r="F32" s="34">
        <f t="shared" si="3"/>
        <v>0.09</v>
      </c>
      <c r="G32" s="35">
        <f>C32-(C32*J28)</f>
        <v>2.6340000000000003</v>
      </c>
      <c r="H32" s="13"/>
      <c r="I32" s="1" t="s">
        <v>50</v>
      </c>
      <c r="J32" s="46">
        <v>0.5</v>
      </c>
    </row>
    <row r="33" spans="1:10" ht="32.25" customHeight="1" x14ac:dyDescent="0.25">
      <c r="A33" s="33" t="s">
        <v>53</v>
      </c>
      <c r="B33" s="34">
        <f t="shared" ref="B33" si="8">C33/$C$6</f>
        <v>5.853333333333334E-2</v>
      </c>
      <c r="C33" s="41">
        <f>C29-(C29*J33)</f>
        <v>1.7560000000000002</v>
      </c>
      <c r="D33" s="34">
        <f t="shared" ref="D33" si="9">ROUND(IF(E33&lt;&gt;"",E33/$C$6,"-"),2)</f>
        <v>0.02</v>
      </c>
      <c r="E33" s="35">
        <f>C33-(C33*J27)</f>
        <v>0.70240000000000014</v>
      </c>
      <c r="F33" s="34">
        <f t="shared" si="3"/>
        <v>0.02</v>
      </c>
      <c r="G33" s="35">
        <f>C33-(C33*J28)</f>
        <v>0.52680000000000016</v>
      </c>
      <c r="H33" s="13"/>
      <c r="I33" s="1" t="s">
        <v>50</v>
      </c>
      <c r="J33" s="46">
        <v>0.9</v>
      </c>
    </row>
    <row r="34" spans="1:10" ht="38.450000000000003" customHeight="1" x14ac:dyDescent="0.25">
      <c r="A34" s="33" t="s">
        <v>54</v>
      </c>
      <c r="B34" s="34">
        <f t="shared" ref="B34" si="10">C34/$C$6</f>
        <v>0.29266666666666663</v>
      </c>
      <c r="C34" s="41">
        <f>C29-(C29*J34)</f>
        <v>8.7799999999999994</v>
      </c>
      <c r="D34" s="34">
        <f t="shared" ref="D34" si="11">ROUND(IF(E34&lt;&gt;"",E34/$C$6,"-"),2)</f>
        <v>0.12</v>
      </c>
      <c r="E34" s="35">
        <f>C34-(C34*J27)</f>
        <v>3.5119999999999996</v>
      </c>
      <c r="F34" s="34">
        <f t="shared" si="3"/>
        <v>0.09</v>
      </c>
      <c r="G34" s="35">
        <f>C34-(C34*J28)</f>
        <v>2.6340000000000003</v>
      </c>
      <c r="H34" s="13"/>
      <c r="I34" s="1" t="s">
        <v>50</v>
      </c>
      <c r="J34" s="46">
        <v>0.5</v>
      </c>
    </row>
    <row r="35" spans="1:10" ht="30.75" customHeight="1" x14ac:dyDescent="0.25">
      <c r="A35" s="33" t="s">
        <v>55</v>
      </c>
      <c r="B35" s="34">
        <f t="shared" ref="B35" si="12">C35/$C$6</f>
        <v>5.853333333333334E-2</v>
      </c>
      <c r="C35" s="41">
        <f>C29-(C29*J35)</f>
        <v>1.7560000000000002</v>
      </c>
      <c r="D35" s="34">
        <f t="shared" ref="D35" si="13">ROUND(IF(E35&lt;&gt;"",E35/$C$6,"-"),2)</f>
        <v>0.02</v>
      </c>
      <c r="E35" s="35">
        <f>C35-(C35*J27)</f>
        <v>0.70240000000000014</v>
      </c>
      <c r="F35" s="34">
        <f t="shared" si="3"/>
        <v>0.02</v>
      </c>
      <c r="G35" s="35">
        <f>C35-(C35*J28)</f>
        <v>0.52680000000000016</v>
      </c>
      <c r="H35" s="13"/>
      <c r="I35" s="1" t="s">
        <v>50</v>
      </c>
      <c r="J35" s="46">
        <v>0.9</v>
      </c>
    </row>
    <row r="36" spans="1:10" ht="28.5" customHeight="1" x14ac:dyDescent="0.25">
      <c r="A36" s="33" t="s">
        <v>56</v>
      </c>
      <c r="B36" s="34">
        <f t="shared" ref="B36" si="14">C36/$C$6</f>
        <v>0.17560000000000003</v>
      </c>
      <c r="C36" s="41">
        <f>C29-(C29*J36)</f>
        <v>5.2680000000000007</v>
      </c>
      <c r="D36" s="34">
        <f t="shared" ref="D36" si="15">ROUND(IF(E36&lt;&gt;"",E36/$C$6,"-"),2)</f>
        <v>7.0000000000000007E-2</v>
      </c>
      <c r="E36" s="35">
        <f>C36-(C36*J27)</f>
        <v>2.1072000000000002</v>
      </c>
      <c r="F36" s="34">
        <f t="shared" si="3"/>
        <v>0.05</v>
      </c>
      <c r="G36" s="35">
        <f>C36-(C36*J28)</f>
        <v>1.5804000000000005</v>
      </c>
      <c r="H36" s="13"/>
      <c r="I36" s="1" t="s">
        <v>50</v>
      </c>
      <c r="J36" s="46">
        <v>0.7</v>
      </c>
    </row>
    <row r="37" spans="1:10" ht="35.450000000000003" customHeight="1" x14ac:dyDescent="0.25">
      <c r="A37" s="33" t="s">
        <v>35</v>
      </c>
      <c r="B37" s="34">
        <f>ROUND(C37/$C$6,2)</f>
        <v>0.59</v>
      </c>
      <c r="C37" s="41">
        <f>C29</f>
        <v>17.559999999999999</v>
      </c>
      <c r="D37" s="34">
        <f>ROUND(IF(E37&lt;&gt;"",E37/$C$6,"-"),2)</f>
        <v>0.23</v>
      </c>
      <c r="E37" s="35">
        <f>C37-(C37*J27)</f>
        <v>7.0239999999999991</v>
      </c>
      <c r="F37" s="34">
        <f>ROUND(IF(G37&lt;&gt;"",G37/$C$6,"-"),2)</f>
        <v>0.18</v>
      </c>
      <c r="G37" s="35">
        <f>C37-(C37*J28)</f>
        <v>5.2680000000000007</v>
      </c>
      <c r="H37" s="13"/>
      <c r="J37" s="40"/>
    </row>
    <row r="38" spans="1:10" x14ac:dyDescent="0.25">
      <c r="A38" s="33" t="s">
        <v>57</v>
      </c>
      <c r="B38" s="34">
        <f t="shared" si="1"/>
        <v>0.35</v>
      </c>
      <c r="C38" s="41">
        <v>10.5</v>
      </c>
      <c r="D38" s="34">
        <f t="shared" si="2"/>
        <v>0.27</v>
      </c>
      <c r="E38" s="35">
        <v>8</v>
      </c>
      <c r="F38" s="34">
        <f t="shared" ref="F38:F41" si="16">ROUND(IF(G38&lt;&gt;"",G38/$C$6,"-"),2)</f>
        <v>0.18</v>
      </c>
      <c r="G38" s="35">
        <v>5.5</v>
      </c>
      <c r="H38" s="13"/>
    </row>
    <row r="39" spans="1:10" x14ac:dyDescent="0.25">
      <c r="A39" s="33" t="s">
        <v>14</v>
      </c>
      <c r="B39" s="34">
        <f t="shared" si="1"/>
        <v>0.58533333333333326</v>
      </c>
      <c r="C39" s="41">
        <f>C29</f>
        <v>17.559999999999999</v>
      </c>
      <c r="D39" s="34">
        <f t="shared" si="2"/>
        <v>0.23</v>
      </c>
      <c r="E39" s="35">
        <f>C39-(C39*J27)</f>
        <v>7.0239999999999991</v>
      </c>
      <c r="F39" s="34">
        <f t="shared" si="16"/>
        <v>0.18</v>
      </c>
      <c r="G39" s="35">
        <f>C39-(C39*J28)</f>
        <v>5.2680000000000007</v>
      </c>
      <c r="H39" s="13"/>
    </row>
    <row r="40" spans="1:10" x14ac:dyDescent="0.25">
      <c r="A40" s="33" t="s">
        <v>40</v>
      </c>
      <c r="B40" s="34">
        <f t="shared" si="1"/>
        <v>1.0333333333333334</v>
      </c>
      <c r="C40" s="41">
        <v>31</v>
      </c>
      <c r="D40" s="34">
        <f t="shared" si="2"/>
        <v>0.87</v>
      </c>
      <c r="E40" s="35">
        <v>26</v>
      </c>
      <c r="F40" s="34">
        <f t="shared" si="16"/>
        <v>0.52</v>
      </c>
      <c r="G40" s="35">
        <v>15.5</v>
      </c>
      <c r="H40" s="13"/>
    </row>
    <row r="41" spans="1:10" ht="25.5" x14ac:dyDescent="0.25">
      <c r="A41" s="33" t="s">
        <v>41</v>
      </c>
      <c r="B41" s="57">
        <f t="shared" ref="B41" si="17">C41/$C$6</f>
        <v>0.25833333333333336</v>
      </c>
      <c r="C41" s="58">
        <f>C40/4</f>
        <v>7.75</v>
      </c>
      <c r="D41" s="57">
        <f t="shared" ref="D41" si="18">ROUND(IF(E41&lt;&gt;"",E41/$C$6,"-"),2)</f>
        <v>0.22</v>
      </c>
      <c r="E41" s="59">
        <f>E40/4</f>
        <v>6.5</v>
      </c>
      <c r="F41" s="57">
        <f t="shared" si="16"/>
        <v>0.13</v>
      </c>
      <c r="G41" s="59">
        <f>G40/4</f>
        <v>3.875</v>
      </c>
      <c r="H41" s="13"/>
    </row>
    <row r="42" spans="1:10" ht="15" customHeight="1" x14ac:dyDescent="0.25">
      <c r="A42" s="56" t="s">
        <v>33</v>
      </c>
      <c r="B42" s="76" t="s">
        <v>34</v>
      </c>
      <c r="C42" s="77"/>
      <c r="D42" s="77"/>
      <c r="E42" s="77"/>
      <c r="F42" s="77"/>
      <c r="G42" s="78"/>
      <c r="H42" s="13"/>
    </row>
    <row r="43" spans="1:10" x14ac:dyDescent="0.25">
      <c r="A43" s="9"/>
      <c r="B43" s="10"/>
      <c r="C43" s="11"/>
      <c r="D43" s="12"/>
      <c r="E43" s="11"/>
      <c r="F43" s="12"/>
      <c r="G43" s="11"/>
      <c r="H43" s="13"/>
    </row>
    <row r="45" spans="1:10" ht="15.75" x14ac:dyDescent="0.25">
      <c r="A45" s="66" t="s">
        <v>73</v>
      </c>
      <c r="B45" s="66"/>
      <c r="C45" s="66"/>
      <c r="D45" s="66"/>
      <c r="E45" s="66"/>
      <c r="F45" s="53"/>
      <c r="G45" s="20"/>
      <c r="H45" s="20"/>
    </row>
    <row r="47" spans="1:10" x14ac:dyDescent="0.25">
      <c r="A47" s="62" t="s">
        <v>15</v>
      </c>
      <c r="C47" s="61">
        <v>0.6</v>
      </c>
    </row>
    <row r="49" spans="1:8" x14ac:dyDescent="0.25">
      <c r="A49" s="73" t="s">
        <v>0</v>
      </c>
      <c r="B49" s="74" t="s">
        <v>37</v>
      </c>
      <c r="C49" s="74"/>
      <c r="D49" s="65"/>
      <c r="E49" s="65"/>
      <c r="F49" s="65"/>
      <c r="G49" s="65"/>
    </row>
    <row r="50" spans="1:8" x14ac:dyDescent="0.25">
      <c r="A50" s="73"/>
      <c r="B50" s="27" t="s">
        <v>1</v>
      </c>
      <c r="C50" s="15" t="s">
        <v>16</v>
      </c>
      <c r="D50" s="25"/>
      <c r="E50" s="26"/>
      <c r="F50" s="52"/>
      <c r="G50" s="26"/>
    </row>
    <row r="51" spans="1:8" ht="14.25" x14ac:dyDescent="0.25">
      <c r="A51" s="33" t="s">
        <v>23</v>
      </c>
      <c r="B51" s="30">
        <f>ROUND(C51/$C$47,2)</f>
        <v>7.0000000000000007E-2</v>
      </c>
      <c r="C51" s="47">
        <v>0.04</v>
      </c>
      <c r="D51" s="18"/>
      <c r="E51" s="11"/>
      <c r="F51" s="18"/>
      <c r="G51" s="11"/>
    </row>
    <row r="52" spans="1:8" ht="28.5" x14ac:dyDescent="0.25">
      <c r="A52" s="33" t="s">
        <v>24</v>
      </c>
      <c r="B52" s="30">
        <f t="shared" ref="B52:B70" si="19">ROUND(C52/$C$47,2)</f>
        <v>0.08</v>
      </c>
      <c r="C52" s="47">
        <v>0.05</v>
      </c>
      <c r="D52" s="18"/>
      <c r="E52" s="11"/>
      <c r="F52" s="18"/>
      <c r="G52" s="11"/>
    </row>
    <row r="53" spans="1:8" ht="28.5" x14ac:dyDescent="0.25">
      <c r="A53" s="33" t="s">
        <v>25</v>
      </c>
      <c r="B53" s="30">
        <f t="shared" si="19"/>
        <v>0.13</v>
      </c>
      <c r="C53" s="48">
        <f>C52+(C52/2)</f>
        <v>7.5000000000000011E-2</v>
      </c>
      <c r="D53" s="18"/>
      <c r="E53" s="11"/>
      <c r="F53" s="18"/>
      <c r="G53" s="11"/>
    </row>
    <row r="54" spans="1:8" ht="14.25" x14ac:dyDescent="0.25">
      <c r="A54" s="33" t="s">
        <v>26</v>
      </c>
      <c r="B54" s="30">
        <f t="shared" si="19"/>
        <v>0.17</v>
      </c>
      <c r="C54" s="48">
        <f>C52*2</f>
        <v>0.1</v>
      </c>
      <c r="D54" s="18"/>
      <c r="E54" s="11"/>
      <c r="F54" s="18"/>
      <c r="G54" s="11"/>
    </row>
    <row r="55" spans="1:8" ht="27" x14ac:dyDescent="0.25">
      <c r="A55" s="33" t="s">
        <v>27</v>
      </c>
      <c r="B55" s="30">
        <f t="shared" si="19"/>
        <v>0.13</v>
      </c>
      <c r="C55" s="48">
        <f>C51*2</f>
        <v>0.08</v>
      </c>
      <c r="D55" s="18"/>
      <c r="E55" s="11"/>
      <c r="F55" s="18"/>
      <c r="G55" s="11"/>
    </row>
    <row r="56" spans="1:8" ht="27" x14ac:dyDescent="0.25">
      <c r="A56" s="33" t="s">
        <v>28</v>
      </c>
      <c r="B56" s="30">
        <f t="shared" si="19"/>
        <v>0.17</v>
      </c>
      <c r="C56" s="48">
        <f>C52*2</f>
        <v>0.1</v>
      </c>
      <c r="D56" s="18"/>
      <c r="E56" s="11"/>
      <c r="F56" s="18"/>
      <c r="G56" s="11"/>
    </row>
    <row r="57" spans="1:8" ht="27" x14ac:dyDescent="0.25">
      <c r="A57" s="33" t="s">
        <v>29</v>
      </c>
      <c r="B57" s="30">
        <f t="shared" si="19"/>
        <v>0.21</v>
      </c>
      <c r="C57" s="48">
        <f>C52*2+(C52/2)</f>
        <v>0.125</v>
      </c>
      <c r="D57" s="18"/>
      <c r="E57" s="11"/>
      <c r="F57" s="18"/>
      <c r="G57" s="11"/>
    </row>
    <row r="58" spans="1:8" ht="27" x14ac:dyDescent="0.25">
      <c r="A58" s="33" t="s">
        <v>30</v>
      </c>
      <c r="B58" s="30">
        <f t="shared" si="19"/>
        <v>0.25</v>
      </c>
      <c r="C58" s="48">
        <f>C52*3</f>
        <v>0.15000000000000002</v>
      </c>
      <c r="D58" s="18"/>
      <c r="E58" s="11"/>
      <c r="F58" s="18"/>
      <c r="G58" s="11"/>
    </row>
    <row r="59" spans="1:8" x14ac:dyDescent="0.25">
      <c r="A59" s="33" t="s">
        <v>46</v>
      </c>
      <c r="B59" s="30">
        <f t="shared" si="19"/>
        <v>3.5</v>
      </c>
      <c r="C59" s="48">
        <v>2.1</v>
      </c>
      <c r="D59" s="18"/>
      <c r="E59" s="11"/>
      <c r="F59" s="18"/>
      <c r="G59" s="11"/>
      <c r="H59" s="23"/>
    </row>
    <row r="60" spans="1:8" x14ac:dyDescent="0.25">
      <c r="A60" s="33" t="s">
        <v>47</v>
      </c>
      <c r="B60" s="30">
        <f t="shared" ref="B60" si="20">ROUND(C60/$C$47,2)</f>
        <v>1.75</v>
      </c>
      <c r="C60" s="48">
        <f>C59/2</f>
        <v>1.05</v>
      </c>
      <c r="D60" s="18"/>
      <c r="E60" s="11"/>
      <c r="F60" s="18"/>
      <c r="G60" s="11"/>
      <c r="H60" s="23"/>
    </row>
    <row r="61" spans="1:8" x14ac:dyDescent="0.25">
      <c r="A61" s="33" t="s">
        <v>17</v>
      </c>
      <c r="B61" s="30">
        <f t="shared" si="19"/>
        <v>83.33</v>
      </c>
      <c r="C61" s="48">
        <v>50</v>
      </c>
      <c r="D61" s="18"/>
      <c r="E61" s="11"/>
      <c r="F61" s="18"/>
      <c r="G61" s="11"/>
      <c r="H61" s="23"/>
    </row>
    <row r="62" spans="1:8" x14ac:dyDescent="0.25">
      <c r="A62" s="33" t="s">
        <v>18</v>
      </c>
      <c r="B62" s="30">
        <f t="shared" si="19"/>
        <v>41.67</v>
      </c>
      <c r="C62" s="48">
        <v>25</v>
      </c>
      <c r="D62" s="18"/>
      <c r="E62" s="11"/>
      <c r="F62" s="18"/>
      <c r="G62" s="11"/>
      <c r="H62" s="23"/>
    </row>
    <row r="63" spans="1:8" x14ac:dyDescent="0.25">
      <c r="A63" s="33" t="s">
        <v>19</v>
      </c>
      <c r="B63" s="30">
        <f t="shared" si="19"/>
        <v>5</v>
      </c>
      <c r="C63" s="48">
        <v>3</v>
      </c>
      <c r="D63" s="18"/>
      <c r="E63" s="11"/>
      <c r="F63" s="18"/>
      <c r="G63" s="11"/>
      <c r="H63" s="23"/>
    </row>
    <row r="64" spans="1:8" x14ac:dyDescent="0.25">
      <c r="A64" s="33" t="s">
        <v>31</v>
      </c>
      <c r="B64" s="30">
        <f t="shared" si="19"/>
        <v>7.0000000000000007E-2</v>
      </c>
      <c r="C64" s="48">
        <f>C51</f>
        <v>0.04</v>
      </c>
      <c r="D64" s="18"/>
      <c r="E64" s="11"/>
      <c r="F64" s="18"/>
      <c r="G64" s="11"/>
      <c r="H64" s="23"/>
    </row>
    <row r="65" spans="1:10" x14ac:dyDescent="0.25">
      <c r="A65" s="33" t="s">
        <v>48</v>
      </c>
      <c r="B65" s="30">
        <f t="shared" si="19"/>
        <v>11.67</v>
      </c>
      <c r="C65" s="48">
        <v>7</v>
      </c>
      <c r="D65" s="18"/>
      <c r="E65" s="11"/>
      <c r="F65" s="18"/>
      <c r="G65" s="11"/>
      <c r="H65" s="23"/>
    </row>
    <row r="66" spans="1:10" ht="17.25" customHeight="1" x14ac:dyDescent="0.25">
      <c r="A66" s="33" t="s">
        <v>42</v>
      </c>
      <c r="B66" s="30">
        <f t="shared" ref="B66:B69" si="21">ROUND(C66/$C$47,2)</f>
        <v>1.35</v>
      </c>
      <c r="C66" s="48">
        <v>0.81</v>
      </c>
      <c r="D66" s="32"/>
      <c r="E66" s="11"/>
      <c r="F66" s="32"/>
      <c r="G66" s="11"/>
      <c r="H66" s="23"/>
    </row>
    <row r="67" spans="1:10" ht="25.5" x14ac:dyDescent="0.25">
      <c r="A67" s="33" t="s">
        <v>43</v>
      </c>
      <c r="B67" s="34">
        <f t="shared" si="21"/>
        <v>2.0299999999999998</v>
      </c>
      <c r="C67" s="48">
        <v>1.22</v>
      </c>
      <c r="D67" s="32"/>
      <c r="E67" s="11"/>
      <c r="F67" s="32"/>
      <c r="G67" s="11"/>
      <c r="H67" s="23"/>
    </row>
    <row r="68" spans="1:10" x14ac:dyDescent="0.25">
      <c r="A68" s="33" t="s">
        <v>44</v>
      </c>
      <c r="B68" s="34">
        <f t="shared" si="21"/>
        <v>0.2</v>
      </c>
      <c r="C68" s="48">
        <v>0.12</v>
      </c>
      <c r="D68" s="32"/>
      <c r="E68" s="11"/>
      <c r="F68" s="32"/>
      <c r="G68" s="11"/>
      <c r="H68" s="23"/>
      <c r="I68" s="14"/>
    </row>
    <row r="69" spans="1:10" ht="25.5" x14ac:dyDescent="0.25">
      <c r="A69" s="33" t="s">
        <v>45</v>
      </c>
      <c r="B69" s="34">
        <f t="shared" si="21"/>
        <v>0.27</v>
      </c>
      <c r="C69" s="48">
        <v>0.16</v>
      </c>
      <c r="D69" s="32"/>
      <c r="E69" s="11"/>
      <c r="F69" s="32"/>
      <c r="G69" s="11"/>
      <c r="H69" s="23"/>
      <c r="I69" s="14"/>
    </row>
    <row r="70" spans="1:10" x14ac:dyDescent="0.25">
      <c r="A70" s="33" t="s">
        <v>20</v>
      </c>
      <c r="B70" s="34">
        <f t="shared" si="19"/>
        <v>50</v>
      </c>
      <c r="C70" s="48">
        <v>30</v>
      </c>
      <c r="D70" s="32"/>
      <c r="E70" s="11"/>
      <c r="F70" s="32"/>
      <c r="G70" s="11"/>
      <c r="H70" s="23"/>
    </row>
    <row r="72" spans="1:10" x14ac:dyDescent="0.25">
      <c r="A72" s="73" t="s">
        <v>11</v>
      </c>
      <c r="B72" s="74" t="s">
        <v>38</v>
      </c>
      <c r="C72" s="74"/>
      <c r="D72" s="74" t="s">
        <v>39</v>
      </c>
      <c r="E72" s="74"/>
      <c r="F72" s="70" t="s">
        <v>62</v>
      </c>
      <c r="G72" s="71"/>
      <c r="H72" s="60"/>
      <c r="I72" s="1" t="s">
        <v>51</v>
      </c>
      <c r="J72" s="51">
        <v>0.6</v>
      </c>
    </row>
    <row r="73" spans="1:10" x14ac:dyDescent="0.25">
      <c r="A73" s="73"/>
      <c r="B73" s="31" t="s">
        <v>1</v>
      </c>
      <c r="C73" s="15" t="s">
        <v>2</v>
      </c>
      <c r="D73" s="31" t="s">
        <v>1</v>
      </c>
      <c r="E73" s="15" t="s">
        <v>3</v>
      </c>
      <c r="F73" s="54" t="s">
        <v>1</v>
      </c>
      <c r="G73" s="15" t="s">
        <v>3</v>
      </c>
      <c r="H73" s="21"/>
      <c r="I73" s="1" t="s">
        <v>61</v>
      </c>
      <c r="J73" s="51">
        <v>0.7</v>
      </c>
    </row>
    <row r="74" spans="1:10" ht="15" customHeight="1" x14ac:dyDescent="0.25">
      <c r="A74" s="39" t="s">
        <v>21</v>
      </c>
      <c r="B74" s="8">
        <f>ROUND(C74/$C$47,2)</f>
        <v>1.72</v>
      </c>
      <c r="C74" s="48">
        <v>1.03</v>
      </c>
      <c r="D74" s="36">
        <f t="shared" ref="D74:D76" si="22">IF(E74&lt;&gt;"",E74/$C$47,"-")</f>
        <v>0.68666666666666676</v>
      </c>
      <c r="E74" s="48">
        <f>C74-(C74*J72)</f>
        <v>0.41200000000000003</v>
      </c>
      <c r="F74" s="36">
        <f t="shared" ref="F74:F82" si="23">IF(G74&lt;&gt;"",G74/$C$47,"-")</f>
        <v>0.51500000000000012</v>
      </c>
      <c r="G74" s="48">
        <f>C74-(C74*J73)</f>
        <v>0.30900000000000005</v>
      </c>
      <c r="H74" s="11"/>
    </row>
    <row r="75" spans="1:10" ht="18" customHeight="1" x14ac:dyDescent="0.25">
      <c r="A75" s="39" t="s">
        <v>58</v>
      </c>
      <c r="B75" s="8">
        <f>ROUND(C75/$C$47,2)</f>
        <v>0.56999999999999995</v>
      </c>
      <c r="C75" s="48">
        <f>C74*1/3</f>
        <v>0.34333333333333332</v>
      </c>
      <c r="D75" s="36">
        <f t="shared" ref="D75" si="24">IF(E75&lt;&gt;"",E75/$C$47,"-")</f>
        <v>0.22888888888888889</v>
      </c>
      <c r="E75" s="48">
        <f>C75-(C75*J72)</f>
        <v>0.13733333333333334</v>
      </c>
      <c r="F75" s="36">
        <f t="shared" si="23"/>
        <v>0.17166666666666669</v>
      </c>
      <c r="G75" s="48">
        <f>C75-(C75*J73)</f>
        <v>0.10300000000000001</v>
      </c>
      <c r="H75" s="11"/>
      <c r="J75" s="50"/>
    </row>
    <row r="76" spans="1:10" ht="17.25" customHeight="1" x14ac:dyDescent="0.25">
      <c r="A76" s="33" t="s">
        <v>59</v>
      </c>
      <c r="B76" s="8">
        <f t="shared" ref="B76:B79" si="25">ROUND(C76/$C$47,2)</f>
        <v>0.86</v>
      </c>
      <c r="C76" s="48">
        <f>C74-(C74*J76)</f>
        <v>0.51500000000000001</v>
      </c>
      <c r="D76" s="36">
        <f t="shared" si="22"/>
        <v>0.34333333333333338</v>
      </c>
      <c r="E76" s="48">
        <f>C76-(C76*J72)</f>
        <v>0.20600000000000002</v>
      </c>
      <c r="F76" s="36">
        <f t="shared" si="23"/>
        <v>0.25750000000000006</v>
      </c>
      <c r="G76" s="48">
        <f>C76-(C76*J73)</f>
        <v>0.15450000000000003</v>
      </c>
      <c r="H76" s="11"/>
      <c r="I76" s="1" t="s">
        <v>50</v>
      </c>
      <c r="J76" s="16">
        <v>0.5</v>
      </c>
    </row>
    <row r="77" spans="1:10" ht="25.5" x14ac:dyDescent="0.25">
      <c r="A77" s="33" t="s">
        <v>66</v>
      </c>
      <c r="B77" s="8">
        <f t="shared" si="25"/>
        <v>0.34</v>
      </c>
      <c r="C77" s="48">
        <f>C74-(C74*J77)</f>
        <v>0.20599999999999996</v>
      </c>
      <c r="D77" s="36">
        <f t="shared" ref="D77:D78" si="26">IF(E77&lt;&gt;"",E77/$C$47,"-")</f>
        <v>0.13733333333333331</v>
      </c>
      <c r="E77" s="48">
        <f>C77-(C77*J72)</f>
        <v>8.2399999999999987E-2</v>
      </c>
      <c r="F77" s="36">
        <f t="shared" si="23"/>
        <v>0.10299999999999999</v>
      </c>
      <c r="G77" s="48">
        <f>C77-(C77*J73)</f>
        <v>6.1799999999999994E-2</v>
      </c>
      <c r="H77" s="11"/>
      <c r="I77" s="1" t="s">
        <v>50</v>
      </c>
      <c r="J77" s="16">
        <v>0.8</v>
      </c>
    </row>
    <row r="78" spans="1:10" ht="27" customHeight="1" x14ac:dyDescent="0.25">
      <c r="A78" s="33" t="s">
        <v>68</v>
      </c>
      <c r="B78" s="8">
        <f t="shared" si="25"/>
        <v>0.34</v>
      </c>
      <c r="C78" s="48">
        <f>C74-(C74*J78)</f>
        <v>0.20599999999999996</v>
      </c>
      <c r="D78" s="36">
        <f t="shared" si="26"/>
        <v>0.13733333333333331</v>
      </c>
      <c r="E78" s="48">
        <f>C78-(C78*J72)</f>
        <v>8.2399999999999987E-2</v>
      </c>
      <c r="F78" s="36">
        <f t="shared" si="23"/>
        <v>0.10299999999999999</v>
      </c>
      <c r="G78" s="48">
        <f>C78-(C78*J73)</f>
        <v>6.1799999999999994E-2</v>
      </c>
      <c r="H78" s="11"/>
      <c r="I78" s="1" t="s">
        <v>50</v>
      </c>
      <c r="J78" s="16">
        <v>0.8</v>
      </c>
    </row>
    <row r="79" spans="1:10" ht="27" customHeight="1" x14ac:dyDescent="0.25">
      <c r="A79" s="33" t="s">
        <v>36</v>
      </c>
      <c r="B79" s="8">
        <f t="shared" si="25"/>
        <v>0.52</v>
      </c>
      <c r="C79" s="48">
        <f>C74-(C74*J79)</f>
        <v>0.30900000000000005</v>
      </c>
      <c r="D79" s="36">
        <f t="shared" ref="D79:D81" si="27">IF(E79&lt;&gt;"",E79/$C$47,"-")</f>
        <v>0.20600000000000004</v>
      </c>
      <c r="E79" s="48">
        <f>C79-(C79*J72)</f>
        <v>0.12360000000000002</v>
      </c>
      <c r="F79" s="36">
        <f t="shared" si="23"/>
        <v>0.15450000000000005</v>
      </c>
      <c r="G79" s="48">
        <f>C79-(C79*J73)</f>
        <v>9.2700000000000032E-2</v>
      </c>
      <c r="H79" s="11"/>
      <c r="I79" s="1" t="s">
        <v>50</v>
      </c>
      <c r="J79" s="16">
        <v>0.7</v>
      </c>
    </row>
    <row r="80" spans="1:10" ht="27" customHeight="1" x14ac:dyDescent="0.25">
      <c r="A80" s="33" t="s">
        <v>65</v>
      </c>
      <c r="B80" s="8">
        <f t="shared" ref="B80:B81" si="28">ROUND(C80/$C$47,2)</f>
        <v>0.86</v>
      </c>
      <c r="C80" s="48">
        <f>C74-(C74*J80)</f>
        <v>0.51500000000000001</v>
      </c>
      <c r="D80" s="36">
        <f t="shared" si="27"/>
        <v>0.34333333333333338</v>
      </c>
      <c r="E80" s="48">
        <f>C80-(C80*J72)</f>
        <v>0.20600000000000002</v>
      </c>
      <c r="F80" s="36">
        <f t="shared" ref="F80:F81" si="29">IF(G80&lt;&gt;"",G80/$C$47,"-")</f>
        <v>0.25750000000000006</v>
      </c>
      <c r="G80" s="48">
        <f>C80-(C80*J73)</f>
        <v>0.15450000000000003</v>
      </c>
      <c r="H80" s="11"/>
      <c r="I80" s="1" t="s">
        <v>50</v>
      </c>
      <c r="J80" s="16">
        <v>0.5</v>
      </c>
    </row>
    <row r="81" spans="1:10" ht="27" customHeight="1" x14ac:dyDescent="0.25">
      <c r="A81" s="33" t="s">
        <v>67</v>
      </c>
      <c r="B81" s="8">
        <f t="shared" si="28"/>
        <v>1.55</v>
      </c>
      <c r="C81" s="48">
        <f>C74-(C74*J81)</f>
        <v>0.92700000000000005</v>
      </c>
      <c r="D81" s="36">
        <f t="shared" si="27"/>
        <v>0.6180000000000001</v>
      </c>
      <c r="E81" s="48">
        <f>C81-(C81*J72)</f>
        <v>0.37080000000000002</v>
      </c>
      <c r="F81" s="36">
        <f t="shared" si="29"/>
        <v>0.46350000000000002</v>
      </c>
      <c r="G81" s="48">
        <f>C81-(C81*J73)</f>
        <v>0.27810000000000001</v>
      </c>
      <c r="H81" s="11"/>
      <c r="I81" s="1" t="s">
        <v>50</v>
      </c>
      <c r="J81" s="16">
        <v>0.1</v>
      </c>
    </row>
    <row r="82" spans="1:10" ht="25.5" customHeight="1" x14ac:dyDescent="0.25">
      <c r="A82" s="39" t="s">
        <v>32</v>
      </c>
      <c r="B82" s="36">
        <f t="shared" ref="B82" si="30">ROUND(C82/$C$47,2)</f>
        <v>2.06</v>
      </c>
      <c r="C82" s="48">
        <f>C74+(C74*J82)</f>
        <v>1.236</v>
      </c>
      <c r="D82" s="36">
        <f t="shared" ref="D82" si="31">IF(E82&lt;&gt;"",E82/$C$47,"-")</f>
        <v>0.82400000000000018</v>
      </c>
      <c r="E82" s="48">
        <f>C82-(C82*J72)</f>
        <v>0.49440000000000006</v>
      </c>
      <c r="F82" s="36">
        <f t="shared" si="23"/>
        <v>0.6180000000000001</v>
      </c>
      <c r="G82" s="48">
        <f>C82-(C82*J73)</f>
        <v>0.37080000000000002</v>
      </c>
      <c r="H82" s="22"/>
      <c r="I82" s="22" t="s">
        <v>49</v>
      </c>
      <c r="J82" s="46">
        <v>0.2</v>
      </c>
    </row>
    <row r="83" spans="1:10" ht="18.75" customHeight="1" x14ac:dyDescent="0.25">
      <c r="A83" s="33" t="s">
        <v>69</v>
      </c>
      <c r="B83" s="36">
        <f t="shared" ref="B83" si="32">ROUND(C83/$C$47,2)</f>
        <v>0.53</v>
      </c>
      <c r="C83" s="48">
        <v>0.32</v>
      </c>
      <c r="D83" s="36">
        <f t="shared" ref="D83" si="33">IF(E83&lt;&gt;"",E83/$C$47,"-")</f>
        <v>0.21333333333333335</v>
      </c>
      <c r="E83" s="48">
        <f>C83-(C83*J72)</f>
        <v>0.128</v>
      </c>
      <c r="F83" s="36">
        <f>IF(G83&lt;&gt;"",G83/$C$47,"-")</f>
        <v>0.16000000000000006</v>
      </c>
      <c r="G83" s="48">
        <f>C83-(C83*J73)</f>
        <v>9.600000000000003E-2</v>
      </c>
      <c r="H83" s="11"/>
      <c r="J83" s="16"/>
    </row>
    <row r="84" spans="1:10" ht="21" customHeight="1" x14ac:dyDescent="0.25">
      <c r="A84" s="33" t="s">
        <v>70</v>
      </c>
      <c r="B84" s="36">
        <f t="shared" ref="B84" si="34">ROUND(C84/$C$47,2)</f>
        <v>0.63</v>
      </c>
      <c r="C84" s="48">
        <v>0.38</v>
      </c>
      <c r="D84" s="36">
        <f t="shared" ref="D84" si="35">IF(E84&lt;&gt;"",E84/$C$47,"-")</f>
        <v>0.25333333333333341</v>
      </c>
      <c r="E84" s="48">
        <f>C84-(C84*J72)</f>
        <v>0.15200000000000002</v>
      </c>
      <c r="F84" s="36">
        <f>IF(G84&lt;&gt;"",G84/$C$47,"-")</f>
        <v>0.19000000000000009</v>
      </c>
      <c r="G84" s="48">
        <f>C84-(C84*J73)</f>
        <v>0.11400000000000005</v>
      </c>
      <c r="H84" s="11"/>
      <c r="J84" s="16"/>
    </row>
    <row r="85" spans="1:10" ht="21.75" customHeight="1" x14ac:dyDescent="0.25">
      <c r="A85" s="37" t="s">
        <v>71</v>
      </c>
      <c r="B85" s="38">
        <f>ROUND(C85/$C$47,2)</f>
        <v>0.76</v>
      </c>
      <c r="C85" s="49">
        <f>C84+(C84*20/100)</f>
        <v>0.45600000000000002</v>
      </c>
      <c r="D85" s="38">
        <f>IF(E85&lt;&gt;"",E85/$C$47,"-")</f>
        <v>0.30400000000000005</v>
      </c>
      <c r="E85" s="49">
        <f>C85-(C85*J72)</f>
        <v>0.18240000000000001</v>
      </c>
      <c r="F85" s="38">
        <f>IF(G85&lt;&gt;"",G85/$C$47,"-")</f>
        <v>0.22800000000000006</v>
      </c>
      <c r="G85" s="49">
        <f>C85-(C85*J73)</f>
        <v>0.13680000000000003</v>
      </c>
      <c r="H85" s="11"/>
      <c r="J85" s="16"/>
    </row>
  </sheetData>
  <mergeCells count="21">
    <mergeCell ref="F27:G27"/>
    <mergeCell ref="F72:G72"/>
    <mergeCell ref="A6:B6"/>
    <mergeCell ref="A49:A50"/>
    <mergeCell ref="B49:C49"/>
    <mergeCell ref="D49:E49"/>
    <mergeCell ref="A72:A73"/>
    <mergeCell ref="B72:C72"/>
    <mergeCell ref="D72:E72"/>
    <mergeCell ref="A27:A28"/>
    <mergeCell ref="B27:C27"/>
    <mergeCell ref="D27:E27"/>
    <mergeCell ref="F8:G8"/>
    <mergeCell ref="F49:G49"/>
    <mergeCell ref="B42:G42"/>
    <mergeCell ref="A45:E45"/>
    <mergeCell ref="A8:A9"/>
    <mergeCell ref="B8:C8"/>
    <mergeCell ref="D8:E8"/>
    <mergeCell ref="A2:C2"/>
    <mergeCell ref="A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Maggioli</dc:creator>
  <cp:lastModifiedBy>Debora Bonomelli</cp:lastModifiedBy>
  <cp:lastPrinted>2020-12-30T12:19:33Z</cp:lastPrinted>
  <dcterms:created xsi:type="dcterms:W3CDTF">2020-12-04T11:51:03Z</dcterms:created>
  <dcterms:modified xsi:type="dcterms:W3CDTF">2023-11-23T17:47:24Z</dcterms:modified>
</cp:coreProperties>
</file>