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192.168.1.9\dati\condivisa\ACQUISTI E PATRIMONIO\DETERMINE\ANNO 2021\"/>
    </mc:Choice>
  </mc:AlternateContent>
  <bookViews>
    <workbookView xWindow="0" yWindow="0" windowWidth="28800" windowHeight="12030" tabRatio="852" activeTab="4"/>
  </bookViews>
  <sheets>
    <sheet name="scheda anagrafica" sheetId="12" r:id="rId1"/>
    <sheet name="Personalizza" sheetId="11" r:id="rId2"/>
    <sheet name="ENTRATE" sheetId="10" r:id="rId3"/>
    <sheet name="Stampa Entrate" sheetId="9" r:id="rId4"/>
    <sheet name="DETERMINE" sheetId="8" r:id="rId5"/>
    <sheet name="Stampa Determina" sheetId="7" r:id="rId6"/>
    <sheet name="Contratti" sheetId="19" r:id="rId7"/>
    <sheet name="PDC_Scuola_Entrate" sheetId="16" r:id="rId8"/>
    <sheet name="PDC_Scuola_Spese" sheetId="17" r:id="rId9"/>
    <sheet name="Info" sheetId="5" r:id="rId10"/>
    <sheet name=" " sheetId="4" state="hidden" r:id="rId11"/>
  </sheets>
  <externalReferences>
    <externalReference r:id="rId12"/>
  </externalReferences>
  <definedNames>
    <definedName name="_xlnm._FilterDatabase" localSheetId="4" hidden="1">DETERMINE!$D$3:$BV$999</definedName>
    <definedName name="_xlnm._FilterDatabase" localSheetId="2" hidden="1">ENTRATE!$D$3:$AF$1003</definedName>
    <definedName name="_xlnm._FilterDatabase" localSheetId="7" hidden="1">PDC_Scuola_Entrate!$A$3:$B$114</definedName>
    <definedName name="_xlnm._FilterDatabase" localSheetId="8" hidden="1">PDC_Scuola_Spese!$A$3:$G$380</definedName>
    <definedName name="_xlnm.Print_Area" localSheetId="6">Contratti!$B$2:$L$1006</definedName>
    <definedName name="_xlnm.Print_Area" localSheetId="4">DETERMINE!$D$1:$BU$1003</definedName>
    <definedName name="_xlnm.Print_Area" localSheetId="9">Info!$A$15</definedName>
    <definedName name="_xlnm.Print_Area" localSheetId="1">Personalizza!$A$1:$H$644</definedName>
    <definedName name="_xlnm.Print_Area" localSheetId="0">'scheda anagrafica'!$B$3:$E$57</definedName>
    <definedName name="_xlnm.Print_Area" localSheetId="5">'Stampa Determina'!$A$4:$AG$85</definedName>
    <definedName name="_xlnm.Print_Area" localSheetId="3">'Stampa Entrate'!$B$4:$G$65</definedName>
    <definedName name="FUNZ_STRUM_INC_AGG">#REF!</definedName>
    <definedName name="_xlnm.Print_Titles" localSheetId="6">Contratti!$2:$6</definedName>
    <definedName name="_xlnm.Print_Titles" localSheetId="4">DETERMINE!$D:$D,DETERMINE!$1:$2</definedName>
    <definedName name="_xlnm.Print_Titles" localSheetId="2">ENTRATE!$D:$D,ENTRATE!$1:$2</definedName>
    <definedName name="_xlnm.Print_Titles" localSheetId="1">Personalizza!$1:$2</definedName>
    <definedName name="_xlnm.Print_Titles" localSheetId="5">'Stampa Determina'!$4:$6</definedName>
    <definedName name="_xlnm.Print_Titles" localSheetId="3">'Stampa Entrate'!$4:$6</definedName>
    <definedName name="XX">[1]DETTAGLIO!$D$1:$AK$1</definedName>
    <definedName name="YY">[1]DETTAGLIO!$D$1:$AK$1</definedName>
  </definedNames>
  <calcPr calcId="162913"/>
</workbook>
</file>

<file path=xl/calcChain.xml><?xml version="1.0" encoding="utf-8"?>
<calcChain xmlns="http://schemas.openxmlformats.org/spreadsheetml/2006/main">
  <c r="AL109" i="8" l="1"/>
  <c r="AL8" i="8" l="1"/>
  <c r="U8" i="8" l="1"/>
  <c r="AM8" i="8"/>
  <c r="AL6" i="8" l="1"/>
  <c r="AL7" i="8"/>
  <c r="AM7" i="8"/>
  <c r="AM107" i="8" l="1"/>
  <c r="U107" i="8"/>
  <c r="AM6" i="8" l="1"/>
  <c r="AM109" i="8" l="1"/>
  <c r="AM84" i="8" l="1"/>
  <c r="AL84" i="8"/>
  <c r="AM97" i="8" l="1"/>
  <c r="AM69" i="8" l="1"/>
  <c r="AL69" i="8"/>
  <c r="U69" i="8"/>
  <c r="T69" i="8"/>
  <c r="AM88" i="8" l="1"/>
  <c r="AL88" i="8"/>
  <c r="V103" i="8" l="1"/>
  <c r="U97" i="8" l="1"/>
  <c r="V97" i="8"/>
  <c r="AN97" i="8"/>
  <c r="V96" i="8" l="1"/>
  <c r="V92" i="8" l="1"/>
  <c r="U88" i="8" l="1"/>
  <c r="T88" i="8"/>
  <c r="V85" i="8" l="1"/>
  <c r="AN83" i="8" l="1"/>
  <c r="V83" i="8"/>
  <c r="AN82" i="8"/>
  <c r="V80" i="8" l="1"/>
  <c r="AN80" i="8"/>
  <c r="AN79" i="8"/>
  <c r="V79" i="8"/>
  <c r="AN78" i="8" l="1"/>
  <c r="V78" i="8"/>
  <c r="T77" i="8" l="1"/>
  <c r="V70" i="8" l="1"/>
  <c r="V71" i="8"/>
  <c r="V48" i="8" l="1"/>
  <c r="V47" i="8"/>
  <c r="V49" i="8"/>
  <c r="V50" i="8"/>
  <c r="V13" i="8" l="1"/>
  <c r="A201" i="12"/>
  <c r="A202" i="12"/>
  <c r="A203" i="12"/>
  <c r="A204" i="12"/>
  <c r="A205" i="12"/>
  <c r="A206" i="12"/>
  <c r="A207" i="12"/>
  <c r="A198" i="12"/>
  <c r="A199" i="12"/>
  <c r="A200" i="12"/>
  <c r="E1" i="12"/>
  <c r="A209" i="12"/>
  <c r="A210" i="12"/>
  <c r="A211" i="12"/>
  <c r="A212" i="12"/>
  <c r="A213" i="12"/>
  <c r="A214" i="12"/>
  <c r="A215" i="12"/>
  <c r="A216" i="12"/>
  <c r="A217" i="12"/>
  <c r="A218" i="12"/>
  <c r="A219" i="12"/>
  <c r="A220" i="12"/>
  <c r="A221" i="12"/>
  <c r="A222" i="12"/>
  <c r="A223" i="12"/>
  <c r="A224" i="12"/>
  <c r="A225" i="12"/>
  <c r="A226" i="12"/>
  <c r="A227" i="12"/>
  <c r="A228" i="12"/>
  <c r="A229" i="12"/>
  <c r="A281"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2" i="12"/>
  <c r="A245" i="12"/>
  <c r="A246" i="12"/>
  <c r="A247" i="12"/>
  <c r="A248" i="12"/>
  <c r="A249" i="12"/>
  <c r="A250" i="12"/>
  <c r="A251" i="12"/>
  <c r="A252" i="12"/>
  <c r="A283" i="12"/>
  <c r="A197" i="12"/>
  <c r="A208" i="12"/>
  <c r="A230" i="12"/>
  <c r="A231" i="12"/>
  <c r="A232" i="12"/>
  <c r="A233" i="12"/>
  <c r="A234" i="12"/>
  <c r="A235" i="12"/>
  <c r="A236" i="12"/>
  <c r="A237" i="12"/>
  <c r="A238" i="12"/>
  <c r="A239" i="12"/>
  <c r="A240" i="12"/>
  <c r="A241" i="12"/>
  <c r="A242" i="12"/>
  <c r="A243" i="12"/>
  <c r="A244" i="12"/>
  <c r="C143" i="7"/>
  <c r="K153" i="7" l="1"/>
  <c r="A153" i="7" s="1"/>
  <c r="K141" i="7"/>
  <c r="A141" i="7" s="1"/>
  <c r="C141" i="7"/>
  <c r="B143" i="7"/>
  <c r="K143" i="7" s="1"/>
  <c r="A143" i="7" s="1"/>
  <c r="AZ1019" i="8"/>
  <c r="AZ1020" i="8"/>
  <c r="AZ1021" i="8"/>
  <c r="AZ1022" i="8"/>
  <c r="AZ1023" i="8"/>
  <c r="AZ1024" i="8"/>
  <c r="AZ1025" i="8"/>
  <c r="AZ1026" i="8"/>
  <c r="AZ1027" i="8"/>
  <c r="AZ1028" i="8"/>
  <c r="AZ1029" i="8"/>
  <c r="AZ1030" i="8"/>
  <c r="AZ1031" i="8"/>
  <c r="AZ1032" i="8"/>
  <c r="AZ1033" i="8"/>
  <c r="AZ1034" i="8"/>
  <c r="AZ1035" i="8"/>
  <c r="AZ1036" i="8"/>
  <c r="AZ1037" i="8"/>
  <c r="AZ1038" i="8"/>
  <c r="AZ1039" i="8"/>
  <c r="AZ1040" i="8"/>
  <c r="AS1020" i="8"/>
  <c r="AS1021" i="8"/>
  <c r="AS1022" i="8"/>
  <c r="AS1023" i="8"/>
  <c r="AS1024" i="8"/>
  <c r="AS1025" i="8"/>
  <c r="AS1026" i="8"/>
  <c r="AS1027" i="8"/>
  <c r="AS1028" i="8"/>
  <c r="AS1019" i="8"/>
  <c r="AR1020" i="8"/>
  <c r="AR1021" i="8"/>
  <c r="AR1022" i="8"/>
  <c r="AR1023" i="8"/>
  <c r="AR1024" i="8"/>
  <c r="AR1025" i="8"/>
  <c r="AR1026" i="8"/>
  <c r="AR1027" i="8"/>
  <c r="AR1028" i="8"/>
  <c r="AR1019"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20" i="8"/>
  <c r="J1040" i="8"/>
  <c r="J1021" i="8"/>
  <c r="J1022" i="8"/>
  <c r="J1023" i="8"/>
  <c r="J1024" i="8"/>
  <c r="J1025" i="8"/>
  <c r="J1026" i="8"/>
  <c r="J1027" i="8"/>
  <c r="J1028" i="8"/>
  <c r="J1029" i="8"/>
  <c r="J1030" i="8"/>
  <c r="J1031" i="8"/>
  <c r="J1032" i="8"/>
  <c r="J1033" i="8"/>
  <c r="J1034" i="8"/>
  <c r="J1035" i="8"/>
  <c r="J1036" i="8"/>
  <c r="J1037" i="8"/>
  <c r="J1038" i="8"/>
  <c r="J1039"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20" i="8"/>
  <c r="B67" i="7" s="1"/>
  <c r="I1047" i="8"/>
  <c r="I1048" i="8"/>
  <c r="I1036" i="8"/>
  <c r="I1020" i="8"/>
  <c r="I1037" i="8"/>
  <c r="I1038" i="8"/>
  <c r="I1039" i="8"/>
  <c r="I1040" i="8"/>
  <c r="I1041" i="8"/>
  <c r="I1042" i="8"/>
  <c r="I1043" i="8"/>
  <c r="I1044" i="8"/>
  <c r="I1045" i="8"/>
  <c r="I1046" i="8"/>
  <c r="I1049" i="8"/>
  <c r="I1050" i="8"/>
  <c r="I1051" i="8"/>
  <c r="I1052" i="8"/>
  <c r="I1053" i="8"/>
  <c r="I1054" i="8"/>
  <c r="I1055" i="8"/>
  <c r="I1056" i="8"/>
  <c r="I1057" i="8"/>
  <c r="I1058" i="8"/>
  <c r="I1059" i="8"/>
  <c r="I1060" i="8"/>
  <c r="I1061" i="8"/>
  <c r="I1062" i="8"/>
  <c r="I1063" i="8"/>
  <c r="I1064" i="8"/>
  <c r="I1031" i="8"/>
  <c r="I1032" i="8"/>
  <c r="I1033" i="8"/>
  <c r="I1034" i="8"/>
  <c r="I1035" i="8"/>
  <c r="I1021" i="8"/>
  <c r="I1022" i="8"/>
  <c r="I1023" i="8"/>
  <c r="I1024" i="8"/>
  <c r="I1025" i="8"/>
  <c r="I1026" i="8"/>
  <c r="I1027" i="8"/>
  <c r="I1028" i="8"/>
  <c r="I1029" i="8"/>
  <c r="I1030" i="8"/>
  <c r="D20" i="7"/>
  <c r="II4" i="7" s="1"/>
  <c r="II1" i="19" s="1"/>
  <c r="AB128" i="7"/>
  <c r="AB129" i="7" s="1"/>
  <c r="C59" i="7" s="1"/>
  <c r="AC128" i="7"/>
  <c r="AC129" i="7" s="1"/>
  <c r="Q15" i="7" s="1"/>
  <c r="AD128" i="7"/>
  <c r="O26" i="7" s="1"/>
  <c r="Z22" i="7" s="1"/>
  <c r="AP3" i="8"/>
  <c r="D1" i="8"/>
  <c r="AN997" i="8"/>
  <c r="AN996" i="8"/>
  <c r="AN995" i="8"/>
  <c r="AN994" i="8"/>
  <c r="AN993" i="8"/>
  <c r="AN992" i="8"/>
  <c r="AN991" i="8"/>
  <c r="AN990" i="8"/>
  <c r="AN989" i="8"/>
  <c r="AN988" i="8"/>
  <c r="AN987" i="8"/>
  <c r="AN986" i="8"/>
  <c r="AN985" i="8"/>
  <c r="AN984" i="8"/>
  <c r="AN983" i="8"/>
  <c r="AN982" i="8"/>
  <c r="AN981" i="8"/>
  <c r="AN980" i="8"/>
  <c r="AN979" i="8"/>
  <c r="AN978" i="8"/>
  <c r="AN977" i="8"/>
  <c r="AN976" i="8"/>
  <c r="AN975" i="8"/>
  <c r="AN974" i="8"/>
  <c r="AN973" i="8"/>
  <c r="AN972" i="8"/>
  <c r="AN971" i="8"/>
  <c r="AN970" i="8"/>
  <c r="AN969" i="8"/>
  <c r="AN968" i="8"/>
  <c r="AN967" i="8"/>
  <c r="AN966" i="8"/>
  <c r="AN965" i="8"/>
  <c r="AN964" i="8"/>
  <c r="AN963" i="8"/>
  <c r="AN962" i="8"/>
  <c r="AN961" i="8"/>
  <c r="AN960" i="8"/>
  <c r="AN959" i="8"/>
  <c r="AN958" i="8"/>
  <c r="AN957" i="8"/>
  <c r="AN956" i="8"/>
  <c r="AN955" i="8"/>
  <c r="AN954" i="8"/>
  <c r="AN953" i="8"/>
  <c r="AN952" i="8"/>
  <c r="AN951" i="8"/>
  <c r="AN950" i="8"/>
  <c r="AN949" i="8"/>
  <c r="AN948" i="8"/>
  <c r="AN947" i="8"/>
  <c r="AN946" i="8"/>
  <c r="AN945" i="8"/>
  <c r="AN944" i="8"/>
  <c r="AN943" i="8"/>
  <c r="AN942" i="8"/>
  <c r="AN941" i="8"/>
  <c r="AN940" i="8"/>
  <c r="AN939" i="8"/>
  <c r="AN938" i="8"/>
  <c r="AN937" i="8"/>
  <c r="AN936" i="8"/>
  <c r="AN935" i="8"/>
  <c r="AN934" i="8"/>
  <c r="AN933" i="8"/>
  <c r="AN932" i="8"/>
  <c r="AN931" i="8"/>
  <c r="AN930" i="8"/>
  <c r="AN929" i="8"/>
  <c r="AN928" i="8"/>
  <c r="AN927" i="8"/>
  <c r="AN926" i="8"/>
  <c r="AN925" i="8"/>
  <c r="AN924" i="8"/>
  <c r="AN923" i="8"/>
  <c r="AN922" i="8"/>
  <c r="AN921" i="8"/>
  <c r="AN920" i="8"/>
  <c r="AN919" i="8"/>
  <c r="AN918" i="8"/>
  <c r="AN917" i="8"/>
  <c r="AN916" i="8"/>
  <c r="AN915" i="8"/>
  <c r="AN914" i="8"/>
  <c r="AN913" i="8"/>
  <c r="AN912" i="8"/>
  <c r="AN911" i="8"/>
  <c r="AN910" i="8"/>
  <c r="AN909" i="8"/>
  <c r="AN908" i="8"/>
  <c r="AN907" i="8"/>
  <c r="AN906" i="8"/>
  <c r="AN905" i="8"/>
  <c r="AN904" i="8"/>
  <c r="AN903" i="8"/>
  <c r="AN902" i="8"/>
  <c r="AN901" i="8"/>
  <c r="AN900" i="8"/>
  <c r="AN899" i="8"/>
  <c r="AN898" i="8"/>
  <c r="AN897" i="8"/>
  <c r="AN896" i="8"/>
  <c r="AN895" i="8"/>
  <c r="AN894" i="8"/>
  <c r="AN893" i="8"/>
  <c r="AN892" i="8"/>
  <c r="AN891" i="8"/>
  <c r="AN890" i="8"/>
  <c r="AN889" i="8"/>
  <c r="AN888" i="8"/>
  <c r="AN887" i="8"/>
  <c r="AN886" i="8"/>
  <c r="AN885" i="8"/>
  <c r="AN884" i="8"/>
  <c r="AN883" i="8"/>
  <c r="AN882" i="8"/>
  <c r="AN881" i="8"/>
  <c r="AN880" i="8"/>
  <c r="AN879" i="8"/>
  <c r="AN878" i="8"/>
  <c r="AN877" i="8"/>
  <c r="AN876" i="8"/>
  <c r="AN875" i="8"/>
  <c r="AN874" i="8"/>
  <c r="AN873" i="8"/>
  <c r="AN872" i="8"/>
  <c r="AN871" i="8"/>
  <c r="AN870" i="8"/>
  <c r="AN869" i="8"/>
  <c r="AN868" i="8"/>
  <c r="AN867" i="8"/>
  <c r="AN866" i="8"/>
  <c r="AN865" i="8"/>
  <c r="AN864" i="8"/>
  <c r="AN863" i="8"/>
  <c r="AN862" i="8"/>
  <c r="AN861" i="8"/>
  <c r="AN860" i="8"/>
  <c r="AN859" i="8"/>
  <c r="AN858" i="8"/>
  <c r="AN857" i="8"/>
  <c r="AN856" i="8"/>
  <c r="AN855" i="8"/>
  <c r="AN854" i="8"/>
  <c r="AN853" i="8"/>
  <c r="AN852" i="8"/>
  <c r="AN851" i="8"/>
  <c r="AN850" i="8"/>
  <c r="AN849" i="8"/>
  <c r="AN848" i="8"/>
  <c r="AN847" i="8"/>
  <c r="AN846" i="8"/>
  <c r="AN845" i="8"/>
  <c r="AN844" i="8"/>
  <c r="AN843" i="8"/>
  <c r="AN842" i="8"/>
  <c r="AN841" i="8"/>
  <c r="AN840" i="8"/>
  <c r="AN839" i="8"/>
  <c r="AN838" i="8"/>
  <c r="AN837" i="8"/>
  <c r="AN836" i="8"/>
  <c r="AN835" i="8"/>
  <c r="AN834" i="8"/>
  <c r="AN833" i="8"/>
  <c r="AN832" i="8"/>
  <c r="AN831" i="8"/>
  <c r="AN830" i="8"/>
  <c r="AN829" i="8"/>
  <c r="AN828" i="8"/>
  <c r="AN827" i="8"/>
  <c r="AN826" i="8"/>
  <c r="AN825" i="8"/>
  <c r="AN824" i="8"/>
  <c r="AN823" i="8"/>
  <c r="AN822" i="8"/>
  <c r="AN821" i="8"/>
  <c r="AN820" i="8"/>
  <c r="AN819" i="8"/>
  <c r="AN818" i="8"/>
  <c r="AN817" i="8"/>
  <c r="AN816" i="8"/>
  <c r="AN815" i="8"/>
  <c r="AN814" i="8"/>
  <c r="AN813" i="8"/>
  <c r="AN812" i="8"/>
  <c r="AN811" i="8"/>
  <c r="AN810" i="8"/>
  <c r="AN809" i="8"/>
  <c r="AN808" i="8"/>
  <c r="AN807" i="8"/>
  <c r="AN806" i="8"/>
  <c r="AN805" i="8"/>
  <c r="AN804" i="8"/>
  <c r="AN803" i="8"/>
  <c r="AN802" i="8"/>
  <c r="AN801" i="8"/>
  <c r="AN800" i="8"/>
  <c r="AN799" i="8"/>
  <c r="AN798" i="8"/>
  <c r="AN797" i="8"/>
  <c r="AN796" i="8"/>
  <c r="AN795" i="8"/>
  <c r="AN794" i="8"/>
  <c r="AN793" i="8"/>
  <c r="AN792" i="8"/>
  <c r="AN791" i="8"/>
  <c r="AN790" i="8"/>
  <c r="AN789" i="8"/>
  <c r="AN788" i="8"/>
  <c r="AN787" i="8"/>
  <c r="AN786" i="8"/>
  <c r="AN785" i="8"/>
  <c r="AN784" i="8"/>
  <c r="AN783" i="8"/>
  <c r="AN782" i="8"/>
  <c r="AN781" i="8"/>
  <c r="AN780" i="8"/>
  <c r="AN779" i="8"/>
  <c r="AN778" i="8"/>
  <c r="AN777" i="8"/>
  <c r="AN776" i="8"/>
  <c r="AN775" i="8"/>
  <c r="AN774" i="8"/>
  <c r="AN773" i="8"/>
  <c r="AN772" i="8"/>
  <c r="AN771" i="8"/>
  <c r="AN770" i="8"/>
  <c r="AN769" i="8"/>
  <c r="AN768" i="8"/>
  <c r="AN767" i="8"/>
  <c r="AN766" i="8"/>
  <c r="AN765" i="8"/>
  <c r="AN764" i="8"/>
  <c r="AN763" i="8"/>
  <c r="AN762" i="8"/>
  <c r="AN761" i="8"/>
  <c r="AN760" i="8"/>
  <c r="AN759" i="8"/>
  <c r="AN758" i="8"/>
  <c r="AN757" i="8"/>
  <c r="AN756" i="8"/>
  <c r="AN755" i="8"/>
  <c r="AN754" i="8"/>
  <c r="AN753" i="8"/>
  <c r="AN752" i="8"/>
  <c r="AN751" i="8"/>
  <c r="AN750" i="8"/>
  <c r="AN749" i="8"/>
  <c r="AN748" i="8"/>
  <c r="AN747" i="8"/>
  <c r="AN746" i="8"/>
  <c r="AN745" i="8"/>
  <c r="AN744" i="8"/>
  <c r="AN743" i="8"/>
  <c r="AN742" i="8"/>
  <c r="AN741" i="8"/>
  <c r="AN740" i="8"/>
  <c r="AN739" i="8"/>
  <c r="AN738" i="8"/>
  <c r="AN737" i="8"/>
  <c r="AN736" i="8"/>
  <c r="AN735" i="8"/>
  <c r="AN734" i="8"/>
  <c r="AN733" i="8"/>
  <c r="AN732" i="8"/>
  <c r="AN731" i="8"/>
  <c r="AN730" i="8"/>
  <c r="AN729" i="8"/>
  <c r="AN728" i="8"/>
  <c r="AN727" i="8"/>
  <c r="AN726" i="8"/>
  <c r="AN725" i="8"/>
  <c r="AN724" i="8"/>
  <c r="AN723" i="8"/>
  <c r="AN722" i="8"/>
  <c r="AN721" i="8"/>
  <c r="AN720" i="8"/>
  <c r="AN719" i="8"/>
  <c r="AN718" i="8"/>
  <c r="AN717" i="8"/>
  <c r="AN716" i="8"/>
  <c r="AN715" i="8"/>
  <c r="AN714" i="8"/>
  <c r="AN713" i="8"/>
  <c r="AN712" i="8"/>
  <c r="AN711" i="8"/>
  <c r="AN710" i="8"/>
  <c r="AN709" i="8"/>
  <c r="AN708" i="8"/>
  <c r="AN707" i="8"/>
  <c r="AN706" i="8"/>
  <c r="AN705" i="8"/>
  <c r="AN704" i="8"/>
  <c r="AN703" i="8"/>
  <c r="AN702" i="8"/>
  <c r="AN701" i="8"/>
  <c r="AN700" i="8"/>
  <c r="AN699" i="8"/>
  <c r="AN698" i="8"/>
  <c r="AN697" i="8"/>
  <c r="AN696" i="8"/>
  <c r="AN695" i="8"/>
  <c r="AN694" i="8"/>
  <c r="AN693" i="8"/>
  <c r="AN692" i="8"/>
  <c r="AN691" i="8"/>
  <c r="AN690" i="8"/>
  <c r="AN689" i="8"/>
  <c r="AN688" i="8"/>
  <c r="AN687" i="8"/>
  <c r="AN686" i="8"/>
  <c r="AN685" i="8"/>
  <c r="AN684" i="8"/>
  <c r="AN683" i="8"/>
  <c r="AN682" i="8"/>
  <c r="AN681" i="8"/>
  <c r="AN680" i="8"/>
  <c r="AN679" i="8"/>
  <c r="AN678" i="8"/>
  <c r="AN677" i="8"/>
  <c r="AN676" i="8"/>
  <c r="AN675" i="8"/>
  <c r="AN674" i="8"/>
  <c r="AN673" i="8"/>
  <c r="AN672" i="8"/>
  <c r="AN671" i="8"/>
  <c r="AN670" i="8"/>
  <c r="AN669" i="8"/>
  <c r="AN668" i="8"/>
  <c r="AN667" i="8"/>
  <c r="AN666" i="8"/>
  <c r="AN665" i="8"/>
  <c r="AN664" i="8"/>
  <c r="AN663" i="8"/>
  <c r="AN662" i="8"/>
  <c r="AN661" i="8"/>
  <c r="AN660" i="8"/>
  <c r="AN659" i="8"/>
  <c r="AN658" i="8"/>
  <c r="AN657" i="8"/>
  <c r="AN656" i="8"/>
  <c r="AN655" i="8"/>
  <c r="AN654" i="8"/>
  <c r="AN653" i="8"/>
  <c r="AN652" i="8"/>
  <c r="AN651" i="8"/>
  <c r="AN650" i="8"/>
  <c r="AN649" i="8"/>
  <c r="AN648" i="8"/>
  <c r="AN647" i="8"/>
  <c r="AN646" i="8"/>
  <c r="AN645" i="8"/>
  <c r="AN644" i="8"/>
  <c r="AN643" i="8"/>
  <c r="AN642" i="8"/>
  <c r="AN641" i="8"/>
  <c r="AN640" i="8"/>
  <c r="AN639" i="8"/>
  <c r="AN638" i="8"/>
  <c r="AN637" i="8"/>
  <c r="AN636" i="8"/>
  <c r="AN635" i="8"/>
  <c r="AN634" i="8"/>
  <c r="AN633" i="8"/>
  <c r="AN632" i="8"/>
  <c r="AN631" i="8"/>
  <c r="AN630" i="8"/>
  <c r="AN629" i="8"/>
  <c r="AN628" i="8"/>
  <c r="AN627" i="8"/>
  <c r="AN626" i="8"/>
  <c r="AN625" i="8"/>
  <c r="AN624" i="8"/>
  <c r="AN623" i="8"/>
  <c r="AN622" i="8"/>
  <c r="AN621" i="8"/>
  <c r="AN620" i="8"/>
  <c r="AN619" i="8"/>
  <c r="AN618" i="8"/>
  <c r="AN617" i="8"/>
  <c r="AN616" i="8"/>
  <c r="AN615" i="8"/>
  <c r="AN614" i="8"/>
  <c r="AN613" i="8"/>
  <c r="AN612" i="8"/>
  <c r="AN611" i="8"/>
  <c r="AN610" i="8"/>
  <c r="AN609" i="8"/>
  <c r="AN608" i="8"/>
  <c r="AN607" i="8"/>
  <c r="AN606" i="8"/>
  <c r="AN605" i="8"/>
  <c r="AN604" i="8"/>
  <c r="AN603" i="8"/>
  <c r="AN602" i="8"/>
  <c r="AN601" i="8"/>
  <c r="AN600" i="8"/>
  <c r="AN599" i="8"/>
  <c r="AN598" i="8"/>
  <c r="AN597" i="8"/>
  <c r="AN596" i="8"/>
  <c r="AN595" i="8"/>
  <c r="AN594" i="8"/>
  <c r="AN593" i="8"/>
  <c r="AN592" i="8"/>
  <c r="AN591" i="8"/>
  <c r="AN590" i="8"/>
  <c r="AN589" i="8"/>
  <c r="AN588" i="8"/>
  <c r="AN587" i="8"/>
  <c r="AN586" i="8"/>
  <c r="AN585" i="8"/>
  <c r="AN584" i="8"/>
  <c r="AN583" i="8"/>
  <c r="AN582" i="8"/>
  <c r="AN581" i="8"/>
  <c r="AN580" i="8"/>
  <c r="AN579" i="8"/>
  <c r="AN578" i="8"/>
  <c r="AN577" i="8"/>
  <c r="AN576" i="8"/>
  <c r="AN575" i="8"/>
  <c r="AN574" i="8"/>
  <c r="AN573" i="8"/>
  <c r="AN572" i="8"/>
  <c r="AN571" i="8"/>
  <c r="AN570" i="8"/>
  <c r="AN569" i="8"/>
  <c r="AN568" i="8"/>
  <c r="AN567" i="8"/>
  <c r="AN566" i="8"/>
  <c r="AN565" i="8"/>
  <c r="AN564" i="8"/>
  <c r="AN563" i="8"/>
  <c r="AN562" i="8"/>
  <c r="AN561" i="8"/>
  <c r="AN560" i="8"/>
  <c r="AN559" i="8"/>
  <c r="AN558" i="8"/>
  <c r="AN557" i="8"/>
  <c r="AN556" i="8"/>
  <c r="AN555" i="8"/>
  <c r="AN554" i="8"/>
  <c r="AN553" i="8"/>
  <c r="AN552" i="8"/>
  <c r="AN551" i="8"/>
  <c r="AN550" i="8"/>
  <c r="AN549" i="8"/>
  <c r="AN548" i="8"/>
  <c r="AN547" i="8"/>
  <c r="AN546" i="8"/>
  <c r="AN545" i="8"/>
  <c r="AN544" i="8"/>
  <c r="AN543" i="8"/>
  <c r="AN542" i="8"/>
  <c r="AN541" i="8"/>
  <c r="AN540" i="8"/>
  <c r="AN539" i="8"/>
  <c r="AN538" i="8"/>
  <c r="AN537" i="8"/>
  <c r="AN536" i="8"/>
  <c r="AN535" i="8"/>
  <c r="AN534" i="8"/>
  <c r="AN533" i="8"/>
  <c r="AN532" i="8"/>
  <c r="AN531" i="8"/>
  <c r="AN530" i="8"/>
  <c r="AN529" i="8"/>
  <c r="AN528" i="8"/>
  <c r="AN527" i="8"/>
  <c r="AN526" i="8"/>
  <c r="AN525" i="8"/>
  <c r="AN524" i="8"/>
  <c r="AN523" i="8"/>
  <c r="AN522" i="8"/>
  <c r="AN521" i="8"/>
  <c r="AN520" i="8"/>
  <c r="AN519" i="8"/>
  <c r="AN518" i="8"/>
  <c r="AN517" i="8"/>
  <c r="AN516" i="8"/>
  <c r="AN515" i="8"/>
  <c r="AN514" i="8"/>
  <c r="AN513" i="8"/>
  <c r="AN512" i="8"/>
  <c r="AN511" i="8"/>
  <c r="AN510" i="8"/>
  <c r="AN509" i="8"/>
  <c r="AN508" i="8"/>
  <c r="AN507" i="8"/>
  <c r="AN506" i="8"/>
  <c r="AN505" i="8"/>
  <c r="AN504" i="8"/>
  <c r="AN503" i="8"/>
  <c r="AN502" i="8"/>
  <c r="AN501" i="8"/>
  <c r="AN500" i="8"/>
  <c r="AN499" i="8"/>
  <c r="AN498" i="8"/>
  <c r="AN497" i="8"/>
  <c r="AN496" i="8"/>
  <c r="AN495" i="8"/>
  <c r="AN494" i="8"/>
  <c r="AN493" i="8"/>
  <c r="AN492" i="8"/>
  <c r="AN491" i="8"/>
  <c r="AN490" i="8"/>
  <c r="AN489" i="8"/>
  <c r="AN488" i="8"/>
  <c r="AN487" i="8"/>
  <c r="AN486" i="8"/>
  <c r="AN485" i="8"/>
  <c r="AN484" i="8"/>
  <c r="AN483" i="8"/>
  <c r="AN482" i="8"/>
  <c r="AN481" i="8"/>
  <c r="AN480" i="8"/>
  <c r="AN479" i="8"/>
  <c r="AN478" i="8"/>
  <c r="AN477" i="8"/>
  <c r="AN476" i="8"/>
  <c r="AN475" i="8"/>
  <c r="AN474" i="8"/>
  <c r="AN473" i="8"/>
  <c r="AN472" i="8"/>
  <c r="AN471" i="8"/>
  <c r="AN470" i="8"/>
  <c r="AN469" i="8"/>
  <c r="AN468" i="8"/>
  <c r="AN467" i="8"/>
  <c r="AN466" i="8"/>
  <c r="AN465" i="8"/>
  <c r="AN464" i="8"/>
  <c r="AN463" i="8"/>
  <c r="AN462" i="8"/>
  <c r="AN461" i="8"/>
  <c r="AN460" i="8"/>
  <c r="AN459" i="8"/>
  <c r="AN458" i="8"/>
  <c r="AN457" i="8"/>
  <c r="AN456" i="8"/>
  <c r="AN455" i="8"/>
  <c r="AN454" i="8"/>
  <c r="AN453" i="8"/>
  <c r="AN452" i="8"/>
  <c r="AN451" i="8"/>
  <c r="AN450" i="8"/>
  <c r="AN449" i="8"/>
  <c r="AN448" i="8"/>
  <c r="AN447" i="8"/>
  <c r="AN446" i="8"/>
  <c r="AN445" i="8"/>
  <c r="AN444" i="8"/>
  <c r="AN443" i="8"/>
  <c r="AN442" i="8"/>
  <c r="AN441" i="8"/>
  <c r="AN440" i="8"/>
  <c r="AN439" i="8"/>
  <c r="AN438" i="8"/>
  <c r="AN437" i="8"/>
  <c r="AN436" i="8"/>
  <c r="AN435" i="8"/>
  <c r="AN434" i="8"/>
  <c r="AN433" i="8"/>
  <c r="AN432" i="8"/>
  <c r="AN431" i="8"/>
  <c r="AN430" i="8"/>
  <c r="AN429" i="8"/>
  <c r="AN428" i="8"/>
  <c r="AN427" i="8"/>
  <c r="AN426" i="8"/>
  <c r="AN425" i="8"/>
  <c r="AN424" i="8"/>
  <c r="AN423" i="8"/>
  <c r="AN422" i="8"/>
  <c r="AN421" i="8"/>
  <c r="AN420" i="8"/>
  <c r="AN419" i="8"/>
  <c r="AN418" i="8"/>
  <c r="AN417" i="8"/>
  <c r="AN416" i="8"/>
  <c r="AN415" i="8"/>
  <c r="AN414" i="8"/>
  <c r="AN413" i="8"/>
  <c r="AN412" i="8"/>
  <c r="AN411" i="8"/>
  <c r="AN410" i="8"/>
  <c r="AN409" i="8"/>
  <c r="AN408" i="8"/>
  <c r="AN407" i="8"/>
  <c r="AN406" i="8"/>
  <c r="AN405" i="8"/>
  <c r="AN404" i="8"/>
  <c r="AN403" i="8"/>
  <c r="AN402" i="8"/>
  <c r="AN401" i="8"/>
  <c r="AN400" i="8"/>
  <c r="AN399" i="8"/>
  <c r="AN398" i="8"/>
  <c r="AN397" i="8"/>
  <c r="AN396" i="8"/>
  <c r="AN395" i="8"/>
  <c r="AN394" i="8"/>
  <c r="AN393" i="8"/>
  <c r="AN392" i="8"/>
  <c r="AN391" i="8"/>
  <c r="AN390" i="8"/>
  <c r="AN389" i="8"/>
  <c r="AN388" i="8"/>
  <c r="AN387" i="8"/>
  <c r="AN386" i="8"/>
  <c r="AN385" i="8"/>
  <c r="AN384" i="8"/>
  <c r="AN383" i="8"/>
  <c r="AN382" i="8"/>
  <c r="AN381" i="8"/>
  <c r="AN380" i="8"/>
  <c r="AN379" i="8"/>
  <c r="AN378" i="8"/>
  <c r="AN377" i="8"/>
  <c r="AN376" i="8"/>
  <c r="AN375" i="8"/>
  <c r="AN374" i="8"/>
  <c r="AN373" i="8"/>
  <c r="AN372" i="8"/>
  <c r="AN371" i="8"/>
  <c r="AN370" i="8"/>
  <c r="AN369" i="8"/>
  <c r="AN368" i="8"/>
  <c r="AN367" i="8"/>
  <c r="AN366" i="8"/>
  <c r="AN365" i="8"/>
  <c r="AN364" i="8"/>
  <c r="AN363" i="8"/>
  <c r="AN362" i="8"/>
  <c r="AN361" i="8"/>
  <c r="AN360" i="8"/>
  <c r="AN359" i="8"/>
  <c r="AN358" i="8"/>
  <c r="AN357" i="8"/>
  <c r="AN356" i="8"/>
  <c r="AN355" i="8"/>
  <c r="AN354" i="8"/>
  <c r="AN353" i="8"/>
  <c r="AN352" i="8"/>
  <c r="AN351" i="8"/>
  <c r="AN350" i="8"/>
  <c r="AN349" i="8"/>
  <c r="AN348" i="8"/>
  <c r="AN347" i="8"/>
  <c r="AN346" i="8"/>
  <c r="AN345" i="8"/>
  <c r="AN344" i="8"/>
  <c r="AN343" i="8"/>
  <c r="AN342" i="8"/>
  <c r="AN341" i="8"/>
  <c r="AN340" i="8"/>
  <c r="AN339" i="8"/>
  <c r="AN338" i="8"/>
  <c r="AN337" i="8"/>
  <c r="AN336" i="8"/>
  <c r="AN335" i="8"/>
  <c r="AN334" i="8"/>
  <c r="AN333" i="8"/>
  <c r="AN332" i="8"/>
  <c r="AN331" i="8"/>
  <c r="AN330" i="8"/>
  <c r="AN329" i="8"/>
  <c r="AN328" i="8"/>
  <c r="AN327" i="8"/>
  <c r="AN326" i="8"/>
  <c r="AN325" i="8"/>
  <c r="AN324" i="8"/>
  <c r="AN323" i="8"/>
  <c r="AN322" i="8"/>
  <c r="AN321" i="8"/>
  <c r="AN320" i="8"/>
  <c r="AN319" i="8"/>
  <c r="AN318" i="8"/>
  <c r="AN317" i="8"/>
  <c r="AN316" i="8"/>
  <c r="AN315" i="8"/>
  <c r="AN314" i="8"/>
  <c r="AN313" i="8"/>
  <c r="AN312" i="8"/>
  <c r="AN311" i="8"/>
  <c r="AN310" i="8"/>
  <c r="AN309" i="8"/>
  <c r="AN308" i="8"/>
  <c r="AN307" i="8"/>
  <c r="AN306" i="8"/>
  <c r="AN305" i="8"/>
  <c r="AN304" i="8"/>
  <c r="AN303" i="8"/>
  <c r="AN302" i="8"/>
  <c r="AN301" i="8"/>
  <c r="AN300" i="8"/>
  <c r="AN299" i="8"/>
  <c r="AN298" i="8"/>
  <c r="AN297" i="8"/>
  <c r="AN296" i="8"/>
  <c r="AN295" i="8"/>
  <c r="AN294" i="8"/>
  <c r="AN293" i="8"/>
  <c r="AN292" i="8"/>
  <c r="AN291" i="8"/>
  <c r="AN290" i="8"/>
  <c r="AN289" i="8"/>
  <c r="AN288" i="8"/>
  <c r="AN287" i="8"/>
  <c r="AN286" i="8"/>
  <c r="AN285" i="8"/>
  <c r="AN284" i="8"/>
  <c r="AN283" i="8"/>
  <c r="AN282" i="8"/>
  <c r="AN281" i="8"/>
  <c r="AN280" i="8"/>
  <c r="AN279" i="8"/>
  <c r="AN278" i="8"/>
  <c r="AN277" i="8"/>
  <c r="AN276" i="8"/>
  <c r="AN275" i="8"/>
  <c r="AN274" i="8"/>
  <c r="AN273" i="8"/>
  <c r="AN272" i="8"/>
  <c r="AN271" i="8"/>
  <c r="AN270" i="8"/>
  <c r="AN269" i="8"/>
  <c r="AN268" i="8"/>
  <c r="AN267" i="8"/>
  <c r="AN266" i="8"/>
  <c r="AN265" i="8"/>
  <c r="AN264" i="8"/>
  <c r="AN263" i="8"/>
  <c r="AN262" i="8"/>
  <c r="AN261" i="8"/>
  <c r="AN260" i="8"/>
  <c r="AN259" i="8"/>
  <c r="AN258" i="8"/>
  <c r="AN257" i="8"/>
  <c r="AN256" i="8"/>
  <c r="AN255" i="8"/>
  <c r="AN254" i="8"/>
  <c r="AN253" i="8"/>
  <c r="AN252" i="8"/>
  <c r="AN251" i="8"/>
  <c r="AN250" i="8"/>
  <c r="AN249" i="8"/>
  <c r="AN248" i="8"/>
  <c r="AN247" i="8"/>
  <c r="AN246" i="8"/>
  <c r="AN245" i="8"/>
  <c r="AN244" i="8"/>
  <c r="AN243" i="8"/>
  <c r="AN242" i="8"/>
  <c r="AN241" i="8"/>
  <c r="AN240" i="8"/>
  <c r="AN239" i="8"/>
  <c r="AN238" i="8"/>
  <c r="AN237" i="8"/>
  <c r="AN236" i="8"/>
  <c r="AN235" i="8"/>
  <c r="AN234" i="8"/>
  <c r="AN233" i="8"/>
  <c r="AN232" i="8"/>
  <c r="AN231" i="8"/>
  <c r="AN230" i="8"/>
  <c r="AN229" i="8"/>
  <c r="AN228" i="8"/>
  <c r="AN227" i="8"/>
  <c r="AN226" i="8"/>
  <c r="AN225" i="8"/>
  <c r="AN224" i="8"/>
  <c r="AN223" i="8"/>
  <c r="AN222" i="8"/>
  <c r="AN221" i="8"/>
  <c r="AN220" i="8"/>
  <c r="AN219" i="8"/>
  <c r="AN218" i="8"/>
  <c r="AN217" i="8"/>
  <c r="AN216" i="8"/>
  <c r="AN215" i="8"/>
  <c r="AN214" i="8"/>
  <c r="AN213" i="8"/>
  <c r="AN212" i="8"/>
  <c r="AN211" i="8"/>
  <c r="AN210" i="8"/>
  <c r="AN209" i="8"/>
  <c r="AN208" i="8"/>
  <c r="AN207" i="8"/>
  <c r="AN206" i="8"/>
  <c r="AN205" i="8"/>
  <c r="AN204" i="8"/>
  <c r="AN203" i="8"/>
  <c r="AN202" i="8"/>
  <c r="AN201" i="8"/>
  <c r="AN200" i="8"/>
  <c r="AN199" i="8"/>
  <c r="AN198" i="8"/>
  <c r="AN197" i="8"/>
  <c r="AN196" i="8"/>
  <c r="AN195" i="8"/>
  <c r="AN194" i="8"/>
  <c r="AN193" i="8"/>
  <c r="AN192" i="8"/>
  <c r="AN191" i="8"/>
  <c r="AN190" i="8"/>
  <c r="AN189" i="8"/>
  <c r="AN188" i="8"/>
  <c r="AN187" i="8"/>
  <c r="AN186" i="8"/>
  <c r="AN185" i="8"/>
  <c r="AN184" i="8"/>
  <c r="AN183" i="8"/>
  <c r="AN182" i="8"/>
  <c r="AN181" i="8"/>
  <c r="AN180" i="8"/>
  <c r="AN179" i="8"/>
  <c r="AN178" i="8"/>
  <c r="AN177" i="8"/>
  <c r="AN176" i="8"/>
  <c r="AN175" i="8"/>
  <c r="AN174" i="8"/>
  <c r="AN173" i="8"/>
  <c r="AN172" i="8"/>
  <c r="AN171" i="8"/>
  <c r="AN170" i="8"/>
  <c r="AN169" i="8"/>
  <c r="AN168" i="8"/>
  <c r="AN167" i="8"/>
  <c r="AN166" i="8"/>
  <c r="AN165" i="8"/>
  <c r="AN164" i="8"/>
  <c r="AN163" i="8"/>
  <c r="AN162" i="8"/>
  <c r="AN161" i="8"/>
  <c r="AN160" i="8"/>
  <c r="AN159" i="8"/>
  <c r="AN158" i="8"/>
  <c r="AN157" i="8"/>
  <c r="AN156" i="8"/>
  <c r="AN155" i="8"/>
  <c r="AN154" i="8"/>
  <c r="AN153" i="8"/>
  <c r="AN152" i="8"/>
  <c r="AN151" i="8"/>
  <c r="AN150" i="8"/>
  <c r="AN149" i="8"/>
  <c r="AN148" i="8"/>
  <c r="AN147" i="8"/>
  <c r="AN146" i="8"/>
  <c r="AN145" i="8"/>
  <c r="AN144" i="8"/>
  <c r="AN143" i="8"/>
  <c r="AN142" i="8"/>
  <c r="AN141" i="8"/>
  <c r="AN140" i="8"/>
  <c r="AN139" i="8"/>
  <c r="AN138" i="8"/>
  <c r="AN137" i="8"/>
  <c r="AN136" i="8"/>
  <c r="AN135" i="8"/>
  <c r="AN134" i="8"/>
  <c r="AN133" i="8"/>
  <c r="AN132" i="8"/>
  <c r="AN131" i="8"/>
  <c r="AN130" i="8"/>
  <c r="AN129" i="8"/>
  <c r="AN128" i="8"/>
  <c r="AN127" i="8"/>
  <c r="AN126" i="8"/>
  <c r="AN125" i="8"/>
  <c r="AN124" i="8"/>
  <c r="AN123" i="8"/>
  <c r="AN122" i="8"/>
  <c r="AN121" i="8"/>
  <c r="AN120" i="8"/>
  <c r="AN119" i="8"/>
  <c r="AN118" i="8"/>
  <c r="AN117" i="8"/>
  <c r="AN116" i="8"/>
  <c r="AN115" i="8"/>
  <c r="AN114" i="8"/>
  <c r="AN113" i="8"/>
  <c r="AN112" i="8"/>
  <c r="AN111" i="8"/>
  <c r="AN110" i="8"/>
  <c r="AN109" i="8"/>
  <c r="AN108" i="8"/>
  <c r="AN107" i="8"/>
  <c r="AN106" i="8"/>
  <c r="AN105" i="8"/>
  <c r="AN104" i="8"/>
  <c r="AN103" i="8"/>
  <c r="AN102" i="8"/>
  <c r="AN101" i="8"/>
  <c r="AN100" i="8"/>
  <c r="AN99" i="8"/>
  <c r="AN98" i="8"/>
  <c r="AN96" i="8"/>
  <c r="AN95" i="8"/>
  <c r="AN94" i="8"/>
  <c r="AN93" i="8"/>
  <c r="AN92" i="8"/>
  <c r="AN91" i="8"/>
  <c r="AN90" i="8"/>
  <c r="AN89" i="8"/>
  <c r="AN88" i="8"/>
  <c r="AN87" i="8"/>
  <c r="AN86" i="8"/>
  <c r="AN85" i="8"/>
  <c r="AN84" i="8"/>
  <c r="AN81" i="8"/>
  <c r="AN77" i="8"/>
  <c r="AN76" i="8"/>
  <c r="AN75" i="8"/>
  <c r="AN74" i="8"/>
  <c r="AN73" i="8"/>
  <c r="AN72" i="8"/>
  <c r="AN71" i="8"/>
  <c r="AN70" i="8"/>
  <c r="AN69" i="8"/>
  <c r="AN68" i="8"/>
  <c r="AN67" i="8"/>
  <c r="AN66" i="8"/>
  <c r="AN65" i="8"/>
  <c r="AN64" i="8"/>
  <c r="AN63" i="8"/>
  <c r="AN62" i="8"/>
  <c r="AN61" i="8"/>
  <c r="AN60" i="8"/>
  <c r="AN59" i="8"/>
  <c r="AN58" i="8"/>
  <c r="AN57" i="8"/>
  <c r="AN56" i="8"/>
  <c r="AN55" i="8"/>
  <c r="AN54" i="8"/>
  <c r="AN53" i="8"/>
  <c r="AN52" i="8"/>
  <c r="AN51" i="8"/>
  <c r="AN50" i="8"/>
  <c r="AN49" i="8"/>
  <c r="AN48" i="8"/>
  <c r="AN47" i="8"/>
  <c r="AN46" i="8"/>
  <c r="AN45" i="8"/>
  <c r="AN44" i="8"/>
  <c r="AN43" i="8"/>
  <c r="AN42" i="8"/>
  <c r="AN41" i="8"/>
  <c r="AN40" i="8"/>
  <c r="AN39" i="8"/>
  <c r="AN38" i="8"/>
  <c r="AN37" i="8"/>
  <c r="AN36" i="8"/>
  <c r="AN35" i="8"/>
  <c r="AN34" i="8"/>
  <c r="AN33" i="8"/>
  <c r="AN32" i="8"/>
  <c r="AN31" i="8"/>
  <c r="AN30" i="8"/>
  <c r="AN29" i="8"/>
  <c r="AN28" i="8"/>
  <c r="AN27" i="8"/>
  <c r="AN26" i="8"/>
  <c r="AN25" i="8"/>
  <c r="AN24" i="8"/>
  <c r="AN23" i="8"/>
  <c r="AN22" i="8"/>
  <c r="AN21" i="8"/>
  <c r="AN20" i="8"/>
  <c r="AN19" i="8"/>
  <c r="AN18" i="8"/>
  <c r="AN17" i="8"/>
  <c r="AN16" i="8"/>
  <c r="AN15" i="8"/>
  <c r="AN14" i="8"/>
  <c r="AN13" i="8"/>
  <c r="AN12" i="8"/>
  <c r="AN11" i="8"/>
  <c r="AN10" i="8"/>
  <c r="AN9" i="8"/>
  <c r="AN8" i="8"/>
  <c r="AN7" i="8"/>
  <c r="AN6" i="8"/>
  <c r="AN5" i="8"/>
  <c r="AN4" i="8"/>
  <c r="U1000" i="8"/>
  <c r="V5" i="8"/>
  <c r="V6" i="8"/>
  <c r="V7" i="8"/>
  <c r="V8" i="8"/>
  <c r="V9" i="8"/>
  <c r="V10" i="8"/>
  <c r="V11" i="8"/>
  <c r="V12" i="8"/>
  <c r="V14" i="8"/>
  <c r="V15" i="8"/>
  <c r="V16" i="8"/>
  <c r="V17" i="8"/>
  <c r="V18" i="8"/>
  <c r="V19" i="8"/>
  <c r="V20" i="8"/>
  <c r="V21" i="8"/>
  <c r="V22" i="8"/>
  <c r="V23" i="8"/>
  <c r="V24" i="8"/>
  <c r="V25" i="8"/>
  <c r="V26" i="8"/>
  <c r="V27" i="8"/>
  <c r="V28" i="8"/>
  <c r="V29" i="8"/>
  <c r="V30" i="8"/>
  <c r="V31" i="8"/>
  <c r="V32" i="8"/>
  <c r="V33" i="8"/>
  <c r="V34" i="8"/>
  <c r="V35" i="8"/>
  <c r="V36" i="8"/>
  <c r="V37" i="8"/>
  <c r="V38" i="8"/>
  <c r="V39" i="8"/>
  <c r="V40" i="8"/>
  <c r="V41" i="8"/>
  <c r="V42" i="8"/>
  <c r="V43" i="8"/>
  <c r="V44" i="8"/>
  <c r="V45" i="8"/>
  <c r="V46" i="8"/>
  <c r="V53" i="8"/>
  <c r="V54" i="8"/>
  <c r="V55" i="8"/>
  <c r="V56" i="8"/>
  <c r="V57" i="8"/>
  <c r="V58" i="8"/>
  <c r="V59" i="8"/>
  <c r="V60" i="8"/>
  <c r="V61" i="8"/>
  <c r="V62" i="8"/>
  <c r="V63" i="8"/>
  <c r="V64" i="8"/>
  <c r="V65" i="8"/>
  <c r="V66" i="8"/>
  <c r="V67" i="8"/>
  <c r="V68" i="8"/>
  <c r="V69" i="8"/>
  <c r="V72" i="8"/>
  <c r="V73" i="8"/>
  <c r="V74" i="8"/>
  <c r="V75" i="8"/>
  <c r="V76" i="8"/>
  <c r="V77" i="8"/>
  <c r="V81" i="8"/>
  <c r="V84" i="8"/>
  <c r="V86" i="8"/>
  <c r="V87" i="8"/>
  <c r="V88" i="8"/>
  <c r="V89" i="8"/>
  <c r="V90" i="8"/>
  <c r="V91" i="8"/>
  <c r="V93" i="8"/>
  <c r="V94" i="8"/>
  <c r="V95" i="8"/>
  <c r="V98" i="8"/>
  <c r="V99" i="8"/>
  <c r="V100" i="8"/>
  <c r="V101" i="8"/>
  <c r="V102" i="8"/>
  <c r="V104" i="8"/>
  <c r="V105" i="8"/>
  <c r="V106" i="8"/>
  <c r="V107" i="8"/>
  <c r="V108" i="8"/>
  <c r="V109" i="8"/>
  <c r="V110" i="8"/>
  <c r="V111" i="8"/>
  <c r="V112" i="8"/>
  <c r="V113" i="8"/>
  <c r="V114" i="8"/>
  <c r="V115" i="8"/>
  <c r="V116" i="8"/>
  <c r="V117" i="8"/>
  <c r="V118" i="8"/>
  <c r="V119" i="8"/>
  <c r="V120" i="8"/>
  <c r="V121" i="8"/>
  <c r="V122" i="8"/>
  <c r="V123" i="8"/>
  <c r="V124" i="8"/>
  <c r="V125" i="8"/>
  <c r="V126" i="8"/>
  <c r="V127" i="8"/>
  <c r="V128" i="8"/>
  <c r="V129" i="8"/>
  <c r="V130" i="8"/>
  <c r="V131" i="8"/>
  <c r="V132" i="8"/>
  <c r="V133" i="8"/>
  <c r="V134" i="8"/>
  <c r="V135" i="8"/>
  <c r="V136" i="8"/>
  <c r="V137" i="8"/>
  <c r="V138" i="8"/>
  <c r="V139" i="8"/>
  <c r="V140" i="8"/>
  <c r="V141" i="8"/>
  <c r="V142" i="8"/>
  <c r="V143" i="8"/>
  <c r="V144" i="8"/>
  <c r="V145" i="8"/>
  <c r="V146" i="8"/>
  <c r="V147" i="8"/>
  <c r="V148" i="8"/>
  <c r="V149" i="8"/>
  <c r="V150" i="8"/>
  <c r="V151" i="8"/>
  <c r="V152" i="8"/>
  <c r="V153" i="8"/>
  <c r="V154" i="8"/>
  <c r="V155" i="8"/>
  <c r="V156" i="8"/>
  <c r="V157" i="8"/>
  <c r="V158" i="8"/>
  <c r="V159" i="8"/>
  <c r="V160" i="8"/>
  <c r="V161" i="8"/>
  <c r="V162" i="8"/>
  <c r="V163" i="8"/>
  <c r="V164" i="8"/>
  <c r="V165" i="8"/>
  <c r="V166" i="8"/>
  <c r="V167" i="8"/>
  <c r="V168" i="8"/>
  <c r="V169" i="8"/>
  <c r="V170" i="8"/>
  <c r="V171" i="8"/>
  <c r="V172" i="8"/>
  <c r="V173" i="8"/>
  <c r="V174" i="8"/>
  <c r="V175" i="8"/>
  <c r="V176" i="8"/>
  <c r="V177" i="8"/>
  <c r="V178" i="8"/>
  <c r="V179" i="8"/>
  <c r="V180" i="8"/>
  <c r="V181" i="8"/>
  <c r="V182" i="8"/>
  <c r="V183" i="8"/>
  <c r="V184" i="8"/>
  <c r="V185" i="8"/>
  <c r="V186" i="8"/>
  <c r="V187" i="8"/>
  <c r="V188" i="8"/>
  <c r="V189" i="8"/>
  <c r="V190" i="8"/>
  <c r="V191" i="8"/>
  <c r="V192" i="8"/>
  <c r="V193" i="8"/>
  <c r="V194" i="8"/>
  <c r="V195" i="8"/>
  <c r="V196" i="8"/>
  <c r="V197" i="8"/>
  <c r="V198" i="8"/>
  <c r="V199" i="8"/>
  <c r="V200" i="8"/>
  <c r="V201" i="8"/>
  <c r="V202" i="8"/>
  <c r="V203" i="8"/>
  <c r="V204" i="8"/>
  <c r="V205" i="8"/>
  <c r="V206" i="8"/>
  <c r="V207" i="8"/>
  <c r="V208" i="8"/>
  <c r="V209" i="8"/>
  <c r="V210" i="8"/>
  <c r="V211" i="8"/>
  <c r="V212" i="8"/>
  <c r="V213" i="8"/>
  <c r="V214" i="8"/>
  <c r="V215" i="8"/>
  <c r="V216" i="8"/>
  <c r="V217" i="8"/>
  <c r="V218" i="8"/>
  <c r="V219" i="8"/>
  <c r="V220" i="8"/>
  <c r="V221" i="8"/>
  <c r="V222" i="8"/>
  <c r="V223" i="8"/>
  <c r="V224" i="8"/>
  <c r="V225" i="8"/>
  <c r="V226" i="8"/>
  <c r="V227" i="8"/>
  <c r="V228" i="8"/>
  <c r="V229" i="8"/>
  <c r="V230" i="8"/>
  <c r="V231" i="8"/>
  <c r="V232" i="8"/>
  <c r="V233" i="8"/>
  <c r="V234" i="8"/>
  <c r="V235" i="8"/>
  <c r="V236" i="8"/>
  <c r="V237" i="8"/>
  <c r="V238" i="8"/>
  <c r="V239" i="8"/>
  <c r="V240" i="8"/>
  <c r="V241" i="8"/>
  <c r="V242" i="8"/>
  <c r="V243" i="8"/>
  <c r="V244" i="8"/>
  <c r="V245" i="8"/>
  <c r="V246" i="8"/>
  <c r="V247" i="8"/>
  <c r="V248" i="8"/>
  <c r="V249" i="8"/>
  <c r="V250" i="8"/>
  <c r="V251" i="8"/>
  <c r="V252" i="8"/>
  <c r="V253" i="8"/>
  <c r="V254" i="8"/>
  <c r="V255" i="8"/>
  <c r="V256" i="8"/>
  <c r="V257" i="8"/>
  <c r="V258" i="8"/>
  <c r="V259" i="8"/>
  <c r="V260" i="8"/>
  <c r="V261" i="8"/>
  <c r="V262" i="8"/>
  <c r="V263" i="8"/>
  <c r="V264" i="8"/>
  <c r="V265" i="8"/>
  <c r="V266" i="8"/>
  <c r="V267" i="8"/>
  <c r="V268" i="8"/>
  <c r="V269" i="8"/>
  <c r="V270" i="8"/>
  <c r="V271" i="8"/>
  <c r="V272" i="8"/>
  <c r="V273" i="8"/>
  <c r="V274" i="8"/>
  <c r="V275" i="8"/>
  <c r="V276" i="8"/>
  <c r="V277" i="8"/>
  <c r="V278" i="8"/>
  <c r="V279" i="8"/>
  <c r="V280" i="8"/>
  <c r="V281" i="8"/>
  <c r="V282" i="8"/>
  <c r="V283" i="8"/>
  <c r="V284" i="8"/>
  <c r="V285" i="8"/>
  <c r="V286" i="8"/>
  <c r="V287" i="8"/>
  <c r="V288" i="8"/>
  <c r="V289" i="8"/>
  <c r="V290" i="8"/>
  <c r="V291" i="8"/>
  <c r="V292" i="8"/>
  <c r="V293" i="8"/>
  <c r="V294" i="8"/>
  <c r="V295" i="8"/>
  <c r="V296" i="8"/>
  <c r="V297" i="8"/>
  <c r="V298" i="8"/>
  <c r="V299" i="8"/>
  <c r="V300" i="8"/>
  <c r="V301" i="8"/>
  <c r="V302" i="8"/>
  <c r="V303" i="8"/>
  <c r="V304" i="8"/>
  <c r="V305" i="8"/>
  <c r="V306" i="8"/>
  <c r="V307" i="8"/>
  <c r="V308" i="8"/>
  <c r="V309" i="8"/>
  <c r="V310" i="8"/>
  <c r="V311" i="8"/>
  <c r="V312" i="8"/>
  <c r="V313" i="8"/>
  <c r="V314" i="8"/>
  <c r="V315" i="8"/>
  <c r="V316" i="8"/>
  <c r="V317" i="8"/>
  <c r="V318" i="8"/>
  <c r="V319" i="8"/>
  <c r="V320" i="8"/>
  <c r="V321" i="8"/>
  <c r="V322" i="8"/>
  <c r="V323" i="8"/>
  <c r="V324" i="8"/>
  <c r="V325" i="8"/>
  <c r="V326" i="8"/>
  <c r="V327" i="8"/>
  <c r="V328" i="8"/>
  <c r="V329" i="8"/>
  <c r="V330" i="8"/>
  <c r="V331" i="8"/>
  <c r="V332" i="8"/>
  <c r="V333" i="8"/>
  <c r="V334" i="8"/>
  <c r="V335" i="8"/>
  <c r="V336" i="8"/>
  <c r="V337" i="8"/>
  <c r="V338" i="8"/>
  <c r="V339" i="8"/>
  <c r="V340" i="8"/>
  <c r="V341" i="8"/>
  <c r="V342" i="8"/>
  <c r="V343" i="8"/>
  <c r="V344" i="8"/>
  <c r="V345" i="8"/>
  <c r="V346" i="8"/>
  <c r="V347" i="8"/>
  <c r="V348" i="8"/>
  <c r="V349" i="8"/>
  <c r="V350" i="8"/>
  <c r="V351" i="8"/>
  <c r="V352" i="8"/>
  <c r="V353" i="8"/>
  <c r="V354" i="8"/>
  <c r="V355" i="8"/>
  <c r="V356" i="8"/>
  <c r="V357" i="8"/>
  <c r="V358" i="8"/>
  <c r="V359" i="8"/>
  <c r="V360" i="8"/>
  <c r="V361" i="8"/>
  <c r="V362" i="8"/>
  <c r="V363" i="8"/>
  <c r="V364" i="8"/>
  <c r="V365" i="8"/>
  <c r="V366" i="8"/>
  <c r="V367" i="8"/>
  <c r="V368" i="8"/>
  <c r="V369" i="8"/>
  <c r="V370" i="8"/>
  <c r="V371" i="8"/>
  <c r="V372" i="8"/>
  <c r="V373" i="8"/>
  <c r="V374" i="8"/>
  <c r="V375" i="8"/>
  <c r="V376" i="8"/>
  <c r="V377" i="8"/>
  <c r="V378" i="8"/>
  <c r="V379" i="8"/>
  <c r="V380" i="8"/>
  <c r="V381" i="8"/>
  <c r="V382" i="8"/>
  <c r="V383" i="8"/>
  <c r="V384" i="8"/>
  <c r="V385" i="8"/>
  <c r="V386" i="8"/>
  <c r="V387" i="8"/>
  <c r="V388" i="8"/>
  <c r="V389" i="8"/>
  <c r="V390" i="8"/>
  <c r="V391" i="8"/>
  <c r="V392" i="8"/>
  <c r="V393" i="8"/>
  <c r="V394" i="8"/>
  <c r="V395" i="8"/>
  <c r="V396" i="8"/>
  <c r="V397" i="8"/>
  <c r="V398" i="8"/>
  <c r="V399" i="8"/>
  <c r="V400" i="8"/>
  <c r="V401" i="8"/>
  <c r="V402" i="8"/>
  <c r="V403" i="8"/>
  <c r="V404" i="8"/>
  <c r="V405" i="8"/>
  <c r="V406" i="8"/>
  <c r="V407" i="8"/>
  <c r="V408" i="8"/>
  <c r="V409" i="8"/>
  <c r="V410" i="8"/>
  <c r="V411" i="8"/>
  <c r="V412" i="8"/>
  <c r="V413" i="8"/>
  <c r="V414" i="8"/>
  <c r="V415" i="8"/>
  <c r="V416" i="8"/>
  <c r="V417" i="8"/>
  <c r="V418" i="8"/>
  <c r="V419" i="8"/>
  <c r="V420" i="8"/>
  <c r="V421" i="8"/>
  <c r="V422" i="8"/>
  <c r="V423" i="8"/>
  <c r="V424" i="8"/>
  <c r="V425" i="8"/>
  <c r="V426" i="8"/>
  <c r="V427" i="8"/>
  <c r="V428" i="8"/>
  <c r="V429" i="8"/>
  <c r="V430" i="8"/>
  <c r="V431" i="8"/>
  <c r="V432" i="8"/>
  <c r="V433" i="8"/>
  <c r="V434" i="8"/>
  <c r="V435" i="8"/>
  <c r="V436" i="8"/>
  <c r="V437" i="8"/>
  <c r="V438" i="8"/>
  <c r="V439" i="8"/>
  <c r="V440" i="8"/>
  <c r="V441" i="8"/>
  <c r="V442" i="8"/>
  <c r="V443" i="8"/>
  <c r="V444" i="8"/>
  <c r="V445" i="8"/>
  <c r="V446" i="8"/>
  <c r="V447" i="8"/>
  <c r="V448" i="8"/>
  <c r="V449" i="8"/>
  <c r="V450" i="8"/>
  <c r="V451" i="8"/>
  <c r="V452" i="8"/>
  <c r="V453" i="8"/>
  <c r="V454" i="8"/>
  <c r="V455" i="8"/>
  <c r="V456" i="8"/>
  <c r="V457" i="8"/>
  <c r="V458" i="8"/>
  <c r="V459" i="8"/>
  <c r="V460" i="8"/>
  <c r="V461" i="8"/>
  <c r="V462" i="8"/>
  <c r="V463" i="8"/>
  <c r="V464" i="8"/>
  <c r="V465" i="8"/>
  <c r="V466" i="8"/>
  <c r="V467" i="8"/>
  <c r="V468" i="8"/>
  <c r="V469" i="8"/>
  <c r="V470" i="8"/>
  <c r="V471" i="8"/>
  <c r="V472" i="8"/>
  <c r="V473" i="8"/>
  <c r="V474" i="8"/>
  <c r="V475" i="8"/>
  <c r="V476" i="8"/>
  <c r="V477" i="8"/>
  <c r="V478" i="8"/>
  <c r="V479" i="8"/>
  <c r="V480" i="8"/>
  <c r="V481" i="8"/>
  <c r="V482" i="8"/>
  <c r="V483" i="8"/>
  <c r="V484" i="8"/>
  <c r="V485" i="8"/>
  <c r="V486" i="8"/>
  <c r="V487" i="8"/>
  <c r="V488" i="8"/>
  <c r="V489" i="8"/>
  <c r="V490" i="8"/>
  <c r="V491" i="8"/>
  <c r="V492" i="8"/>
  <c r="V493" i="8"/>
  <c r="V494" i="8"/>
  <c r="V495" i="8"/>
  <c r="V496" i="8"/>
  <c r="V497" i="8"/>
  <c r="V498" i="8"/>
  <c r="V499" i="8"/>
  <c r="V500" i="8"/>
  <c r="V501" i="8"/>
  <c r="V502" i="8"/>
  <c r="V503" i="8"/>
  <c r="V504" i="8"/>
  <c r="V505" i="8"/>
  <c r="V506" i="8"/>
  <c r="V507" i="8"/>
  <c r="V508" i="8"/>
  <c r="V509" i="8"/>
  <c r="V510" i="8"/>
  <c r="V511" i="8"/>
  <c r="V512" i="8"/>
  <c r="V513" i="8"/>
  <c r="V514" i="8"/>
  <c r="V515" i="8"/>
  <c r="V516" i="8"/>
  <c r="V517" i="8"/>
  <c r="V518" i="8"/>
  <c r="V519" i="8"/>
  <c r="V520" i="8"/>
  <c r="V521" i="8"/>
  <c r="V522" i="8"/>
  <c r="V523" i="8"/>
  <c r="V524" i="8"/>
  <c r="V525" i="8"/>
  <c r="V526" i="8"/>
  <c r="V527" i="8"/>
  <c r="V528" i="8"/>
  <c r="V529" i="8"/>
  <c r="V530" i="8"/>
  <c r="V531" i="8"/>
  <c r="V532" i="8"/>
  <c r="V533" i="8"/>
  <c r="V534" i="8"/>
  <c r="V535" i="8"/>
  <c r="V536" i="8"/>
  <c r="V537" i="8"/>
  <c r="V538" i="8"/>
  <c r="V539" i="8"/>
  <c r="V540" i="8"/>
  <c r="V541" i="8"/>
  <c r="V542" i="8"/>
  <c r="V543" i="8"/>
  <c r="V544" i="8"/>
  <c r="V545" i="8"/>
  <c r="V546" i="8"/>
  <c r="V547" i="8"/>
  <c r="V548" i="8"/>
  <c r="V549" i="8"/>
  <c r="V550" i="8"/>
  <c r="V551" i="8"/>
  <c r="V552" i="8"/>
  <c r="V553" i="8"/>
  <c r="V554" i="8"/>
  <c r="V555" i="8"/>
  <c r="V556" i="8"/>
  <c r="V557" i="8"/>
  <c r="V558" i="8"/>
  <c r="V559" i="8"/>
  <c r="V560" i="8"/>
  <c r="V561" i="8"/>
  <c r="V562" i="8"/>
  <c r="V563" i="8"/>
  <c r="V564" i="8"/>
  <c r="V565" i="8"/>
  <c r="V566" i="8"/>
  <c r="V567" i="8"/>
  <c r="V568" i="8"/>
  <c r="V569" i="8"/>
  <c r="V570" i="8"/>
  <c r="V571" i="8"/>
  <c r="V572" i="8"/>
  <c r="V573" i="8"/>
  <c r="V574" i="8"/>
  <c r="V575" i="8"/>
  <c r="V576" i="8"/>
  <c r="V577" i="8"/>
  <c r="V578" i="8"/>
  <c r="V579" i="8"/>
  <c r="V580" i="8"/>
  <c r="V581" i="8"/>
  <c r="V582" i="8"/>
  <c r="V583" i="8"/>
  <c r="V584" i="8"/>
  <c r="V585" i="8"/>
  <c r="V586" i="8"/>
  <c r="V587" i="8"/>
  <c r="V588" i="8"/>
  <c r="V589" i="8"/>
  <c r="V590" i="8"/>
  <c r="V591" i="8"/>
  <c r="V592" i="8"/>
  <c r="V593" i="8"/>
  <c r="V594" i="8"/>
  <c r="V595" i="8"/>
  <c r="V596" i="8"/>
  <c r="V597" i="8"/>
  <c r="V598" i="8"/>
  <c r="V599" i="8"/>
  <c r="V600" i="8"/>
  <c r="V601" i="8"/>
  <c r="V602" i="8"/>
  <c r="V603" i="8"/>
  <c r="V604" i="8"/>
  <c r="V605" i="8"/>
  <c r="V606" i="8"/>
  <c r="V607" i="8"/>
  <c r="V608" i="8"/>
  <c r="V609" i="8"/>
  <c r="V610" i="8"/>
  <c r="V611" i="8"/>
  <c r="V612" i="8"/>
  <c r="V613" i="8"/>
  <c r="V614" i="8"/>
  <c r="V615" i="8"/>
  <c r="V616" i="8"/>
  <c r="V617" i="8"/>
  <c r="V618" i="8"/>
  <c r="V619" i="8"/>
  <c r="V620" i="8"/>
  <c r="V621" i="8"/>
  <c r="V622" i="8"/>
  <c r="V623" i="8"/>
  <c r="V624" i="8"/>
  <c r="V625" i="8"/>
  <c r="V626" i="8"/>
  <c r="V627" i="8"/>
  <c r="V628" i="8"/>
  <c r="V629" i="8"/>
  <c r="V630" i="8"/>
  <c r="V631" i="8"/>
  <c r="V632" i="8"/>
  <c r="V633" i="8"/>
  <c r="V634" i="8"/>
  <c r="V635" i="8"/>
  <c r="V636" i="8"/>
  <c r="V637" i="8"/>
  <c r="V638" i="8"/>
  <c r="V639" i="8"/>
  <c r="V640" i="8"/>
  <c r="V641" i="8"/>
  <c r="V642" i="8"/>
  <c r="V643" i="8"/>
  <c r="V644" i="8"/>
  <c r="V645" i="8"/>
  <c r="V646" i="8"/>
  <c r="V647" i="8"/>
  <c r="V648" i="8"/>
  <c r="V649" i="8"/>
  <c r="V650" i="8"/>
  <c r="V651" i="8"/>
  <c r="V652" i="8"/>
  <c r="V653" i="8"/>
  <c r="V654" i="8"/>
  <c r="V655" i="8"/>
  <c r="V656" i="8"/>
  <c r="V657" i="8"/>
  <c r="V658" i="8"/>
  <c r="V659" i="8"/>
  <c r="V660" i="8"/>
  <c r="V661" i="8"/>
  <c r="V662" i="8"/>
  <c r="V663" i="8"/>
  <c r="V664" i="8"/>
  <c r="V665" i="8"/>
  <c r="V666" i="8"/>
  <c r="V667" i="8"/>
  <c r="V668" i="8"/>
  <c r="V669" i="8"/>
  <c r="V670" i="8"/>
  <c r="V671" i="8"/>
  <c r="V672" i="8"/>
  <c r="V673" i="8"/>
  <c r="V674" i="8"/>
  <c r="V675" i="8"/>
  <c r="V676" i="8"/>
  <c r="V677" i="8"/>
  <c r="V678" i="8"/>
  <c r="V679" i="8"/>
  <c r="V680" i="8"/>
  <c r="V681" i="8"/>
  <c r="V682" i="8"/>
  <c r="V683" i="8"/>
  <c r="V684" i="8"/>
  <c r="V685" i="8"/>
  <c r="V686" i="8"/>
  <c r="V687" i="8"/>
  <c r="V688" i="8"/>
  <c r="V689" i="8"/>
  <c r="V690" i="8"/>
  <c r="V691" i="8"/>
  <c r="V692" i="8"/>
  <c r="V693" i="8"/>
  <c r="V694" i="8"/>
  <c r="V695" i="8"/>
  <c r="V696" i="8"/>
  <c r="V697" i="8"/>
  <c r="V698" i="8"/>
  <c r="V699" i="8"/>
  <c r="V700" i="8"/>
  <c r="V701" i="8"/>
  <c r="V702" i="8"/>
  <c r="V703" i="8"/>
  <c r="V704" i="8"/>
  <c r="V705" i="8"/>
  <c r="V706" i="8"/>
  <c r="V707" i="8"/>
  <c r="V708" i="8"/>
  <c r="V709" i="8"/>
  <c r="V710" i="8"/>
  <c r="V711" i="8"/>
  <c r="V712" i="8"/>
  <c r="V713" i="8"/>
  <c r="V714" i="8"/>
  <c r="V715" i="8"/>
  <c r="V716" i="8"/>
  <c r="V717" i="8"/>
  <c r="V718" i="8"/>
  <c r="V719" i="8"/>
  <c r="V720" i="8"/>
  <c r="V721" i="8"/>
  <c r="V722" i="8"/>
  <c r="V723" i="8"/>
  <c r="V724" i="8"/>
  <c r="V725" i="8"/>
  <c r="V726" i="8"/>
  <c r="V727" i="8"/>
  <c r="V728" i="8"/>
  <c r="V729" i="8"/>
  <c r="V730" i="8"/>
  <c r="V731" i="8"/>
  <c r="V732" i="8"/>
  <c r="V733" i="8"/>
  <c r="V734" i="8"/>
  <c r="V735" i="8"/>
  <c r="V736" i="8"/>
  <c r="V737" i="8"/>
  <c r="V738" i="8"/>
  <c r="V739" i="8"/>
  <c r="V740" i="8"/>
  <c r="V741" i="8"/>
  <c r="V742" i="8"/>
  <c r="V743" i="8"/>
  <c r="V744" i="8"/>
  <c r="V745" i="8"/>
  <c r="V746" i="8"/>
  <c r="V747" i="8"/>
  <c r="V748" i="8"/>
  <c r="V749" i="8"/>
  <c r="V750" i="8"/>
  <c r="V751" i="8"/>
  <c r="V752" i="8"/>
  <c r="V753" i="8"/>
  <c r="V754" i="8"/>
  <c r="V755" i="8"/>
  <c r="V756" i="8"/>
  <c r="V757" i="8"/>
  <c r="V758" i="8"/>
  <c r="V759" i="8"/>
  <c r="V760" i="8"/>
  <c r="V761" i="8"/>
  <c r="V762" i="8"/>
  <c r="V763" i="8"/>
  <c r="V764" i="8"/>
  <c r="V765" i="8"/>
  <c r="V766" i="8"/>
  <c r="V767" i="8"/>
  <c r="V768" i="8"/>
  <c r="V769" i="8"/>
  <c r="V770" i="8"/>
  <c r="V771" i="8"/>
  <c r="V772" i="8"/>
  <c r="V773" i="8"/>
  <c r="V774" i="8"/>
  <c r="V775" i="8"/>
  <c r="V776" i="8"/>
  <c r="V777" i="8"/>
  <c r="V778" i="8"/>
  <c r="V779" i="8"/>
  <c r="V780" i="8"/>
  <c r="V781" i="8"/>
  <c r="V782" i="8"/>
  <c r="V783" i="8"/>
  <c r="V784" i="8"/>
  <c r="V785" i="8"/>
  <c r="V786" i="8"/>
  <c r="V787" i="8"/>
  <c r="V788" i="8"/>
  <c r="V789" i="8"/>
  <c r="V790" i="8"/>
  <c r="V791" i="8"/>
  <c r="V792" i="8"/>
  <c r="V793" i="8"/>
  <c r="V794" i="8"/>
  <c r="V795" i="8"/>
  <c r="V796" i="8"/>
  <c r="V797" i="8"/>
  <c r="V798" i="8"/>
  <c r="V799" i="8"/>
  <c r="V800" i="8"/>
  <c r="V801" i="8"/>
  <c r="V802" i="8"/>
  <c r="V803" i="8"/>
  <c r="V804" i="8"/>
  <c r="V805" i="8"/>
  <c r="V806" i="8"/>
  <c r="V807" i="8"/>
  <c r="V808" i="8"/>
  <c r="V809" i="8"/>
  <c r="V810" i="8"/>
  <c r="V811" i="8"/>
  <c r="V812" i="8"/>
  <c r="V813" i="8"/>
  <c r="V814" i="8"/>
  <c r="V815" i="8"/>
  <c r="V816" i="8"/>
  <c r="V817" i="8"/>
  <c r="V818" i="8"/>
  <c r="V819" i="8"/>
  <c r="V820" i="8"/>
  <c r="V821" i="8"/>
  <c r="V822" i="8"/>
  <c r="V823" i="8"/>
  <c r="V824" i="8"/>
  <c r="V825" i="8"/>
  <c r="V826" i="8"/>
  <c r="V827" i="8"/>
  <c r="V828" i="8"/>
  <c r="V829" i="8"/>
  <c r="V830" i="8"/>
  <c r="V831" i="8"/>
  <c r="V832" i="8"/>
  <c r="V833" i="8"/>
  <c r="V834" i="8"/>
  <c r="V835" i="8"/>
  <c r="V836" i="8"/>
  <c r="V837" i="8"/>
  <c r="V838" i="8"/>
  <c r="V839" i="8"/>
  <c r="V840" i="8"/>
  <c r="V841" i="8"/>
  <c r="V842" i="8"/>
  <c r="V843" i="8"/>
  <c r="V844" i="8"/>
  <c r="V845" i="8"/>
  <c r="V846" i="8"/>
  <c r="V847" i="8"/>
  <c r="V848" i="8"/>
  <c r="V849" i="8"/>
  <c r="V850" i="8"/>
  <c r="V851" i="8"/>
  <c r="V852" i="8"/>
  <c r="V853" i="8"/>
  <c r="V854" i="8"/>
  <c r="V855" i="8"/>
  <c r="V856" i="8"/>
  <c r="V857" i="8"/>
  <c r="V858" i="8"/>
  <c r="V859" i="8"/>
  <c r="V860" i="8"/>
  <c r="V861" i="8"/>
  <c r="V862" i="8"/>
  <c r="V863" i="8"/>
  <c r="V864" i="8"/>
  <c r="V865" i="8"/>
  <c r="V866" i="8"/>
  <c r="V867" i="8"/>
  <c r="V868" i="8"/>
  <c r="V869" i="8"/>
  <c r="V870" i="8"/>
  <c r="V871" i="8"/>
  <c r="V872" i="8"/>
  <c r="V873" i="8"/>
  <c r="V874" i="8"/>
  <c r="V875" i="8"/>
  <c r="V876" i="8"/>
  <c r="V877" i="8"/>
  <c r="V878" i="8"/>
  <c r="V879" i="8"/>
  <c r="V880" i="8"/>
  <c r="V881" i="8"/>
  <c r="V882" i="8"/>
  <c r="V883" i="8"/>
  <c r="V884" i="8"/>
  <c r="V885" i="8"/>
  <c r="V886" i="8"/>
  <c r="V887" i="8"/>
  <c r="V888" i="8"/>
  <c r="V889" i="8"/>
  <c r="V890" i="8"/>
  <c r="V891" i="8"/>
  <c r="V892" i="8"/>
  <c r="V893" i="8"/>
  <c r="V894" i="8"/>
  <c r="V895" i="8"/>
  <c r="V896" i="8"/>
  <c r="V897" i="8"/>
  <c r="V898" i="8"/>
  <c r="V899" i="8"/>
  <c r="V900" i="8"/>
  <c r="V901" i="8"/>
  <c r="V902" i="8"/>
  <c r="V903" i="8"/>
  <c r="V904" i="8"/>
  <c r="V905" i="8"/>
  <c r="V906" i="8"/>
  <c r="V907" i="8"/>
  <c r="V908" i="8"/>
  <c r="V909" i="8"/>
  <c r="V910" i="8"/>
  <c r="V911" i="8"/>
  <c r="V912" i="8"/>
  <c r="V913" i="8"/>
  <c r="V914" i="8"/>
  <c r="V915" i="8"/>
  <c r="V916" i="8"/>
  <c r="V917" i="8"/>
  <c r="V918" i="8"/>
  <c r="V919" i="8"/>
  <c r="V920" i="8"/>
  <c r="V921" i="8"/>
  <c r="V922" i="8"/>
  <c r="V923" i="8"/>
  <c r="V924" i="8"/>
  <c r="V925" i="8"/>
  <c r="V926" i="8"/>
  <c r="V927" i="8"/>
  <c r="V928" i="8"/>
  <c r="V929" i="8"/>
  <c r="V930" i="8"/>
  <c r="V931" i="8"/>
  <c r="V932" i="8"/>
  <c r="V933" i="8"/>
  <c r="V934" i="8"/>
  <c r="V935" i="8"/>
  <c r="V936" i="8"/>
  <c r="V937" i="8"/>
  <c r="V938" i="8"/>
  <c r="V939" i="8"/>
  <c r="V940" i="8"/>
  <c r="V941" i="8"/>
  <c r="V942" i="8"/>
  <c r="V943" i="8"/>
  <c r="V944" i="8"/>
  <c r="V945" i="8"/>
  <c r="V946" i="8"/>
  <c r="V947" i="8"/>
  <c r="V948" i="8"/>
  <c r="V949" i="8"/>
  <c r="V950" i="8"/>
  <c r="V951" i="8"/>
  <c r="V952" i="8"/>
  <c r="V953" i="8"/>
  <c r="V954" i="8"/>
  <c r="V955" i="8"/>
  <c r="V956" i="8"/>
  <c r="V957" i="8"/>
  <c r="V958" i="8"/>
  <c r="V959" i="8"/>
  <c r="V960" i="8"/>
  <c r="V961" i="8"/>
  <c r="V962" i="8"/>
  <c r="V963" i="8"/>
  <c r="V964" i="8"/>
  <c r="V965" i="8"/>
  <c r="V966" i="8"/>
  <c r="V967" i="8"/>
  <c r="V968" i="8"/>
  <c r="V969" i="8"/>
  <c r="V970" i="8"/>
  <c r="V971" i="8"/>
  <c r="V972" i="8"/>
  <c r="V973" i="8"/>
  <c r="V974" i="8"/>
  <c r="V975" i="8"/>
  <c r="V976" i="8"/>
  <c r="V977" i="8"/>
  <c r="V978" i="8"/>
  <c r="V979" i="8"/>
  <c r="V980" i="8"/>
  <c r="V981" i="8"/>
  <c r="V982" i="8"/>
  <c r="V983" i="8"/>
  <c r="V984" i="8"/>
  <c r="V985" i="8"/>
  <c r="V986" i="8"/>
  <c r="V987" i="8"/>
  <c r="V988" i="8"/>
  <c r="V989" i="8"/>
  <c r="V990" i="8"/>
  <c r="V991" i="8"/>
  <c r="V992" i="8"/>
  <c r="V993" i="8"/>
  <c r="V994" i="8"/>
  <c r="V995" i="8"/>
  <c r="V996" i="8"/>
  <c r="V997" i="8"/>
  <c r="V4" i="8"/>
  <c r="V128" i="7"/>
  <c r="U128" i="7"/>
  <c r="BV7" i="8"/>
  <c r="BV8" i="8"/>
  <c r="J13" i="19"/>
  <c r="K13" i="19"/>
  <c r="J14" i="19"/>
  <c r="K14" i="19"/>
  <c r="J15" i="19"/>
  <c r="K15" i="19"/>
  <c r="J16" i="19"/>
  <c r="K16" i="19"/>
  <c r="J17" i="19"/>
  <c r="K17" i="19"/>
  <c r="J18" i="19"/>
  <c r="K18" i="19"/>
  <c r="J19" i="19"/>
  <c r="K19" i="19"/>
  <c r="J20" i="19"/>
  <c r="K20" i="19"/>
  <c r="J21" i="19"/>
  <c r="K21" i="19"/>
  <c r="J22" i="19"/>
  <c r="K22" i="19"/>
  <c r="J23" i="19"/>
  <c r="K23" i="19"/>
  <c r="J24" i="19"/>
  <c r="K24" i="19"/>
  <c r="J25" i="19"/>
  <c r="K25" i="19"/>
  <c r="J26" i="19"/>
  <c r="K26" i="19"/>
  <c r="J27" i="19"/>
  <c r="K27" i="19"/>
  <c r="J28" i="19"/>
  <c r="K28" i="19"/>
  <c r="J29" i="19"/>
  <c r="K29" i="19"/>
  <c r="J30" i="19"/>
  <c r="K30" i="19"/>
  <c r="J31" i="19"/>
  <c r="K31" i="19"/>
  <c r="J32" i="19"/>
  <c r="K32" i="19"/>
  <c r="J33" i="19"/>
  <c r="K33" i="19"/>
  <c r="J34" i="19"/>
  <c r="K34" i="19"/>
  <c r="J35" i="19"/>
  <c r="K35" i="19"/>
  <c r="J36" i="19"/>
  <c r="K36" i="19"/>
  <c r="J37" i="19"/>
  <c r="K37" i="19"/>
  <c r="J38" i="19"/>
  <c r="K38" i="19"/>
  <c r="J39" i="19"/>
  <c r="K39" i="19"/>
  <c r="J40" i="19"/>
  <c r="K40" i="19"/>
  <c r="J41" i="19"/>
  <c r="K41" i="19"/>
  <c r="J42" i="19"/>
  <c r="K42" i="19"/>
  <c r="J43" i="19"/>
  <c r="K43" i="19"/>
  <c r="J44" i="19"/>
  <c r="K44" i="19"/>
  <c r="J45" i="19"/>
  <c r="K45" i="19"/>
  <c r="J46" i="19"/>
  <c r="K46" i="19"/>
  <c r="J47" i="19"/>
  <c r="K47" i="19"/>
  <c r="J48" i="19"/>
  <c r="K48" i="19"/>
  <c r="J49" i="19"/>
  <c r="K49" i="19"/>
  <c r="J50" i="19"/>
  <c r="K50" i="19"/>
  <c r="J51" i="19"/>
  <c r="K51" i="19"/>
  <c r="J52" i="19"/>
  <c r="K52" i="19"/>
  <c r="J53" i="19"/>
  <c r="K53" i="19"/>
  <c r="J54" i="19"/>
  <c r="K54" i="19"/>
  <c r="J55" i="19"/>
  <c r="K55" i="19"/>
  <c r="J56" i="19"/>
  <c r="K56" i="19"/>
  <c r="J57" i="19"/>
  <c r="K57" i="19"/>
  <c r="J58" i="19"/>
  <c r="K58" i="19"/>
  <c r="J59" i="19"/>
  <c r="K59" i="19"/>
  <c r="J60" i="19"/>
  <c r="K60" i="19"/>
  <c r="J61" i="19"/>
  <c r="K61" i="19"/>
  <c r="J62" i="19"/>
  <c r="K62" i="19"/>
  <c r="J63" i="19"/>
  <c r="K63" i="19"/>
  <c r="J64" i="19"/>
  <c r="K64" i="19"/>
  <c r="J65" i="19"/>
  <c r="K65" i="19"/>
  <c r="J66" i="19"/>
  <c r="K66" i="19"/>
  <c r="J67" i="19"/>
  <c r="K67" i="19"/>
  <c r="J68" i="19"/>
  <c r="K68" i="19"/>
  <c r="J69" i="19"/>
  <c r="K69" i="19"/>
  <c r="J70" i="19"/>
  <c r="K70" i="19"/>
  <c r="J71" i="19"/>
  <c r="K71" i="19"/>
  <c r="J72" i="19"/>
  <c r="K72" i="19"/>
  <c r="J73" i="19"/>
  <c r="K73" i="19"/>
  <c r="J74" i="19"/>
  <c r="K74" i="19"/>
  <c r="J75" i="19"/>
  <c r="K75" i="19"/>
  <c r="J76" i="19"/>
  <c r="K76" i="19"/>
  <c r="J77" i="19"/>
  <c r="K77" i="19"/>
  <c r="J78" i="19"/>
  <c r="K78" i="19"/>
  <c r="J79" i="19"/>
  <c r="K79" i="19"/>
  <c r="J80" i="19"/>
  <c r="K80" i="19"/>
  <c r="J81" i="19"/>
  <c r="K81" i="19"/>
  <c r="J82" i="19"/>
  <c r="K82" i="19"/>
  <c r="J83" i="19"/>
  <c r="K83" i="19"/>
  <c r="J84" i="19"/>
  <c r="K84" i="19"/>
  <c r="J85" i="19"/>
  <c r="K85" i="19"/>
  <c r="J86" i="19"/>
  <c r="K86" i="19"/>
  <c r="J87" i="19"/>
  <c r="K87" i="19"/>
  <c r="J88" i="19"/>
  <c r="K88" i="19"/>
  <c r="J89" i="19"/>
  <c r="K89" i="19"/>
  <c r="J90" i="19"/>
  <c r="K90" i="19"/>
  <c r="J91" i="19"/>
  <c r="K91" i="19"/>
  <c r="J92" i="19"/>
  <c r="K92" i="19"/>
  <c r="J93" i="19"/>
  <c r="K93" i="19"/>
  <c r="J94" i="19"/>
  <c r="K94" i="19"/>
  <c r="J95" i="19"/>
  <c r="K95" i="19"/>
  <c r="J96" i="19"/>
  <c r="K96" i="19"/>
  <c r="J97" i="19"/>
  <c r="K97" i="19"/>
  <c r="J98" i="19"/>
  <c r="K98" i="19"/>
  <c r="J99" i="19"/>
  <c r="K99" i="19"/>
  <c r="J100" i="19"/>
  <c r="K100" i="19"/>
  <c r="J101" i="19"/>
  <c r="K101" i="19"/>
  <c r="J102" i="19"/>
  <c r="K102" i="19"/>
  <c r="J103" i="19"/>
  <c r="K103" i="19"/>
  <c r="J104" i="19"/>
  <c r="K104" i="19"/>
  <c r="J105" i="19"/>
  <c r="K105" i="19"/>
  <c r="J106" i="19"/>
  <c r="K106" i="19"/>
  <c r="J107" i="19"/>
  <c r="K107" i="19"/>
  <c r="J108" i="19"/>
  <c r="K108" i="19"/>
  <c r="J109" i="19"/>
  <c r="K109" i="19"/>
  <c r="J110" i="19"/>
  <c r="K110" i="19"/>
  <c r="J111" i="19"/>
  <c r="K111" i="19"/>
  <c r="J112" i="19"/>
  <c r="K112" i="19"/>
  <c r="J113" i="19"/>
  <c r="K113" i="19"/>
  <c r="J114" i="19"/>
  <c r="K114" i="19"/>
  <c r="J115" i="19"/>
  <c r="K115" i="19"/>
  <c r="J116" i="19"/>
  <c r="K116" i="19"/>
  <c r="J117" i="19"/>
  <c r="K117" i="19"/>
  <c r="J118" i="19"/>
  <c r="K118" i="19"/>
  <c r="J119" i="19"/>
  <c r="K119" i="19"/>
  <c r="J120" i="19"/>
  <c r="K120" i="19"/>
  <c r="J121" i="19"/>
  <c r="K121" i="19"/>
  <c r="J122" i="19"/>
  <c r="K122" i="19"/>
  <c r="J123" i="19"/>
  <c r="K123" i="19"/>
  <c r="J124" i="19"/>
  <c r="K124" i="19"/>
  <c r="J125" i="19"/>
  <c r="K125" i="19"/>
  <c r="J126" i="19"/>
  <c r="K126" i="19"/>
  <c r="J127" i="19"/>
  <c r="K127" i="19"/>
  <c r="J128" i="19"/>
  <c r="K128" i="19"/>
  <c r="J129" i="19"/>
  <c r="K129" i="19"/>
  <c r="J130" i="19"/>
  <c r="K130" i="19"/>
  <c r="J131" i="19"/>
  <c r="K131" i="19"/>
  <c r="J132" i="19"/>
  <c r="K132" i="19"/>
  <c r="J133" i="19"/>
  <c r="K133" i="19"/>
  <c r="J134" i="19"/>
  <c r="K134" i="19"/>
  <c r="J135" i="19"/>
  <c r="K135" i="19"/>
  <c r="J136" i="19"/>
  <c r="K136" i="19"/>
  <c r="J137" i="19"/>
  <c r="K137" i="19"/>
  <c r="J138" i="19"/>
  <c r="K138" i="19"/>
  <c r="J139" i="19"/>
  <c r="K139" i="19"/>
  <c r="J140" i="19"/>
  <c r="K140" i="19"/>
  <c r="J141" i="19"/>
  <c r="K141" i="19"/>
  <c r="J142" i="19"/>
  <c r="K142" i="19"/>
  <c r="J143" i="19"/>
  <c r="K143" i="19"/>
  <c r="J144" i="19"/>
  <c r="K144" i="19"/>
  <c r="J145" i="19"/>
  <c r="K145" i="19"/>
  <c r="J146" i="19"/>
  <c r="K146" i="19"/>
  <c r="J147" i="19"/>
  <c r="K147" i="19"/>
  <c r="J148" i="19"/>
  <c r="K148" i="19"/>
  <c r="J149" i="19"/>
  <c r="K149" i="19"/>
  <c r="J150" i="19"/>
  <c r="K150" i="19"/>
  <c r="J151" i="19"/>
  <c r="K151" i="19"/>
  <c r="J152" i="19"/>
  <c r="K152" i="19"/>
  <c r="J153" i="19"/>
  <c r="K153" i="19"/>
  <c r="J154" i="19"/>
  <c r="K154" i="19"/>
  <c r="J155" i="19"/>
  <c r="K155" i="19"/>
  <c r="J156" i="19"/>
  <c r="K156" i="19"/>
  <c r="J157" i="19"/>
  <c r="K157" i="19"/>
  <c r="J158" i="19"/>
  <c r="K158" i="19"/>
  <c r="J159" i="19"/>
  <c r="K159" i="19"/>
  <c r="J160" i="19"/>
  <c r="K160" i="19"/>
  <c r="J161" i="19"/>
  <c r="K161" i="19"/>
  <c r="J162" i="19"/>
  <c r="K162" i="19"/>
  <c r="J163" i="19"/>
  <c r="K163" i="19"/>
  <c r="J164" i="19"/>
  <c r="K164" i="19"/>
  <c r="J165" i="19"/>
  <c r="K165" i="19"/>
  <c r="J166" i="19"/>
  <c r="K166" i="19"/>
  <c r="J167" i="19"/>
  <c r="K167" i="19"/>
  <c r="J168" i="19"/>
  <c r="K168" i="19"/>
  <c r="J169" i="19"/>
  <c r="K169" i="19"/>
  <c r="J170" i="19"/>
  <c r="K170" i="19"/>
  <c r="J171" i="19"/>
  <c r="K171" i="19"/>
  <c r="J172" i="19"/>
  <c r="K172" i="19"/>
  <c r="J173" i="19"/>
  <c r="K173" i="19"/>
  <c r="J174" i="19"/>
  <c r="K174" i="19"/>
  <c r="J175" i="19"/>
  <c r="K175" i="19"/>
  <c r="J176" i="19"/>
  <c r="K176" i="19"/>
  <c r="J177" i="19"/>
  <c r="K177" i="19"/>
  <c r="J178" i="19"/>
  <c r="K178" i="19"/>
  <c r="J179" i="19"/>
  <c r="K179" i="19"/>
  <c r="J180" i="19"/>
  <c r="K180" i="19"/>
  <c r="J181" i="19"/>
  <c r="K181" i="19"/>
  <c r="J182" i="19"/>
  <c r="K182" i="19"/>
  <c r="J183" i="19"/>
  <c r="K183" i="19"/>
  <c r="J184" i="19"/>
  <c r="K184" i="19"/>
  <c r="J185" i="19"/>
  <c r="K185" i="19"/>
  <c r="J186" i="19"/>
  <c r="K186" i="19"/>
  <c r="J187" i="19"/>
  <c r="K187" i="19"/>
  <c r="J188" i="19"/>
  <c r="K188" i="19"/>
  <c r="J189" i="19"/>
  <c r="K189" i="19"/>
  <c r="J190" i="19"/>
  <c r="K190" i="19"/>
  <c r="J191" i="19"/>
  <c r="K191" i="19"/>
  <c r="J192" i="19"/>
  <c r="K192" i="19"/>
  <c r="J193" i="19"/>
  <c r="K193" i="19"/>
  <c r="J194" i="19"/>
  <c r="K194" i="19"/>
  <c r="J195" i="19"/>
  <c r="K195" i="19"/>
  <c r="J196" i="19"/>
  <c r="K196" i="19"/>
  <c r="J197" i="19"/>
  <c r="K197" i="19"/>
  <c r="J198" i="19"/>
  <c r="K198" i="19"/>
  <c r="J199" i="19"/>
  <c r="K199" i="19"/>
  <c r="J200" i="19"/>
  <c r="K200" i="19"/>
  <c r="J201" i="19"/>
  <c r="K201" i="19"/>
  <c r="J202" i="19"/>
  <c r="K202" i="19"/>
  <c r="J203" i="19"/>
  <c r="K203" i="19"/>
  <c r="J204" i="19"/>
  <c r="K204" i="19"/>
  <c r="J205" i="19"/>
  <c r="K205" i="19"/>
  <c r="J206" i="19"/>
  <c r="K206" i="19"/>
  <c r="J207" i="19"/>
  <c r="K207" i="19"/>
  <c r="J208" i="19"/>
  <c r="K208" i="19"/>
  <c r="J209" i="19"/>
  <c r="K209" i="19"/>
  <c r="J210" i="19"/>
  <c r="K210" i="19"/>
  <c r="J211" i="19"/>
  <c r="K211" i="19"/>
  <c r="J212" i="19"/>
  <c r="K212" i="19"/>
  <c r="J213" i="19"/>
  <c r="K213" i="19"/>
  <c r="J214" i="19"/>
  <c r="K214" i="19"/>
  <c r="J215" i="19"/>
  <c r="K215" i="19"/>
  <c r="J216" i="19"/>
  <c r="K216" i="19"/>
  <c r="J217" i="19"/>
  <c r="K217" i="19"/>
  <c r="J218" i="19"/>
  <c r="K218" i="19"/>
  <c r="J219" i="19"/>
  <c r="K219" i="19"/>
  <c r="J220" i="19"/>
  <c r="K220" i="19"/>
  <c r="J221" i="19"/>
  <c r="K221" i="19"/>
  <c r="J222" i="19"/>
  <c r="K222" i="19"/>
  <c r="J223" i="19"/>
  <c r="K223" i="19"/>
  <c r="J224" i="19"/>
  <c r="K224" i="19"/>
  <c r="J225" i="19"/>
  <c r="K225" i="19"/>
  <c r="J226" i="19"/>
  <c r="K226" i="19"/>
  <c r="J227" i="19"/>
  <c r="K227" i="19"/>
  <c r="J228" i="19"/>
  <c r="K228" i="19"/>
  <c r="J229" i="19"/>
  <c r="K229" i="19"/>
  <c r="J230" i="19"/>
  <c r="K230" i="19"/>
  <c r="J231" i="19"/>
  <c r="K231" i="19"/>
  <c r="J232" i="19"/>
  <c r="K232" i="19"/>
  <c r="J233" i="19"/>
  <c r="K233" i="19"/>
  <c r="J234" i="19"/>
  <c r="K234" i="19"/>
  <c r="J235" i="19"/>
  <c r="K235" i="19"/>
  <c r="J236" i="19"/>
  <c r="K236" i="19"/>
  <c r="J237" i="19"/>
  <c r="K237" i="19"/>
  <c r="J238" i="19"/>
  <c r="K238" i="19"/>
  <c r="J239" i="19"/>
  <c r="K239" i="19"/>
  <c r="J240" i="19"/>
  <c r="K240" i="19"/>
  <c r="J241" i="19"/>
  <c r="K241" i="19"/>
  <c r="J242" i="19"/>
  <c r="K242" i="19"/>
  <c r="J243" i="19"/>
  <c r="K243" i="19"/>
  <c r="J244" i="19"/>
  <c r="K244" i="19"/>
  <c r="J245" i="19"/>
  <c r="K245" i="19"/>
  <c r="J246" i="19"/>
  <c r="K246" i="19"/>
  <c r="J247" i="19"/>
  <c r="K247" i="19"/>
  <c r="J248" i="19"/>
  <c r="K248" i="19"/>
  <c r="J249" i="19"/>
  <c r="K249" i="19"/>
  <c r="J250" i="19"/>
  <c r="K250" i="19"/>
  <c r="J251" i="19"/>
  <c r="K251" i="19"/>
  <c r="J252" i="19"/>
  <c r="K252" i="19"/>
  <c r="J253" i="19"/>
  <c r="K253" i="19"/>
  <c r="J254" i="19"/>
  <c r="K254" i="19"/>
  <c r="J255" i="19"/>
  <c r="K255" i="19"/>
  <c r="J256" i="19"/>
  <c r="K256" i="19"/>
  <c r="J257" i="19"/>
  <c r="K257" i="19"/>
  <c r="J258" i="19"/>
  <c r="K258" i="19"/>
  <c r="J259" i="19"/>
  <c r="K259" i="19"/>
  <c r="J260" i="19"/>
  <c r="K260" i="19"/>
  <c r="J261" i="19"/>
  <c r="K261" i="19"/>
  <c r="J262" i="19"/>
  <c r="K262" i="19"/>
  <c r="J263" i="19"/>
  <c r="K263" i="19"/>
  <c r="J264" i="19"/>
  <c r="K264" i="19"/>
  <c r="J265" i="19"/>
  <c r="K265" i="19"/>
  <c r="J266" i="19"/>
  <c r="K266" i="19"/>
  <c r="J267" i="19"/>
  <c r="K267" i="19"/>
  <c r="J268" i="19"/>
  <c r="K268" i="19"/>
  <c r="J269" i="19"/>
  <c r="K269" i="19"/>
  <c r="J270" i="19"/>
  <c r="K270" i="19"/>
  <c r="J271" i="19"/>
  <c r="K271" i="19"/>
  <c r="J272" i="19"/>
  <c r="K272" i="19"/>
  <c r="J273" i="19"/>
  <c r="K273" i="19"/>
  <c r="J274" i="19"/>
  <c r="K274" i="19"/>
  <c r="J275" i="19"/>
  <c r="K275" i="19"/>
  <c r="J276" i="19"/>
  <c r="K276" i="19"/>
  <c r="J277" i="19"/>
  <c r="K277" i="19"/>
  <c r="J278" i="19"/>
  <c r="K278" i="19"/>
  <c r="J279" i="19"/>
  <c r="K279" i="19"/>
  <c r="J280" i="19"/>
  <c r="K280" i="19"/>
  <c r="J281" i="19"/>
  <c r="K281" i="19"/>
  <c r="J282" i="19"/>
  <c r="K282" i="19"/>
  <c r="J283" i="19"/>
  <c r="K283" i="19"/>
  <c r="J284" i="19"/>
  <c r="K284" i="19"/>
  <c r="J285" i="19"/>
  <c r="K285" i="19"/>
  <c r="J286" i="19"/>
  <c r="K286" i="19"/>
  <c r="J287" i="19"/>
  <c r="K287" i="19"/>
  <c r="J288" i="19"/>
  <c r="K288" i="19"/>
  <c r="J289" i="19"/>
  <c r="K289" i="19"/>
  <c r="J290" i="19"/>
  <c r="K290" i="19"/>
  <c r="J291" i="19"/>
  <c r="K291" i="19"/>
  <c r="J292" i="19"/>
  <c r="K292" i="19"/>
  <c r="J293" i="19"/>
  <c r="K293" i="19"/>
  <c r="J294" i="19"/>
  <c r="K294" i="19"/>
  <c r="J295" i="19"/>
  <c r="K295" i="19"/>
  <c r="J296" i="19"/>
  <c r="K296" i="19"/>
  <c r="J297" i="19"/>
  <c r="K297" i="19"/>
  <c r="J298" i="19"/>
  <c r="K298" i="19"/>
  <c r="J299" i="19"/>
  <c r="K299" i="19"/>
  <c r="J300" i="19"/>
  <c r="K300" i="19"/>
  <c r="J301" i="19"/>
  <c r="K301" i="19"/>
  <c r="J302" i="19"/>
  <c r="K302" i="19"/>
  <c r="J303" i="19"/>
  <c r="K303" i="19"/>
  <c r="J304" i="19"/>
  <c r="K304" i="19"/>
  <c r="J305" i="19"/>
  <c r="K305" i="19"/>
  <c r="J306" i="19"/>
  <c r="K306" i="19"/>
  <c r="J307" i="19"/>
  <c r="K307" i="19"/>
  <c r="J308" i="19"/>
  <c r="K308" i="19"/>
  <c r="J309" i="19"/>
  <c r="K309" i="19"/>
  <c r="J310" i="19"/>
  <c r="K310" i="19"/>
  <c r="J311" i="19"/>
  <c r="K311" i="19"/>
  <c r="J312" i="19"/>
  <c r="K312" i="19"/>
  <c r="J313" i="19"/>
  <c r="K313" i="19"/>
  <c r="J314" i="19"/>
  <c r="K314" i="19"/>
  <c r="J315" i="19"/>
  <c r="K315" i="19"/>
  <c r="J316" i="19"/>
  <c r="K316" i="19"/>
  <c r="J317" i="19"/>
  <c r="K317" i="19"/>
  <c r="J318" i="19"/>
  <c r="K318" i="19"/>
  <c r="J319" i="19"/>
  <c r="K319" i="19"/>
  <c r="J320" i="19"/>
  <c r="K320" i="19"/>
  <c r="J321" i="19"/>
  <c r="K321" i="19"/>
  <c r="J322" i="19"/>
  <c r="K322" i="19"/>
  <c r="J323" i="19"/>
  <c r="K323" i="19"/>
  <c r="J324" i="19"/>
  <c r="K324" i="19"/>
  <c r="J325" i="19"/>
  <c r="K325" i="19"/>
  <c r="J326" i="19"/>
  <c r="K326" i="19"/>
  <c r="J327" i="19"/>
  <c r="K327" i="19"/>
  <c r="J328" i="19"/>
  <c r="K328" i="19"/>
  <c r="J329" i="19"/>
  <c r="K329" i="19"/>
  <c r="J330" i="19"/>
  <c r="K330" i="19"/>
  <c r="J331" i="19"/>
  <c r="K331" i="19"/>
  <c r="J332" i="19"/>
  <c r="K332" i="19"/>
  <c r="J333" i="19"/>
  <c r="K333" i="19"/>
  <c r="J334" i="19"/>
  <c r="K334" i="19"/>
  <c r="J335" i="19"/>
  <c r="K335" i="19"/>
  <c r="J336" i="19"/>
  <c r="K336" i="19"/>
  <c r="J337" i="19"/>
  <c r="K337" i="19"/>
  <c r="J338" i="19"/>
  <c r="K338" i="19"/>
  <c r="J339" i="19"/>
  <c r="K339" i="19"/>
  <c r="J340" i="19"/>
  <c r="K340" i="19"/>
  <c r="J341" i="19"/>
  <c r="K341" i="19"/>
  <c r="J342" i="19"/>
  <c r="K342" i="19"/>
  <c r="J343" i="19"/>
  <c r="K343" i="19"/>
  <c r="J344" i="19"/>
  <c r="K344" i="19"/>
  <c r="J345" i="19"/>
  <c r="K345" i="19"/>
  <c r="J346" i="19"/>
  <c r="K346" i="19"/>
  <c r="J347" i="19"/>
  <c r="K347" i="19"/>
  <c r="J348" i="19"/>
  <c r="K348" i="19"/>
  <c r="J349" i="19"/>
  <c r="K349" i="19"/>
  <c r="J350" i="19"/>
  <c r="K350" i="19"/>
  <c r="J351" i="19"/>
  <c r="K351" i="19"/>
  <c r="J352" i="19"/>
  <c r="K352" i="19"/>
  <c r="J353" i="19"/>
  <c r="K353" i="19"/>
  <c r="J354" i="19"/>
  <c r="K354" i="19"/>
  <c r="J355" i="19"/>
  <c r="K355" i="19"/>
  <c r="J356" i="19"/>
  <c r="K356" i="19"/>
  <c r="J357" i="19"/>
  <c r="K357" i="19"/>
  <c r="J358" i="19"/>
  <c r="K358" i="19"/>
  <c r="J359" i="19"/>
  <c r="K359" i="19"/>
  <c r="J360" i="19"/>
  <c r="K360" i="19"/>
  <c r="J361" i="19"/>
  <c r="K361" i="19"/>
  <c r="J362" i="19"/>
  <c r="K362" i="19"/>
  <c r="J363" i="19"/>
  <c r="K363" i="19"/>
  <c r="J364" i="19"/>
  <c r="K364" i="19"/>
  <c r="J365" i="19"/>
  <c r="K365" i="19"/>
  <c r="J366" i="19"/>
  <c r="K366" i="19"/>
  <c r="J367" i="19"/>
  <c r="K367" i="19"/>
  <c r="J368" i="19"/>
  <c r="K368" i="19"/>
  <c r="J369" i="19"/>
  <c r="K369" i="19"/>
  <c r="J370" i="19"/>
  <c r="K370" i="19"/>
  <c r="J371" i="19"/>
  <c r="K371" i="19"/>
  <c r="J372" i="19"/>
  <c r="K372" i="19"/>
  <c r="J373" i="19"/>
  <c r="K373" i="19"/>
  <c r="J374" i="19"/>
  <c r="K374" i="19"/>
  <c r="J375" i="19"/>
  <c r="K375" i="19"/>
  <c r="J376" i="19"/>
  <c r="K376" i="19"/>
  <c r="J377" i="19"/>
  <c r="K377" i="19"/>
  <c r="J378" i="19"/>
  <c r="K378" i="19"/>
  <c r="J379" i="19"/>
  <c r="K379" i="19"/>
  <c r="J380" i="19"/>
  <c r="K380" i="19"/>
  <c r="J381" i="19"/>
  <c r="K381" i="19"/>
  <c r="J382" i="19"/>
  <c r="K382" i="19"/>
  <c r="J383" i="19"/>
  <c r="K383" i="19"/>
  <c r="J384" i="19"/>
  <c r="K384" i="19"/>
  <c r="J385" i="19"/>
  <c r="K385" i="19"/>
  <c r="J386" i="19"/>
  <c r="K386" i="19"/>
  <c r="J387" i="19"/>
  <c r="K387" i="19"/>
  <c r="J388" i="19"/>
  <c r="K388" i="19"/>
  <c r="J389" i="19"/>
  <c r="K389" i="19"/>
  <c r="J390" i="19"/>
  <c r="K390" i="19"/>
  <c r="J391" i="19"/>
  <c r="K391" i="19"/>
  <c r="J392" i="19"/>
  <c r="K392" i="19"/>
  <c r="J393" i="19"/>
  <c r="K393" i="19"/>
  <c r="J394" i="19"/>
  <c r="K394" i="19"/>
  <c r="J395" i="19"/>
  <c r="K395" i="19"/>
  <c r="J396" i="19"/>
  <c r="K396" i="19"/>
  <c r="J397" i="19"/>
  <c r="K397" i="19"/>
  <c r="J398" i="19"/>
  <c r="K398" i="19"/>
  <c r="J399" i="19"/>
  <c r="K399" i="19"/>
  <c r="J400" i="19"/>
  <c r="K400" i="19"/>
  <c r="J401" i="19"/>
  <c r="K401" i="19"/>
  <c r="J402" i="19"/>
  <c r="K402" i="19"/>
  <c r="J403" i="19"/>
  <c r="K403" i="19"/>
  <c r="J404" i="19"/>
  <c r="K404" i="19"/>
  <c r="J405" i="19"/>
  <c r="K405" i="19"/>
  <c r="J406" i="19"/>
  <c r="K406" i="19"/>
  <c r="J407" i="19"/>
  <c r="K407" i="19"/>
  <c r="J408" i="19"/>
  <c r="K408" i="19"/>
  <c r="J409" i="19"/>
  <c r="K409" i="19"/>
  <c r="J410" i="19"/>
  <c r="K410" i="19"/>
  <c r="J411" i="19"/>
  <c r="K411" i="19"/>
  <c r="J412" i="19"/>
  <c r="K412" i="19"/>
  <c r="J413" i="19"/>
  <c r="K413" i="19"/>
  <c r="J414" i="19"/>
  <c r="K414" i="19"/>
  <c r="J415" i="19"/>
  <c r="K415" i="19"/>
  <c r="J416" i="19"/>
  <c r="K416" i="19"/>
  <c r="J417" i="19"/>
  <c r="K417" i="19"/>
  <c r="J418" i="19"/>
  <c r="K418" i="19"/>
  <c r="J419" i="19"/>
  <c r="K419" i="19"/>
  <c r="J420" i="19"/>
  <c r="K420" i="19"/>
  <c r="J421" i="19"/>
  <c r="K421" i="19"/>
  <c r="J422" i="19"/>
  <c r="K422" i="19"/>
  <c r="J423" i="19"/>
  <c r="K423" i="19"/>
  <c r="J424" i="19"/>
  <c r="K424" i="19"/>
  <c r="J425" i="19"/>
  <c r="K425" i="19"/>
  <c r="J426" i="19"/>
  <c r="K426" i="19"/>
  <c r="J427" i="19"/>
  <c r="K427" i="19"/>
  <c r="J428" i="19"/>
  <c r="K428" i="19"/>
  <c r="J429" i="19"/>
  <c r="K429" i="19"/>
  <c r="J430" i="19"/>
  <c r="K430" i="19"/>
  <c r="J431" i="19"/>
  <c r="K431" i="19"/>
  <c r="J432" i="19"/>
  <c r="K432" i="19"/>
  <c r="J433" i="19"/>
  <c r="K433" i="19"/>
  <c r="J434" i="19"/>
  <c r="K434" i="19"/>
  <c r="J435" i="19"/>
  <c r="K435" i="19"/>
  <c r="J436" i="19"/>
  <c r="K436" i="19"/>
  <c r="J437" i="19"/>
  <c r="K437" i="19"/>
  <c r="J438" i="19"/>
  <c r="K438" i="19"/>
  <c r="J439" i="19"/>
  <c r="K439" i="19"/>
  <c r="J440" i="19"/>
  <c r="K440" i="19"/>
  <c r="J441" i="19"/>
  <c r="K441" i="19"/>
  <c r="J442" i="19"/>
  <c r="K442" i="19"/>
  <c r="J443" i="19"/>
  <c r="K443" i="19"/>
  <c r="J444" i="19"/>
  <c r="K444" i="19"/>
  <c r="J445" i="19"/>
  <c r="K445" i="19"/>
  <c r="J446" i="19"/>
  <c r="K446" i="19"/>
  <c r="J447" i="19"/>
  <c r="K447" i="19"/>
  <c r="J448" i="19"/>
  <c r="K448" i="19"/>
  <c r="J449" i="19"/>
  <c r="K449" i="19"/>
  <c r="J450" i="19"/>
  <c r="K450" i="19"/>
  <c r="J451" i="19"/>
  <c r="K451" i="19"/>
  <c r="J452" i="19"/>
  <c r="K452" i="19"/>
  <c r="J453" i="19"/>
  <c r="K453" i="19"/>
  <c r="J454" i="19"/>
  <c r="K454" i="19"/>
  <c r="J455" i="19"/>
  <c r="K455" i="19"/>
  <c r="J456" i="19"/>
  <c r="K456" i="19"/>
  <c r="J457" i="19"/>
  <c r="K457" i="19"/>
  <c r="J458" i="19"/>
  <c r="K458" i="19"/>
  <c r="J459" i="19"/>
  <c r="K459" i="19"/>
  <c r="J460" i="19"/>
  <c r="K460" i="19"/>
  <c r="J461" i="19"/>
  <c r="K461" i="19"/>
  <c r="J462" i="19"/>
  <c r="K462" i="19"/>
  <c r="J463" i="19"/>
  <c r="K463" i="19"/>
  <c r="J464" i="19"/>
  <c r="K464" i="19"/>
  <c r="J465" i="19"/>
  <c r="K465" i="19"/>
  <c r="J466" i="19"/>
  <c r="K466" i="19"/>
  <c r="J467" i="19"/>
  <c r="K467" i="19"/>
  <c r="J468" i="19"/>
  <c r="K468" i="19"/>
  <c r="J469" i="19"/>
  <c r="K469" i="19"/>
  <c r="J470" i="19"/>
  <c r="K470" i="19"/>
  <c r="J471" i="19"/>
  <c r="K471" i="19"/>
  <c r="J472" i="19"/>
  <c r="K472" i="19"/>
  <c r="J473" i="19"/>
  <c r="K473" i="19"/>
  <c r="J474" i="19"/>
  <c r="K474" i="19"/>
  <c r="J475" i="19"/>
  <c r="K475" i="19"/>
  <c r="J476" i="19"/>
  <c r="K476" i="19"/>
  <c r="J477" i="19"/>
  <c r="K477" i="19"/>
  <c r="J478" i="19"/>
  <c r="K478" i="19"/>
  <c r="J479" i="19"/>
  <c r="K479" i="19"/>
  <c r="J480" i="19"/>
  <c r="K480" i="19"/>
  <c r="J481" i="19"/>
  <c r="K481" i="19"/>
  <c r="J482" i="19"/>
  <c r="K482" i="19"/>
  <c r="J483" i="19"/>
  <c r="K483" i="19"/>
  <c r="J484" i="19"/>
  <c r="K484" i="19"/>
  <c r="J485" i="19"/>
  <c r="K485" i="19"/>
  <c r="J486" i="19"/>
  <c r="K486" i="19"/>
  <c r="J487" i="19"/>
  <c r="K487" i="19"/>
  <c r="J488" i="19"/>
  <c r="K488" i="19"/>
  <c r="J489" i="19"/>
  <c r="K489" i="19"/>
  <c r="J490" i="19"/>
  <c r="K490" i="19"/>
  <c r="J491" i="19"/>
  <c r="K491" i="19"/>
  <c r="J492" i="19"/>
  <c r="K492" i="19"/>
  <c r="J493" i="19"/>
  <c r="K493" i="19"/>
  <c r="J494" i="19"/>
  <c r="K494" i="19"/>
  <c r="J495" i="19"/>
  <c r="K495" i="19"/>
  <c r="J496" i="19"/>
  <c r="K496" i="19"/>
  <c r="J497" i="19"/>
  <c r="K497" i="19"/>
  <c r="J498" i="19"/>
  <c r="K498" i="19"/>
  <c r="J499" i="19"/>
  <c r="K499" i="19"/>
  <c r="J500" i="19"/>
  <c r="K500" i="19"/>
  <c r="J501" i="19"/>
  <c r="K501" i="19"/>
  <c r="J502" i="19"/>
  <c r="K502" i="19"/>
  <c r="J503" i="19"/>
  <c r="K503" i="19"/>
  <c r="J504" i="19"/>
  <c r="K504" i="19"/>
  <c r="J505" i="19"/>
  <c r="K505" i="19"/>
  <c r="J506" i="19"/>
  <c r="K506" i="19"/>
  <c r="J507" i="19"/>
  <c r="K507" i="19"/>
  <c r="J508" i="19"/>
  <c r="K508" i="19"/>
  <c r="J509" i="19"/>
  <c r="K509" i="19"/>
  <c r="J510" i="19"/>
  <c r="K510" i="19"/>
  <c r="J511" i="19"/>
  <c r="K511" i="19"/>
  <c r="J512" i="19"/>
  <c r="K512" i="19"/>
  <c r="J513" i="19"/>
  <c r="K513" i="19"/>
  <c r="J514" i="19"/>
  <c r="K514" i="19"/>
  <c r="J515" i="19"/>
  <c r="K515" i="19"/>
  <c r="J516" i="19"/>
  <c r="K516" i="19"/>
  <c r="J517" i="19"/>
  <c r="K517" i="19"/>
  <c r="J518" i="19"/>
  <c r="K518" i="19"/>
  <c r="J519" i="19"/>
  <c r="K519" i="19"/>
  <c r="J520" i="19"/>
  <c r="K520" i="19"/>
  <c r="J521" i="19"/>
  <c r="K521" i="19"/>
  <c r="J522" i="19"/>
  <c r="K522" i="19"/>
  <c r="J523" i="19"/>
  <c r="K523" i="19"/>
  <c r="J524" i="19"/>
  <c r="K524" i="19"/>
  <c r="J525" i="19"/>
  <c r="K525" i="19"/>
  <c r="J526" i="19"/>
  <c r="K526" i="19"/>
  <c r="J527" i="19"/>
  <c r="K527" i="19"/>
  <c r="J528" i="19"/>
  <c r="K528" i="19"/>
  <c r="J529" i="19"/>
  <c r="K529" i="19"/>
  <c r="J530" i="19"/>
  <c r="K530" i="19"/>
  <c r="J531" i="19"/>
  <c r="K531" i="19"/>
  <c r="J532" i="19"/>
  <c r="K532" i="19"/>
  <c r="J533" i="19"/>
  <c r="K533" i="19"/>
  <c r="J534" i="19"/>
  <c r="K534" i="19"/>
  <c r="J535" i="19"/>
  <c r="K535" i="19"/>
  <c r="J536" i="19"/>
  <c r="K536" i="19"/>
  <c r="J537" i="19"/>
  <c r="K537" i="19"/>
  <c r="J538" i="19"/>
  <c r="K538" i="19"/>
  <c r="J539" i="19"/>
  <c r="K539" i="19"/>
  <c r="J540" i="19"/>
  <c r="K540" i="19"/>
  <c r="J541" i="19"/>
  <c r="K541" i="19"/>
  <c r="J542" i="19"/>
  <c r="K542" i="19"/>
  <c r="J543" i="19"/>
  <c r="K543" i="19"/>
  <c r="J544" i="19"/>
  <c r="K544" i="19"/>
  <c r="J545" i="19"/>
  <c r="K545" i="19"/>
  <c r="J546" i="19"/>
  <c r="K546" i="19"/>
  <c r="J547" i="19"/>
  <c r="K547" i="19"/>
  <c r="J548" i="19"/>
  <c r="K548" i="19"/>
  <c r="J549" i="19"/>
  <c r="K549" i="19"/>
  <c r="J550" i="19"/>
  <c r="K550" i="19"/>
  <c r="J551" i="19"/>
  <c r="K551" i="19"/>
  <c r="J552" i="19"/>
  <c r="K552" i="19"/>
  <c r="J553" i="19"/>
  <c r="K553" i="19"/>
  <c r="J554" i="19"/>
  <c r="K554" i="19"/>
  <c r="J555" i="19"/>
  <c r="K555" i="19"/>
  <c r="J556" i="19"/>
  <c r="K556" i="19"/>
  <c r="J557" i="19"/>
  <c r="K557" i="19"/>
  <c r="J558" i="19"/>
  <c r="K558" i="19"/>
  <c r="J559" i="19"/>
  <c r="K559" i="19"/>
  <c r="J560" i="19"/>
  <c r="K560" i="19"/>
  <c r="J561" i="19"/>
  <c r="K561" i="19"/>
  <c r="J562" i="19"/>
  <c r="K562" i="19"/>
  <c r="J563" i="19"/>
  <c r="K563" i="19"/>
  <c r="J564" i="19"/>
  <c r="K564" i="19"/>
  <c r="J565" i="19"/>
  <c r="K565" i="19"/>
  <c r="J566" i="19"/>
  <c r="K566" i="19"/>
  <c r="J567" i="19"/>
  <c r="K567" i="19"/>
  <c r="J568" i="19"/>
  <c r="K568" i="19"/>
  <c r="J569" i="19"/>
  <c r="K569" i="19"/>
  <c r="J570" i="19"/>
  <c r="K570" i="19"/>
  <c r="J571" i="19"/>
  <c r="K571" i="19"/>
  <c r="J572" i="19"/>
  <c r="K572" i="19"/>
  <c r="J573" i="19"/>
  <c r="K573" i="19"/>
  <c r="J574" i="19"/>
  <c r="K574" i="19"/>
  <c r="J575" i="19"/>
  <c r="K575" i="19"/>
  <c r="J576" i="19"/>
  <c r="K576" i="19"/>
  <c r="J577" i="19"/>
  <c r="K577" i="19"/>
  <c r="J578" i="19"/>
  <c r="K578" i="19"/>
  <c r="J579" i="19"/>
  <c r="K579" i="19"/>
  <c r="J580" i="19"/>
  <c r="K580" i="19"/>
  <c r="J581" i="19"/>
  <c r="K581" i="19"/>
  <c r="J582" i="19"/>
  <c r="K582" i="19"/>
  <c r="J583" i="19"/>
  <c r="K583" i="19"/>
  <c r="J584" i="19"/>
  <c r="K584" i="19"/>
  <c r="J585" i="19"/>
  <c r="K585" i="19"/>
  <c r="J586" i="19"/>
  <c r="K586" i="19"/>
  <c r="J587" i="19"/>
  <c r="K587" i="19"/>
  <c r="J588" i="19"/>
  <c r="K588" i="19"/>
  <c r="J589" i="19"/>
  <c r="K589" i="19"/>
  <c r="J590" i="19"/>
  <c r="K590" i="19"/>
  <c r="J591" i="19"/>
  <c r="K591" i="19"/>
  <c r="J592" i="19"/>
  <c r="K592" i="19"/>
  <c r="J593" i="19"/>
  <c r="K593" i="19"/>
  <c r="J594" i="19"/>
  <c r="K594" i="19"/>
  <c r="J595" i="19"/>
  <c r="K595" i="19"/>
  <c r="J596" i="19"/>
  <c r="K596" i="19"/>
  <c r="J597" i="19"/>
  <c r="K597" i="19"/>
  <c r="J598" i="19"/>
  <c r="K598" i="19"/>
  <c r="J599" i="19"/>
  <c r="K599" i="19"/>
  <c r="J600" i="19"/>
  <c r="K600" i="19"/>
  <c r="J601" i="19"/>
  <c r="K601" i="19"/>
  <c r="J602" i="19"/>
  <c r="K602" i="19"/>
  <c r="J603" i="19"/>
  <c r="K603" i="19"/>
  <c r="J604" i="19"/>
  <c r="K604" i="19"/>
  <c r="J605" i="19"/>
  <c r="K605" i="19"/>
  <c r="J606" i="19"/>
  <c r="K606" i="19"/>
  <c r="J607" i="19"/>
  <c r="K607" i="19"/>
  <c r="J608" i="19"/>
  <c r="K608" i="19"/>
  <c r="J609" i="19"/>
  <c r="K609" i="19"/>
  <c r="J610" i="19"/>
  <c r="K610" i="19"/>
  <c r="J611" i="19"/>
  <c r="K611" i="19"/>
  <c r="J612" i="19"/>
  <c r="K612" i="19"/>
  <c r="J613" i="19"/>
  <c r="K613" i="19"/>
  <c r="J614" i="19"/>
  <c r="K614" i="19"/>
  <c r="J615" i="19"/>
  <c r="K615" i="19"/>
  <c r="J616" i="19"/>
  <c r="K616" i="19"/>
  <c r="J617" i="19"/>
  <c r="K617" i="19"/>
  <c r="J618" i="19"/>
  <c r="K618" i="19"/>
  <c r="J619" i="19"/>
  <c r="K619" i="19"/>
  <c r="J620" i="19"/>
  <c r="K620" i="19"/>
  <c r="J621" i="19"/>
  <c r="K621" i="19"/>
  <c r="J622" i="19"/>
  <c r="K622" i="19"/>
  <c r="J623" i="19"/>
  <c r="K623" i="19"/>
  <c r="J624" i="19"/>
  <c r="K624" i="19"/>
  <c r="J625" i="19"/>
  <c r="K625" i="19"/>
  <c r="J626" i="19"/>
  <c r="K626" i="19"/>
  <c r="J627" i="19"/>
  <c r="K627" i="19"/>
  <c r="J628" i="19"/>
  <c r="K628" i="19"/>
  <c r="J629" i="19"/>
  <c r="K629" i="19"/>
  <c r="J630" i="19"/>
  <c r="K630" i="19"/>
  <c r="J631" i="19"/>
  <c r="K631" i="19"/>
  <c r="J632" i="19"/>
  <c r="K632" i="19"/>
  <c r="J633" i="19"/>
  <c r="K633" i="19"/>
  <c r="J634" i="19"/>
  <c r="K634" i="19"/>
  <c r="J635" i="19"/>
  <c r="K635" i="19"/>
  <c r="J636" i="19"/>
  <c r="K636" i="19"/>
  <c r="J637" i="19"/>
  <c r="K637" i="19"/>
  <c r="J638" i="19"/>
  <c r="K638" i="19"/>
  <c r="J639" i="19"/>
  <c r="K639" i="19"/>
  <c r="J640" i="19"/>
  <c r="K640" i="19"/>
  <c r="J641" i="19"/>
  <c r="K641" i="19"/>
  <c r="J642" i="19"/>
  <c r="K642" i="19"/>
  <c r="J643" i="19"/>
  <c r="K643" i="19"/>
  <c r="J644" i="19"/>
  <c r="K644" i="19"/>
  <c r="J645" i="19"/>
  <c r="K645" i="19"/>
  <c r="J646" i="19"/>
  <c r="K646" i="19"/>
  <c r="J647" i="19"/>
  <c r="K647" i="19"/>
  <c r="J648" i="19"/>
  <c r="K648" i="19"/>
  <c r="J649" i="19"/>
  <c r="K649" i="19"/>
  <c r="J650" i="19"/>
  <c r="K650" i="19"/>
  <c r="J651" i="19"/>
  <c r="K651" i="19"/>
  <c r="J652" i="19"/>
  <c r="K652" i="19"/>
  <c r="J653" i="19"/>
  <c r="K653" i="19"/>
  <c r="J654" i="19"/>
  <c r="K654" i="19"/>
  <c r="J655" i="19"/>
  <c r="K655" i="19"/>
  <c r="J656" i="19"/>
  <c r="K656" i="19"/>
  <c r="J657" i="19"/>
  <c r="K657" i="19"/>
  <c r="J658" i="19"/>
  <c r="K658" i="19"/>
  <c r="J659" i="19"/>
  <c r="K659" i="19"/>
  <c r="J660" i="19"/>
  <c r="K660" i="19"/>
  <c r="J661" i="19"/>
  <c r="K661" i="19"/>
  <c r="J662" i="19"/>
  <c r="K662" i="19"/>
  <c r="J663" i="19"/>
  <c r="K663" i="19"/>
  <c r="J664" i="19"/>
  <c r="K664" i="19"/>
  <c r="J665" i="19"/>
  <c r="K665" i="19"/>
  <c r="J666" i="19"/>
  <c r="K666" i="19"/>
  <c r="J667" i="19"/>
  <c r="K667" i="19"/>
  <c r="J668" i="19"/>
  <c r="K668" i="19"/>
  <c r="J669" i="19"/>
  <c r="K669" i="19"/>
  <c r="J670" i="19"/>
  <c r="K670" i="19"/>
  <c r="J671" i="19"/>
  <c r="K671" i="19"/>
  <c r="J672" i="19"/>
  <c r="K672" i="19"/>
  <c r="J673" i="19"/>
  <c r="K673" i="19"/>
  <c r="J674" i="19"/>
  <c r="K674" i="19"/>
  <c r="J675" i="19"/>
  <c r="K675" i="19"/>
  <c r="J676" i="19"/>
  <c r="K676" i="19"/>
  <c r="J677" i="19"/>
  <c r="K677" i="19"/>
  <c r="J678" i="19"/>
  <c r="K678" i="19"/>
  <c r="J679" i="19"/>
  <c r="K679" i="19"/>
  <c r="J680" i="19"/>
  <c r="K680" i="19"/>
  <c r="J681" i="19"/>
  <c r="K681" i="19"/>
  <c r="J682" i="19"/>
  <c r="K682" i="19"/>
  <c r="J683" i="19"/>
  <c r="K683" i="19"/>
  <c r="J684" i="19"/>
  <c r="K684" i="19"/>
  <c r="J685" i="19"/>
  <c r="K685" i="19"/>
  <c r="J686" i="19"/>
  <c r="K686" i="19"/>
  <c r="J687" i="19"/>
  <c r="K687" i="19"/>
  <c r="J688" i="19"/>
  <c r="K688" i="19"/>
  <c r="J689" i="19"/>
  <c r="K689" i="19"/>
  <c r="J690" i="19"/>
  <c r="K690" i="19"/>
  <c r="J691" i="19"/>
  <c r="K691" i="19"/>
  <c r="J692" i="19"/>
  <c r="K692" i="19"/>
  <c r="J693" i="19"/>
  <c r="K693" i="19"/>
  <c r="J694" i="19"/>
  <c r="K694" i="19"/>
  <c r="J695" i="19"/>
  <c r="K695" i="19"/>
  <c r="J696" i="19"/>
  <c r="K696" i="19"/>
  <c r="J697" i="19"/>
  <c r="K697" i="19"/>
  <c r="J698" i="19"/>
  <c r="K698" i="19"/>
  <c r="J699" i="19"/>
  <c r="K699" i="19"/>
  <c r="J700" i="19"/>
  <c r="K700" i="19"/>
  <c r="J701" i="19"/>
  <c r="K701" i="19"/>
  <c r="J702" i="19"/>
  <c r="K702" i="19"/>
  <c r="J703" i="19"/>
  <c r="K703" i="19"/>
  <c r="J704" i="19"/>
  <c r="K704" i="19"/>
  <c r="J705" i="19"/>
  <c r="K705" i="19"/>
  <c r="J706" i="19"/>
  <c r="K706" i="19"/>
  <c r="J707" i="19"/>
  <c r="K707" i="19"/>
  <c r="J708" i="19"/>
  <c r="K708" i="19"/>
  <c r="J709" i="19"/>
  <c r="K709" i="19"/>
  <c r="J710" i="19"/>
  <c r="K710" i="19"/>
  <c r="J711" i="19"/>
  <c r="K711" i="19"/>
  <c r="J712" i="19"/>
  <c r="K712" i="19"/>
  <c r="J713" i="19"/>
  <c r="K713" i="19"/>
  <c r="J714" i="19"/>
  <c r="K714" i="19"/>
  <c r="J715" i="19"/>
  <c r="K715" i="19"/>
  <c r="J716" i="19"/>
  <c r="K716" i="19"/>
  <c r="J717" i="19"/>
  <c r="K717" i="19"/>
  <c r="J718" i="19"/>
  <c r="K718" i="19"/>
  <c r="J719" i="19"/>
  <c r="K719" i="19"/>
  <c r="J720" i="19"/>
  <c r="K720" i="19"/>
  <c r="J721" i="19"/>
  <c r="K721" i="19"/>
  <c r="J722" i="19"/>
  <c r="K722" i="19"/>
  <c r="J723" i="19"/>
  <c r="K723" i="19"/>
  <c r="J724" i="19"/>
  <c r="K724" i="19"/>
  <c r="J725" i="19"/>
  <c r="K725" i="19"/>
  <c r="J726" i="19"/>
  <c r="K726" i="19"/>
  <c r="J727" i="19"/>
  <c r="K727" i="19"/>
  <c r="J728" i="19"/>
  <c r="K728" i="19"/>
  <c r="J729" i="19"/>
  <c r="K729" i="19"/>
  <c r="J730" i="19"/>
  <c r="K730" i="19"/>
  <c r="J731" i="19"/>
  <c r="K731" i="19"/>
  <c r="J732" i="19"/>
  <c r="K732" i="19"/>
  <c r="J733" i="19"/>
  <c r="K733" i="19"/>
  <c r="J734" i="19"/>
  <c r="K734" i="19"/>
  <c r="J735" i="19"/>
  <c r="K735" i="19"/>
  <c r="J736" i="19"/>
  <c r="K736" i="19"/>
  <c r="J737" i="19"/>
  <c r="K737" i="19"/>
  <c r="J738" i="19"/>
  <c r="K738" i="19"/>
  <c r="J739" i="19"/>
  <c r="K739" i="19"/>
  <c r="J740" i="19"/>
  <c r="K740" i="19"/>
  <c r="J741" i="19"/>
  <c r="K741" i="19"/>
  <c r="J742" i="19"/>
  <c r="K742" i="19"/>
  <c r="J743" i="19"/>
  <c r="K743" i="19"/>
  <c r="J744" i="19"/>
  <c r="K744" i="19"/>
  <c r="J745" i="19"/>
  <c r="K745" i="19"/>
  <c r="J746" i="19"/>
  <c r="K746" i="19"/>
  <c r="J747" i="19"/>
  <c r="K747" i="19"/>
  <c r="J748" i="19"/>
  <c r="K748" i="19"/>
  <c r="J749" i="19"/>
  <c r="K749" i="19"/>
  <c r="J750" i="19"/>
  <c r="K750" i="19"/>
  <c r="J751" i="19"/>
  <c r="K751" i="19"/>
  <c r="J752" i="19"/>
  <c r="K752" i="19"/>
  <c r="J753" i="19"/>
  <c r="K753" i="19"/>
  <c r="J754" i="19"/>
  <c r="K754" i="19"/>
  <c r="J755" i="19"/>
  <c r="K755" i="19"/>
  <c r="J756" i="19"/>
  <c r="K756" i="19"/>
  <c r="J757" i="19"/>
  <c r="K757" i="19"/>
  <c r="J758" i="19"/>
  <c r="K758" i="19"/>
  <c r="J759" i="19"/>
  <c r="K759" i="19"/>
  <c r="J760" i="19"/>
  <c r="K760" i="19"/>
  <c r="J761" i="19"/>
  <c r="K761" i="19"/>
  <c r="J762" i="19"/>
  <c r="K762" i="19"/>
  <c r="J763" i="19"/>
  <c r="K763" i="19"/>
  <c r="J764" i="19"/>
  <c r="K764" i="19"/>
  <c r="J765" i="19"/>
  <c r="K765" i="19"/>
  <c r="J766" i="19"/>
  <c r="K766" i="19"/>
  <c r="J767" i="19"/>
  <c r="K767" i="19"/>
  <c r="J768" i="19"/>
  <c r="K768" i="19"/>
  <c r="J769" i="19"/>
  <c r="K769" i="19"/>
  <c r="J770" i="19"/>
  <c r="K770" i="19"/>
  <c r="J771" i="19"/>
  <c r="K771" i="19"/>
  <c r="J772" i="19"/>
  <c r="K772" i="19"/>
  <c r="J773" i="19"/>
  <c r="K773" i="19"/>
  <c r="J774" i="19"/>
  <c r="K774" i="19"/>
  <c r="J775" i="19"/>
  <c r="K775" i="19"/>
  <c r="J776" i="19"/>
  <c r="K776" i="19"/>
  <c r="J777" i="19"/>
  <c r="K777" i="19"/>
  <c r="J778" i="19"/>
  <c r="K778" i="19"/>
  <c r="J779" i="19"/>
  <c r="K779" i="19"/>
  <c r="J780" i="19"/>
  <c r="K780" i="19"/>
  <c r="J781" i="19"/>
  <c r="K781" i="19"/>
  <c r="J782" i="19"/>
  <c r="K782" i="19"/>
  <c r="J783" i="19"/>
  <c r="K783" i="19"/>
  <c r="J784" i="19"/>
  <c r="K784" i="19"/>
  <c r="J785" i="19"/>
  <c r="K785" i="19"/>
  <c r="J786" i="19"/>
  <c r="K786" i="19"/>
  <c r="J787" i="19"/>
  <c r="K787" i="19"/>
  <c r="J788" i="19"/>
  <c r="K788" i="19"/>
  <c r="J789" i="19"/>
  <c r="K789" i="19"/>
  <c r="J790" i="19"/>
  <c r="K790" i="19"/>
  <c r="J791" i="19"/>
  <c r="K791" i="19"/>
  <c r="J792" i="19"/>
  <c r="K792" i="19"/>
  <c r="J793" i="19"/>
  <c r="K793" i="19"/>
  <c r="J794" i="19"/>
  <c r="K794" i="19"/>
  <c r="J795" i="19"/>
  <c r="K795" i="19"/>
  <c r="J796" i="19"/>
  <c r="K796" i="19"/>
  <c r="J797" i="19"/>
  <c r="K797" i="19"/>
  <c r="J798" i="19"/>
  <c r="K798" i="19"/>
  <c r="J799" i="19"/>
  <c r="K799" i="19"/>
  <c r="J800" i="19"/>
  <c r="K800" i="19"/>
  <c r="J801" i="19"/>
  <c r="K801" i="19"/>
  <c r="J802" i="19"/>
  <c r="K802" i="19"/>
  <c r="J803" i="19"/>
  <c r="K803" i="19"/>
  <c r="J804" i="19"/>
  <c r="K804" i="19"/>
  <c r="J805" i="19"/>
  <c r="K805" i="19"/>
  <c r="J806" i="19"/>
  <c r="K806" i="19"/>
  <c r="J807" i="19"/>
  <c r="K807" i="19"/>
  <c r="J808" i="19"/>
  <c r="K808" i="19"/>
  <c r="J809" i="19"/>
  <c r="K809" i="19"/>
  <c r="J810" i="19"/>
  <c r="K810" i="19"/>
  <c r="J811" i="19"/>
  <c r="K811" i="19"/>
  <c r="J812" i="19"/>
  <c r="K812" i="19"/>
  <c r="J813" i="19"/>
  <c r="K813" i="19"/>
  <c r="J814" i="19"/>
  <c r="K814" i="19"/>
  <c r="J815" i="19"/>
  <c r="K815" i="19"/>
  <c r="J816" i="19"/>
  <c r="K816" i="19"/>
  <c r="J817" i="19"/>
  <c r="K817" i="19"/>
  <c r="J818" i="19"/>
  <c r="K818" i="19"/>
  <c r="J819" i="19"/>
  <c r="K819" i="19"/>
  <c r="J820" i="19"/>
  <c r="K820" i="19"/>
  <c r="J821" i="19"/>
  <c r="K821" i="19"/>
  <c r="J822" i="19"/>
  <c r="K822" i="19"/>
  <c r="J823" i="19"/>
  <c r="K823" i="19"/>
  <c r="J824" i="19"/>
  <c r="K824" i="19"/>
  <c r="J825" i="19"/>
  <c r="K825" i="19"/>
  <c r="J826" i="19"/>
  <c r="K826" i="19"/>
  <c r="J827" i="19"/>
  <c r="K827" i="19"/>
  <c r="J828" i="19"/>
  <c r="K828" i="19"/>
  <c r="J829" i="19"/>
  <c r="K829" i="19"/>
  <c r="J830" i="19"/>
  <c r="K830" i="19"/>
  <c r="J831" i="19"/>
  <c r="K831" i="19"/>
  <c r="J832" i="19"/>
  <c r="K832" i="19"/>
  <c r="J833" i="19"/>
  <c r="K833" i="19"/>
  <c r="J834" i="19"/>
  <c r="K834" i="19"/>
  <c r="J835" i="19"/>
  <c r="K835" i="19"/>
  <c r="J836" i="19"/>
  <c r="K836" i="19"/>
  <c r="J837" i="19"/>
  <c r="K837" i="19"/>
  <c r="J838" i="19"/>
  <c r="K838" i="19"/>
  <c r="J839" i="19"/>
  <c r="K839" i="19"/>
  <c r="J840" i="19"/>
  <c r="K840" i="19"/>
  <c r="J841" i="19"/>
  <c r="K841" i="19"/>
  <c r="J842" i="19"/>
  <c r="K842" i="19"/>
  <c r="J843" i="19"/>
  <c r="K843" i="19"/>
  <c r="J844" i="19"/>
  <c r="K844" i="19"/>
  <c r="J845" i="19"/>
  <c r="K845" i="19"/>
  <c r="J846" i="19"/>
  <c r="K846" i="19"/>
  <c r="J847" i="19"/>
  <c r="K847" i="19"/>
  <c r="J848" i="19"/>
  <c r="K848" i="19"/>
  <c r="J849" i="19"/>
  <c r="K849" i="19"/>
  <c r="J850" i="19"/>
  <c r="K850" i="19"/>
  <c r="J851" i="19"/>
  <c r="K851" i="19"/>
  <c r="J852" i="19"/>
  <c r="K852" i="19"/>
  <c r="J853" i="19"/>
  <c r="K853" i="19"/>
  <c r="J854" i="19"/>
  <c r="K854" i="19"/>
  <c r="J855" i="19"/>
  <c r="K855" i="19"/>
  <c r="J856" i="19"/>
  <c r="K856" i="19"/>
  <c r="J857" i="19"/>
  <c r="K857" i="19"/>
  <c r="J858" i="19"/>
  <c r="K858" i="19"/>
  <c r="J859" i="19"/>
  <c r="K859" i="19"/>
  <c r="J860" i="19"/>
  <c r="K860" i="19"/>
  <c r="J861" i="19"/>
  <c r="K861" i="19"/>
  <c r="J862" i="19"/>
  <c r="K862" i="19"/>
  <c r="J863" i="19"/>
  <c r="K863" i="19"/>
  <c r="J864" i="19"/>
  <c r="K864" i="19"/>
  <c r="J865" i="19"/>
  <c r="K865" i="19"/>
  <c r="J866" i="19"/>
  <c r="K866" i="19"/>
  <c r="J867" i="19"/>
  <c r="K867" i="19"/>
  <c r="J868" i="19"/>
  <c r="K868" i="19"/>
  <c r="J869" i="19"/>
  <c r="K869" i="19"/>
  <c r="J870" i="19"/>
  <c r="K870" i="19"/>
  <c r="J871" i="19"/>
  <c r="K871" i="19"/>
  <c r="J872" i="19"/>
  <c r="K872" i="19"/>
  <c r="J873" i="19"/>
  <c r="K873" i="19"/>
  <c r="J874" i="19"/>
  <c r="K874" i="19"/>
  <c r="J875" i="19"/>
  <c r="K875" i="19"/>
  <c r="J876" i="19"/>
  <c r="K876" i="19"/>
  <c r="J877" i="19"/>
  <c r="K877" i="19"/>
  <c r="J878" i="19"/>
  <c r="K878" i="19"/>
  <c r="J879" i="19"/>
  <c r="K879" i="19"/>
  <c r="J880" i="19"/>
  <c r="K880" i="19"/>
  <c r="J881" i="19"/>
  <c r="K881" i="19"/>
  <c r="J882" i="19"/>
  <c r="K882" i="19"/>
  <c r="J883" i="19"/>
  <c r="K883" i="19"/>
  <c r="J884" i="19"/>
  <c r="K884" i="19"/>
  <c r="J885" i="19"/>
  <c r="K885" i="19"/>
  <c r="J886" i="19"/>
  <c r="K886" i="19"/>
  <c r="J887" i="19"/>
  <c r="K887" i="19"/>
  <c r="J888" i="19"/>
  <c r="K888" i="19"/>
  <c r="J889" i="19"/>
  <c r="K889" i="19"/>
  <c r="J890" i="19"/>
  <c r="K890" i="19"/>
  <c r="J891" i="19"/>
  <c r="K891" i="19"/>
  <c r="J892" i="19"/>
  <c r="K892" i="19"/>
  <c r="J893" i="19"/>
  <c r="K893" i="19"/>
  <c r="J894" i="19"/>
  <c r="K894" i="19"/>
  <c r="J895" i="19"/>
  <c r="K895" i="19"/>
  <c r="J896" i="19"/>
  <c r="K896" i="19"/>
  <c r="J897" i="19"/>
  <c r="K897" i="19"/>
  <c r="J898" i="19"/>
  <c r="K898" i="19"/>
  <c r="J899" i="19"/>
  <c r="K899" i="19"/>
  <c r="J900" i="19"/>
  <c r="K900" i="19"/>
  <c r="J901" i="19"/>
  <c r="K901" i="19"/>
  <c r="J902" i="19"/>
  <c r="K902" i="19"/>
  <c r="J903" i="19"/>
  <c r="K903" i="19"/>
  <c r="J904" i="19"/>
  <c r="K904" i="19"/>
  <c r="J905" i="19"/>
  <c r="K905" i="19"/>
  <c r="J906" i="19"/>
  <c r="K906" i="19"/>
  <c r="J907" i="19"/>
  <c r="K907" i="19"/>
  <c r="J908" i="19"/>
  <c r="K908" i="19"/>
  <c r="J909" i="19"/>
  <c r="K909" i="19"/>
  <c r="J910" i="19"/>
  <c r="K910" i="19"/>
  <c r="J911" i="19"/>
  <c r="K911" i="19"/>
  <c r="J912" i="19"/>
  <c r="K912" i="19"/>
  <c r="J913" i="19"/>
  <c r="K913" i="19"/>
  <c r="J914" i="19"/>
  <c r="K914" i="19"/>
  <c r="J915" i="19"/>
  <c r="K915" i="19"/>
  <c r="J916" i="19"/>
  <c r="K916" i="19"/>
  <c r="J917" i="19"/>
  <c r="K917" i="19"/>
  <c r="J918" i="19"/>
  <c r="K918" i="19"/>
  <c r="J919" i="19"/>
  <c r="K919" i="19"/>
  <c r="J920" i="19"/>
  <c r="K920" i="19"/>
  <c r="J921" i="19"/>
  <c r="K921" i="19"/>
  <c r="J922" i="19"/>
  <c r="K922" i="19"/>
  <c r="J923" i="19"/>
  <c r="K923" i="19"/>
  <c r="J924" i="19"/>
  <c r="K924" i="19"/>
  <c r="J925" i="19"/>
  <c r="K925" i="19"/>
  <c r="J926" i="19"/>
  <c r="K926" i="19"/>
  <c r="J927" i="19"/>
  <c r="K927" i="19"/>
  <c r="J928" i="19"/>
  <c r="K928" i="19"/>
  <c r="J929" i="19"/>
  <c r="K929" i="19"/>
  <c r="J930" i="19"/>
  <c r="K930" i="19"/>
  <c r="J931" i="19"/>
  <c r="K931" i="19"/>
  <c r="J932" i="19"/>
  <c r="K932" i="19"/>
  <c r="J933" i="19"/>
  <c r="K933" i="19"/>
  <c r="J934" i="19"/>
  <c r="K934" i="19"/>
  <c r="J935" i="19"/>
  <c r="K935" i="19"/>
  <c r="J936" i="19"/>
  <c r="K936" i="19"/>
  <c r="J937" i="19"/>
  <c r="K937" i="19"/>
  <c r="J938" i="19"/>
  <c r="K938" i="19"/>
  <c r="J939" i="19"/>
  <c r="K939" i="19"/>
  <c r="J940" i="19"/>
  <c r="K940" i="19"/>
  <c r="J941" i="19"/>
  <c r="K941" i="19"/>
  <c r="J942" i="19"/>
  <c r="K942" i="19"/>
  <c r="J943" i="19"/>
  <c r="K943" i="19"/>
  <c r="J944" i="19"/>
  <c r="K944" i="19"/>
  <c r="J945" i="19"/>
  <c r="K945" i="19"/>
  <c r="J946" i="19"/>
  <c r="K946" i="19"/>
  <c r="J947" i="19"/>
  <c r="K947" i="19"/>
  <c r="J948" i="19"/>
  <c r="K948" i="19"/>
  <c r="J949" i="19"/>
  <c r="K949" i="19"/>
  <c r="J950" i="19"/>
  <c r="K950" i="19"/>
  <c r="J951" i="19"/>
  <c r="K951" i="19"/>
  <c r="J952" i="19"/>
  <c r="K952" i="19"/>
  <c r="J953" i="19"/>
  <c r="K953" i="19"/>
  <c r="J954" i="19"/>
  <c r="K954" i="19"/>
  <c r="J955" i="19"/>
  <c r="K955" i="19"/>
  <c r="J956" i="19"/>
  <c r="K956" i="19"/>
  <c r="J957" i="19"/>
  <c r="K957" i="19"/>
  <c r="J958" i="19"/>
  <c r="K958" i="19"/>
  <c r="J959" i="19"/>
  <c r="K959" i="19"/>
  <c r="J960" i="19"/>
  <c r="K960" i="19"/>
  <c r="J961" i="19"/>
  <c r="K961" i="19"/>
  <c r="J962" i="19"/>
  <c r="K962" i="19"/>
  <c r="J963" i="19"/>
  <c r="K963" i="19"/>
  <c r="J964" i="19"/>
  <c r="K964" i="19"/>
  <c r="J965" i="19"/>
  <c r="K965" i="19"/>
  <c r="J966" i="19"/>
  <c r="K966" i="19"/>
  <c r="J967" i="19"/>
  <c r="K967" i="19"/>
  <c r="J968" i="19"/>
  <c r="K968" i="19"/>
  <c r="J969" i="19"/>
  <c r="K969" i="19"/>
  <c r="J970" i="19"/>
  <c r="K970" i="19"/>
  <c r="J971" i="19"/>
  <c r="K971" i="19"/>
  <c r="J972" i="19"/>
  <c r="K972" i="19"/>
  <c r="J973" i="19"/>
  <c r="K973" i="19"/>
  <c r="J974" i="19"/>
  <c r="K974" i="19"/>
  <c r="J975" i="19"/>
  <c r="K975" i="19"/>
  <c r="J976" i="19"/>
  <c r="K976" i="19"/>
  <c r="J977" i="19"/>
  <c r="K977" i="19"/>
  <c r="J978" i="19"/>
  <c r="K978" i="19"/>
  <c r="J979" i="19"/>
  <c r="K979" i="19"/>
  <c r="J980" i="19"/>
  <c r="K980" i="19"/>
  <c r="J981" i="19"/>
  <c r="K981" i="19"/>
  <c r="J982" i="19"/>
  <c r="K982" i="19"/>
  <c r="J983" i="19"/>
  <c r="K983" i="19"/>
  <c r="J984" i="19"/>
  <c r="K984" i="19"/>
  <c r="J985" i="19"/>
  <c r="K985" i="19"/>
  <c r="J986" i="19"/>
  <c r="K986" i="19"/>
  <c r="J987" i="19"/>
  <c r="K987" i="19"/>
  <c r="J988" i="19"/>
  <c r="K988" i="19"/>
  <c r="J989" i="19"/>
  <c r="K989" i="19"/>
  <c r="J990" i="19"/>
  <c r="K990" i="19"/>
  <c r="J991" i="19"/>
  <c r="K991" i="19"/>
  <c r="J992" i="19"/>
  <c r="K992" i="19"/>
  <c r="J993" i="19"/>
  <c r="K993" i="19"/>
  <c r="J994" i="19"/>
  <c r="K994" i="19"/>
  <c r="J995" i="19"/>
  <c r="K995" i="19"/>
  <c r="J996" i="19"/>
  <c r="K996" i="19"/>
  <c r="J997" i="19"/>
  <c r="K997" i="19"/>
  <c r="J998" i="19"/>
  <c r="K998" i="19"/>
  <c r="J999" i="19"/>
  <c r="K999" i="19"/>
  <c r="J1000" i="19"/>
  <c r="K1000" i="19"/>
  <c r="J1001" i="19"/>
  <c r="K1001" i="19"/>
  <c r="J1002" i="19"/>
  <c r="K1002" i="19"/>
  <c r="J1003" i="19"/>
  <c r="K1003" i="19"/>
  <c r="J1004" i="19"/>
  <c r="K1004" i="19"/>
  <c r="J1005" i="19"/>
  <c r="K1005" i="19"/>
  <c r="J1006" i="19"/>
  <c r="K1006" i="19"/>
  <c r="J8" i="19"/>
  <c r="K8" i="19"/>
  <c r="J9" i="19"/>
  <c r="K9" i="19"/>
  <c r="J10" i="19"/>
  <c r="K10" i="19"/>
  <c r="J11" i="19"/>
  <c r="K11" i="19"/>
  <c r="J12" i="19"/>
  <c r="K12" i="19"/>
  <c r="G8"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44" i="19"/>
  <c r="G445" i="19"/>
  <c r="G446" i="19"/>
  <c r="G447" i="19"/>
  <c r="G448" i="19"/>
  <c r="G449" i="19"/>
  <c r="G450" i="19"/>
  <c r="G451" i="19"/>
  <c r="G452" i="19"/>
  <c r="G453" i="19"/>
  <c r="G454" i="19"/>
  <c r="G455" i="19"/>
  <c r="G456" i="19"/>
  <c r="G457" i="19"/>
  <c r="G458" i="19"/>
  <c r="G459" i="19"/>
  <c r="G460" i="19"/>
  <c r="G461" i="19"/>
  <c r="G462" i="19"/>
  <c r="G463" i="19"/>
  <c r="G464" i="19"/>
  <c r="G465" i="19"/>
  <c r="G466" i="19"/>
  <c r="G467" i="19"/>
  <c r="G468" i="19"/>
  <c r="G469" i="19"/>
  <c r="G470" i="19"/>
  <c r="G471" i="19"/>
  <c r="G472" i="19"/>
  <c r="G473" i="19"/>
  <c r="G474" i="19"/>
  <c r="G475" i="19"/>
  <c r="G476" i="19"/>
  <c r="G477" i="19"/>
  <c r="G478" i="19"/>
  <c r="G479" i="19"/>
  <c r="G480" i="19"/>
  <c r="G481" i="19"/>
  <c r="G482" i="19"/>
  <c r="G483" i="19"/>
  <c r="G484" i="19"/>
  <c r="G485" i="19"/>
  <c r="G486" i="19"/>
  <c r="G487" i="19"/>
  <c r="G488" i="19"/>
  <c r="G489" i="19"/>
  <c r="G490" i="19"/>
  <c r="G491" i="19"/>
  <c r="G492" i="19"/>
  <c r="G493" i="19"/>
  <c r="G494" i="19"/>
  <c r="G495" i="19"/>
  <c r="G496" i="19"/>
  <c r="G497" i="19"/>
  <c r="G498" i="19"/>
  <c r="G499" i="19"/>
  <c r="G500" i="19"/>
  <c r="G501" i="19"/>
  <c r="G502" i="19"/>
  <c r="G503" i="19"/>
  <c r="G504" i="19"/>
  <c r="G505" i="19"/>
  <c r="G506" i="19"/>
  <c r="G507" i="19"/>
  <c r="G508" i="19"/>
  <c r="G509" i="19"/>
  <c r="G510" i="19"/>
  <c r="G511" i="19"/>
  <c r="G512" i="19"/>
  <c r="G513" i="19"/>
  <c r="G514" i="19"/>
  <c r="G515" i="19"/>
  <c r="G516" i="19"/>
  <c r="G517" i="19"/>
  <c r="G518" i="19"/>
  <c r="G519" i="19"/>
  <c r="G520" i="19"/>
  <c r="G521" i="19"/>
  <c r="G522" i="19"/>
  <c r="G523" i="19"/>
  <c r="G524" i="19"/>
  <c r="G525" i="19"/>
  <c r="G526" i="19"/>
  <c r="G527" i="19"/>
  <c r="G528" i="19"/>
  <c r="G529" i="19"/>
  <c r="G530" i="19"/>
  <c r="G531" i="19"/>
  <c r="G532" i="19"/>
  <c r="G533" i="19"/>
  <c r="G534" i="19"/>
  <c r="G535" i="19"/>
  <c r="G536" i="19"/>
  <c r="G537" i="19"/>
  <c r="G538" i="19"/>
  <c r="G539" i="19"/>
  <c r="G540" i="19"/>
  <c r="G541" i="19"/>
  <c r="G542" i="19"/>
  <c r="G543" i="19"/>
  <c r="G544" i="19"/>
  <c r="G545" i="19"/>
  <c r="G546" i="19"/>
  <c r="G547" i="19"/>
  <c r="G548" i="19"/>
  <c r="G549" i="19"/>
  <c r="G550" i="19"/>
  <c r="G551" i="19"/>
  <c r="G552" i="19"/>
  <c r="G553" i="19"/>
  <c r="G554" i="19"/>
  <c r="G555" i="19"/>
  <c r="G556" i="19"/>
  <c r="G557" i="19"/>
  <c r="G558" i="19"/>
  <c r="G559" i="19"/>
  <c r="G560" i="19"/>
  <c r="G561" i="19"/>
  <c r="G562" i="19"/>
  <c r="G563" i="19"/>
  <c r="G564" i="19"/>
  <c r="G565" i="19"/>
  <c r="G566" i="19"/>
  <c r="G567" i="19"/>
  <c r="G568" i="19"/>
  <c r="G569" i="19"/>
  <c r="G570" i="19"/>
  <c r="G571" i="19"/>
  <c r="G572" i="19"/>
  <c r="G573" i="19"/>
  <c r="G574" i="19"/>
  <c r="G575" i="19"/>
  <c r="G576" i="19"/>
  <c r="G577" i="19"/>
  <c r="G578" i="19"/>
  <c r="G579" i="19"/>
  <c r="G580" i="19"/>
  <c r="G581" i="19"/>
  <c r="G582" i="19"/>
  <c r="G583" i="19"/>
  <c r="G584" i="19"/>
  <c r="G585" i="19"/>
  <c r="G586" i="19"/>
  <c r="G587" i="19"/>
  <c r="G588" i="19"/>
  <c r="G589" i="19"/>
  <c r="G590" i="19"/>
  <c r="G591" i="19"/>
  <c r="G592" i="19"/>
  <c r="G593" i="19"/>
  <c r="G594" i="19"/>
  <c r="G595" i="19"/>
  <c r="G596" i="19"/>
  <c r="G597" i="19"/>
  <c r="G598" i="19"/>
  <c r="G599" i="19"/>
  <c r="G600" i="19"/>
  <c r="G601" i="19"/>
  <c r="G602" i="19"/>
  <c r="G603" i="19"/>
  <c r="G604" i="19"/>
  <c r="G605" i="19"/>
  <c r="G606" i="19"/>
  <c r="G607" i="19"/>
  <c r="G608" i="19"/>
  <c r="G609" i="19"/>
  <c r="G610" i="19"/>
  <c r="G611" i="19"/>
  <c r="G612" i="19"/>
  <c r="G613" i="19"/>
  <c r="G614" i="19"/>
  <c r="G615" i="19"/>
  <c r="G616" i="19"/>
  <c r="G617" i="19"/>
  <c r="G618" i="19"/>
  <c r="G619" i="19"/>
  <c r="G620" i="19"/>
  <c r="G621" i="19"/>
  <c r="G622" i="19"/>
  <c r="G623" i="19"/>
  <c r="G624" i="19"/>
  <c r="G625" i="19"/>
  <c r="G626" i="19"/>
  <c r="G627" i="19"/>
  <c r="G628" i="19"/>
  <c r="G629" i="19"/>
  <c r="G630" i="19"/>
  <c r="G631" i="19"/>
  <c r="G632" i="19"/>
  <c r="G633" i="19"/>
  <c r="G634" i="19"/>
  <c r="G635" i="19"/>
  <c r="G636" i="19"/>
  <c r="G637" i="19"/>
  <c r="G638" i="19"/>
  <c r="G639" i="19"/>
  <c r="G640" i="19"/>
  <c r="G641" i="19"/>
  <c r="G642" i="19"/>
  <c r="G643" i="19"/>
  <c r="G644" i="19"/>
  <c r="G645" i="19"/>
  <c r="G646" i="19"/>
  <c r="G647" i="19"/>
  <c r="G648" i="19"/>
  <c r="G649" i="19"/>
  <c r="G650" i="19"/>
  <c r="G651" i="19"/>
  <c r="G652" i="19"/>
  <c r="G653" i="19"/>
  <c r="G654" i="19"/>
  <c r="G655" i="19"/>
  <c r="G656" i="19"/>
  <c r="G657" i="19"/>
  <c r="G658" i="19"/>
  <c r="G659" i="19"/>
  <c r="G660" i="19"/>
  <c r="G661" i="19"/>
  <c r="G662" i="19"/>
  <c r="G663" i="19"/>
  <c r="G664" i="19"/>
  <c r="G665" i="19"/>
  <c r="G666" i="19"/>
  <c r="G667" i="19"/>
  <c r="G668" i="19"/>
  <c r="G669" i="19"/>
  <c r="G670" i="19"/>
  <c r="G671" i="19"/>
  <c r="G672" i="19"/>
  <c r="G673" i="19"/>
  <c r="G674" i="19"/>
  <c r="G675" i="19"/>
  <c r="G676" i="19"/>
  <c r="G677" i="19"/>
  <c r="G678" i="19"/>
  <c r="G679" i="19"/>
  <c r="G680" i="19"/>
  <c r="G681" i="19"/>
  <c r="G682" i="19"/>
  <c r="G683" i="19"/>
  <c r="G684" i="19"/>
  <c r="G685" i="19"/>
  <c r="G686" i="19"/>
  <c r="G687" i="19"/>
  <c r="G688" i="19"/>
  <c r="G689" i="19"/>
  <c r="G690" i="19"/>
  <c r="G691" i="19"/>
  <c r="G692" i="19"/>
  <c r="G693" i="19"/>
  <c r="G694" i="19"/>
  <c r="G695" i="19"/>
  <c r="G696" i="19"/>
  <c r="G697" i="19"/>
  <c r="G698" i="19"/>
  <c r="G699" i="19"/>
  <c r="G700" i="19"/>
  <c r="G701" i="19"/>
  <c r="G702" i="19"/>
  <c r="G703" i="19"/>
  <c r="G704" i="19"/>
  <c r="G705" i="19"/>
  <c r="G706" i="19"/>
  <c r="G707" i="19"/>
  <c r="G708" i="19"/>
  <c r="G709" i="19"/>
  <c r="G710" i="19"/>
  <c r="G711" i="19"/>
  <c r="G712" i="19"/>
  <c r="G713" i="19"/>
  <c r="G714" i="19"/>
  <c r="G715" i="19"/>
  <c r="G716" i="19"/>
  <c r="G717" i="19"/>
  <c r="G718" i="19"/>
  <c r="G719" i="19"/>
  <c r="G720" i="19"/>
  <c r="G721" i="19"/>
  <c r="G722" i="19"/>
  <c r="G723" i="19"/>
  <c r="G724" i="19"/>
  <c r="G725" i="19"/>
  <c r="G726" i="19"/>
  <c r="G727" i="19"/>
  <c r="G728" i="19"/>
  <c r="G729" i="19"/>
  <c r="G730" i="19"/>
  <c r="G731" i="19"/>
  <c r="G732" i="19"/>
  <c r="G733" i="19"/>
  <c r="G734" i="19"/>
  <c r="G735" i="19"/>
  <c r="G736" i="19"/>
  <c r="G737" i="19"/>
  <c r="G738" i="19"/>
  <c r="G739" i="19"/>
  <c r="G740" i="19"/>
  <c r="G741" i="19"/>
  <c r="G742" i="19"/>
  <c r="G743" i="19"/>
  <c r="G744" i="19"/>
  <c r="G745" i="19"/>
  <c r="G746" i="19"/>
  <c r="G747" i="19"/>
  <c r="G748" i="19"/>
  <c r="G749" i="19"/>
  <c r="G750" i="19"/>
  <c r="G751" i="19"/>
  <c r="G752" i="19"/>
  <c r="G753" i="19"/>
  <c r="G754" i="19"/>
  <c r="G755" i="19"/>
  <c r="G756" i="19"/>
  <c r="G757" i="19"/>
  <c r="G758" i="19"/>
  <c r="G759" i="19"/>
  <c r="G760" i="19"/>
  <c r="G761" i="19"/>
  <c r="G762" i="19"/>
  <c r="G763" i="19"/>
  <c r="G764" i="19"/>
  <c r="G765" i="19"/>
  <c r="G766" i="19"/>
  <c r="G767" i="19"/>
  <c r="G768" i="19"/>
  <c r="G769" i="19"/>
  <c r="G770" i="19"/>
  <c r="G771" i="19"/>
  <c r="G772" i="19"/>
  <c r="G773" i="19"/>
  <c r="G774" i="19"/>
  <c r="G775" i="19"/>
  <c r="G776" i="19"/>
  <c r="G777" i="19"/>
  <c r="G778" i="19"/>
  <c r="G779" i="19"/>
  <c r="G780" i="19"/>
  <c r="G781" i="19"/>
  <c r="G782" i="19"/>
  <c r="G783" i="19"/>
  <c r="G784" i="19"/>
  <c r="G785" i="19"/>
  <c r="G786" i="19"/>
  <c r="G787" i="19"/>
  <c r="G788" i="19"/>
  <c r="G789" i="19"/>
  <c r="G790" i="19"/>
  <c r="G791" i="19"/>
  <c r="G792" i="19"/>
  <c r="G793" i="19"/>
  <c r="G794" i="19"/>
  <c r="G795" i="19"/>
  <c r="G796" i="19"/>
  <c r="G797" i="19"/>
  <c r="G798" i="19"/>
  <c r="G799" i="19"/>
  <c r="G800" i="19"/>
  <c r="G801" i="19"/>
  <c r="G802" i="19"/>
  <c r="G803" i="19"/>
  <c r="G804" i="19"/>
  <c r="G805" i="19"/>
  <c r="G806" i="19"/>
  <c r="G807" i="19"/>
  <c r="G808" i="19"/>
  <c r="G809" i="19"/>
  <c r="G810" i="19"/>
  <c r="G811" i="19"/>
  <c r="G812" i="19"/>
  <c r="G813" i="19"/>
  <c r="G814" i="19"/>
  <c r="G815" i="19"/>
  <c r="G816" i="19"/>
  <c r="G817" i="19"/>
  <c r="G818" i="19"/>
  <c r="G819" i="19"/>
  <c r="G820" i="19"/>
  <c r="G821" i="19"/>
  <c r="G822" i="19"/>
  <c r="G823" i="19"/>
  <c r="G824" i="19"/>
  <c r="G825" i="19"/>
  <c r="G826" i="19"/>
  <c r="G827" i="19"/>
  <c r="G828" i="19"/>
  <c r="G829" i="19"/>
  <c r="G830" i="19"/>
  <c r="G831" i="19"/>
  <c r="G832" i="19"/>
  <c r="G833" i="19"/>
  <c r="G834" i="19"/>
  <c r="G835" i="19"/>
  <c r="G836" i="19"/>
  <c r="G837" i="19"/>
  <c r="G838" i="19"/>
  <c r="G839" i="19"/>
  <c r="G840" i="19"/>
  <c r="G841" i="19"/>
  <c r="G842" i="19"/>
  <c r="G843" i="19"/>
  <c r="G844" i="19"/>
  <c r="G845" i="19"/>
  <c r="G846" i="19"/>
  <c r="G847" i="19"/>
  <c r="G848" i="19"/>
  <c r="G849" i="19"/>
  <c r="G850" i="19"/>
  <c r="G851" i="19"/>
  <c r="G852" i="19"/>
  <c r="G853" i="19"/>
  <c r="G854" i="19"/>
  <c r="G855" i="19"/>
  <c r="G856" i="19"/>
  <c r="G857" i="19"/>
  <c r="G858" i="19"/>
  <c r="G859" i="19"/>
  <c r="G860" i="19"/>
  <c r="G861" i="19"/>
  <c r="G862" i="19"/>
  <c r="G863" i="19"/>
  <c r="G864" i="19"/>
  <c r="G865" i="19"/>
  <c r="G866" i="19"/>
  <c r="G867" i="19"/>
  <c r="G868" i="19"/>
  <c r="G869" i="19"/>
  <c r="G870" i="19"/>
  <c r="G871" i="19"/>
  <c r="G872" i="19"/>
  <c r="G873" i="19"/>
  <c r="G874" i="19"/>
  <c r="G875" i="19"/>
  <c r="G876" i="19"/>
  <c r="G877" i="19"/>
  <c r="G878" i="19"/>
  <c r="G879" i="19"/>
  <c r="G880" i="19"/>
  <c r="G881" i="19"/>
  <c r="G882" i="19"/>
  <c r="G883" i="19"/>
  <c r="G884" i="19"/>
  <c r="G885" i="19"/>
  <c r="G886" i="19"/>
  <c r="G887" i="19"/>
  <c r="G888" i="19"/>
  <c r="G889" i="19"/>
  <c r="G890" i="19"/>
  <c r="G891" i="19"/>
  <c r="G892" i="19"/>
  <c r="G893" i="19"/>
  <c r="G894" i="19"/>
  <c r="G895" i="19"/>
  <c r="G896" i="19"/>
  <c r="G897" i="19"/>
  <c r="G898" i="19"/>
  <c r="G899" i="19"/>
  <c r="G900" i="19"/>
  <c r="G901" i="19"/>
  <c r="G902" i="19"/>
  <c r="G903" i="19"/>
  <c r="G904" i="19"/>
  <c r="G905" i="19"/>
  <c r="G906" i="19"/>
  <c r="G907" i="19"/>
  <c r="G908" i="19"/>
  <c r="G909" i="19"/>
  <c r="G910" i="19"/>
  <c r="G911" i="19"/>
  <c r="G912" i="19"/>
  <c r="G913" i="19"/>
  <c r="G914" i="19"/>
  <c r="G915" i="19"/>
  <c r="G916" i="19"/>
  <c r="G917" i="19"/>
  <c r="G918" i="19"/>
  <c r="G919" i="19"/>
  <c r="G920" i="19"/>
  <c r="G921" i="19"/>
  <c r="G922" i="19"/>
  <c r="G923" i="19"/>
  <c r="G924" i="19"/>
  <c r="G925" i="19"/>
  <c r="G926" i="19"/>
  <c r="G927" i="19"/>
  <c r="G928" i="19"/>
  <c r="G929" i="19"/>
  <c r="G930" i="19"/>
  <c r="G931" i="19"/>
  <c r="G932" i="19"/>
  <c r="G933" i="19"/>
  <c r="G934" i="19"/>
  <c r="G935" i="19"/>
  <c r="G936" i="19"/>
  <c r="G937" i="19"/>
  <c r="G938" i="19"/>
  <c r="G939" i="19"/>
  <c r="G940" i="19"/>
  <c r="G941" i="19"/>
  <c r="G942" i="19"/>
  <c r="G943" i="19"/>
  <c r="G944" i="19"/>
  <c r="G945" i="19"/>
  <c r="G946" i="19"/>
  <c r="G947" i="19"/>
  <c r="G948" i="19"/>
  <c r="G949" i="19"/>
  <c r="G950" i="19"/>
  <c r="G951" i="19"/>
  <c r="G952" i="19"/>
  <c r="G953" i="19"/>
  <c r="G954" i="19"/>
  <c r="G955" i="19"/>
  <c r="G956" i="19"/>
  <c r="G957" i="19"/>
  <c r="G958" i="19"/>
  <c r="G959" i="19"/>
  <c r="G960" i="19"/>
  <c r="G961" i="19"/>
  <c r="G962" i="19"/>
  <c r="G963" i="19"/>
  <c r="G964" i="19"/>
  <c r="G965" i="19"/>
  <c r="G966" i="19"/>
  <c r="G967" i="19"/>
  <c r="G968" i="19"/>
  <c r="G969" i="19"/>
  <c r="G970" i="19"/>
  <c r="G971" i="19"/>
  <c r="G972" i="19"/>
  <c r="G973" i="19"/>
  <c r="G974" i="19"/>
  <c r="G975" i="19"/>
  <c r="G976" i="19"/>
  <c r="G977" i="19"/>
  <c r="G978" i="19"/>
  <c r="G979" i="19"/>
  <c r="G980" i="19"/>
  <c r="G981" i="19"/>
  <c r="G982" i="19"/>
  <c r="G983" i="19"/>
  <c r="G984" i="19"/>
  <c r="G985" i="19"/>
  <c r="G986" i="19"/>
  <c r="G987" i="19"/>
  <c r="G988" i="19"/>
  <c r="G989" i="19"/>
  <c r="G990" i="19"/>
  <c r="G991" i="19"/>
  <c r="G992" i="19"/>
  <c r="G993" i="19"/>
  <c r="G994" i="19"/>
  <c r="G995" i="19"/>
  <c r="G996" i="19"/>
  <c r="G997" i="19"/>
  <c r="G998" i="19"/>
  <c r="G999" i="19"/>
  <c r="G1000" i="19"/>
  <c r="G1001" i="19"/>
  <c r="G1002" i="19"/>
  <c r="G1003" i="19"/>
  <c r="G1004" i="19"/>
  <c r="G1005" i="19"/>
  <c r="G1006" i="19"/>
  <c r="K7" i="19"/>
  <c r="J7" i="19"/>
  <c r="G7" i="19"/>
  <c r="AU1019" i="8"/>
  <c r="AU1020" i="8"/>
  <c r="AU1021" i="8"/>
  <c r="AU1022" i="8"/>
  <c r="AU1023" i="8"/>
  <c r="AU1024" i="8"/>
  <c r="AU1025" i="8"/>
  <c r="AU1026" i="8"/>
  <c r="AU1027" i="8"/>
  <c r="AU1028" i="8"/>
  <c r="AU1029" i="8"/>
  <c r="AU1030" i="8"/>
  <c r="AU1031" i="8"/>
  <c r="AU1032" i="8"/>
  <c r="AU1033" i="8"/>
  <c r="AU1034" i="8"/>
  <c r="AU1035" i="8"/>
  <c r="AU1036" i="8"/>
  <c r="AU1037" i="8"/>
  <c r="AU1038" i="8"/>
  <c r="AU1039" i="8"/>
  <c r="AU1040" i="8"/>
  <c r="AQ1019" i="8"/>
  <c r="AQ1020" i="8"/>
  <c r="AQ1021" i="8"/>
  <c r="AQ1022" i="8"/>
  <c r="AQ1023" i="8"/>
  <c r="AQ1024" i="8"/>
  <c r="AQ1025" i="8"/>
  <c r="AQ1026" i="8"/>
  <c r="AQ1027" i="8"/>
  <c r="AQ1028" i="8"/>
  <c r="AQ1029" i="8"/>
  <c r="AQ1030" i="8"/>
  <c r="AQ1031" i="8"/>
  <c r="AQ1032" i="8"/>
  <c r="AQ1033" i="8"/>
  <c r="AQ1034" i="8"/>
  <c r="AQ1035" i="8"/>
  <c r="AQ1036" i="8"/>
  <c r="AQ1037" i="8"/>
  <c r="AQ1038" i="8"/>
  <c r="AQ1039" i="8"/>
  <c r="AQ1040" i="8"/>
  <c r="AQ1041" i="8"/>
  <c r="AQ1042" i="8"/>
  <c r="AQ1043" i="8"/>
  <c r="AQ1044" i="8"/>
  <c r="AQ1045" i="8"/>
  <c r="AQ1046" i="8"/>
  <c r="AQ1047" i="8"/>
  <c r="AQ1048" i="8"/>
  <c r="AQ1049" i="8"/>
  <c r="AQ1050" i="8"/>
  <c r="AQ1051" i="8"/>
  <c r="AQ1052" i="8"/>
  <c r="B68" i="7"/>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19" i="8"/>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A74" i="19"/>
  <c r="A75" i="19"/>
  <c r="A76" i="19"/>
  <c r="A77" i="19"/>
  <c r="A78" i="19"/>
  <c r="A79" i="19"/>
  <c r="A80" i="19"/>
  <c r="A81" i="19"/>
  <c r="A82" i="19"/>
  <c r="A83" i="19"/>
  <c r="A84" i="19"/>
  <c r="A85" i="19"/>
  <c r="A86" i="19"/>
  <c r="A87" i="19"/>
  <c r="A88" i="19"/>
  <c r="A89" i="19"/>
  <c r="A90" i="19"/>
  <c r="A91" i="19"/>
  <c r="A92" i="19"/>
  <c r="A93" i="19"/>
  <c r="A94" i="19"/>
  <c r="A95" i="19"/>
  <c r="A96" i="19"/>
  <c r="A97" i="19"/>
  <c r="A98" i="19"/>
  <c r="A99" i="19"/>
  <c r="A100" i="19"/>
  <c r="A101" i="19"/>
  <c r="A102" i="19"/>
  <c r="A103" i="19"/>
  <c r="A104" i="19"/>
  <c r="A105" i="19"/>
  <c r="A106" i="19"/>
  <c r="A107" i="19"/>
  <c r="A108" i="19"/>
  <c r="A109" i="19"/>
  <c r="A110" i="19"/>
  <c r="A111" i="19"/>
  <c r="A112" i="19"/>
  <c r="A113" i="19"/>
  <c r="A114" i="19"/>
  <c r="A115" i="19"/>
  <c r="A116" i="19"/>
  <c r="A117" i="19"/>
  <c r="A118" i="19"/>
  <c r="A119" i="19"/>
  <c r="A120" i="19"/>
  <c r="A121" i="19"/>
  <c r="A122" i="19"/>
  <c r="A123" i="19"/>
  <c r="A124" i="19"/>
  <c r="A125" i="19"/>
  <c r="A126" i="19"/>
  <c r="A127" i="19"/>
  <c r="A128" i="19"/>
  <c r="A129" i="19"/>
  <c r="A130" i="19"/>
  <c r="A131" i="19"/>
  <c r="A132" i="19"/>
  <c r="A133" i="19"/>
  <c r="A134" i="19"/>
  <c r="A135" i="19"/>
  <c r="A136" i="19"/>
  <c r="A137" i="19"/>
  <c r="A138" i="19"/>
  <c r="A139" i="19"/>
  <c r="A140" i="19"/>
  <c r="A141" i="19"/>
  <c r="A142" i="19"/>
  <c r="A143" i="19"/>
  <c r="A144" i="19"/>
  <c r="A145" i="19"/>
  <c r="A146" i="19"/>
  <c r="A147" i="19"/>
  <c r="A148" i="19"/>
  <c r="A149" i="19"/>
  <c r="A150" i="19"/>
  <c r="A151" i="19"/>
  <c r="A152" i="19"/>
  <c r="A153" i="19"/>
  <c r="A154" i="19"/>
  <c r="A155" i="19"/>
  <c r="A156" i="19"/>
  <c r="A157" i="19"/>
  <c r="A158" i="19"/>
  <c r="A159" i="19"/>
  <c r="A160" i="19"/>
  <c r="A161" i="19"/>
  <c r="A162" i="19"/>
  <c r="A163" i="19"/>
  <c r="A164" i="19"/>
  <c r="A165" i="19"/>
  <c r="A166" i="19"/>
  <c r="A167" i="19"/>
  <c r="A168" i="19"/>
  <c r="A169" i="19"/>
  <c r="A170" i="19"/>
  <c r="A171" i="19"/>
  <c r="A172" i="19"/>
  <c r="A173" i="19"/>
  <c r="A174" i="19"/>
  <c r="A175" i="19"/>
  <c r="A176" i="19"/>
  <c r="A177" i="19"/>
  <c r="A178" i="19"/>
  <c r="A179" i="19"/>
  <c r="A180" i="19"/>
  <c r="A181" i="19"/>
  <c r="A182" i="19"/>
  <c r="A183" i="19"/>
  <c r="A184" i="19"/>
  <c r="A185" i="19"/>
  <c r="A186" i="19"/>
  <c r="A187" i="19"/>
  <c r="A188" i="19"/>
  <c r="A189" i="19"/>
  <c r="A190" i="19"/>
  <c r="A191" i="19"/>
  <c r="A192" i="19"/>
  <c r="A193" i="19"/>
  <c r="A194" i="19"/>
  <c r="A195" i="19"/>
  <c r="A196" i="19"/>
  <c r="A197" i="19"/>
  <c r="A198" i="19"/>
  <c r="A199" i="19"/>
  <c r="A200" i="19"/>
  <c r="A201" i="19"/>
  <c r="A202" i="19"/>
  <c r="A203" i="19"/>
  <c r="A204" i="19"/>
  <c r="A205" i="19"/>
  <c r="A206" i="19"/>
  <c r="A207" i="19"/>
  <c r="A208" i="19"/>
  <c r="A209" i="19"/>
  <c r="A210" i="19"/>
  <c r="A211" i="19"/>
  <c r="A212" i="19"/>
  <c r="A213" i="19"/>
  <c r="A214" i="19"/>
  <c r="A215" i="19"/>
  <c r="A216" i="19"/>
  <c r="A217" i="19"/>
  <c r="A218" i="19"/>
  <c r="A219" i="19"/>
  <c r="A220" i="19"/>
  <c r="A221" i="19"/>
  <c r="A222" i="19"/>
  <c r="A223" i="19"/>
  <c r="A224" i="19"/>
  <c r="A225" i="19"/>
  <c r="A226" i="19"/>
  <c r="A227" i="19"/>
  <c r="A228" i="19"/>
  <c r="A229" i="19"/>
  <c r="A230" i="19"/>
  <c r="A231" i="19"/>
  <c r="A232" i="19"/>
  <c r="A233" i="19"/>
  <c r="A234" i="19"/>
  <c r="A235" i="19"/>
  <c r="A236" i="19"/>
  <c r="A237" i="19"/>
  <c r="A238" i="19"/>
  <c r="A239" i="19"/>
  <c r="A240" i="19"/>
  <c r="A241" i="19"/>
  <c r="A242" i="19"/>
  <c r="A243" i="19"/>
  <c r="A244" i="19"/>
  <c r="A245" i="19"/>
  <c r="A246" i="19"/>
  <c r="A247" i="19"/>
  <c r="A248" i="19"/>
  <c r="A249" i="19"/>
  <c r="A250" i="19"/>
  <c r="A251" i="19"/>
  <c r="A252" i="19"/>
  <c r="A253" i="19"/>
  <c r="A254" i="19"/>
  <c r="A255" i="19"/>
  <c r="A256" i="19"/>
  <c r="A257" i="19"/>
  <c r="A258" i="19"/>
  <c r="A259" i="19"/>
  <c r="A260" i="19"/>
  <c r="A261" i="19"/>
  <c r="A262" i="19"/>
  <c r="A263" i="19"/>
  <c r="A264" i="19"/>
  <c r="A265" i="19"/>
  <c r="A266" i="19"/>
  <c r="A267" i="19"/>
  <c r="A268" i="19"/>
  <c r="A269" i="19"/>
  <c r="A270" i="19"/>
  <c r="A271" i="19"/>
  <c r="A272" i="19"/>
  <c r="A273" i="19"/>
  <c r="A274" i="19"/>
  <c r="A275" i="19"/>
  <c r="A276" i="19"/>
  <c r="A277" i="19"/>
  <c r="A278" i="19"/>
  <c r="A279" i="19"/>
  <c r="A280" i="19"/>
  <c r="A281" i="19"/>
  <c r="A282" i="19"/>
  <c r="A283" i="19"/>
  <c r="A284" i="19"/>
  <c r="A285" i="19"/>
  <c r="A286" i="19"/>
  <c r="A287" i="19"/>
  <c r="A288" i="19"/>
  <c r="A289" i="19"/>
  <c r="A290" i="19"/>
  <c r="A291" i="19"/>
  <c r="A292" i="19"/>
  <c r="A293" i="19"/>
  <c r="A294" i="19"/>
  <c r="A295" i="19"/>
  <c r="A296" i="19"/>
  <c r="A297" i="19"/>
  <c r="A298" i="19"/>
  <c r="A299" i="19"/>
  <c r="A300" i="19"/>
  <c r="A301" i="19"/>
  <c r="A302" i="19"/>
  <c r="A303" i="19"/>
  <c r="A304" i="19"/>
  <c r="A305" i="19"/>
  <c r="A306" i="19"/>
  <c r="A307" i="19"/>
  <c r="A308" i="19"/>
  <c r="A309" i="19"/>
  <c r="A310" i="19"/>
  <c r="A311" i="19"/>
  <c r="A312" i="19"/>
  <c r="A313" i="19"/>
  <c r="A314" i="19"/>
  <c r="A315" i="19"/>
  <c r="A316" i="19"/>
  <c r="A317" i="19"/>
  <c r="A318" i="19"/>
  <c r="A319" i="19"/>
  <c r="A320" i="19"/>
  <c r="A321" i="19"/>
  <c r="A322" i="19"/>
  <c r="A323" i="19"/>
  <c r="A324" i="19"/>
  <c r="A325" i="19"/>
  <c r="A326" i="19"/>
  <c r="A327" i="19"/>
  <c r="A328" i="19"/>
  <c r="A329" i="19"/>
  <c r="A330" i="19"/>
  <c r="A331" i="19"/>
  <c r="A332" i="19"/>
  <c r="A333" i="19"/>
  <c r="A334" i="19"/>
  <c r="A335" i="19"/>
  <c r="A336" i="19"/>
  <c r="A337" i="19"/>
  <c r="A338" i="19"/>
  <c r="A339" i="19"/>
  <c r="A340" i="19"/>
  <c r="A341" i="19"/>
  <c r="A342" i="19"/>
  <c r="A343" i="19"/>
  <c r="A344" i="19"/>
  <c r="A345" i="19"/>
  <c r="A346" i="19"/>
  <c r="A347" i="19"/>
  <c r="A348" i="19"/>
  <c r="A349" i="19"/>
  <c r="A350" i="19"/>
  <c r="A351" i="19"/>
  <c r="A352" i="19"/>
  <c r="A353" i="19"/>
  <c r="A354" i="19"/>
  <c r="A355" i="19"/>
  <c r="A356" i="19"/>
  <c r="A357" i="19"/>
  <c r="A358" i="19"/>
  <c r="A359" i="19"/>
  <c r="A360" i="19"/>
  <c r="A361" i="19"/>
  <c r="A362" i="19"/>
  <c r="A363" i="19"/>
  <c r="A364" i="19"/>
  <c r="A365" i="19"/>
  <c r="A366" i="19"/>
  <c r="A367" i="19"/>
  <c r="A368" i="19"/>
  <c r="A369" i="19"/>
  <c r="A370" i="19"/>
  <c r="A371" i="19"/>
  <c r="A372" i="19"/>
  <c r="A373" i="19"/>
  <c r="A374" i="19"/>
  <c r="A375" i="19"/>
  <c r="A376" i="19"/>
  <c r="A377" i="19"/>
  <c r="A378" i="19"/>
  <c r="A379" i="19"/>
  <c r="A380" i="19"/>
  <c r="A381" i="19"/>
  <c r="A382" i="19"/>
  <c r="A383" i="19"/>
  <c r="A384" i="19"/>
  <c r="A385" i="19"/>
  <c r="A386" i="19"/>
  <c r="A387" i="19"/>
  <c r="A388" i="19"/>
  <c r="A389" i="19"/>
  <c r="A390" i="19"/>
  <c r="A391" i="19"/>
  <c r="A392" i="19"/>
  <c r="A393" i="19"/>
  <c r="A394" i="19"/>
  <c r="A395" i="19"/>
  <c r="A396" i="19"/>
  <c r="A397" i="19"/>
  <c r="A398" i="19"/>
  <c r="A399" i="19"/>
  <c r="A400" i="19"/>
  <c r="A401" i="19"/>
  <c r="A402" i="19"/>
  <c r="A403" i="19"/>
  <c r="A404" i="19"/>
  <c r="A405" i="19"/>
  <c r="A406" i="19"/>
  <c r="A407" i="19"/>
  <c r="A408" i="19"/>
  <c r="A409" i="19"/>
  <c r="A410" i="19"/>
  <c r="A411" i="19"/>
  <c r="A412" i="19"/>
  <c r="A413" i="19"/>
  <c r="A414" i="19"/>
  <c r="A415" i="19"/>
  <c r="A416" i="19"/>
  <c r="A417" i="19"/>
  <c r="A418" i="19"/>
  <c r="A419" i="19"/>
  <c r="A420" i="19"/>
  <c r="A421" i="19"/>
  <c r="A422" i="19"/>
  <c r="A423" i="19"/>
  <c r="A424" i="19"/>
  <c r="A425" i="19"/>
  <c r="A426" i="19"/>
  <c r="A427" i="19"/>
  <c r="A428" i="19"/>
  <c r="A429" i="19"/>
  <c r="A430" i="19"/>
  <c r="A431" i="19"/>
  <c r="A432" i="19"/>
  <c r="A433" i="19"/>
  <c r="A434" i="19"/>
  <c r="A435" i="19"/>
  <c r="A436" i="19"/>
  <c r="A437" i="19"/>
  <c r="A438" i="19"/>
  <c r="A439" i="19"/>
  <c r="A440" i="19"/>
  <c r="A441" i="19"/>
  <c r="A442" i="19"/>
  <c r="A443" i="19"/>
  <c r="A444" i="19"/>
  <c r="A445" i="19"/>
  <c r="A446" i="19"/>
  <c r="A447" i="19"/>
  <c r="A448" i="19"/>
  <c r="A449" i="19"/>
  <c r="A450" i="19"/>
  <c r="A451" i="19"/>
  <c r="A452" i="19"/>
  <c r="A453" i="19"/>
  <c r="A454" i="19"/>
  <c r="A455" i="19"/>
  <c r="A456" i="19"/>
  <c r="A457" i="19"/>
  <c r="A458" i="19"/>
  <c r="A459" i="19"/>
  <c r="A460" i="19"/>
  <c r="A461" i="19"/>
  <c r="A462" i="19"/>
  <c r="A463" i="19"/>
  <c r="A464" i="19"/>
  <c r="A465" i="19"/>
  <c r="A466" i="19"/>
  <c r="A467" i="19"/>
  <c r="A468" i="19"/>
  <c r="A469" i="19"/>
  <c r="A470" i="19"/>
  <c r="A471" i="19"/>
  <c r="A472" i="19"/>
  <c r="A473" i="19"/>
  <c r="A474" i="19"/>
  <c r="A475" i="19"/>
  <c r="A476" i="19"/>
  <c r="A477" i="19"/>
  <c r="A478" i="19"/>
  <c r="A479" i="19"/>
  <c r="A480" i="19"/>
  <c r="A481" i="19"/>
  <c r="A482" i="19"/>
  <c r="A483" i="19"/>
  <c r="A484" i="19"/>
  <c r="A485" i="19"/>
  <c r="A486" i="19"/>
  <c r="A487" i="19"/>
  <c r="A488" i="19"/>
  <c r="A489" i="19"/>
  <c r="A490" i="19"/>
  <c r="A491" i="19"/>
  <c r="A492" i="19"/>
  <c r="A493" i="19"/>
  <c r="A494" i="19"/>
  <c r="A495" i="19"/>
  <c r="A496" i="19"/>
  <c r="A497" i="19"/>
  <c r="A498" i="19"/>
  <c r="A499" i="19"/>
  <c r="A500" i="19"/>
  <c r="A501" i="19"/>
  <c r="A502" i="19"/>
  <c r="A503" i="19"/>
  <c r="A504" i="19"/>
  <c r="A505" i="19"/>
  <c r="A506" i="19"/>
  <c r="A507" i="19"/>
  <c r="A508" i="19"/>
  <c r="A509" i="19"/>
  <c r="A510" i="19"/>
  <c r="A511" i="19"/>
  <c r="A512" i="19"/>
  <c r="A513" i="19"/>
  <c r="A514" i="19"/>
  <c r="A515" i="19"/>
  <c r="A516" i="19"/>
  <c r="A517" i="19"/>
  <c r="A518" i="19"/>
  <c r="A519" i="19"/>
  <c r="A520" i="19"/>
  <c r="A521" i="19"/>
  <c r="A522" i="19"/>
  <c r="A523" i="19"/>
  <c r="A524" i="19"/>
  <c r="A525" i="19"/>
  <c r="A526" i="19"/>
  <c r="A527" i="19"/>
  <c r="A528" i="19"/>
  <c r="A529" i="19"/>
  <c r="A530" i="19"/>
  <c r="A531" i="19"/>
  <c r="A532" i="19"/>
  <c r="A533" i="19"/>
  <c r="A534" i="19"/>
  <c r="A535" i="19"/>
  <c r="A536" i="19"/>
  <c r="A537" i="19"/>
  <c r="A538" i="19"/>
  <c r="A539" i="19"/>
  <c r="A540" i="19"/>
  <c r="A541" i="19"/>
  <c r="A542" i="19"/>
  <c r="A543" i="19"/>
  <c r="A544" i="19"/>
  <c r="A545" i="19"/>
  <c r="A546" i="19"/>
  <c r="A547" i="19"/>
  <c r="A548" i="19"/>
  <c r="A549" i="19"/>
  <c r="A550" i="19"/>
  <c r="A551" i="19"/>
  <c r="A552" i="19"/>
  <c r="A553" i="19"/>
  <c r="A554" i="19"/>
  <c r="A555" i="19"/>
  <c r="A556" i="19"/>
  <c r="A557" i="19"/>
  <c r="A558" i="19"/>
  <c r="A559" i="19"/>
  <c r="A560" i="19"/>
  <c r="A561" i="19"/>
  <c r="A562" i="19"/>
  <c r="A563" i="19"/>
  <c r="A564" i="19"/>
  <c r="A565" i="19"/>
  <c r="A566" i="19"/>
  <c r="A567" i="19"/>
  <c r="A568" i="19"/>
  <c r="A569" i="19"/>
  <c r="A570" i="19"/>
  <c r="A571" i="19"/>
  <c r="A572" i="19"/>
  <c r="A573" i="19"/>
  <c r="A574" i="19"/>
  <c r="A575" i="19"/>
  <c r="A576" i="19"/>
  <c r="A577" i="19"/>
  <c r="A578" i="19"/>
  <c r="A579" i="19"/>
  <c r="A580" i="19"/>
  <c r="A581" i="19"/>
  <c r="A582" i="19"/>
  <c r="A583" i="19"/>
  <c r="A584" i="19"/>
  <c r="A585" i="19"/>
  <c r="A586" i="19"/>
  <c r="A587" i="19"/>
  <c r="A588" i="19"/>
  <c r="A589" i="19"/>
  <c r="A590" i="19"/>
  <c r="A591" i="19"/>
  <c r="A592" i="19"/>
  <c r="A593" i="19"/>
  <c r="A594" i="19"/>
  <c r="A595" i="19"/>
  <c r="A596" i="19"/>
  <c r="A597" i="19"/>
  <c r="A598" i="19"/>
  <c r="A599" i="19"/>
  <c r="A600" i="19"/>
  <c r="A601" i="19"/>
  <c r="A602" i="19"/>
  <c r="A603" i="19"/>
  <c r="A604" i="19"/>
  <c r="A605" i="19"/>
  <c r="A606" i="19"/>
  <c r="A607" i="19"/>
  <c r="A608" i="19"/>
  <c r="A609" i="19"/>
  <c r="A610" i="19"/>
  <c r="A611" i="19"/>
  <c r="A612" i="19"/>
  <c r="A613" i="19"/>
  <c r="A614" i="19"/>
  <c r="A615" i="19"/>
  <c r="A616" i="19"/>
  <c r="A617" i="19"/>
  <c r="A618" i="19"/>
  <c r="A619" i="19"/>
  <c r="A620" i="19"/>
  <c r="A621" i="19"/>
  <c r="A622" i="19"/>
  <c r="A623" i="19"/>
  <c r="A624" i="19"/>
  <c r="A625" i="19"/>
  <c r="A626" i="19"/>
  <c r="A627" i="19"/>
  <c r="A628" i="19"/>
  <c r="A629" i="19"/>
  <c r="A630" i="19"/>
  <c r="A631" i="19"/>
  <c r="A632" i="19"/>
  <c r="A633" i="19"/>
  <c r="A634" i="19"/>
  <c r="A635" i="19"/>
  <c r="A636" i="19"/>
  <c r="A637" i="19"/>
  <c r="A638" i="19"/>
  <c r="A639" i="19"/>
  <c r="A640" i="19"/>
  <c r="A641" i="19"/>
  <c r="A642" i="19"/>
  <c r="A643" i="19"/>
  <c r="A644" i="19"/>
  <c r="A645" i="19"/>
  <c r="A646" i="19"/>
  <c r="A647" i="19"/>
  <c r="A648" i="19"/>
  <c r="A649" i="19"/>
  <c r="A650" i="19"/>
  <c r="A651" i="19"/>
  <c r="A652" i="19"/>
  <c r="A653" i="19"/>
  <c r="A654" i="19"/>
  <c r="A655" i="19"/>
  <c r="A656" i="19"/>
  <c r="A657" i="19"/>
  <c r="A658" i="19"/>
  <c r="A659" i="19"/>
  <c r="A660" i="19"/>
  <c r="A661" i="19"/>
  <c r="A662" i="19"/>
  <c r="A663" i="19"/>
  <c r="A664" i="19"/>
  <c r="A665" i="19"/>
  <c r="A666" i="19"/>
  <c r="A667" i="19"/>
  <c r="A668" i="19"/>
  <c r="A669" i="19"/>
  <c r="A670" i="19"/>
  <c r="A671" i="19"/>
  <c r="A672" i="19"/>
  <c r="A673" i="19"/>
  <c r="A674" i="19"/>
  <c r="A675" i="19"/>
  <c r="A676" i="19"/>
  <c r="A677" i="19"/>
  <c r="A678" i="19"/>
  <c r="A679" i="19"/>
  <c r="A680" i="19"/>
  <c r="A681" i="19"/>
  <c r="A682" i="19"/>
  <c r="A683" i="19"/>
  <c r="A684" i="19"/>
  <c r="A685" i="19"/>
  <c r="A686" i="19"/>
  <c r="A687" i="19"/>
  <c r="A688" i="19"/>
  <c r="A689" i="19"/>
  <c r="A690" i="19"/>
  <c r="A691" i="19"/>
  <c r="A692" i="19"/>
  <c r="A693" i="19"/>
  <c r="A694" i="19"/>
  <c r="A695" i="19"/>
  <c r="A696" i="19"/>
  <c r="A697" i="19"/>
  <c r="A698" i="19"/>
  <c r="A699" i="19"/>
  <c r="A700" i="19"/>
  <c r="A701" i="19"/>
  <c r="A702" i="19"/>
  <c r="A703" i="19"/>
  <c r="A704" i="19"/>
  <c r="A705" i="19"/>
  <c r="A706" i="19"/>
  <c r="A707" i="19"/>
  <c r="A708" i="19"/>
  <c r="A709" i="19"/>
  <c r="A710" i="19"/>
  <c r="A711" i="19"/>
  <c r="A712" i="19"/>
  <c r="A713" i="19"/>
  <c r="A714" i="19"/>
  <c r="A715" i="19"/>
  <c r="A716" i="19"/>
  <c r="A717" i="19"/>
  <c r="A718" i="19"/>
  <c r="A719" i="19"/>
  <c r="A720" i="19"/>
  <c r="A721" i="19"/>
  <c r="A722" i="19"/>
  <c r="A723" i="19"/>
  <c r="A724" i="19"/>
  <c r="A725" i="19"/>
  <c r="A726" i="19"/>
  <c r="A727" i="19"/>
  <c r="A728" i="19"/>
  <c r="A729" i="19"/>
  <c r="A730" i="19"/>
  <c r="A731" i="19"/>
  <c r="A732" i="19"/>
  <c r="A733" i="19"/>
  <c r="A734" i="19"/>
  <c r="A735" i="19"/>
  <c r="A736" i="19"/>
  <c r="A737" i="19"/>
  <c r="A738" i="19"/>
  <c r="A739" i="19"/>
  <c r="A740" i="19"/>
  <c r="A741" i="19"/>
  <c r="A742" i="19"/>
  <c r="A743" i="19"/>
  <c r="A744" i="19"/>
  <c r="A745" i="19"/>
  <c r="A746" i="19"/>
  <c r="A747" i="19"/>
  <c r="A748" i="19"/>
  <c r="A749" i="19"/>
  <c r="A750" i="19"/>
  <c r="A751" i="19"/>
  <c r="A752" i="19"/>
  <c r="A753" i="19"/>
  <c r="A754" i="19"/>
  <c r="A755" i="19"/>
  <c r="A756" i="19"/>
  <c r="A757" i="19"/>
  <c r="A758" i="19"/>
  <c r="A759" i="19"/>
  <c r="A760" i="19"/>
  <c r="A761" i="19"/>
  <c r="A762" i="19"/>
  <c r="A763" i="19"/>
  <c r="A764" i="19"/>
  <c r="A765" i="19"/>
  <c r="A766" i="19"/>
  <c r="A767" i="19"/>
  <c r="A768" i="19"/>
  <c r="A769" i="19"/>
  <c r="A770" i="19"/>
  <c r="A771" i="19"/>
  <c r="A772" i="19"/>
  <c r="A773" i="19"/>
  <c r="A774" i="19"/>
  <c r="A775" i="19"/>
  <c r="A776" i="19"/>
  <c r="A777" i="19"/>
  <c r="A778" i="19"/>
  <c r="A779" i="19"/>
  <c r="A780" i="19"/>
  <c r="A781" i="19"/>
  <c r="A782" i="19"/>
  <c r="A783" i="19"/>
  <c r="A784" i="19"/>
  <c r="A785" i="19"/>
  <c r="A786" i="19"/>
  <c r="A787" i="19"/>
  <c r="A788" i="19"/>
  <c r="A789" i="19"/>
  <c r="A790" i="19"/>
  <c r="A791" i="19"/>
  <c r="A792" i="19"/>
  <c r="A793" i="19"/>
  <c r="A794" i="19"/>
  <c r="A795" i="19"/>
  <c r="A796" i="19"/>
  <c r="A797" i="19"/>
  <c r="A798" i="19"/>
  <c r="A799" i="19"/>
  <c r="A800" i="19"/>
  <c r="A801" i="19"/>
  <c r="A802" i="19"/>
  <c r="A803" i="19"/>
  <c r="A804" i="19"/>
  <c r="A805" i="19"/>
  <c r="A806" i="19"/>
  <c r="A807" i="19"/>
  <c r="A808" i="19"/>
  <c r="A809" i="19"/>
  <c r="A810" i="19"/>
  <c r="A811" i="19"/>
  <c r="A812" i="19"/>
  <c r="A813" i="19"/>
  <c r="A814" i="19"/>
  <c r="A815" i="19"/>
  <c r="A816" i="19"/>
  <c r="A817" i="19"/>
  <c r="A818" i="19"/>
  <c r="A819" i="19"/>
  <c r="A820" i="19"/>
  <c r="A821" i="19"/>
  <c r="A822" i="19"/>
  <c r="A823" i="19"/>
  <c r="A824" i="19"/>
  <c r="A825" i="19"/>
  <c r="A826" i="19"/>
  <c r="A827" i="19"/>
  <c r="A828" i="19"/>
  <c r="A829" i="19"/>
  <c r="A830" i="19"/>
  <c r="A831" i="19"/>
  <c r="A832" i="19"/>
  <c r="A833" i="19"/>
  <c r="A834" i="19"/>
  <c r="A835" i="19"/>
  <c r="A836" i="19"/>
  <c r="A837" i="19"/>
  <c r="A838" i="19"/>
  <c r="A839" i="19"/>
  <c r="A840" i="19"/>
  <c r="A841" i="19"/>
  <c r="A842" i="19"/>
  <c r="A843" i="19"/>
  <c r="A844" i="19"/>
  <c r="A845" i="19"/>
  <c r="A846" i="19"/>
  <c r="A847" i="19"/>
  <c r="A848" i="19"/>
  <c r="A849" i="19"/>
  <c r="A850" i="19"/>
  <c r="A851" i="19"/>
  <c r="A852" i="19"/>
  <c r="A853" i="19"/>
  <c r="A854" i="19"/>
  <c r="A855" i="19"/>
  <c r="A856" i="19"/>
  <c r="A857" i="19"/>
  <c r="A858" i="19"/>
  <c r="A859" i="19"/>
  <c r="A860" i="19"/>
  <c r="A861" i="19"/>
  <c r="A862" i="19"/>
  <c r="A863" i="19"/>
  <c r="A864" i="19"/>
  <c r="A865" i="19"/>
  <c r="A866" i="19"/>
  <c r="A867" i="19"/>
  <c r="A868" i="19"/>
  <c r="A869" i="19"/>
  <c r="A870" i="19"/>
  <c r="A871" i="19"/>
  <c r="A872" i="19"/>
  <c r="A873" i="19"/>
  <c r="A874" i="19"/>
  <c r="A875" i="19"/>
  <c r="A876" i="19"/>
  <c r="A877" i="19"/>
  <c r="A878" i="19"/>
  <c r="A879" i="19"/>
  <c r="A880" i="19"/>
  <c r="A881" i="19"/>
  <c r="A882" i="19"/>
  <c r="A883" i="19"/>
  <c r="A884" i="19"/>
  <c r="A885" i="19"/>
  <c r="A886" i="19"/>
  <c r="A887" i="19"/>
  <c r="A888" i="19"/>
  <c r="A889" i="19"/>
  <c r="A890" i="19"/>
  <c r="A891" i="19"/>
  <c r="A892" i="19"/>
  <c r="A893" i="19"/>
  <c r="A894" i="19"/>
  <c r="A895" i="19"/>
  <c r="A896" i="19"/>
  <c r="A897" i="19"/>
  <c r="A898" i="19"/>
  <c r="A899" i="19"/>
  <c r="A900" i="19"/>
  <c r="A901" i="19"/>
  <c r="A902" i="19"/>
  <c r="A903" i="19"/>
  <c r="A904" i="19"/>
  <c r="A905" i="19"/>
  <c r="A906" i="19"/>
  <c r="A907" i="19"/>
  <c r="A908" i="19"/>
  <c r="A909" i="19"/>
  <c r="A910" i="19"/>
  <c r="A911" i="19"/>
  <c r="A912" i="19"/>
  <c r="A913" i="19"/>
  <c r="A914" i="19"/>
  <c r="A915" i="19"/>
  <c r="A916" i="19"/>
  <c r="A917" i="19"/>
  <c r="A918" i="19"/>
  <c r="A919" i="19"/>
  <c r="A920" i="19"/>
  <c r="A921" i="19"/>
  <c r="A922" i="19"/>
  <c r="A923" i="19"/>
  <c r="A924" i="19"/>
  <c r="A925" i="19"/>
  <c r="A926" i="19"/>
  <c r="A927" i="19"/>
  <c r="A928" i="19"/>
  <c r="A929" i="19"/>
  <c r="A930" i="19"/>
  <c r="A931" i="19"/>
  <c r="A932" i="19"/>
  <c r="A933" i="19"/>
  <c r="A934" i="19"/>
  <c r="A935" i="19"/>
  <c r="A936" i="19"/>
  <c r="A937" i="19"/>
  <c r="A938" i="19"/>
  <c r="A939" i="19"/>
  <c r="A940" i="19"/>
  <c r="A941" i="19"/>
  <c r="A942" i="19"/>
  <c r="A943" i="19"/>
  <c r="A944" i="19"/>
  <c r="A945" i="19"/>
  <c r="A946" i="19"/>
  <c r="A947" i="19"/>
  <c r="A948" i="19"/>
  <c r="A949" i="19"/>
  <c r="A950" i="19"/>
  <c r="A951" i="19"/>
  <c r="A952" i="19"/>
  <c r="A953" i="19"/>
  <c r="A954" i="19"/>
  <c r="A955" i="19"/>
  <c r="A956" i="19"/>
  <c r="A957" i="19"/>
  <c r="A958" i="19"/>
  <c r="A959" i="19"/>
  <c r="A960" i="19"/>
  <c r="A961" i="19"/>
  <c r="A962" i="19"/>
  <c r="A963" i="19"/>
  <c r="A964" i="19"/>
  <c r="A965" i="19"/>
  <c r="A966" i="19"/>
  <c r="A967" i="19"/>
  <c r="A968" i="19"/>
  <c r="A969" i="19"/>
  <c r="A970" i="19"/>
  <c r="A971" i="19"/>
  <c r="A972" i="19"/>
  <c r="A973" i="19"/>
  <c r="A974" i="19"/>
  <c r="A975" i="19"/>
  <c r="A976" i="19"/>
  <c r="A977" i="19"/>
  <c r="A978" i="19"/>
  <c r="A979" i="19"/>
  <c r="A980" i="19"/>
  <c r="A981" i="19"/>
  <c r="A982" i="19"/>
  <c r="A983" i="19"/>
  <c r="A984" i="19"/>
  <c r="A985" i="19"/>
  <c r="A986" i="19"/>
  <c r="A987" i="19"/>
  <c r="A988" i="19"/>
  <c r="A989" i="19"/>
  <c r="A990" i="19"/>
  <c r="A991" i="19"/>
  <c r="A992" i="19"/>
  <c r="A993" i="19"/>
  <c r="A994" i="19"/>
  <c r="A995" i="19"/>
  <c r="A996" i="19"/>
  <c r="A997" i="19"/>
  <c r="A998" i="19"/>
  <c r="A999" i="19"/>
  <c r="A1000" i="19"/>
  <c r="A1001" i="19"/>
  <c r="A1002" i="19"/>
  <c r="A1003" i="19"/>
  <c r="A1004" i="19"/>
  <c r="A1005" i="19"/>
  <c r="A1006" i="19"/>
  <c r="A8" i="19"/>
  <c r="A9" i="19"/>
  <c r="A10" i="19"/>
  <c r="A11" i="19"/>
  <c r="A12" i="19"/>
  <c r="A13" i="19"/>
  <c r="A14" i="19"/>
  <c r="A15" i="19"/>
  <c r="A16" i="19"/>
  <c r="A7" i="19"/>
  <c r="L1006" i="19"/>
  <c r="I1006" i="19"/>
  <c r="C1006" i="19" s="1"/>
  <c r="H1006" i="19"/>
  <c r="F1006" i="19"/>
  <c r="E1006" i="19"/>
  <c r="B1006" i="19"/>
  <c r="L1005" i="19"/>
  <c r="I1005" i="19"/>
  <c r="H1005" i="19"/>
  <c r="F1005" i="19"/>
  <c r="E1005" i="19"/>
  <c r="B1005" i="19"/>
  <c r="L1004" i="19"/>
  <c r="I1004" i="19"/>
  <c r="C1004" i="19" s="1"/>
  <c r="H1004" i="19"/>
  <c r="F1004" i="19"/>
  <c r="E1004" i="19"/>
  <c r="B1004" i="19"/>
  <c r="L1003" i="19"/>
  <c r="I1003" i="19"/>
  <c r="C1003" i="19" s="1"/>
  <c r="H1003" i="19"/>
  <c r="F1003" i="19"/>
  <c r="E1003" i="19"/>
  <c r="B1003" i="19"/>
  <c r="L1002" i="19"/>
  <c r="I1002" i="19"/>
  <c r="C1002" i="19" s="1"/>
  <c r="H1002" i="19"/>
  <c r="F1002" i="19"/>
  <c r="E1002" i="19"/>
  <c r="B1002" i="19"/>
  <c r="L1001" i="19"/>
  <c r="I1001" i="19"/>
  <c r="H1001" i="19"/>
  <c r="F1001" i="19"/>
  <c r="E1001" i="19"/>
  <c r="B1001" i="19"/>
  <c r="L1000" i="19"/>
  <c r="I1000" i="19"/>
  <c r="C1000" i="19" s="1"/>
  <c r="H1000" i="19"/>
  <c r="F1000" i="19"/>
  <c r="E1000" i="19"/>
  <c r="B1000" i="19"/>
  <c r="L999" i="19"/>
  <c r="I999" i="19"/>
  <c r="H999" i="19"/>
  <c r="F999" i="19"/>
  <c r="E999" i="19"/>
  <c r="B999" i="19"/>
  <c r="L998" i="19"/>
  <c r="I998" i="19"/>
  <c r="C998" i="19" s="1"/>
  <c r="H998" i="19"/>
  <c r="F998" i="19"/>
  <c r="E998" i="19"/>
  <c r="B998" i="19"/>
  <c r="L997" i="19"/>
  <c r="I997" i="19"/>
  <c r="H997" i="19"/>
  <c r="F997" i="19"/>
  <c r="E997" i="19"/>
  <c r="B997" i="19"/>
  <c r="L996" i="19"/>
  <c r="I996" i="19"/>
  <c r="C996" i="19" s="1"/>
  <c r="H996" i="19"/>
  <c r="F996" i="19"/>
  <c r="E996" i="19"/>
  <c r="B996" i="19"/>
  <c r="L995" i="19"/>
  <c r="I995" i="19"/>
  <c r="C995" i="19" s="1"/>
  <c r="H995" i="19"/>
  <c r="F995" i="19"/>
  <c r="E995" i="19"/>
  <c r="B995" i="19"/>
  <c r="L994" i="19"/>
  <c r="I994" i="19"/>
  <c r="C994" i="19" s="1"/>
  <c r="H994" i="19"/>
  <c r="F994" i="19"/>
  <c r="E994" i="19"/>
  <c r="B994" i="19"/>
  <c r="L993" i="19"/>
  <c r="I993" i="19"/>
  <c r="H993" i="19"/>
  <c r="F993" i="19"/>
  <c r="E993" i="19"/>
  <c r="B993" i="19"/>
  <c r="L992" i="19"/>
  <c r="I992" i="19"/>
  <c r="C992" i="19" s="1"/>
  <c r="H992" i="19"/>
  <c r="F992" i="19"/>
  <c r="E992" i="19"/>
  <c r="B992" i="19"/>
  <c r="L991" i="19"/>
  <c r="I991" i="19"/>
  <c r="C991" i="19" s="1"/>
  <c r="H991" i="19"/>
  <c r="F991" i="19"/>
  <c r="E991" i="19"/>
  <c r="B991" i="19"/>
  <c r="L990" i="19"/>
  <c r="I990" i="19"/>
  <c r="C990" i="19" s="1"/>
  <c r="H990" i="19"/>
  <c r="F990" i="19"/>
  <c r="E990" i="19"/>
  <c r="B990" i="19"/>
  <c r="L989" i="19"/>
  <c r="I989" i="19"/>
  <c r="H989" i="19"/>
  <c r="F989" i="19"/>
  <c r="E989" i="19"/>
  <c r="B989" i="19"/>
  <c r="L988" i="19"/>
  <c r="I988" i="19"/>
  <c r="C988" i="19" s="1"/>
  <c r="H988" i="19"/>
  <c r="F988" i="19"/>
  <c r="E988" i="19"/>
  <c r="B988" i="19"/>
  <c r="L987" i="19"/>
  <c r="I987" i="19"/>
  <c r="C987" i="19" s="1"/>
  <c r="H987" i="19"/>
  <c r="F987" i="19"/>
  <c r="E987" i="19"/>
  <c r="B987" i="19"/>
  <c r="L986" i="19"/>
  <c r="I986" i="19"/>
  <c r="C986" i="19" s="1"/>
  <c r="H986" i="19"/>
  <c r="F986" i="19"/>
  <c r="E986" i="19"/>
  <c r="B986" i="19"/>
  <c r="L985" i="19"/>
  <c r="I985" i="19"/>
  <c r="H985" i="19"/>
  <c r="F985" i="19"/>
  <c r="E985" i="19"/>
  <c r="B985" i="19"/>
  <c r="L984" i="19"/>
  <c r="I984" i="19"/>
  <c r="C984" i="19" s="1"/>
  <c r="H984" i="19"/>
  <c r="F984" i="19"/>
  <c r="E984" i="19"/>
  <c r="B984" i="19"/>
  <c r="L983" i="19"/>
  <c r="I983" i="19"/>
  <c r="H983" i="19"/>
  <c r="F983" i="19"/>
  <c r="E983" i="19"/>
  <c r="B983" i="19"/>
  <c r="L982" i="19"/>
  <c r="I982" i="19"/>
  <c r="C982" i="19" s="1"/>
  <c r="H982" i="19"/>
  <c r="F982" i="19"/>
  <c r="E982" i="19"/>
  <c r="B982" i="19"/>
  <c r="L981" i="19"/>
  <c r="I981" i="19"/>
  <c r="H981" i="19"/>
  <c r="F981" i="19"/>
  <c r="E981" i="19"/>
  <c r="B981" i="19"/>
  <c r="L980" i="19"/>
  <c r="I980" i="19"/>
  <c r="C980" i="19" s="1"/>
  <c r="H980" i="19"/>
  <c r="F980" i="19"/>
  <c r="E980" i="19"/>
  <c r="B980" i="19"/>
  <c r="L979" i="19"/>
  <c r="I979" i="19"/>
  <c r="C979" i="19" s="1"/>
  <c r="H979" i="19"/>
  <c r="F979" i="19"/>
  <c r="E979" i="19"/>
  <c r="B979" i="19"/>
  <c r="L978" i="19"/>
  <c r="I978" i="19"/>
  <c r="C978" i="19" s="1"/>
  <c r="H978" i="19"/>
  <c r="F978" i="19"/>
  <c r="E978" i="19"/>
  <c r="B978" i="19"/>
  <c r="L977" i="19"/>
  <c r="I977" i="19"/>
  <c r="H977" i="19"/>
  <c r="F977" i="19"/>
  <c r="E977" i="19"/>
  <c r="B977" i="19"/>
  <c r="L976" i="19"/>
  <c r="I976" i="19"/>
  <c r="C976" i="19" s="1"/>
  <c r="H976" i="19"/>
  <c r="F976" i="19"/>
  <c r="E976" i="19"/>
  <c r="B976" i="19"/>
  <c r="L975" i="19"/>
  <c r="I975" i="19"/>
  <c r="C975" i="19" s="1"/>
  <c r="H975" i="19"/>
  <c r="F975" i="19"/>
  <c r="E975" i="19"/>
  <c r="B975" i="19"/>
  <c r="L974" i="19"/>
  <c r="I974" i="19"/>
  <c r="C974" i="19" s="1"/>
  <c r="H974" i="19"/>
  <c r="F974" i="19"/>
  <c r="E974" i="19"/>
  <c r="B974" i="19"/>
  <c r="L973" i="19"/>
  <c r="I973" i="19"/>
  <c r="H973" i="19"/>
  <c r="F973" i="19"/>
  <c r="E973" i="19"/>
  <c r="B973" i="19"/>
  <c r="L972" i="19"/>
  <c r="I972" i="19"/>
  <c r="C972" i="19" s="1"/>
  <c r="H972" i="19"/>
  <c r="F972" i="19"/>
  <c r="E972" i="19"/>
  <c r="B972" i="19"/>
  <c r="L971" i="19"/>
  <c r="I971" i="19"/>
  <c r="C971" i="19" s="1"/>
  <c r="H971" i="19"/>
  <c r="F971" i="19"/>
  <c r="E971" i="19"/>
  <c r="B971" i="19"/>
  <c r="L970" i="19"/>
  <c r="I970" i="19"/>
  <c r="C970" i="19" s="1"/>
  <c r="H970" i="19"/>
  <c r="F970" i="19"/>
  <c r="E970" i="19"/>
  <c r="B970" i="19"/>
  <c r="L969" i="19"/>
  <c r="I969" i="19"/>
  <c r="C969" i="19" s="1"/>
  <c r="H969" i="19"/>
  <c r="F969" i="19"/>
  <c r="E969" i="19"/>
  <c r="B969" i="19"/>
  <c r="L968" i="19"/>
  <c r="I968" i="19"/>
  <c r="C968" i="19" s="1"/>
  <c r="H968" i="19"/>
  <c r="F968" i="19"/>
  <c r="E968" i="19"/>
  <c r="B968" i="19"/>
  <c r="L967" i="19"/>
  <c r="I967" i="19"/>
  <c r="C967" i="19" s="1"/>
  <c r="H967" i="19"/>
  <c r="F967" i="19"/>
  <c r="E967" i="19"/>
  <c r="B967" i="19"/>
  <c r="L966" i="19"/>
  <c r="I966" i="19"/>
  <c r="C966" i="19" s="1"/>
  <c r="H966" i="19"/>
  <c r="F966" i="19"/>
  <c r="E966" i="19"/>
  <c r="B966" i="19"/>
  <c r="L965" i="19"/>
  <c r="I965" i="19"/>
  <c r="H965" i="19"/>
  <c r="F965" i="19"/>
  <c r="E965" i="19"/>
  <c r="B965" i="19"/>
  <c r="L964" i="19"/>
  <c r="I964" i="19"/>
  <c r="H964" i="19"/>
  <c r="F964" i="19"/>
  <c r="E964" i="19"/>
  <c r="B964" i="19"/>
  <c r="L963" i="19"/>
  <c r="I963" i="19"/>
  <c r="D963" i="19" s="1"/>
  <c r="H963" i="19"/>
  <c r="F963" i="19"/>
  <c r="E963" i="19"/>
  <c r="B963" i="19"/>
  <c r="L962" i="19"/>
  <c r="I962" i="19"/>
  <c r="H962" i="19"/>
  <c r="F962" i="19"/>
  <c r="E962" i="19"/>
  <c r="B962" i="19"/>
  <c r="L961" i="19"/>
  <c r="I961" i="19"/>
  <c r="C961" i="19" s="1"/>
  <c r="H961" i="19"/>
  <c r="F961" i="19"/>
  <c r="E961" i="19"/>
  <c r="B961" i="19"/>
  <c r="L960" i="19"/>
  <c r="I960" i="19"/>
  <c r="H960" i="19"/>
  <c r="F960" i="19"/>
  <c r="E960" i="19"/>
  <c r="B960" i="19"/>
  <c r="L959" i="19"/>
  <c r="I959" i="19"/>
  <c r="C959" i="19" s="1"/>
  <c r="H959" i="19"/>
  <c r="F959" i="19"/>
  <c r="E959" i="19"/>
  <c r="B959" i="19"/>
  <c r="L958" i="19"/>
  <c r="I958" i="19"/>
  <c r="H958" i="19"/>
  <c r="F958" i="19"/>
  <c r="E958" i="19"/>
  <c r="B958" i="19"/>
  <c r="L957" i="19"/>
  <c r="I957" i="19"/>
  <c r="C957" i="19" s="1"/>
  <c r="H957" i="19"/>
  <c r="F957" i="19"/>
  <c r="E957" i="19"/>
  <c r="B957" i="19"/>
  <c r="L956" i="19"/>
  <c r="I956" i="19"/>
  <c r="H956" i="19"/>
  <c r="F956" i="19"/>
  <c r="E956" i="19"/>
  <c r="B956" i="19"/>
  <c r="L955" i="19"/>
  <c r="I955" i="19"/>
  <c r="H955" i="19"/>
  <c r="F955" i="19"/>
  <c r="E955" i="19"/>
  <c r="B955" i="19"/>
  <c r="L954" i="19"/>
  <c r="I954" i="19"/>
  <c r="H954" i="19"/>
  <c r="F954" i="19"/>
  <c r="E954" i="19"/>
  <c r="B954" i="19"/>
  <c r="L953" i="19"/>
  <c r="I953" i="19"/>
  <c r="D953" i="19" s="1"/>
  <c r="H953" i="19"/>
  <c r="F953" i="19"/>
  <c r="E953" i="19"/>
  <c r="B953" i="19"/>
  <c r="L952" i="19"/>
  <c r="I952" i="19"/>
  <c r="H952" i="19"/>
  <c r="F952" i="19"/>
  <c r="E952" i="19"/>
  <c r="B952" i="19"/>
  <c r="L951" i="19"/>
  <c r="I951" i="19"/>
  <c r="D951" i="19" s="1"/>
  <c r="H951" i="19"/>
  <c r="F951" i="19"/>
  <c r="E951" i="19"/>
  <c r="B951" i="19"/>
  <c r="L950" i="19"/>
  <c r="I950" i="19"/>
  <c r="H950" i="19"/>
  <c r="F950" i="19"/>
  <c r="E950" i="19"/>
  <c r="B950" i="19"/>
  <c r="L949" i="19"/>
  <c r="I949" i="19"/>
  <c r="H949" i="19"/>
  <c r="F949" i="19"/>
  <c r="E949" i="19"/>
  <c r="B949" i="19"/>
  <c r="L948" i="19"/>
  <c r="I948" i="19"/>
  <c r="H948" i="19"/>
  <c r="F948" i="19"/>
  <c r="E948" i="19"/>
  <c r="B948" i="19"/>
  <c r="L947" i="19"/>
  <c r="I947" i="19"/>
  <c r="D947" i="19" s="1"/>
  <c r="H947" i="19"/>
  <c r="F947" i="19"/>
  <c r="E947" i="19"/>
  <c r="B947" i="19"/>
  <c r="L946" i="19"/>
  <c r="I946" i="19"/>
  <c r="H946" i="19"/>
  <c r="F946" i="19"/>
  <c r="E946" i="19"/>
  <c r="B946" i="19"/>
  <c r="L945" i="19"/>
  <c r="I945" i="19"/>
  <c r="D945" i="19" s="1"/>
  <c r="H945" i="19"/>
  <c r="F945" i="19"/>
  <c r="E945" i="19"/>
  <c r="B945" i="19"/>
  <c r="L944" i="19"/>
  <c r="I944" i="19"/>
  <c r="H944" i="19"/>
  <c r="F944" i="19"/>
  <c r="E944" i="19"/>
  <c r="B944" i="19"/>
  <c r="L943" i="19"/>
  <c r="I943" i="19"/>
  <c r="C943" i="19" s="1"/>
  <c r="H943" i="19"/>
  <c r="F943" i="19"/>
  <c r="E943" i="19"/>
  <c r="B943" i="19"/>
  <c r="L942" i="19"/>
  <c r="I942" i="19"/>
  <c r="H942" i="19"/>
  <c r="F942" i="19"/>
  <c r="E942" i="19"/>
  <c r="B942" i="19"/>
  <c r="L941" i="19"/>
  <c r="I941" i="19"/>
  <c r="H941" i="19"/>
  <c r="F941" i="19"/>
  <c r="E941" i="19"/>
  <c r="B941" i="19"/>
  <c r="L940" i="19"/>
  <c r="I940" i="19"/>
  <c r="H940" i="19"/>
  <c r="F940" i="19"/>
  <c r="E940" i="19"/>
  <c r="B940" i="19"/>
  <c r="L939" i="19"/>
  <c r="I939" i="19"/>
  <c r="C939" i="19" s="1"/>
  <c r="H939" i="19"/>
  <c r="F939" i="19"/>
  <c r="E939" i="19"/>
  <c r="B939" i="19"/>
  <c r="L938" i="19"/>
  <c r="I938" i="19"/>
  <c r="H938" i="19"/>
  <c r="F938" i="19"/>
  <c r="E938" i="19"/>
  <c r="B938" i="19"/>
  <c r="L937" i="19"/>
  <c r="I937" i="19"/>
  <c r="D937" i="19" s="1"/>
  <c r="H937" i="19"/>
  <c r="F937" i="19"/>
  <c r="E937" i="19"/>
  <c r="B937" i="19"/>
  <c r="L936" i="19"/>
  <c r="I936" i="19"/>
  <c r="H936" i="19"/>
  <c r="F936" i="19"/>
  <c r="E936" i="19"/>
  <c r="B936" i="19"/>
  <c r="L935" i="19"/>
  <c r="I935" i="19"/>
  <c r="C935" i="19" s="1"/>
  <c r="H935" i="19"/>
  <c r="F935" i="19"/>
  <c r="E935" i="19"/>
  <c r="B935" i="19"/>
  <c r="L934" i="19"/>
  <c r="I934" i="19"/>
  <c r="H934" i="19"/>
  <c r="F934" i="19"/>
  <c r="E934" i="19"/>
  <c r="B934" i="19"/>
  <c r="L933" i="19"/>
  <c r="I933" i="19"/>
  <c r="C933" i="19" s="1"/>
  <c r="H933" i="19"/>
  <c r="F933" i="19"/>
  <c r="E933" i="19"/>
  <c r="B933" i="19"/>
  <c r="L932" i="19"/>
  <c r="I932" i="19"/>
  <c r="H932" i="19"/>
  <c r="F932" i="19"/>
  <c r="E932" i="19"/>
  <c r="B932" i="19"/>
  <c r="L931" i="19"/>
  <c r="I931" i="19"/>
  <c r="H931" i="19"/>
  <c r="F931" i="19"/>
  <c r="E931" i="19"/>
  <c r="B931" i="19"/>
  <c r="L930" i="19"/>
  <c r="I930" i="19"/>
  <c r="H930" i="19"/>
  <c r="F930" i="19"/>
  <c r="E930" i="19"/>
  <c r="B930" i="19"/>
  <c r="L929" i="19"/>
  <c r="I929" i="19"/>
  <c r="C929" i="19" s="1"/>
  <c r="H929" i="19"/>
  <c r="F929" i="19"/>
  <c r="E929" i="19"/>
  <c r="B929" i="19"/>
  <c r="L928" i="19"/>
  <c r="I928" i="19"/>
  <c r="H928" i="19"/>
  <c r="F928" i="19"/>
  <c r="E928" i="19"/>
  <c r="B928" i="19"/>
  <c r="L927" i="19"/>
  <c r="I927" i="19"/>
  <c r="H927" i="19"/>
  <c r="F927" i="19"/>
  <c r="E927" i="19"/>
  <c r="B927" i="19"/>
  <c r="L926" i="19"/>
  <c r="I926" i="19"/>
  <c r="H926" i="19"/>
  <c r="F926" i="19"/>
  <c r="E926" i="19"/>
  <c r="B926" i="19"/>
  <c r="L925" i="19"/>
  <c r="I925" i="19"/>
  <c r="C925" i="19" s="1"/>
  <c r="H925" i="19"/>
  <c r="F925" i="19"/>
  <c r="E925" i="19"/>
  <c r="B925" i="19"/>
  <c r="L924" i="19"/>
  <c r="I924" i="19"/>
  <c r="H924" i="19"/>
  <c r="F924" i="19"/>
  <c r="E924" i="19"/>
  <c r="B924" i="19"/>
  <c r="L923" i="19"/>
  <c r="I923" i="19"/>
  <c r="D923" i="19" s="1"/>
  <c r="H923" i="19"/>
  <c r="F923" i="19"/>
  <c r="E923" i="19"/>
  <c r="B923" i="19"/>
  <c r="L922" i="19"/>
  <c r="I922" i="19"/>
  <c r="H922" i="19"/>
  <c r="F922" i="19"/>
  <c r="E922" i="19"/>
  <c r="B922" i="19"/>
  <c r="L921" i="19"/>
  <c r="I921" i="19"/>
  <c r="H921" i="19"/>
  <c r="F921" i="19"/>
  <c r="E921" i="19"/>
  <c r="B921" i="19"/>
  <c r="L920" i="19"/>
  <c r="I920" i="19"/>
  <c r="H920" i="19"/>
  <c r="F920" i="19"/>
  <c r="E920" i="19"/>
  <c r="B920" i="19"/>
  <c r="L919" i="19"/>
  <c r="I919" i="19"/>
  <c r="D919" i="19" s="1"/>
  <c r="H919" i="19"/>
  <c r="F919" i="19"/>
  <c r="E919" i="19"/>
  <c r="B919" i="19"/>
  <c r="L918" i="19"/>
  <c r="I918" i="19"/>
  <c r="H918" i="19"/>
  <c r="F918" i="19"/>
  <c r="E918" i="19"/>
  <c r="B918" i="19"/>
  <c r="L917" i="19"/>
  <c r="I917" i="19"/>
  <c r="H917" i="19"/>
  <c r="F917" i="19"/>
  <c r="E917" i="19"/>
  <c r="B917" i="19"/>
  <c r="L916" i="19"/>
  <c r="I916" i="19"/>
  <c r="H916" i="19"/>
  <c r="F916" i="19"/>
  <c r="E916" i="19"/>
  <c r="B916" i="19"/>
  <c r="L915" i="19"/>
  <c r="I915" i="19"/>
  <c r="D915" i="19" s="1"/>
  <c r="H915" i="19"/>
  <c r="F915" i="19"/>
  <c r="E915" i="19"/>
  <c r="B915" i="19"/>
  <c r="L914" i="19"/>
  <c r="I914" i="19"/>
  <c r="H914" i="19"/>
  <c r="F914" i="19"/>
  <c r="E914" i="19"/>
  <c r="B914" i="19"/>
  <c r="L913" i="19"/>
  <c r="I913" i="19"/>
  <c r="C913" i="19" s="1"/>
  <c r="H913" i="19"/>
  <c r="F913" i="19"/>
  <c r="E913" i="19"/>
  <c r="B913" i="19"/>
  <c r="L912" i="19"/>
  <c r="I912" i="19"/>
  <c r="H912" i="19"/>
  <c r="F912" i="19"/>
  <c r="E912" i="19"/>
  <c r="B912" i="19"/>
  <c r="L911" i="19"/>
  <c r="I911" i="19"/>
  <c r="D911" i="19" s="1"/>
  <c r="H911" i="19"/>
  <c r="F911" i="19"/>
  <c r="E911" i="19"/>
  <c r="B911" i="19"/>
  <c r="L910" i="19"/>
  <c r="I910" i="19"/>
  <c r="H910" i="19"/>
  <c r="F910" i="19"/>
  <c r="E910" i="19"/>
  <c r="B910" i="19"/>
  <c r="L909" i="19"/>
  <c r="I909" i="19"/>
  <c r="C909" i="19" s="1"/>
  <c r="H909" i="19"/>
  <c r="F909" i="19"/>
  <c r="E909" i="19"/>
  <c r="B909" i="19"/>
  <c r="L908" i="19"/>
  <c r="I908" i="19"/>
  <c r="H908" i="19"/>
  <c r="F908" i="19"/>
  <c r="E908" i="19"/>
  <c r="B908" i="19"/>
  <c r="L907" i="19"/>
  <c r="I907" i="19"/>
  <c r="D907" i="19" s="1"/>
  <c r="H907" i="19"/>
  <c r="F907" i="19"/>
  <c r="E907" i="19"/>
  <c r="B907" i="19"/>
  <c r="L906" i="19"/>
  <c r="I906" i="19"/>
  <c r="H906" i="19"/>
  <c r="F906" i="19"/>
  <c r="E906" i="19"/>
  <c r="B906" i="19"/>
  <c r="L905" i="19"/>
  <c r="I905" i="19"/>
  <c r="H905" i="19"/>
  <c r="F905" i="19"/>
  <c r="E905" i="19"/>
  <c r="B905" i="19"/>
  <c r="L904" i="19"/>
  <c r="I904" i="19"/>
  <c r="H904" i="19"/>
  <c r="F904" i="19"/>
  <c r="E904" i="19"/>
  <c r="B904" i="19"/>
  <c r="L903" i="19"/>
  <c r="I903" i="19"/>
  <c r="C903" i="19" s="1"/>
  <c r="H903" i="19"/>
  <c r="F903" i="19"/>
  <c r="E903" i="19"/>
  <c r="B903" i="19"/>
  <c r="L902" i="19"/>
  <c r="I902" i="19"/>
  <c r="H902" i="19"/>
  <c r="F902" i="19"/>
  <c r="E902" i="19"/>
  <c r="B902" i="19"/>
  <c r="L901" i="19"/>
  <c r="I901" i="19"/>
  <c r="C901" i="19" s="1"/>
  <c r="H901" i="19"/>
  <c r="F901" i="19"/>
  <c r="E901" i="19"/>
  <c r="B901" i="19"/>
  <c r="L900" i="19"/>
  <c r="I900" i="19"/>
  <c r="H900" i="19"/>
  <c r="F900" i="19"/>
  <c r="E900" i="19"/>
  <c r="B900" i="19"/>
  <c r="L899" i="19"/>
  <c r="I899" i="19"/>
  <c r="C899" i="19" s="1"/>
  <c r="H899" i="19"/>
  <c r="F899" i="19"/>
  <c r="E899" i="19"/>
  <c r="B899" i="19"/>
  <c r="L898" i="19"/>
  <c r="I898" i="19"/>
  <c r="H898" i="19"/>
  <c r="F898" i="19"/>
  <c r="E898" i="19"/>
  <c r="B898" i="19"/>
  <c r="L897" i="19"/>
  <c r="I897" i="19"/>
  <c r="D897" i="19" s="1"/>
  <c r="H897" i="19"/>
  <c r="F897" i="19"/>
  <c r="E897" i="19"/>
  <c r="B897" i="19"/>
  <c r="L896" i="19"/>
  <c r="I896" i="19"/>
  <c r="H896" i="19"/>
  <c r="F896" i="19"/>
  <c r="E896" i="19"/>
  <c r="B896" i="19"/>
  <c r="L895" i="19"/>
  <c r="I895" i="19"/>
  <c r="C895" i="19" s="1"/>
  <c r="H895" i="19"/>
  <c r="F895" i="19"/>
  <c r="E895" i="19"/>
  <c r="B895" i="19"/>
  <c r="L894" i="19"/>
  <c r="I894" i="19"/>
  <c r="H894" i="19"/>
  <c r="F894" i="19"/>
  <c r="E894" i="19"/>
  <c r="B894" i="19"/>
  <c r="L893" i="19"/>
  <c r="I893" i="19"/>
  <c r="H893" i="19"/>
  <c r="F893" i="19"/>
  <c r="E893" i="19"/>
  <c r="B893" i="19"/>
  <c r="L892" i="19"/>
  <c r="I892" i="19"/>
  <c r="H892" i="19"/>
  <c r="F892" i="19"/>
  <c r="E892" i="19"/>
  <c r="B892" i="19"/>
  <c r="L891" i="19"/>
  <c r="I891" i="19"/>
  <c r="H891" i="19"/>
  <c r="F891" i="19"/>
  <c r="E891" i="19"/>
  <c r="B891" i="19"/>
  <c r="L890" i="19"/>
  <c r="I890" i="19"/>
  <c r="H890" i="19"/>
  <c r="F890" i="19"/>
  <c r="E890" i="19"/>
  <c r="B890" i="19"/>
  <c r="L889" i="19"/>
  <c r="I889" i="19"/>
  <c r="D889" i="19" s="1"/>
  <c r="H889" i="19"/>
  <c r="F889" i="19"/>
  <c r="E889" i="19"/>
  <c r="B889" i="19"/>
  <c r="L888" i="19"/>
  <c r="I888" i="19"/>
  <c r="H888" i="19"/>
  <c r="F888" i="19"/>
  <c r="E888" i="19"/>
  <c r="B888" i="19"/>
  <c r="L887" i="19"/>
  <c r="I887" i="19"/>
  <c r="D887" i="19" s="1"/>
  <c r="H887" i="19"/>
  <c r="F887" i="19"/>
  <c r="E887" i="19"/>
  <c r="B887" i="19"/>
  <c r="L886" i="19"/>
  <c r="I886" i="19"/>
  <c r="H886" i="19"/>
  <c r="F886" i="19"/>
  <c r="E886" i="19"/>
  <c r="B886" i="19"/>
  <c r="L885" i="19"/>
  <c r="I885" i="19"/>
  <c r="D885" i="19" s="1"/>
  <c r="H885" i="19"/>
  <c r="F885" i="19"/>
  <c r="E885" i="19"/>
  <c r="B885" i="19"/>
  <c r="L884" i="19"/>
  <c r="I884" i="19"/>
  <c r="H884" i="19"/>
  <c r="F884" i="19"/>
  <c r="E884" i="19"/>
  <c r="B884" i="19"/>
  <c r="L883" i="19"/>
  <c r="I883" i="19"/>
  <c r="C883" i="19" s="1"/>
  <c r="H883" i="19"/>
  <c r="F883" i="19"/>
  <c r="E883" i="19"/>
  <c r="B883" i="19"/>
  <c r="L882" i="19"/>
  <c r="I882" i="19"/>
  <c r="H882" i="19"/>
  <c r="F882" i="19"/>
  <c r="E882" i="19"/>
  <c r="B882" i="19"/>
  <c r="L881" i="19"/>
  <c r="I881" i="19"/>
  <c r="H881" i="19"/>
  <c r="F881" i="19"/>
  <c r="E881" i="19"/>
  <c r="B881" i="19"/>
  <c r="L880" i="19"/>
  <c r="I880" i="19"/>
  <c r="H880" i="19"/>
  <c r="F880" i="19"/>
  <c r="E880" i="19"/>
  <c r="B880" i="19"/>
  <c r="L879" i="19"/>
  <c r="I879" i="19"/>
  <c r="H879" i="19"/>
  <c r="F879" i="19"/>
  <c r="E879" i="19"/>
  <c r="B879" i="19"/>
  <c r="L878" i="19"/>
  <c r="I878" i="19"/>
  <c r="H878" i="19"/>
  <c r="F878" i="19"/>
  <c r="E878" i="19"/>
  <c r="B878" i="19"/>
  <c r="L877" i="19"/>
  <c r="I877" i="19"/>
  <c r="D877" i="19" s="1"/>
  <c r="H877" i="19"/>
  <c r="F877" i="19"/>
  <c r="E877" i="19"/>
  <c r="B877" i="19"/>
  <c r="L876" i="19"/>
  <c r="I876" i="19"/>
  <c r="C876" i="19" s="1"/>
  <c r="H876" i="19"/>
  <c r="F876" i="19"/>
  <c r="E876" i="19"/>
  <c r="B876" i="19"/>
  <c r="L875" i="19"/>
  <c r="I875" i="19"/>
  <c r="H875" i="19"/>
  <c r="F875" i="19"/>
  <c r="E875" i="19"/>
  <c r="B875" i="19"/>
  <c r="L874" i="19"/>
  <c r="I874" i="19"/>
  <c r="C874" i="19" s="1"/>
  <c r="H874" i="19"/>
  <c r="F874" i="19"/>
  <c r="E874" i="19"/>
  <c r="B874" i="19"/>
  <c r="L873" i="19"/>
  <c r="I873" i="19"/>
  <c r="H873" i="19"/>
  <c r="F873" i="19"/>
  <c r="E873" i="19"/>
  <c r="B873" i="19"/>
  <c r="L872" i="19"/>
  <c r="I872" i="19"/>
  <c r="C872" i="19" s="1"/>
  <c r="H872" i="19"/>
  <c r="F872" i="19"/>
  <c r="E872" i="19"/>
  <c r="B872" i="19"/>
  <c r="L871" i="19"/>
  <c r="I871" i="19"/>
  <c r="C871" i="19" s="1"/>
  <c r="H871" i="19"/>
  <c r="F871" i="19"/>
  <c r="E871" i="19"/>
  <c r="B871" i="19"/>
  <c r="L870" i="19"/>
  <c r="I870" i="19"/>
  <c r="C870" i="19" s="1"/>
  <c r="H870" i="19"/>
  <c r="F870" i="19"/>
  <c r="E870" i="19"/>
  <c r="B870" i="19"/>
  <c r="L869" i="19"/>
  <c r="I869" i="19"/>
  <c r="H869" i="19"/>
  <c r="F869" i="19"/>
  <c r="E869" i="19"/>
  <c r="B869" i="19"/>
  <c r="L868" i="19"/>
  <c r="I868" i="19"/>
  <c r="C868" i="19" s="1"/>
  <c r="H868" i="19"/>
  <c r="F868" i="19"/>
  <c r="E868" i="19"/>
  <c r="B868" i="19"/>
  <c r="L867" i="19"/>
  <c r="I867" i="19"/>
  <c r="H867" i="19"/>
  <c r="F867" i="19"/>
  <c r="E867" i="19"/>
  <c r="B867" i="19"/>
  <c r="L866" i="19"/>
  <c r="I866" i="19"/>
  <c r="C866" i="19" s="1"/>
  <c r="H866" i="19"/>
  <c r="F866" i="19"/>
  <c r="E866" i="19"/>
  <c r="B866" i="19"/>
  <c r="L865" i="19"/>
  <c r="I865" i="19"/>
  <c r="H865" i="19"/>
  <c r="F865" i="19"/>
  <c r="E865" i="19"/>
  <c r="B865" i="19"/>
  <c r="L864" i="19"/>
  <c r="I864" i="19"/>
  <c r="C864" i="19" s="1"/>
  <c r="H864" i="19"/>
  <c r="F864" i="19"/>
  <c r="E864" i="19"/>
  <c r="B864" i="19"/>
  <c r="L863" i="19"/>
  <c r="I863" i="19"/>
  <c r="C863" i="19" s="1"/>
  <c r="H863" i="19"/>
  <c r="F863" i="19"/>
  <c r="E863" i="19"/>
  <c r="B863" i="19"/>
  <c r="L862" i="19"/>
  <c r="I862" i="19"/>
  <c r="C862" i="19" s="1"/>
  <c r="H862" i="19"/>
  <c r="F862" i="19"/>
  <c r="E862" i="19"/>
  <c r="B862" i="19"/>
  <c r="L861" i="19"/>
  <c r="I861" i="19"/>
  <c r="H861" i="19"/>
  <c r="F861" i="19"/>
  <c r="E861" i="19"/>
  <c r="B861" i="19"/>
  <c r="L860" i="19"/>
  <c r="I860" i="19"/>
  <c r="C860" i="19" s="1"/>
  <c r="H860" i="19"/>
  <c r="F860" i="19"/>
  <c r="E860" i="19"/>
  <c r="B860" i="19"/>
  <c r="L859" i="19"/>
  <c r="I859" i="19"/>
  <c r="H859" i="19"/>
  <c r="F859" i="19"/>
  <c r="E859" i="19"/>
  <c r="B859" i="19"/>
  <c r="L858" i="19"/>
  <c r="I858" i="19"/>
  <c r="C858" i="19" s="1"/>
  <c r="H858" i="19"/>
  <c r="F858" i="19"/>
  <c r="E858" i="19"/>
  <c r="B858" i="19"/>
  <c r="L857" i="19"/>
  <c r="I857" i="19"/>
  <c r="H857" i="19"/>
  <c r="F857" i="19"/>
  <c r="E857" i="19"/>
  <c r="B857" i="19"/>
  <c r="L856" i="19"/>
  <c r="I856" i="19"/>
  <c r="C856" i="19" s="1"/>
  <c r="H856" i="19"/>
  <c r="F856" i="19"/>
  <c r="E856" i="19"/>
  <c r="B856" i="19"/>
  <c r="L855" i="19"/>
  <c r="I855" i="19"/>
  <c r="C855" i="19" s="1"/>
  <c r="H855" i="19"/>
  <c r="F855" i="19"/>
  <c r="E855" i="19"/>
  <c r="B855" i="19"/>
  <c r="L854" i="19"/>
  <c r="I854" i="19"/>
  <c r="C854" i="19" s="1"/>
  <c r="H854" i="19"/>
  <c r="F854" i="19"/>
  <c r="E854" i="19"/>
  <c r="B854" i="19"/>
  <c r="L853" i="19"/>
  <c r="I853" i="19"/>
  <c r="H853" i="19"/>
  <c r="F853" i="19"/>
  <c r="E853" i="19"/>
  <c r="B853" i="19"/>
  <c r="L852" i="19"/>
  <c r="I852" i="19"/>
  <c r="C852" i="19" s="1"/>
  <c r="H852" i="19"/>
  <c r="F852" i="19"/>
  <c r="E852" i="19"/>
  <c r="B852" i="19"/>
  <c r="L851" i="19"/>
  <c r="I851" i="19"/>
  <c r="C851" i="19" s="1"/>
  <c r="H851" i="19"/>
  <c r="F851" i="19"/>
  <c r="E851" i="19"/>
  <c r="B851" i="19"/>
  <c r="L850" i="19"/>
  <c r="I850" i="19"/>
  <c r="C850" i="19" s="1"/>
  <c r="H850" i="19"/>
  <c r="F850" i="19"/>
  <c r="E850" i="19"/>
  <c r="B850" i="19"/>
  <c r="L849" i="19"/>
  <c r="I849" i="19"/>
  <c r="H849" i="19"/>
  <c r="F849" i="19"/>
  <c r="E849" i="19"/>
  <c r="B849" i="19"/>
  <c r="L848" i="19"/>
  <c r="I848" i="19"/>
  <c r="C848" i="19" s="1"/>
  <c r="H848" i="19"/>
  <c r="F848" i="19"/>
  <c r="E848" i="19"/>
  <c r="B848" i="19"/>
  <c r="L847" i="19"/>
  <c r="I847" i="19"/>
  <c r="C847" i="19" s="1"/>
  <c r="H847" i="19"/>
  <c r="F847" i="19"/>
  <c r="E847" i="19"/>
  <c r="B847" i="19"/>
  <c r="L846" i="19"/>
  <c r="I846" i="19"/>
  <c r="C846" i="19" s="1"/>
  <c r="H846" i="19"/>
  <c r="F846" i="19"/>
  <c r="E846" i="19"/>
  <c r="B846" i="19"/>
  <c r="L845" i="19"/>
  <c r="I845" i="19"/>
  <c r="H845" i="19"/>
  <c r="F845" i="19"/>
  <c r="E845" i="19"/>
  <c r="B845" i="19"/>
  <c r="L844" i="19"/>
  <c r="I844" i="19"/>
  <c r="C844" i="19" s="1"/>
  <c r="H844" i="19"/>
  <c r="F844" i="19"/>
  <c r="E844" i="19"/>
  <c r="B844" i="19"/>
  <c r="L843" i="19"/>
  <c r="I843" i="19"/>
  <c r="H843" i="19"/>
  <c r="F843" i="19"/>
  <c r="E843" i="19"/>
  <c r="B843" i="19"/>
  <c r="L842" i="19"/>
  <c r="I842" i="19"/>
  <c r="C842" i="19" s="1"/>
  <c r="H842" i="19"/>
  <c r="F842" i="19"/>
  <c r="E842" i="19"/>
  <c r="B842" i="19"/>
  <c r="L841" i="19"/>
  <c r="I841" i="19"/>
  <c r="H841" i="19"/>
  <c r="F841" i="19"/>
  <c r="E841" i="19"/>
  <c r="B841" i="19"/>
  <c r="L840" i="19"/>
  <c r="I840" i="19"/>
  <c r="C840" i="19" s="1"/>
  <c r="H840" i="19"/>
  <c r="F840" i="19"/>
  <c r="E840" i="19"/>
  <c r="B840" i="19"/>
  <c r="L839" i="19"/>
  <c r="I839" i="19"/>
  <c r="C839" i="19" s="1"/>
  <c r="H839" i="19"/>
  <c r="F839" i="19"/>
  <c r="E839" i="19"/>
  <c r="B839" i="19"/>
  <c r="L838" i="19"/>
  <c r="I838" i="19"/>
  <c r="C838" i="19" s="1"/>
  <c r="H838" i="19"/>
  <c r="F838" i="19"/>
  <c r="E838" i="19"/>
  <c r="B838" i="19"/>
  <c r="L837" i="19"/>
  <c r="I837" i="19"/>
  <c r="H837" i="19"/>
  <c r="F837" i="19"/>
  <c r="E837" i="19"/>
  <c r="B837" i="19"/>
  <c r="L836" i="19"/>
  <c r="I836" i="19"/>
  <c r="C836" i="19" s="1"/>
  <c r="H836" i="19"/>
  <c r="F836" i="19"/>
  <c r="E836" i="19"/>
  <c r="B836" i="19"/>
  <c r="L835" i="19"/>
  <c r="I835" i="19"/>
  <c r="C835" i="19" s="1"/>
  <c r="H835" i="19"/>
  <c r="F835" i="19"/>
  <c r="E835" i="19"/>
  <c r="B835" i="19"/>
  <c r="L834" i="19"/>
  <c r="I834" i="19"/>
  <c r="C834" i="19" s="1"/>
  <c r="H834" i="19"/>
  <c r="F834" i="19"/>
  <c r="E834" i="19"/>
  <c r="B834" i="19"/>
  <c r="L833" i="19"/>
  <c r="I833" i="19"/>
  <c r="H833" i="19"/>
  <c r="F833" i="19"/>
  <c r="E833" i="19"/>
  <c r="B833" i="19"/>
  <c r="L832" i="19"/>
  <c r="I832" i="19"/>
  <c r="C832" i="19" s="1"/>
  <c r="H832" i="19"/>
  <c r="F832" i="19"/>
  <c r="E832" i="19"/>
  <c r="B832" i="19"/>
  <c r="L831" i="19"/>
  <c r="I831" i="19"/>
  <c r="H831" i="19"/>
  <c r="F831" i="19"/>
  <c r="E831" i="19"/>
  <c r="B831" i="19"/>
  <c r="L830" i="19"/>
  <c r="I830" i="19"/>
  <c r="C830" i="19" s="1"/>
  <c r="H830" i="19"/>
  <c r="F830" i="19"/>
  <c r="E830" i="19"/>
  <c r="B830" i="19"/>
  <c r="L829" i="19"/>
  <c r="I829" i="19"/>
  <c r="H829" i="19"/>
  <c r="F829" i="19"/>
  <c r="E829" i="19"/>
  <c r="B829" i="19"/>
  <c r="L828" i="19"/>
  <c r="I828" i="19"/>
  <c r="C828" i="19" s="1"/>
  <c r="H828" i="19"/>
  <c r="F828" i="19"/>
  <c r="E828" i="19"/>
  <c r="B828" i="19"/>
  <c r="L827" i="19"/>
  <c r="I827" i="19"/>
  <c r="H827" i="19"/>
  <c r="F827" i="19"/>
  <c r="E827" i="19"/>
  <c r="B827" i="19"/>
  <c r="L826" i="19"/>
  <c r="I826" i="19"/>
  <c r="C826" i="19" s="1"/>
  <c r="H826" i="19"/>
  <c r="F826" i="19"/>
  <c r="E826" i="19"/>
  <c r="B826" i="19"/>
  <c r="L825" i="19"/>
  <c r="I825" i="19"/>
  <c r="H825" i="19"/>
  <c r="F825" i="19"/>
  <c r="E825" i="19"/>
  <c r="B825" i="19"/>
  <c r="L824" i="19"/>
  <c r="I824" i="19"/>
  <c r="C824" i="19" s="1"/>
  <c r="H824" i="19"/>
  <c r="F824" i="19"/>
  <c r="E824" i="19"/>
  <c r="B824" i="19"/>
  <c r="L823" i="19"/>
  <c r="I823" i="19"/>
  <c r="C823" i="19" s="1"/>
  <c r="H823" i="19"/>
  <c r="F823" i="19"/>
  <c r="E823" i="19"/>
  <c r="B823" i="19"/>
  <c r="L822" i="19"/>
  <c r="I822" i="19"/>
  <c r="C822" i="19" s="1"/>
  <c r="H822" i="19"/>
  <c r="F822" i="19"/>
  <c r="E822" i="19"/>
  <c r="B822" i="19"/>
  <c r="L821" i="19"/>
  <c r="I821" i="19"/>
  <c r="H821" i="19"/>
  <c r="F821" i="19"/>
  <c r="E821" i="19"/>
  <c r="B821" i="19"/>
  <c r="L820" i="19"/>
  <c r="I820" i="19"/>
  <c r="C820" i="19" s="1"/>
  <c r="H820" i="19"/>
  <c r="F820" i="19"/>
  <c r="E820" i="19"/>
  <c r="B820" i="19"/>
  <c r="L819" i="19"/>
  <c r="I819" i="19"/>
  <c r="C819" i="19" s="1"/>
  <c r="H819" i="19"/>
  <c r="F819" i="19"/>
  <c r="E819" i="19"/>
  <c r="B819" i="19"/>
  <c r="L818" i="19"/>
  <c r="I818" i="19"/>
  <c r="C818" i="19" s="1"/>
  <c r="H818" i="19"/>
  <c r="F818" i="19"/>
  <c r="E818" i="19"/>
  <c r="B818" i="19"/>
  <c r="L817" i="19"/>
  <c r="I817" i="19"/>
  <c r="H817" i="19"/>
  <c r="F817" i="19"/>
  <c r="E817" i="19"/>
  <c r="B817" i="19"/>
  <c r="L816" i="19"/>
  <c r="I816" i="19"/>
  <c r="C816" i="19" s="1"/>
  <c r="H816" i="19"/>
  <c r="F816" i="19"/>
  <c r="E816" i="19"/>
  <c r="B816" i="19"/>
  <c r="L815" i="19"/>
  <c r="I815" i="19"/>
  <c r="C815" i="19" s="1"/>
  <c r="H815" i="19"/>
  <c r="F815" i="19"/>
  <c r="E815" i="19"/>
  <c r="B815" i="19"/>
  <c r="L814" i="19"/>
  <c r="I814" i="19"/>
  <c r="C814" i="19" s="1"/>
  <c r="H814" i="19"/>
  <c r="F814" i="19"/>
  <c r="E814" i="19"/>
  <c r="B814" i="19"/>
  <c r="L813" i="19"/>
  <c r="I813" i="19"/>
  <c r="H813" i="19"/>
  <c r="F813" i="19"/>
  <c r="E813" i="19"/>
  <c r="B813" i="19"/>
  <c r="L812" i="19"/>
  <c r="I812" i="19"/>
  <c r="C812" i="19" s="1"/>
  <c r="H812" i="19"/>
  <c r="F812" i="19"/>
  <c r="E812" i="19"/>
  <c r="B812" i="19"/>
  <c r="L811" i="19"/>
  <c r="I811" i="19"/>
  <c r="H811" i="19"/>
  <c r="F811" i="19"/>
  <c r="E811" i="19"/>
  <c r="B811" i="19"/>
  <c r="L810" i="19"/>
  <c r="I810" i="19"/>
  <c r="C810" i="19" s="1"/>
  <c r="H810" i="19"/>
  <c r="F810" i="19"/>
  <c r="E810" i="19"/>
  <c r="B810" i="19"/>
  <c r="L809" i="19"/>
  <c r="I809" i="19"/>
  <c r="H809" i="19"/>
  <c r="F809" i="19"/>
  <c r="E809" i="19"/>
  <c r="B809" i="19"/>
  <c r="L808" i="19"/>
  <c r="I808" i="19"/>
  <c r="C808" i="19" s="1"/>
  <c r="H808" i="19"/>
  <c r="F808" i="19"/>
  <c r="E808" i="19"/>
  <c r="B808" i="19"/>
  <c r="L807" i="19"/>
  <c r="I807" i="19"/>
  <c r="C807" i="19" s="1"/>
  <c r="H807" i="19"/>
  <c r="F807" i="19"/>
  <c r="E807" i="19"/>
  <c r="B807" i="19"/>
  <c r="L806" i="19"/>
  <c r="I806" i="19"/>
  <c r="C806" i="19" s="1"/>
  <c r="H806" i="19"/>
  <c r="F806" i="19"/>
  <c r="E806" i="19"/>
  <c r="B806" i="19"/>
  <c r="L805" i="19"/>
  <c r="I805" i="19"/>
  <c r="H805" i="19"/>
  <c r="F805" i="19"/>
  <c r="E805" i="19"/>
  <c r="B805" i="19"/>
  <c r="L804" i="19"/>
  <c r="I804" i="19"/>
  <c r="C804" i="19" s="1"/>
  <c r="H804" i="19"/>
  <c r="F804" i="19"/>
  <c r="E804" i="19"/>
  <c r="B804" i="19"/>
  <c r="L803" i="19"/>
  <c r="I803" i="19"/>
  <c r="C803" i="19" s="1"/>
  <c r="H803" i="19"/>
  <c r="F803" i="19"/>
  <c r="E803" i="19"/>
  <c r="B803" i="19"/>
  <c r="L802" i="19"/>
  <c r="I802" i="19"/>
  <c r="C802" i="19" s="1"/>
  <c r="H802" i="19"/>
  <c r="F802" i="19"/>
  <c r="E802" i="19"/>
  <c r="B802" i="19"/>
  <c r="L801" i="19"/>
  <c r="I801" i="19"/>
  <c r="H801" i="19"/>
  <c r="F801" i="19"/>
  <c r="E801" i="19"/>
  <c r="B801" i="19"/>
  <c r="L800" i="19"/>
  <c r="I800" i="19"/>
  <c r="C800" i="19" s="1"/>
  <c r="H800" i="19"/>
  <c r="F800" i="19"/>
  <c r="E800" i="19"/>
  <c r="B800" i="19"/>
  <c r="L799" i="19"/>
  <c r="I799" i="19"/>
  <c r="C799" i="19" s="1"/>
  <c r="H799" i="19"/>
  <c r="F799" i="19"/>
  <c r="E799" i="19"/>
  <c r="B799" i="19"/>
  <c r="L798" i="19"/>
  <c r="I798" i="19"/>
  <c r="C798" i="19" s="1"/>
  <c r="H798" i="19"/>
  <c r="F798" i="19"/>
  <c r="E798" i="19"/>
  <c r="B798" i="19"/>
  <c r="L797" i="19"/>
  <c r="I797" i="19"/>
  <c r="H797" i="19"/>
  <c r="F797" i="19"/>
  <c r="E797" i="19"/>
  <c r="B797" i="19"/>
  <c r="L796" i="19"/>
  <c r="I796" i="19"/>
  <c r="C796" i="19" s="1"/>
  <c r="H796" i="19"/>
  <c r="F796" i="19"/>
  <c r="E796" i="19"/>
  <c r="B796" i="19"/>
  <c r="L795" i="19"/>
  <c r="I795" i="19"/>
  <c r="H795" i="19"/>
  <c r="F795" i="19"/>
  <c r="E795" i="19"/>
  <c r="B795" i="19"/>
  <c r="L794" i="19"/>
  <c r="I794" i="19"/>
  <c r="C794" i="19" s="1"/>
  <c r="H794" i="19"/>
  <c r="F794" i="19"/>
  <c r="E794" i="19"/>
  <c r="B794" i="19"/>
  <c r="L793" i="19"/>
  <c r="I793" i="19"/>
  <c r="H793" i="19"/>
  <c r="F793" i="19"/>
  <c r="E793" i="19"/>
  <c r="B793" i="19"/>
  <c r="L792" i="19"/>
  <c r="I792" i="19"/>
  <c r="C792" i="19" s="1"/>
  <c r="H792" i="19"/>
  <c r="F792" i="19"/>
  <c r="E792" i="19"/>
  <c r="B792" i="19"/>
  <c r="L791" i="19"/>
  <c r="I791" i="19"/>
  <c r="C791" i="19" s="1"/>
  <c r="H791" i="19"/>
  <c r="F791" i="19"/>
  <c r="E791" i="19"/>
  <c r="B791" i="19"/>
  <c r="L790" i="19"/>
  <c r="I790" i="19"/>
  <c r="C790" i="19" s="1"/>
  <c r="H790" i="19"/>
  <c r="F790" i="19"/>
  <c r="E790" i="19"/>
  <c r="B790" i="19"/>
  <c r="L789" i="19"/>
  <c r="I789" i="19"/>
  <c r="H789" i="19"/>
  <c r="F789" i="19"/>
  <c r="E789" i="19"/>
  <c r="B789" i="19"/>
  <c r="L788" i="19"/>
  <c r="I788" i="19"/>
  <c r="H788" i="19"/>
  <c r="F788" i="19"/>
  <c r="E788" i="19"/>
  <c r="B788" i="19"/>
  <c r="L787" i="19"/>
  <c r="I787" i="19"/>
  <c r="C787" i="19" s="1"/>
  <c r="H787" i="19"/>
  <c r="F787" i="19"/>
  <c r="E787" i="19"/>
  <c r="B787" i="19"/>
  <c r="L786" i="19"/>
  <c r="I786" i="19"/>
  <c r="H786" i="19"/>
  <c r="F786" i="19"/>
  <c r="E786" i="19"/>
  <c r="B786" i="19"/>
  <c r="L785" i="19"/>
  <c r="I785" i="19"/>
  <c r="C785" i="19" s="1"/>
  <c r="H785" i="19"/>
  <c r="F785" i="19"/>
  <c r="E785" i="19"/>
  <c r="B785" i="19"/>
  <c r="L784" i="19"/>
  <c r="I784" i="19"/>
  <c r="H784" i="19"/>
  <c r="F784" i="19"/>
  <c r="E784" i="19"/>
  <c r="B784" i="19"/>
  <c r="L783" i="19"/>
  <c r="I783" i="19"/>
  <c r="C783" i="19" s="1"/>
  <c r="H783" i="19"/>
  <c r="F783" i="19"/>
  <c r="E783" i="19"/>
  <c r="B783" i="19"/>
  <c r="L782" i="19"/>
  <c r="I782" i="19"/>
  <c r="H782" i="19"/>
  <c r="F782" i="19"/>
  <c r="E782" i="19"/>
  <c r="B782" i="19"/>
  <c r="L781" i="19"/>
  <c r="I781" i="19"/>
  <c r="H781" i="19"/>
  <c r="F781" i="19"/>
  <c r="E781" i="19"/>
  <c r="B781" i="19"/>
  <c r="L780" i="19"/>
  <c r="I780" i="19"/>
  <c r="H780" i="19"/>
  <c r="F780" i="19"/>
  <c r="E780" i="19"/>
  <c r="B780" i="19"/>
  <c r="L779" i="19"/>
  <c r="I779" i="19"/>
  <c r="C779" i="19" s="1"/>
  <c r="H779" i="19"/>
  <c r="F779" i="19"/>
  <c r="E779" i="19"/>
  <c r="B779" i="19"/>
  <c r="L778" i="19"/>
  <c r="I778" i="19"/>
  <c r="H778" i="19"/>
  <c r="F778" i="19"/>
  <c r="E778" i="19"/>
  <c r="B778" i="19"/>
  <c r="L777" i="19"/>
  <c r="I777" i="19"/>
  <c r="H777" i="19"/>
  <c r="F777" i="19"/>
  <c r="E777" i="19"/>
  <c r="B777" i="19"/>
  <c r="L776" i="19"/>
  <c r="I776" i="19"/>
  <c r="H776" i="19"/>
  <c r="F776" i="19"/>
  <c r="E776" i="19"/>
  <c r="B776" i="19"/>
  <c r="L775" i="19"/>
  <c r="I775" i="19"/>
  <c r="H775" i="19"/>
  <c r="F775" i="19"/>
  <c r="E775" i="19"/>
  <c r="B775" i="19"/>
  <c r="L774" i="19"/>
  <c r="I774" i="19"/>
  <c r="H774" i="19"/>
  <c r="F774" i="19"/>
  <c r="E774" i="19"/>
  <c r="B774" i="19"/>
  <c r="L773" i="19"/>
  <c r="I773" i="19"/>
  <c r="D773" i="19" s="1"/>
  <c r="H773" i="19"/>
  <c r="F773" i="19"/>
  <c r="E773" i="19"/>
  <c r="B773" i="19"/>
  <c r="L772" i="19"/>
  <c r="I772" i="19"/>
  <c r="H772" i="19"/>
  <c r="F772" i="19"/>
  <c r="E772" i="19"/>
  <c r="B772" i="19"/>
  <c r="L771" i="19"/>
  <c r="I771" i="19"/>
  <c r="D771" i="19" s="1"/>
  <c r="H771" i="19"/>
  <c r="F771" i="19"/>
  <c r="E771" i="19"/>
  <c r="B771" i="19"/>
  <c r="L770" i="19"/>
  <c r="I770" i="19"/>
  <c r="H770" i="19"/>
  <c r="F770" i="19"/>
  <c r="E770" i="19"/>
  <c r="B770" i="19"/>
  <c r="L769" i="19"/>
  <c r="I769" i="19"/>
  <c r="H769" i="19"/>
  <c r="F769" i="19"/>
  <c r="E769" i="19"/>
  <c r="B769" i="19"/>
  <c r="L768" i="19"/>
  <c r="I768" i="19"/>
  <c r="H768" i="19"/>
  <c r="F768" i="19"/>
  <c r="E768" i="19"/>
  <c r="B768" i="19"/>
  <c r="L767" i="19"/>
  <c r="I767" i="19"/>
  <c r="H767" i="19"/>
  <c r="F767" i="19"/>
  <c r="E767" i="19"/>
  <c r="B767" i="19"/>
  <c r="L766" i="19"/>
  <c r="I766" i="19"/>
  <c r="H766" i="19"/>
  <c r="F766" i="19"/>
  <c r="E766" i="19"/>
  <c r="B766" i="19"/>
  <c r="L765" i="19"/>
  <c r="I765" i="19"/>
  <c r="H765" i="19"/>
  <c r="F765" i="19"/>
  <c r="E765" i="19"/>
  <c r="B765" i="19"/>
  <c r="L764" i="19"/>
  <c r="I764" i="19"/>
  <c r="H764" i="19"/>
  <c r="F764" i="19"/>
  <c r="E764" i="19"/>
  <c r="B764" i="19"/>
  <c r="L763" i="19"/>
  <c r="I763" i="19"/>
  <c r="D763" i="19" s="1"/>
  <c r="H763" i="19"/>
  <c r="F763" i="19"/>
  <c r="E763" i="19"/>
  <c r="B763" i="19"/>
  <c r="L762" i="19"/>
  <c r="I762" i="19"/>
  <c r="H762" i="19"/>
  <c r="F762" i="19"/>
  <c r="E762" i="19"/>
  <c r="B762" i="19"/>
  <c r="L761" i="19"/>
  <c r="I761" i="19"/>
  <c r="C761" i="19" s="1"/>
  <c r="H761" i="19"/>
  <c r="F761" i="19"/>
  <c r="E761" i="19"/>
  <c r="B761" i="19"/>
  <c r="L760" i="19"/>
  <c r="I760" i="19"/>
  <c r="H760" i="19"/>
  <c r="F760" i="19"/>
  <c r="E760" i="19"/>
  <c r="B760" i="19"/>
  <c r="L759" i="19"/>
  <c r="I759" i="19"/>
  <c r="D759" i="19" s="1"/>
  <c r="H759" i="19"/>
  <c r="F759" i="19"/>
  <c r="E759" i="19"/>
  <c r="B759" i="19"/>
  <c r="L758" i="19"/>
  <c r="I758" i="19"/>
  <c r="H758" i="19"/>
  <c r="F758" i="19"/>
  <c r="E758" i="19"/>
  <c r="B758" i="19"/>
  <c r="L757" i="19"/>
  <c r="I757" i="19"/>
  <c r="C757" i="19" s="1"/>
  <c r="H757" i="19"/>
  <c r="F757" i="19"/>
  <c r="E757" i="19"/>
  <c r="B757" i="19"/>
  <c r="L756" i="19"/>
  <c r="I756" i="19"/>
  <c r="H756" i="19"/>
  <c r="F756" i="19"/>
  <c r="E756" i="19"/>
  <c r="B756" i="19"/>
  <c r="L755" i="19"/>
  <c r="I755" i="19"/>
  <c r="H755" i="19"/>
  <c r="F755" i="19"/>
  <c r="E755" i="19"/>
  <c r="B755" i="19"/>
  <c r="L754" i="19"/>
  <c r="I754" i="19"/>
  <c r="H754" i="19"/>
  <c r="F754" i="19"/>
  <c r="E754" i="19"/>
  <c r="B754" i="19"/>
  <c r="L753" i="19"/>
  <c r="I753" i="19"/>
  <c r="C753" i="19" s="1"/>
  <c r="H753" i="19"/>
  <c r="F753" i="19"/>
  <c r="E753" i="19"/>
  <c r="B753" i="19"/>
  <c r="L752" i="19"/>
  <c r="I752" i="19"/>
  <c r="H752" i="19"/>
  <c r="F752" i="19"/>
  <c r="E752" i="19"/>
  <c r="B752" i="19"/>
  <c r="L751" i="19"/>
  <c r="I751" i="19"/>
  <c r="H751" i="19"/>
  <c r="F751" i="19"/>
  <c r="E751" i="19"/>
  <c r="B751" i="19"/>
  <c r="L750" i="19"/>
  <c r="I750" i="19"/>
  <c r="H750" i="19"/>
  <c r="F750" i="19"/>
  <c r="E750" i="19"/>
  <c r="B750" i="19"/>
  <c r="L749" i="19"/>
  <c r="I749" i="19"/>
  <c r="H749" i="19"/>
  <c r="F749" i="19"/>
  <c r="E749" i="19"/>
  <c r="B749" i="19"/>
  <c r="L748" i="19"/>
  <c r="I748" i="19"/>
  <c r="H748" i="19"/>
  <c r="F748" i="19"/>
  <c r="E748" i="19"/>
  <c r="B748" i="19"/>
  <c r="L747" i="19"/>
  <c r="I747" i="19"/>
  <c r="H747" i="19"/>
  <c r="F747" i="19"/>
  <c r="E747" i="19"/>
  <c r="B747" i="19"/>
  <c r="L746" i="19"/>
  <c r="I746" i="19"/>
  <c r="H746" i="19"/>
  <c r="F746" i="19"/>
  <c r="E746" i="19"/>
  <c r="B746" i="19"/>
  <c r="L745" i="19"/>
  <c r="I745" i="19"/>
  <c r="C745" i="19" s="1"/>
  <c r="H745" i="19"/>
  <c r="F745" i="19"/>
  <c r="E745" i="19"/>
  <c r="B745" i="19"/>
  <c r="L744" i="19"/>
  <c r="I744" i="19"/>
  <c r="H744" i="19"/>
  <c r="F744" i="19"/>
  <c r="E744" i="19"/>
  <c r="B744" i="19"/>
  <c r="L743" i="19"/>
  <c r="I743" i="19"/>
  <c r="H743" i="19"/>
  <c r="F743" i="19"/>
  <c r="E743" i="19"/>
  <c r="B743" i="19"/>
  <c r="L742" i="19"/>
  <c r="I742" i="19"/>
  <c r="H742" i="19"/>
  <c r="F742" i="19"/>
  <c r="E742" i="19"/>
  <c r="B742" i="19"/>
  <c r="L741" i="19"/>
  <c r="I741" i="19"/>
  <c r="D741" i="19" s="1"/>
  <c r="H741" i="19"/>
  <c r="F741" i="19"/>
  <c r="E741" i="19"/>
  <c r="B741" i="19"/>
  <c r="L740" i="19"/>
  <c r="I740" i="19"/>
  <c r="H740" i="19"/>
  <c r="F740" i="19"/>
  <c r="E740" i="19"/>
  <c r="B740" i="19"/>
  <c r="L739" i="19"/>
  <c r="I739" i="19"/>
  <c r="H739" i="19"/>
  <c r="F739" i="19"/>
  <c r="E739" i="19"/>
  <c r="B739" i="19"/>
  <c r="L738" i="19"/>
  <c r="I738" i="19"/>
  <c r="H738" i="19"/>
  <c r="F738" i="19"/>
  <c r="E738" i="19"/>
  <c r="B738" i="19"/>
  <c r="L737" i="19"/>
  <c r="I737" i="19"/>
  <c r="D737" i="19" s="1"/>
  <c r="H737" i="19"/>
  <c r="F737" i="19"/>
  <c r="E737" i="19"/>
  <c r="B737" i="19"/>
  <c r="L736" i="19"/>
  <c r="I736" i="19"/>
  <c r="H736" i="19"/>
  <c r="F736" i="19"/>
  <c r="E736" i="19"/>
  <c r="B736" i="19"/>
  <c r="L735" i="19"/>
  <c r="I735" i="19"/>
  <c r="C735" i="19" s="1"/>
  <c r="H735" i="19"/>
  <c r="F735" i="19"/>
  <c r="E735" i="19"/>
  <c r="B735" i="19"/>
  <c r="L734" i="19"/>
  <c r="I734" i="19"/>
  <c r="H734" i="19"/>
  <c r="F734" i="19"/>
  <c r="E734" i="19"/>
  <c r="B734" i="19"/>
  <c r="L733" i="19"/>
  <c r="I733" i="19"/>
  <c r="D733" i="19" s="1"/>
  <c r="H733" i="19"/>
  <c r="F733" i="19"/>
  <c r="E733" i="19"/>
  <c r="B733" i="19"/>
  <c r="L732" i="19"/>
  <c r="I732" i="19"/>
  <c r="H732" i="19"/>
  <c r="F732" i="19"/>
  <c r="E732" i="19"/>
  <c r="B732" i="19"/>
  <c r="L731" i="19"/>
  <c r="I731" i="19"/>
  <c r="D731" i="19" s="1"/>
  <c r="H731" i="19"/>
  <c r="F731" i="19"/>
  <c r="E731" i="19"/>
  <c r="B731" i="19"/>
  <c r="L730" i="19"/>
  <c r="I730" i="19"/>
  <c r="H730" i="19"/>
  <c r="F730" i="19"/>
  <c r="E730" i="19"/>
  <c r="B730" i="19"/>
  <c r="L729" i="19"/>
  <c r="I729" i="19"/>
  <c r="H729" i="19"/>
  <c r="F729" i="19"/>
  <c r="E729" i="19"/>
  <c r="B729" i="19"/>
  <c r="L728" i="19"/>
  <c r="I728" i="19"/>
  <c r="H728" i="19"/>
  <c r="F728" i="19"/>
  <c r="E728" i="19"/>
  <c r="B728" i="19"/>
  <c r="L727" i="19"/>
  <c r="I727" i="19"/>
  <c r="C727" i="19" s="1"/>
  <c r="H727" i="19"/>
  <c r="F727" i="19"/>
  <c r="E727" i="19"/>
  <c r="B727" i="19"/>
  <c r="L726" i="19"/>
  <c r="I726" i="19"/>
  <c r="H726" i="19"/>
  <c r="F726" i="19"/>
  <c r="E726" i="19"/>
  <c r="B726" i="19"/>
  <c r="L725" i="19"/>
  <c r="I725" i="19"/>
  <c r="C725" i="19" s="1"/>
  <c r="H725" i="19"/>
  <c r="F725" i="19"/>
  <c r="E725" i="19"/>
  <c r="B725" i="19"/>
  <c r="L724" i="19"/>
  <c r="I724" i="19"/>
  <c r="H724" i="19"/>
  <c r="F724" i="19"/>
  <c r="E724" i="19"/>
  <c r="B724" i="19"/>
  <c r="L723" i="19"/>
  <c r="I723" i="19"/>
  <c r="H723" i="19"/>
  <c r="F723" i="19"/>
  <c r="E723" i="19"/>
  <c r="B723" i="19"/>
  <c r="L722" i="19"/>
  <c r="I722" i="19"/>
  <c r="H722" i="19"/>
  <c r="F722" i="19"/>
  <c r="E722" i="19"/>
  <c r="B722" i="19"/>
  <c r="L721" i="19"/>
  <c r="I721" i="19"/>
  <c r="H721" i="19"/>
  <c r="F721" i="19"/>
  <c r="E721" i="19"/>
  <c r="B721" i="19"/>
  <c r="L720" i="19"/>
  <c r="I720" i="19"/>
  <c r="H720" i="19"/>
  <c r="F720" i="19"/>
  <c r="E720" i="19"/>
  <c r="B720" i="19"/>
  <c r="L719" i="19"/>
  <c r="I719" i="19"/>
  <c r="C719" i="19" s="1"/>
  <c r="H719" i="19"/>
  <c r="F719" i="19"/>
  <c r="E719" i="19"/>
  <c r="B719" i="19"/>
  <c r="L718" i="19"/>
  <c r="I718" i="19"/>
  <c r="H718" i="19"/>
  <c r="F718" i="19"/>
  <c r="E718" i="19"/>
  <c r="B718" i="19"/>
  <c r="L717" i="19"/>
  <c r="I717" i="19"/>
  <c r="D717" i="19" s="1"/>
  <c r="H717" i="19"/>
  <c r="F717" i="19"/>
  <c r="E717" i="19"/>
  <c r="B717" i="19"/>
  <c r="L716" i="19"/>
  <c r="I716" i="19"/>
  <c r="H716" i="19"/>
  <c r="F716" i="19"/>
  <c r="E716" i="19"/>
  <c r="B716" i="19"/>
  <c r="L715" i="19"/>
  <c r="I715" i="19"/>
  <c r="H715" i="19"/>
  <c r="F715" i="19"/>
  <c r="E715" i="19"/>
  <c r="B715" i="19"/>
  <c r="L714" i="19"/>
  <c r="I714" i="19"/>
  <c r="H714" i="19"/>
  <c r="F714" i="19"/>
  <c r="E714" i="19"/>
  <c r="B714" i="19"/>
  <c r="L713" i="19"/>
  <c r="I713" i="19"/>
  <c r="H713" i="19"/>
  <c r="F713" i="19"/>
  <c r="E713" i="19"/>
  <c r="B713" i="19"/>
  <c r="L712" i="19"/>
  <c r="I712" i="19"/>
  <c r="H712" i="19"/>
  <c r="F712" i="19"/>
  <c r="E712" i="19"/>
  <c r="B712" i="19"/>
  <c r="L711" i="19"/>
  <c r="I711" i="19"/>
  <c r="D711" i="19" s="1"/>
  <c r="H711" i="19"/>
  <c r="F711" i="19"/>
  <c r="E711" i="19"/>
  <c r="B711" i="19"/>
  <c r="L710" i="19"/>
  <c r="I710" i="19"/>
  <c r="H710" i="19"/>
  <c r="F710" i="19"/>
  <c r="E710" i="19"/>
  <c r="B710" i="19"/>
  <c r="L709" i="19"/>
  <c r="I709" i="19"/>
  <c r="H709" i="19"/>
  <c r="F709" i="19"/>
  <c r="E709" i="19"/>
  <c r="B709" i="19"/>
  <c r="L708" i="19"/>
  <c r="I708" i="19"/>
  <c r="H708" i="19"/>
  <c r="F708" i="19"/>
  <c r="E708" i="19"/>
  <c r="B708" i="19"/>
  <c r="L707" i="19"/>
  <c r="I707" i="19"/>
  <c r="C707" i="19" s="1"/>
  <c r="H707" i="19"/>
  <c r="F707" i="19"/>
  <c r="E707" i="19"/>
  <c r="B707" i="19"/>
  <c r="L706" i="19"/>
  <c r="I706" i="19"/>
  <c r="H706" i="19"/>
  <c r="F706" i="19"/>
  <c r="E706" i="19"/>
  <c r="B706" i="19"/>
  <c r="L705" i="19"/>
  <c r="I705" i="19"/>
  <c r="C705" i="19" s="1"/>
  <c r="H705" i="19"/>
  <c r="F705" i="19"/>
  <c r="E705" i="19"/>
  <c r="B705" i="19"/>
  <c r="L704" i="19"/>
  <c r="I704" i="19"/>
  <c r="H704" i="19"/>
  <c r="F704" i="19"/>
  <c r="E704" i="19"/>
  <c r="B704" i="19"/>
  <c r="L703" i="19"/>
  <c r="I703" i="19"/>
  <c r="H703" i="19"/>
  <c r="F703" i="19"/>
  <c r="E703" i="19"/>
  <c r="B703" i="19"/>
  <c r="L702" i="19"/>
  <c r="I702" i="19"/>
  <c r="H702" i="19"/>
  <c r="F702" i="19"/>
  <c r="E702" i="19"/>
  <c r="B702" i="19"/>
  <c r="L701" i="19"/>
  <c r="I701" i="19"/>
  <c r="C701" i="19" s="1"/>
  <c r="H701" i="19"/>
  <c r="F701" i="19"/>
  <c r="E701" i="19"/>
  <c r="B701" i="19"/>
  <c r="L700" i="19"/>
  <c r="I700" i="19"/>
  <c r="H700" i="19"/>
  <c r="F700" i="19"/>
  <c r="E700" i="19"/>
  <c r="B700" i="19"/>
  <c r="L699" i="19"/>
  <c r="I699" i="19"/>
  <c r="C699" i="19" s="1"/>
  <c r="H699" i="19"/>
  <c r="F699" i="19"/>
  <c r="E699" i="19"/>
  <c r="B699" i="19"/>
  <c r="L698" i="19"/>
  <c r="I698" i="19"/>
  <c r="H698" i="19"/>
  <c r="F698" i="19"/>
  <c r="E698" i="19"/>
  <c r="B698" i="19"/>
  <c r="L697" i="19"/>
  <c r="I697" i="19"/>
  <c r="H697" i="19"/>
  <c r="F697" i="19"/>
  <c r="E697" i="19"/>
  <c r="B697" i="19"/>
  <c r="L696" i="19"/>
  <c r="I696" i="19"/>
  <c r="H696" i="19"/>
  <c r="F696" i="19"/>
  <c r="E696" i="19"/>
  <c r="B696" i="19"/>
  <c r="L695" i="19"/>
  <c r="I695" i="19"/>
  <c r="H695" i="19"/>
  <c r="F695" i="19"/>
  <c r="E695" i="19"/>
  <c r="B695" i="19"/>
  <c r="L694" i="19"/>
  <c r="I694" i="19"/>
  <c r="H694" i="19"/>
  <c r="F694" i="19"/>
  <c r="E694" i="19"/>
  <c r="B694" i="19"/>
  <c r="L693" i="19"/>
  <c r="I693" i="19"/>
  <c r="C693" i="19" s="1"/>
  <c r="H693" i="19"/>
  <c r="F693" i="19"/>
  <c r="E693" i="19"/>
  <c r="B693" i="19"/>
  <c r="L692" i="19"/>
  <c r="I692" i="19"/>
  <c r="H692" i="19"/>
  <c r="F692" i="19"/>
  <c r="E692" i="19"/>
  <c r="B692" i="19"/>
  <c r="L691" i="19"/>
  <c r="I691" i="19"/>
  <c r="H691" i="19"/>
  <c r="F691" i="19"/>
  <c r="E691" i="19"/>
  <c r="B691" i="19"/>
  <c r="L690" i="19"/>
  <c r="I690" i="19"/>
  <c r="H690" i="19"/>
  <c r="F690" i="19"/>
  <c r="E690" i="19"/>
  <c r="B690" i="19"/>
  <c r="L689" i="19"/>
  <c r="I689" i="19"/>
  <c r="D689" i="19" s="1"/>
  <c r="H689" i="19"/>
  <c r="F689" i="19"/>
  <c r="E689" i="19"/>
  <c r="B689" i="19"/>
  <c r="L688" i="19"/>
  <c r="I688" i="19"/>
  <c r="H688" i="19"/>
  <c r="F688" i="19"/>
  <c r="E688" i="19"/>
  <c r="B688" i="19"/>
  <c r="L687" i="19"/>
  <c r="I687" i="19"/>
  <c r="D687" i="19" s="1"/>
  <c r="H687" i="19"/>
  <c r="F687" i="19"/>
  <c r="E687" i="19"/>
  <c r="B687" i="19"/>
  <c r="L686" i="19"/>
  <c r="I686" i="19"/>
  <c r="H686" i="19"/>
  <c r="F686" i="19"/>
  <c r="E686" i="19"/>
  <c r="B686" i="19"/>
  <c r="L685" i="19"/>
  <c r="I685" i="19"/>
  <c r="D685" i="19" s="1"/>
  <c r="H685" i="19"/>
  <c r="F685" i="19"/>
  <c r="E685" i="19"/>
  <c r="B685" i="19"/>
  <c r="L684" i="19"/>
  <c r="I684" i="19"/>
  <c r="H684" i="19"/>
  <c r="F684" i="19"/>
  <c r="E684" i="19"/>
  <c r="B684" i="19"/>
  <c r="L683" i="19"/>
  <c r="I683" i="19"/>
  <c r="H683" i="19"/>
  <c r="F683" i="19"/>
  <c r="E683" i="19"/>
  <c r="B683" i="19"/>
  <c r="L682" i="19"/>
  <c r="I682" i="19"/>
  <c r="H682" i="19"/>
  <c r="F682" i="19"/>
  <c r="E682" i="19"/>
  <c r="B682" i="19"/>
  <c r="L681" i="19"/>
  <c r="I681" i="19"/>
  <c r="H681" i="19"/>
  <c r="F681" i="19"/>
  <c r="E681" i="19"/>
  <c r="B681" i="19"/>
  <c r="L680" i="19"/>
  <c r="I680" i="19"/>
  <c r="H680" i="19"/>
  <c r="F680" i="19"/>
  <c r="E680" i="19"/>
  <c r="B680" i="19"/>
  <c r="L679" i="19"/>
  <c r="I679" i="19"/>
  <c r="D679" i="19" s="1"/>
  <c r="H679" i="19"/>
  <c r="F679" i="19"/>
  <c r="E679" i="19"/>
  <c r="B679" i="19"/>
  <c r="L678" i="19"/>
  <c r="I678" i="19"/>
  <c r="H678" i="19"/>
  <c r="F678" i="19"/>
  <c r="E678" i="19"/>
  <c r="B678" i="19"/>
  <c r="L677" i="19"/>
  <c r="I677" i="19"/>
  <c r="H677" i="19"/>
  <c r="F677" i="19"/>
  <c r="E677" i="19"/>
  <c r="B677" i="19"/>
  <c r="L676" i="19"/>
  <c r="I676" i="19"/>
  <c r="H676" i="19"/>
  <c r="F676" i="19"/>
  <c r="E676" i="19"/>
  <c r="B676" i="19"/>
  <c r="L675" i="19"/>
  <c r="I675" i="19"/>
  <c r="C675" i="19" s="1"/>
  <c r="H675" i="19"/>
  <c r="F675" i="19"/>
  <c r="E675" i="19"/>
  <c r="B675" i="19"/>
  <c r="L674" i="19"/>
  <c r="I674" i="19"/>
  <c r="H674" i="19"/>
  <c r="F674" i="19"/>
  <c r="E674" i="19"/>
  <c r="B674" i="19"/>
  <c r="L673" i="19"/>
  <c r="I673" i="19"/>
  <c r="C673" i="19" s="1"/>
  <c r="H673" i="19"/>
  <c r="F673" i="19"/>
  <c r="E673" i="19"/>
  <c r="B673" i="19"/>
  <c r="L672" i="19"/>
  <c r="I672" i="19"/>
  <c r="H672" i="19"/>
  <c r="F672" i="19"/>
  <c r="E672" i="19"/>
  <c r="B672" i="19"/>
  <c r="L671" i="19"/>
  <c r="I671" i="19"/>
  <c r="H671" i="19"/>
  <c r="F671" i="19"/>
  <c r="E671" i="19"/>
  <c r="B671" i="19"/>
  <c r="L670" i="19"/>
  <c r="I670" i="19"/>
  <c r="H670" i="19"/>
  <c r="F670" i="19"/>
  <c r="E670" i="19"/>
  <c r="B670" i="19"/>
  <c r="L669" i="19"/>
  <c r="I669" i="19"/>
  <c r="H669" i="19"/>
  <c r="F669" i="19"/>
  <c r="E669" i="19"/>
  <c r="B669" i="19"/>
  <c r="L668" i="19"/>
  <c r="I668" i="19"/>
  <c r="H668" i="19"/>
  <c r="F668" i="19"/>
  <c r="E668" i="19"/>
  <c r="B668" i="19"/>
  <c r="L667" i="19"/>
  <c r="I667" i="19"/>
  <c r="C667" i="19" s="1"/>
  <c r="H667" i="19"/>
  <c r="F667" i="19"/>
  <c r="E667" i="19"/>
  <c r="B667" i="19"/>
  <c r="L666" i="19"/>
  <c r="I666" i="19"/>
  <c r="H666" i="19"/>
  <c r="F666" i="19"/>
  <c r="E666" i="19"/>
  <c r="B666" i="19"/>
  <c r="L665" i="19"/>
  <c r="I665" i="19"/>
  <c r="H665" i="19"/>
  <c r="F665" i="19"/>
  <c r="E665" i="19"/>
  <c r="B665" i="19"/>
  <c r="L664" i="19"/>
  <c r="I664" i="19"/>
  <c r="H664" i="19"/>
  <c r="F664" i="19"/>
  <c r="E664" i="19"/>
  <c r="B664" i="19"/>
  <c r="L663" i="19"/>
  <c r="I663" i="19"/>
  <c r="H663" i="19"/>
  <c r="F663" i="19"/>
  <c r="E663" i="19"/>
  <c r="B663" i="19"/>
  <c r="L662" i="19"/>
  <c r="I662" i="19"/>
  <c r="H662" i="19"/>
  <c r="F662" i="19"/>
  <c r="E662" i="19"/>
  <c r="B662" i="19"/>
  <c r="L661" i="19"/>
  <c r="I661" i="19"/>
  <c r="C661" i="19" s="1"/>
  <c r="H661" i="19"/>
  <c r="F661" i="19"/>
  <c r="E661" i="19"/>
  <c r="B661" i="19"/>
  <c r="L660" i="19"/>
  <c r="I660" i="19"/>
  <c r="H660" i="19"/>
  <c r="F660" i="19"/>
  <c r="E660" i="19"/>
  <c r="B660" i="19"/>
  <c r="L659" i="19"/>
  <c r="I659" i="19"/>
  <c r="D659" i="19" s="1"/>
  <c r="H659" i="19"/>
  <c r="F659" i="19"/>
  <c r="E659" i="19"/>
  <c r="B659" i="19"/>
  <c r="L658" i="19"/>
  <c r="I658" i="19"/>
  <c r="H658" i="19"/>
  <c r="F658" i="19"/>
  <c r="E658" i="19"/>
  <c r="B658" i="19"/>
  <c r="L657" i="19"/>
  <c r="I657" i="19"/>
  <c r="H657" i="19"/>
  <c r="F657" i="19"/>
  <c r="E657" i="19"/>
  <c r="B657" i="19"/>
  <c r="L656" i="19"/>
  <c r="I656" i="19"/>
  <c r="H656" i="19"/>
  <c r="F656" i="19"/>
  <c r="E656" i="19"/>
  <c r="B656" i="19"/>
  <c r="L655" i="19"/>
  <c r="I655" i="19"/>
  <c r="D655" i="19" s="1"/>
  <c r="H655" i="19"/>
  <c r="F655" i="19"/>
  <c r="E655" i="19"/>
  <c r="B655" i="19"/>
  <c r="L654" i="19"/>
  <c r="I654" i="19"/>
  <c r="H654" i="19"/>
  <c r="F654" i="19"/>
  <c r="E654" i="19"/>
  <c r="B654" i="19"/>
  <c r="L653" i="19"/>
  <c r="I653" i="19"/>
  <c r="D653" i="19" s="1"/>
  <c r="H653" i="19"/>
  <c r="F653" i="19"/>
  <c r="E653" i="19"/>
  <c r="B653" i="19"/>
  <c r="L652" i="19"/>
  <c r="I652" i="19"/>
  <c r="H652" i="19"/>
  <c r="F652" i="19"/>
  <c r="E652" i="19"/>
  <c r="B652" i="19"/>
  <c r="L651" i="19"/>
  <c r="I651" i="19"/>
  <c r="H651" i="19"/>
  <c r="F651" i="19"/>
  <c r="E651" i="19"/>
  <c r="B651" i="19"/>
  <c r="L650" i="19"/>
  <c r="I650" i="19"/>
  <c r="H650" i="19"/>
  <c r="F650" i="19"/>
  <c r="E650" i="19"/>
  <c r="B650" i="19"/>
  <c r="L649" i="19"/>
  <c r="I649" i="19"/>
  <c r="D649" i="19" s="1"/>
  <c r="H649" i="19"/>
  <c r="F649" i="19"/>
  <c r="E649" i="19"/>
  <c r="B649" i="19"/>
  <c r="L648" i="19"/>
  <c r="I648" i="19"/>
  <c r="H648" i="19"/>
  <c r="F648" i="19"/>
  <c r="E648" i="19"/>
  <c r="B648" i="19"/>
  <c r="L647" i="19"/>
  <c r="I647" i="19"/>
  <c r="C647" i="19" s="1"/>
  <c r="H647" i="19"/>
  <c r="F647" i="19"/>
  <c r="E647" i="19"/>
  <c r="B647" i="19"/>
  <c r="L646" i="19"/>
  <c r="I646" i="19"/>
  <c r="H646" i="19"/>
  <c r="F646" i="19"/>
  <c r="E646" i="19"/>
  <c r="B646" i="19"/>
  <c r="L645" i="19"/>
  <c r="I645" i="19"/>
  <c r="C645" i="19" s="1"/>
  <c r="H645" i="19"/>
  <c r="F645" i="19"/>
  <c r="E645" i="19"/>
  <c r="B645" i="19"/>
  <c r="L644" i="19"/>
  <c r="I644" i="19"/>
  <c r="H644" i="19"/>
  <c r="F644" i="19"/>
  <c r="E644" i="19"/>
  <c r="B644" i="19"/>
  <c r="L643" i="19"/>
  <c r="I643" i="19"/>
  <c r="H643" i="19"/>
  <c r="F643" i="19"/>
  <c r="E643" i="19"/>
  <c r="B643" i="19"/>
  <c r="L642" i="19"/>
  <c r="I642" i="19"/>
  <c r="H642" i="19"/>
  <c r="F642" i="19"/>
  <c r="E642" i="19"/>
  <c r="B642" i="19"/>
  <c r="L641" i="19"/>
  <c r="I641" i="19"/>
  <c r="H641" i="19"/>
  <c r="F641" i="19"/>
  <c r="E641" i="19"/>
  <c r="B641" i="19"/>
  <c r="L640" i="19"/>
  <c r="I640" i="19"/>
  <c r="H640" i="19"/>
  <c r="F640" i="19"/>
  <c r="E640" i="19"/>
  <c r="B640" i="19"/>
  <c r="L639" i="19"/>
  <c r="I639" i="19"/>
  <c r="C639" i="19" s="1"/>
  <c r="H639" i="19"/>
  <c r="F639" i="19"/>
  <c r="E639" i="19"/>
  <c r="B639" i="19"/>
  <c r="L638" i="19"/>
  <c r="I638" i="19"/>
  <c r="H638" i="19"/>
  <c r="F638" i="19"/>
  <c r="E638" i="19"/>
  <c r="B638" i="19"/>
  <c r="L637" i="19"/>
  <c r="I637" i="19"/>
  <c r="C637" i="19" s="1"/>
  <c r="H637" i="19"/>
  <c r="F637" i="19"/>
  <c r="E637" i="19"/>
  <c r="B637" i="19"/>
  <c r="L636" i="19"/>
  <c r="I636" i="19"/>
  <c r="H636" i="19"/>
  <c r="F636" i="19"/>
  <c r="E636" i="19"/>
  <c r="B636" i="19"/>
  <c r="L635" i="19"/>
  <c r="I635" i="19"/>
  <c r="H635" i="19"/>
  <c r="F635" i="19"/>
  <c r="E635" i="19"/>
  <c r="B635" i="19"/>
  <c r="L634" i="19"/>
  <c r="I634" i="19"/>
  <c r="H634" i="19"/>
  <c r="F634" i="19"/>
  <c r="E634" i="19"/>
  <c r="B634" i="19"/>
  <c r="L633" i="19"/>
  <c r="I633" i="19"/>
  <c r="D633" i="19" s="1"/>
  <c r="H633" i="19"/>
  <c r="F633" i="19"/>
  <c r="E633" i="19"/>
  <c r="B633" i="19"/>
  <c r="L632" i="19"/>
  <c r="I632" i="19"/>
  <c r="H632" i="19"/>
  <c r="F632" i="19"/>
  <c r="E632" i="19"/>
  <c r="B632" i="19"/>
  <c r="L631" i="19"/>
  <c r="I631" i="19"/>
  <c r="H631" i="19"/>
  <c r="F631" i="19"/>
  <c r="E631" i="19"/>
  <c r="B631" i="19"/>
  <c r="L630" i="19"/>
  <c r="I630" i="19"/>
  <c r="H630" i="19"/>
  <c r="F630" i="19"/>
  <c r="E630" i="19"/>
  <c r="B630" i="19"/>
  <c r="L629" i="19"/>
  <c r="I629" i="19"/>
  <c r="H629" i="19"/>
  <c r="F629" i="19"/>
  <c r="E629" i="19"/>
  <c r="B629" i="19"/>
  <c r="L628" i="19"/>
  <c r="I628" i="19"/>
  <c r="H628" i="19"/>
  <c r="F628" i="19"/>
  <c r="E628" i="19"/>
  <c r="B628" i="19"/>
  <c r="L627" i="19"/>
  <c r="I627" i="19"/>
  <c r="H627" i="19"/>
  <c r="F627" i="19"/>
  <c r="E627" i="19"/>
  <c r="B627" i="19"/>
  <c r="L626" i="19"/>
  <c r="I626" i="19"/>
  <c r="H626" i="19"/>
  <c r="F626" i="19"/>
  <c r="E626" i="19"/>
  <c r="B626" i="19"/>
  <c r="L625" i="19"/>
  <c r="I625" i="19"/>
  <c r="H625" i="19"/>
  <c r="F625" i="19"/>
  <c r="E625" i="19"/>
  <c r="B625" i="19"/>
  <c r="L624" i="19"/>
  <c r="I624" i="19"/>
  <c r="H624" i="19"/>
  <c r="F624" i="19"/>
  <c r="E624" i="19"/>
  <c r="B624" i="19"/>
  <c r="L623" i="19"/>
  <c r="I623" i="19"/>
  <c r="H623" i="19"/>
  <c r="F623" i="19"/>
  <c r="E623" i="19"/>
  <c r="B623" i="19"/>
  <c r="L622" i="19"/>
  <c r="I622" i="19"/>
  <c r="H622" i="19"/>
  <c r="F622" i="19"/>
  <c r="E622" i="19"/>
  <c r="B622" i="19"/>
  <c r="L621" i="19"/>
  <c r="I621" i="19"/>
  <c r="C621" i="19" s="1"/>
  <c r="H621" i="19"/>
  <c r="F621" i="19"/>
  <c r="E621" i="19"/>
  <c r="B621" i="19"/>
  <c r="L620" i="19"/>
  <c r="I620" i="19"/>
  <c r="C620" i="19" s="1"/>
  <c r="H620" i="19"/>
  <c r="F620" i="19"/>
  <c r="E620" i="19"/>
  <c r="B620" i="19"/>
  <c r="L619" i="19"/>
  <c r="I619" i="19"/>
  <c r="C619" i="19" s="1"/>
  <c r="H619" i="19"/>
  <c r="F619" i="19"/>
  <c r="E619" i="19"/>
  <c r="B619" i="19"/>
  <c r="L618" i="19"/>
  <c r="I618" i="19"/>
  <c r="C618" i="19" s="1"/>
  <c r="H618" i="19"/>
  <c r="F618" i="19"/>
  <c r="E618" i="19"/>
  <c r="B618" i="19"/>
  <c r="L617" i="19"/>
  <c r="I617" i="19"/>
  <c r="H617" i="19"/>
  <c r="F617" i="19"/>
  <c r="E617" i="19"/>
  <c r="B617" i="19"/>
  <c r="L616" i="19"/>
  <c r="I616" i="19"/>
  <c r="C616" i="19" s="1"/>
  <c r="H616" i="19"/>
  <c r="F616" i="19"/>
  <c r="E616" i="19"/>
  <c r="B616" i="19"/>
  <c r="L615" i="19"/>
  <c r="I615" i="19"/>
  <c r="H615" i="19"/>
  <c r="F615" i="19"/>
  <c r="E615" i="19"/>
  <c r="B615" i="19"/>
  <c r="L614" i="19"/>
  <c r="I614" i="19"/>
  <c r="C614" i="19" s="1"/>
  <c r="H614" i="19"/>
  <c r="F614" i="19"/>
  <c r="E614" i="19"/>
  <c r="B614" i="19"/>
  <c r="L613" i="19"/>
  <c r="I613" i="19"/>
  <c r="H613" i="19"/>
  <c r="F613" i="19"/>
  <c r="E613" i="19"/>
  <c r="B613" i="19"/>
  <c r="L612" i="19"/>
  <c r="I612" i="19"/>
  <c r="C612" i="19" s="1"/>
  <c r="H612" i="19"/>
  <c r="F612" i="19"/>
  <c r="E612" i="19"/>
  <c r="B612" i="19"/>
  <c r="L611" i="19"/>
  <c r="I611" i="19"/>
  <c r="H611" i="19"/>
  <c r="F611" i="19"/>
  <c r="E611" i="19"/>
  <c r="B611" i="19"/>
  <c r="L610" i="19"/>
  <c r="I610" i="19"/>
  <c r="C610" i="19" s="1"/>
  <c r="H610" i="19"/>
  <c r="F610" i="19"/>
  <c r="E610" i="19"/>
  <c r="B610" i="19"/>
  <c r="L609" i="19"/>
  <c r="I609" i="19"/>
  <c r="H609" i="19"/>
  <c r="F609" i="19"/>
  <c r="E609" i="19"/>
  <c r="B609" i="19"/>
  <c r="L608" i="19"/>
  <c r="I608" i="19"/>
  <c r="C608" i="19" s="1"/>
  <c r="H608" i="19"/>
  <c r="F608" i="19"/>
  <c r="E608" i="19"/>
  <c r="B608" i="19"/>
  <c r="L607" i="19"/>
  <c r="I607" i="19"/>
  <c r="C607" i="19" s="1"/>
  <c r="H607" i="19"/>
  <c r="F607" i="19"/>
  <c r="E607" i="19"/>
  <c r="B607" i="19"/>
  <c r="L606" i="19"/>
  <c r="I606" i="19"/>
  <c r="C606" i="19" s="1"/>
  <c r="H606" i="19"/>
  <c r="F606" i="19"/>
  <c r="E606" i="19"/>
  <c r="B606" i="19"/>
  <c r="L605" i="19"/>
  <c r="I605" i="19"/>
  <c r="H605" i="19"/>
  <c r="F605" i="19"/>
  <c r="E605" i="19"/>
  <c r="B605" i="19"/>
  <c r="L604" i="19"/>
  <c r="I604" i="19"/>
  <c r="C604" i="19" s="1"/>
  <c r="H604" i="19"/>
  <c r="F604" i="19"/>
  <c r="E604" i="19"/>
  <c r="B604" i="19"/>
  <c r="L603" i="19"/>
  <c r="I603" i="19"/>
  <c r="C603" i="19" s="1"/>
  <c r="H603" i="19"/>
  <c r="F603" i="19"/>
  <c r="E603" i="19"/>
  <c r="B603" i="19"/>
  <c r="L602" i="19"/>
  <c r="I602" i="19"/>
  <c r="C602" i="19" s="1"/>
  <c r="H602" i="19"/>
  <c r="F602" i="19"/>
  <c r="E602" i="19"/>
  <c r="B602" i="19"/>
  <c r="L601" i="19"/>
  <c r="I601" i="19"/>
  <c r="H601" i="19"/>
  <c r="F601" i="19"/>
  <c r="E601" i="19"/>
  <c r="B601" i="19"/>
  <c r="L600" i="19"/>
  <c r="I600" i="19"/>
  <c r="C600" i="19" s="1"/>
  <c r="H600" i="19"/>
  <c r="F600" i="19"/>
  <c r="E600" i="19"/>
  <c r="B600" i="19"/>
  <c r="L599" i="19"/>
  <c r="I599" i="19"/>
  <c r="H599" i="19"/>
  <c r="F599" i="19"/>
  <c r="E599" i="19"/>
  <c r="B599" i="19"/>
  <c r="L598" i="19"/>
  <c r="I598" i="19"/>
  <c r="C598" i="19" s="1"/>
  <c r="H598" i="19"/>
  <c r="F598" i="19"/>
  <c r="E598" i="19"/>
  <c r="B598" i="19"/>
  <c r="L597" i="19"/>
  <c r="I597" i="19"/>
  <c r="H597" i="19"/>
  <c r="F597" i="19"/>
  <c r="E597" i="19"/>
  <c r="B597" i="19"/>
  <c r="L596" i="19"/>
  <c r="I596" i="19"/>
  <c r="C596" i="19" s="1"/>
  <c r="H596" i="19"/>
  <c r="F596" i="19"/>
  <c r="E596" i="19"/>
  <c r="B596" i="19"/>
  <c r="L595" i="19"/>
  <c r="I595" i="19"/>
  <c r="H595" i="19"/>
  <c r="F595" i="19"/>
  <c r="E595" i="19"/>
  <c r="B595" i="19"/>
  <c r="L594" i="19"/>
  <c r="I594" i="19"/>
  <c r="C594" i="19" s="1"/>
  <c r="H594" i="19"/>
  <c r="F594" i="19"/>
  <c r="E594" i="19"/>
  <c r="B594" i="19"/>
  <c r="L593" i="19"/>
  <c r="I593" i="19"/>
  <c r="H593" i="19"/>
  <c r="F593" i="19"/>
  <c r="E593" i="19"/>
  <c r="B593" i="19"/>
  <c r="L592" i="19"/>
  <c r="I592" i="19"/>
  <c r="D592" i="19" s="1"/>
  <c r="H592" i="19"/>
  <c r="F592" i="19"/>
  <c r="E592" i="19"/>
  <c r="B592" i="19"/>
  <c r="L591" i="19"/>
  <c r="I591" i="19"/>
  <c r="D591" i="19" s="1"/>
  <c r="H591" i="19"/>
  <c r="F591" i="19"/>
  <c r="E591" i="19"/>
  <c r="B591" i="19"/>
  <c r="L590" i="19"/>
  <c r="I590" i="19"/>
  <c r="C590" i="19" s="1"/>
  <c r="H590" i="19"/>
  <c r="F590" i="19"/>
  <c r="E590" i="19"/>
  <c r="B590" i="19"/>
  <c r="L589" i="19"/>
  <c r="I589" i="19"/>
  <c r="H589" i="19"/>
  <c r="F589" i="19"/>
  <c r="E589" i="19"/>
  <c r="B589" i="19"/>
  <c r="L588" i="19"/>
  <c r="I588" i="19"/>
  <c r="D588" i="19" s="1"/>
  <c r="H588" i="19"/>
  <c r="F588" i="19"/>
  <c r="E588" i="19"/>
  <c r="B588" i="19"/>
  <c r="L587" i="19"/>
  <c r="I587" i="19"/>
  <c r="D587" i="19" s="1"/>
  <c r="H587" i="19"/>
  <c r="F587" i="19"/>
  <c r="E587" i="19"/>
  <c r="B587" i="19"/>
  <c r="L586" i="19"/>
  <c r="I586" i="19"/>
  <c r="D586" i="19" s="1"/>
  <c r="H586" i="19"/>
  <c r="F586" i="19"/>
  <c r="E586" i="19"/>
  <c r="B586" i="19"/>
  <c r="L585" i="19"/>
  <c r="I585" i="19"/>
  <c r="H585" i="19"/>
  <c r="F585" i="19"/>
  <c r="E585" i="19"/>
  <c r="B585" i="19"/>
  <c r="L584" i="19"/>
  <c r="I584" i="19"/>
  <c r="D584" i="19" s="1"/>
  <c r="H584" i="19"/>
  <c r="F584" i="19"/>
  <c r="E584" i="19"/>
  <c r="B584" i="19"/>
  <c r="L583" i="19"/>
  <c r="I583" i="19"/>
  <c r="H583" i="19"/>
  <c r="F583" i="19"/>
  <c r="E583" i="19"/>
  <c r="B583" i="19"/>
  <c r="L582" i="19"/>
  <c r="I582" i="19"/>
  <c r="D582" i="19" s="1"/>
  <c r="H582" i="19"/>
  <c r="F582" i="19"/>
  <c r="E582" i="19"/>
  <c r="B582" i="19"/>
  <c r="L581" i="19"/>
  <c r="I581" i="19"/>
  <c r="H581" i="19"/>
  <c r="F581" i="19"/>
  <c r="E581" i="19"/>
  <c r="B581" i="19"/>
  <c r="L580" i="19"/>
  <c r="I580" i="19"/>
  <c r="D580" i="19" s="1"/>
  <c r="H580" i="19"/>
  <c r="F580" i="19"/>
  <c r="E580" i="19"/>
  <c r="B580" i="19"/>
  <c r="L579" i="19"/>
  <c r="I579" i="19"/>
  <c r="D579" i="19" s="1"/>
  <c r="H579" i="19"/>
  <c r="F579" i="19"/>
  <c r="E579" i="19"/>
  <c r="B579" i="19"/>
  <c r="L578" i="19"/>
  <c r="I578" i="19"/>
  <c r="D578" i="19" s="1"/>
  <c r="H578" i="19"/>
  <c r="F578" i="19"/>
  <c r="E578" i="19"/>
  <c r="B578" i="19"/>
  <c r="L577" i="19"/>
  <c r="I577" i="19"/>
  <c r="D577" i="19" s="1"/>
  <c r="H577" i="19"/>
  <c r="F577" i="19"/>
  <c r="E577" i="19"/>
  <c r="B577" i="19"/>
  <c r="L576" i="19"/>
  <c r="I576" i="19"/>
  <c r="D576" i="19" s="1"/>
  <c r="H576" i="19"/>
  <c r="F576" i="19"/>
  <c r="E576" i="19"/>
  <c r="B576" i="19"/>
  <c r="L575" i="19"/>
  <c r="I575" i="19"/>
  <c r="H575" i="19"/>
  <c r="F575" i="19"/>
  <c r="E575" i="19"/>
  <c r="B575" i="19"/>
  <c r="L574" i="19"/>
  <c r="I574" i="19"/>
  <c r="C574" i="19" s="1"/>
  <c r="H574" i="19"/>
  <c r="F574" i="19"/>
  <c r="E574" i="19"/>
  <c r="B574" i="19"/>
  <c r="L573" i="19"/>
  <c r="I573" i="19"/>
  <c r="H573" i="19"/>
  <c r="F573" i="19"/>
  <c r="E573" i="19"/>
  <c r="B573" i="19"/>
  <c r="L572" i="19"/>
  <c r="I572" i="19"/>
  <c r="D572" i="19" s="1"/>
  <c r="H572" i="19"/>
  <c r="F572" i="19"/>
  <c r="E572" i="19"/>
  <c r="B572" i="19"/>
  <c r="L571" i="19"/>
  <c r="I571" i="19"/>
  <c r="H571" i="19"/>
  <c r="F571" i="19"/>
  <c r="E571" i="19"/>
  <c r="B571" i="19"/>
  <c r="L570" i="19"/>
  <c r="I570" i="19"/>
  <c r="C570" i="19" s="1"/>
  <c r="H570" i="19"/>
  <c r="F570" i="19"/>
  <c r="E570" i="19"/>
  <c r="B570" i="19"/>
  <c r="L569" i="19"/>
  <c r="I569" i="19"/>
  <c r="D569" i="19" s="1"/>
  <c r="H569" i="19"/>
  <c r="F569" i="19"/>
  <c r="E569" i="19"/>
  <c r="B569" i="19"/>
  <c r="L568" i="19"/>
  <c r="I568" i="19"/>
  <c r="D568" i="19" s="1"/>
  <c r="H568" i="19"/>
  <c r="F568" i="19"/>
  <c r="E568" i="19"/>
  <c r="B568" i="19"/>
  <c r="L567" i="19"/>
  <c r="I567" i="19"/>
  <c r="D567" i="19" s="1"/>
  <c r="H567" i="19"/>
  <c r="F567" i="19"/>
  <c r="E567" i="19"/>
  <c r="B567" i="19"/>
  <c r="L566" i="19"/>
  <c r="I566" i="19"/>
  <c r="C566" i="19" s="1"/>
  <c r="H566" i="19"/>
  <c r="F566" i="19"/>
  <c r="E566" i="19"/>
  <c r="B566" i="19"/>
  <c r="L565" i="19"/>
  <c r="I565" i="19"/>
  <c r="H565" i="19"/>
  <c r="F565" i="19"/>
  <c r="E565" i="19"/>
  <c r="B565" i="19"/>
  <c r="L564" i="19"/>
  <c r="I564" i="19"/>
  <c r="D564" i="19" s="1"/>
  <c r="H564" i="19"/>
  <c r="F564" i="19"/>
  <c r="E564" i="19"/>
  <c r="B564" i="19"/>
  <c r="L563" i="19"/>
  <c r="I563" i="19"/>
  <c r="H563" i="19"/>
  <c r="F563" i="19"/>
  <c r="E563" i="19"/>
  <c r="B563" i="19"/>
  <c r="L562" i="19"/>
  <c r="I562" i="19"/>
  <c r="D562" i="19" s="1"/>
  <c r="H562" i="19"/>
  <c r="F562" i="19"/>
  <c r="E562" i="19"/>
  <c r="B562" i="19"/>
  <c r="L561" i="19"/>
  <c r="I561" i="19"/>
  <c r="H561" i="19"/>
  <c r="F561" i="19"/>
  <c r="E561" i="19"/>
  <c r="B561" i="19"/>
  <c r="L560" i="19"/>
  <c r="I560" i="19"/>
  <c r="D560" i="19" s="1"/>
  <c r="H560" i="19"/>
  <c r="F560" i="19"/>
  <c r="E560" i="19"/>
  <c r="B560" i="19"/>
  <c r="L559" i="19"/>
  <c r="I559" i="19"/>
  <c r="D559" i="19" s="1"/>
  <c r="H559" i="19"/>
  <c r="F559" i="19"/>
  <c r="E559" i="19"/>
  <c r="B559" i="19"/>
  <c r="L558" i="19"/>
  <c r="I558" i="19"/>
  <c r="C558" i="19" s="1"/>
  <c r="H558" i="19"/>
  <c r="F558" i="19"/>
  <c r="E558" i="19"/>
  <c r="B558" i="19"/>
  <c r="L557" i="19"/>
  <c r="I557" i="19"/>
  <c r="H557" i="19"/>
  <c r="F557" i="19"/>
  <c r="E557" i="19"/>
  <c r="B557" i="19"/>
  <c r="L556" i="19"/>
  <c r="I556" i="19"/>
  <c r="D556" i="19" s="1"/>
  <c r="H556" i="19"/>
  <c r="F556" i="19"/>
  <c r="E556" i="19"/>
  <c r="B556" i="19"/>
  <c r="L555" i="19"/>
  <c r="I555" i="19"/>
  <c r="D555" i="19" s="1"/>
  <c r="H555" i="19"/>
  <c r="F555" i="19"/>
  <c r="E555" i="19"/>
  <c r="B555" i="19"/>
  <c r="L554" i="19"/>
  <c r="I554" i="19"/>
  <c r="D554" i="19" s="1"/>
  <c r="H554" i="19"/>
  <c r="F554" i="19"/>
  <c r="E554" i="19"/>
  <c r="B554" i="19"/>
  <c r="L553" i="19"/>
  <c r="I553" i="19"/>
  <c r="H553" i="19"/>
  <c r="F553" i="19"/>
  <c r="E553" i="19"/>
  <c r="B553" i="19"/>
  <c r="L552" i="19"/>
  <c r="I552" i="19"/>
  <c r="H552" i="19"/>
  <c r="F552" i="19"/>
  <c r="E552" i="19"/>
  <c r="B552" i="19"/>
  <c r="L551" i="19"/>
  <c r="I551" i="19"/>
  <c r="H551" i="19"/>
  <c r="F551" i="19"/>
  <c r="E551" i="19"/>
  <c r="B551" i="19"/>
  <c r="L550" i="19"/>
  <c r="I550" i="19"/>
  <c r="D550" i="19" s="1"/>
  <c r="H550" i="19"/>
  <c r="F550" i="19"/>
  <c r="E550" i="19"/>
  <c r="B550" i="19"/>
  <c r="L549" i="19"/>
  <c r="I549" i="19"/>
  <c r="H549" i="19"/>
  <c r="F549" i="19"/>
  <c r="E549" i="19"/>
  <c r="B549" i="19"/>
  <c r="L548" i="19"/>
  <c r="I548" i="19"/>
  <c r="D548" i="19" s="1"/>
  <c r="H548" i="19"/>
  <c r="F548" i="19"/>
  <c r="E548" i="19"/>
  <c r="B548" i="19"/>
  <c r="L547" i="19"/>
  <c r="I547" i="19"/>
  <c r="D547" i="19" s="1"/>
  <c r="H547" i="19"/>
  <c r="F547" i="19"/>
  <c r="E547" i="19"/>
  <c r="B547" i="19"/>
  <c r="L546" i="19"/>
  <c r="I546" i="19"/>
  <c r="D546" i="19" s="1"/>
  <c r="H546" i="19"/>
  <c r="F546" i="19"/>
  <c r="E546" i="19"/>
  <c r="B546" i="19"/>
  <c r="L545" i="19"/>
  <c r="I545" i="19"/>
  <c r="D545" i="19" s="1"/>
  <c r="H545" i="19"/>
  <c r="F545" i="19"/>
  <c r="E545" i="19"/>
  <c r="B545" i="19"/>
  <c r="L544" i="19"/>
  <c r="I544" i="19"/>
  <c r="D544" i="19" s="1"/>
  <c r="H544" i="19"/>
  <c r="F544" i="19"/>
  <c r="E544" i="19"/>
  <c r="B544" i="19"/>
  <c r="L543" i="19"/>
  <c r="I543" i="19"/>
  <c r="H543" i="19"/>
  <c r="F543" i="19"/>
  <c r="E543" i="19"/>
  <c r="B543" i="19"/>
  <c r="L542" i="19"/>
  <c r="I542" i="19"/>
  <c r="C542" i="19" s="1"/>
  <c r="H542" i="19"/>
  <c r="F542" i="19"/>
  <c r="E542" i="19"/>
  <c r="B542" i="19"/>
  <c r="L541" i="19"/>
  <c r="I541" i="19"/>
  <c r="H541" i="19"/>
  <c r="F541" i="19"/>
  <c r="E541" i="19"/>
  <c r="B541" i="19"/>
  <c r="L540" i="19"/>
  <c r="I540" i="19"/>
  <c r="D540" i="19" s="1"/>
  <c r="H540" i="19"/>
  <c r="F540" i="19"/>
  <c r="E540" i="19"/>
  <c r="B540" i="19"/>
  <c r="L539" i="19"/>
  <c r="I539" i="19"/>
  <c r="H539" i="19"/>
  <c r="F539" i="19"/>
  <c r="E539" i="19"/>
  <c r="B539" i="19"/>
  <c r="L538" i="19"/>
  <c r="I538" i="19"/>
  <c r="C538" i="19" s="1"/>
  <c r="H538" i="19"/>
  <c r="F538" i="19"/>
  <c r="E538" i="19"/>
  <c r="B538" i="19"/>
  <c r="L537" i="19"/>
  <c r="I537" i="19"/>
  <c r="D537" i="19" s="1"/>
  <c r="H537" i="19"/>
  <c r="F537" i="19"/>
  <c r="E537" i="19"/>
  <c r="B537" i="19"/>
  <c r="L536" i="19"/>
  <c r="I536" i="19"/>
  <c r="H536" i="19"/>
  <c r="F536" i="19"/>
  <c r="E536" i="19"/>
  <c r="B536" i="19"/>
  <c r="L535" i="19"/>
  <c r="I535" i="19"/>
  <c r="D535" i="19" s="1"/>
  <c r="H535" i="19"/>
  <c r="F535" i="19"/>
  <c r="E535" i="19"/>
  <c r="B535" i="19"/>
  <c r="L534" i="19"/>
  <c r="I534" i="19"/>
  <c r="C534" i="19" s="1"/>
  <c r="H534" i="19"/>
  <c r="F534" i="19"/>
  <c r="E534" i="19"/>
  <c r="B534" i="19"/>
  <c r="L533" i="19"/>
  <c r="I533" i="19"/>
  <c r="H533" i="19"/>
  <c r="F533" i="19"/>
  <c r="E533" i="19"/>
  <c r="B533" i="19"/>
  <c r="L532" i="19"/>
  <c r="I532" i="19"/>
  <c r="D532" i="19" s="1"/>
  <c r="H532" i="19"/>
  <c r="F532" i="19"/>
  <c r="E532" i="19"/>
  <c r="B532" i="19"/>
  <c r="L531" i="19"/>
  <c r="I531" i="19"/>
  <c r="H531" i="19"/>
  <c r="F531" i="19"/>
  <c r="E531" i="19"/>
  <c r="B531" i="19"/>
  <c r="L530" i="19"/>
  <c r="I530" i="19"/>
  <c r="D530" i="19" s="1"/>
  <c r="H530" i="19"/>
  <c r="F530" i="19"/>
  <c r="E530" i="19"/>
  <c r="B530" i="19"/>
  <c r="L529" i="19"/>
  <c r="I529" i="19"/>
  <c r="H529" i="19"/>
  <c r="F529" i="19"/>
  <c r="E529" i="19"/>
  <c r="B529" i="19"/>
  <c r="L528" i="19"/>
  <c r="I528" i="19"/>
  <c r="D528" i="19" s="1"/>
  <c r="H528" i="19"/>
  <c r="F528" i="19"/>
  <c r="E528" i="19"/>
  <c r="B528" i="19"/>
  <c r="L527" i="19"/>
  <c r="I527" i="19"/>
  <c r="D527" i="19" s="1"/>
  <c r="H527" i="19"/>
  <c r="F527" i="19"/>
  <c r="E527" i="19"/>
  <c r="B527" i="19"/>
  <c r="L526" i="19"/>
  <c r="I526" i="19"/>
  <c r="C526" i="19" s="1"/>
  <c r="H526" i="19"/>
  <c r="F526" i="19"/>
  <c r="E526" i="19"/>
  <c r="B526" i="19"/>
  <c r="L525" i="19"/>
  <c r="I525" i="19"/>
  <c r="H525" i="19"/>
  <c r="F525" i="19"/>
  <c r="E525" i="19"/>
  <c r="B525" i="19"/>
  <c r="L524" i="19"/>
  <c r="I524" i="19"/>
  <c r="D524" i="19" s="1"/>
  <c r="H524" i="19"/>
  <c r="F524" i="19"/>
  <c r="E524" i="19"/>
  <c r="B524" i="19"/>
  <c r="L523" i="19"/>
  <c r="I523" i="19"/>
  <c r="D523" i="19" s="1"/>
  <c r="H523" i="19"/>
  <c r="F523" i="19"/>
  <c r="E523" i="19"/>
  <c r="B523" i="19"/>
  <c r="L522" i="19"/>
  <c r="I522" i="19"/>
  <c r="D522" i="19" s="1"/>
  <c r="H522" i="19"/>
  <c r="F522" i="19"/>
  <c r="E522" i="19"/>
  <c r="B522" i="19"/>
  <c r="L521" i="19"/>
  <c r="I521" i="19"/>
  <c r="H521" i="19"/>
  <c r="F521" i="19"/>
  <c r="E521" i="19"/>
  <c r="B521" i="19"/>
  <c r="L520" i="19"/>
  <c r="I520" i="19"/>
  <c r="H520" i="19"/>
  <c r="F520" i="19"/>
  <c r="E520" i="19"/>
  <c r="B520" i="19"/>
  <c r="L519" i="19"/>
  <c r="I519" i="19"/>
  <c r="H519" i="19"/>
  <c r="F519" i="19"/>
  <c r="E519" i="19"/>
  <c r="B519" i="19"/>
  <c r="L518" i="19"/>
  <c r="I518" i="19"/>
  <c r="D518" i="19" s="1"/>
  <c r="H518" i="19"/>
  <c r="F518" i="19"/>
  <c r="E518" i="19"/>
  <c r="B518" i="19"/>
  <c r="L517" i="19"/>
  <c r="I517" i="19"/>
  <c r="H517" i="19"/>
  <c r="F517" i="19"/>
  <c r="E517" i="19"/>
  <c r="B517" i="19"/>
  <c r="L516" i="19"/>
  <c r="I516" i="19"/>
  <c r="D516" i="19" s="1"/>
  <c r="H516" i="19"/>
  <c r="F516" i="19"/>
  <c r="E516" i="19"/>
  <c r="B516" i="19"/>
  <c r="L515" i="19"/>
  <c r="I515" i="19"/>
  <c r="D515" i="19" s="1"/>
  <c r="H515" i="19"/>
  <c r="F515" i="19"/>
  <c r="E515" i="19"/>
  <c r="B515" i="19"/>
  <c r="L514" i="19"/>
  <c r="I514" i="19"/>
  <c r="D514" i="19" s="1"/>
  <c r="H514" i="19"/>
  <c r="F514" i="19"/>
  <c r="E514" i="19"/>
  <c r="B514" i="19"/>
  <c r="L513" i="19"/>
  <c r="I513" i="19"/>
  <c r="D513" i="19" s="1"/>
  <c r="H513" i="19"/>
  <c r="F513" i="19"/>
  <c r="E513" i="19"/>
  <c r="B513" i="19"/>
  <c r="L512" i="19"/>
  <c r="I512" i="19"/>
  <c r="D512" i="19" s="1"/>
  <c r="H512" i="19"/>
  <c r="F512" i="19"/>
  <c r="E512" i="19"/>
  <c r="B512" i="19"/>
  <c r="L511" i="19"/>
  <c r="I511" i="19"/>
  <c r="H511" i="19"/>
  <c r="F511" i="19"/>
  <c r="E511" i="19"/>
  <c r="B511" i="19"/>
  <c r="L510" i="19"/>
  <c r="I510" i="19"/>
  <c r="C510" i="19" s="1"/>
  <c r="H510" i="19"/>
  <c r="F510" i="19"/>
  <c r="E510" i="19"/>
  <c r="B510" i="19"/>
  <c r="L509" i="19"/>
  <c r="I509" i="19"/>
  <c r="H509" i="19"/>
  <c r="F509" i="19"/>
  <c r="E509" i="19"/>
  <c r="B509" i="19"/>
  <c r="L508" i="19"/>
  <c r="I508" i="19"/>
  <c r="D508" i="19" s="1"/>
  <c r="H508" i="19"/>
  <c r="F508" i="19"/>
  <c r="E508" i="19"/>
  <c r="B508" i="19"/>
  <c r="L507" i="19"/>
  <c r="I507" i="19"/>
  <c r="H507" i="19"/>
  <c r="F507" i="19"/>
  <c r="E507" i="19"/>
  <c r="B507" i="19"/>
  <c r="L506" i="19"/>
  <c r="I506" i="19"/>
  <c r="D506" i="19" s="1"/>
  <c r="H506" i="19"/>
  <c r="F506" i="19"/>
  <c r="E506" i="19"/>
  <c r="B506" i="19"/>
  <c r="L505" i="19"/>
  <c r="I505" i="19"/>
  <c r="D505" i="19" s="1"/>
  <c r="H505" i="19"/>
  <c r="F505" i="19"/>
  <c r="E505" i="19"/>
  <c r="B505" i="19"/>
  <c r="L504" i="19"/>
  <c r="I504" i="19"/>
  <c r="H504" i="19"/>
  <c r="F504" i="19"/>
  <c r="E504" i="19"/>
  <c r="B504" i="19"/>
  <c r="L503" i="19"/>
  <c r="I503" i="19"/>
  <c r="D503" i="19" s="1"/>
  <c r="H503" i="19"/>
  <c r="F503" i="19"/>
  <c r="E503" i="19"/>
  <c r="B503" i="19"/>
  <c r="L502" i="19"/>
  <c r="I502" i="19"/>
  <c r="C502" i="19" s="1"/>
  <c r="H502" i="19"/>
  <c r="F502" i="19"/>
  <c r="E502" i="19"/>
  <c r="B502" i="19"/>
  <c r="L501" i="19"/>
  <c r="I501" i="19"/>
  <c r="H501" i="19"/>
  <c r="F501" i="19"/>
  <c r="E501" i="19"/>
  <c r="B501" i="19"/>
  <c r="L500" i="19"/>
  <c r="I500" i="19"/>
  <c r="D500" i="19" s="1"/>
  <c r="H500" i="19"/>
  <c r="F500" i="19"/>
  <c r="E500" i="19"/>
  <c r="B500" i="19"/>
  <c r="L499" i="19"/>
  <c r="I499" i="19"/>
  <c r="H499" i="19"/>
  <c r="F499" i="19"/>
  <c r="E499" i="19"/>
  <c r="B499" i="19"/>
  <c r="L498" i="19"/>
  <c r="I498" i="19"/>
  <c r="D498" i="19" s="1"/>
  <c r="H498" i="19"/>
  <c r="F498" i="19"/>
  <c r="E498" i="19"/>
  <c r="B498" i="19"/>
  <c r="L497" i="19"/>
  <c r="I497" i="19"/>
  <c r="H497" i="19"/>
  <c r="F497" i="19"/>
  <c r="E497" i="19"/>
  <c r="B497" i="19"/>
  <c r="L496" i="19"/>
  <c r="I496" i="19"/>
  <c r="D496" i="19" s="1"/>
  <c r="H496" i="19"/>
  <c r="F496" i="19"/>
  <c r="E496" i="19"/>
  <c r="B496" i="19"/>
  <c r="L495" i="19"/>
  <c r="I495" i="19"/>
  <c r="D495" i="19" s="1"/>
  <c r="H495" i="19"/>
  <c r="F495" i="19"/>
  <c r="E495" i="19"/>
  <c r="B495" i="19"/>
  <c r="L494" i="19"/>
  <c r="I494" i="19"/>
  <c r="D494" i="19" s="1"/>
  <c r="H494" i="19"/>
  <c r="F494" i="19"/>
  <c r="E494" i="19"/>
  <c r="B494" i="19"/>
  <c r="L493" i="19"/>
  <c r="I493" i="19"/>
  <c r="H493" i="19"/>
  <c r="F493" i="19"/>
  <c r="E493" i="19"/>
  <c r="B493" i="19"/>
  <c r="L492" i="19"/>
  <c r="I492" i="19"/>
  <c r="C492" i="19" s="1"/>
  <c r="H492" i="19"/>
  <c r="F492" i="19"/>
  <c r="E492" i="19"/>
  <c r="B492" i="19"/>
  <c r="L491" i="19"/>
  <c r="I491" i="19"/>
  <c r="C491" i="19" s="1"/>
  <c r="H491" i="19"/>
  <c r="F491" i="19"/>
  <c r="E491" i="19"/>
  <c r="B491" i="19"/>
  <c r="L490" i="19"/>
  <c r="I490" i="19"/>
  <c r="C490" i="19" s="1"/>
  <c r="H490" i="19"/>
  <c r="F490" i="19"/>
  <c r="E490" i="19"/>
  <c r="B490" i="19"/>
  <c r="L489" i="19"/>
  <c r="I489" i="19"/>
  <c r="H489" i="19"/>
  <c r="F489" i="19"/>
  <c r="E489" i="19"/>
  <c r="B489" i="19"/>
  <c r="L488" i="19"/>
  <c r="I488" i="19"/>
  <c r="C488" i="19" s="1"/>
  <c r="H488" i="19"/>
  <c r="F488" i="19"/>
  <c r="E488" i="19"/>
  <c r="B488" i="19"/>
  <c r="L487" i="19"/>
  <c r="I487" i="19"/>
  <c r="H487" i="19"/>
  <c r="F487" i="19"/>
  <c r="E487" i="19"/>
  <c r="B487" i="19"/>
  <c r="L486" i="19"/>
  <c r="I486" i="19"/>
  <c r="D486" i="19" s="1"/>
  <c r="H486" i="19"/>
  <c r="F486" i="19"/>
  <c r="E486" i="19"/>
  <c r="B486" i="19"/>
  <c r="L485" i="19"/>
  <c r="I485" i="19"/>
  <c r="H485" i="19"/>
  <c r="F485" i="19"/>
  <c r="E485" i="19"/>
  <c r="B485" i="19"/>
  <c r="L484" i="19"/>
  <c r="I484" i="19"/>
  <c r="C484" i="19" s="1"/>
  <c r="H484" i="19"/>
  <c r="F484" i="19"/>
  <c r="E484" i="19"/>
  <c r="B484" i="19"/>
  <c r="L483" i="19"/>
  <c r="I483" i="19"/>
  <c r="C483" i="19" s="1"/>
  <c r="H483" i="19"/>
  <c r="F483" i="19"/>
  <c r="E483" i="19"/>
  <c r="B483" i="19"/>
  <c r="L482" i="19"/>
  <c r="I482" i="19"/>
  <c r="C482" i="19" s="1"/>
  <c r="H482" i="19"/>
  <c r="F482" i="19"/>
  <c r="E482" i="19"/>
  <c r="B482" i="19"/>
  <c r="L481" i="19"/>
  <c r="I481" i="19"/>
  <c r="C481" i="19" s="1"/>
  <c r="H481" i="19"/>
  <c r="F481" i="19"/>
  <c r="E481" i="19"/>
  <c r="B481" i="19"/>
  <c r="L480" i="19"/>
  <c r="I480" i="19"/>
  <c r="C480" i="19" s="1"/>
  <c r="H480" i="19"/>
  <c r="F480" i="19"/>
  <c r="E480" i="19"/>
  <c r="B480" i="19"/>
  <c r="L479" i="19"/>
  <c r="I479" i="19"/>
  <c r="H479" i="19"/>
  <c r="F479" i="19"/>
  <c r="E479" i="19"/>
  <c r="B479" i="19"/>
  <c r="L478" i="19"/>
  <c r="I478" i="19"/>
  <c r="D478" i="19" s="1"/>
  <c r="H478" i="19"/>
  <c r="F478" i="19"/>
  <c r="E478" i="19"/>
  <c r="B478" i="19"/>
  <c r="L477" i="19"/>
  <c r="I477" i="19"/>
  <c r="H477" i="19"/>
  <c r="F477" i="19"/>
  <c r="E477" i="19"/>
  <c r="B477" i="19"/>
  <c r="L476" i="19"/>
  <c r="I476" i="19"/>
  <c r="C476" i="19" s="1"/>
  <c r="H476" i="19"/>
  <c r="F476" i="19"/>
  <c r="E476" i="19"/>
  <c r="B476" i="19"/>
  <c r="L475" i="19"/>
  <c r="I475" i="19"/>
  <c r="H475" i="19"/>
  <c r="F475" i="19"/>
  <c r="E475" i="19"/>
  <c r="B475" i="19"/>
  <c r="L474" i="19"/>
  <c r="I474" i="19"/>
  <c r="C474" i="19" s="1"/>
  <c r="H474" i="19"/>
  <c r="F474" i="19"/>
  <c r="E474" i="19"/>
  <c r="B474" i="19"/>
  <c r="L473" i="19"/>
  <c r="I473" i="19"/>
  <c r="C473" i="19" s="1"/>
  <c r="H473" i="19"/>
  <c r="F473" i="19"/>
  <c r="E473" i="19"/>
  <c r="B473" i="19"/>
  <c r="L472" i="19"/>
  <c r="I472" i="19"/>
  <c r="C472" i="19" s="1"/>
  <c r="H472" i="19"/>
  <c r="F472" i="19"/>
  <c r="E472" i="19"/>
  <c r="B472" i="19"/>
  <c r="L471" i="19"/>
  <c r="I471" i="19"/>
  <c r="C471" i="19" s="1"/>
  <c r="H471" i="19"/>
  <c r="F471" i="19"/>
  <c r="E471" i="19"/>
  <c r="B471" i="19"/>
  <c r="L470" i="19"/>
  <c r="I470" i="19"/>
  <c r="C470" i="19" s="1"/>
  <c r="H470" i="19"/>
  <c r="F470" i="19"/>
  <c r="E470" i="19"/>
  <c r="B470" i="19"/>
  <c r="L469" i="19"/>
  <c r="I469" i="19"/>
  <c r="H469" i="19"/>
  <c r="F469" i="19"/>
  <c r="E469" i="19"/>
  <c r="B469" i="19"/>
  <c r="L468" i="19"/>
  <c r="I468" i="19"/>
  <c r="C468" i="19" s="1"/>
  <c r="H468" i="19"/>
  <c r="F468" i="19"/>
  <c r="E468" i="19"/>
  <c r="B468" i="19"/>
  <c r="L467" i="19"/>
  <c r="I467" i="19"/>
  <c r="H467" i="19"/>
  <c r="F467" i="19"/>
  <c r="E467" i="19"/>
  <c r="B467" i="19"/>
  <c r="L466" i="19"/>
  <c r="I466" i="19"/>
  <c r="C466" i="19" s="1"/>
  <c r="H466" i="19"/>
  <c r="F466" i="19"/>
  <c r="E466" i="19"/>
  <c r="B466" i="19"/>
  <c r="L465" i="19"/>
  <c r="I465" i="19"/>
  <c r="H465" i="19"/>
  <c r="F465" i="19"/>
  <c r="E465" i="19"/>
  <c r="B465" i="19"/>
  <c r="L464" i="19"/>
  <c r="I464" i="19"/>
  <c r="C464" i="19" s="1"/>
  <c r="H464" i="19"/>
  <c r="F464" i="19"/>
  <c r="E464" i="19"/>
  <c r="B464" i="19"/>
  <c r="L463" i="19"/>
  <c r="I463" i="19"/>
  <c r="C463" i="19" s="1"/>
  <c r="H463" i="19"/>
  <c r="F463" i="19"/>
  <c r="E463" i="19"/>
  <c r="B463" i="19"/>
  <c r="L462" i="19"/>
  <c r="I462" i="19"/>
  <c r="D462" i="19" s="1"/>
  <c r="H462" i="19"/>
  <c r="F462" i="19"/>
  <c r="E462" i="19"/>
  <c r="B462" i="19"/>
  <c r="L461" i="19"/>
  <c r="I461" i="19"/>
  <c r="H461" i="19"/>
  <c r="F461" i="19"/>
  <c r="E461" i="19"/>
  <c r="B461" i="19"/>
  <c r="L460" i="19"/>
  <c r="I460" i="19"/>
  <c r="D460" i="19" s="1"/>
  <c r="H460" i="19"/>
  <c r="F460" i="19"/>
  <c r="E460" i="19"/>
  <c r="B460" i="19"/>
  <c r="L459" i="19"/>
  <c r="I459" i="19"/>
  <c r="C459" i="19" s="1"/>
  <c r="H459" i="19"/>
  <c r="F459" i="19"/>
  <c r="E459" i="19"/>
  <c r="B459" i="19"/>
  <c r="L458" i="19"/>
  <c r="I458" i="19"/>
  <c r="C458" i="19" s="1"/>
  <c r="H458" i="19"/>
  <c r="F458" i="19"/>
  <c r="E458" i="19"/>
  <c r="B458" i="19"/>
  <c r="L457" i="19"/>
  <c r="I457" i="19"/>
  <c r="H457" i="19"/>
  <c r="F457" i="19"/>
  <c r="E457" i="19"/>
  <c r="B457" i="19"/>
  <c r="L456" i="19"/>
  <c r="I456" i="19"/>
  <c r="C456" i="19" s="1"/>
  <c r="H456" i="19"/>
  <c r="F456" i="19"/>
  <c r="E456" i="19"/>
  <c r="B456" i="19"/>
  <c r="L455" i="19"/>
  <c r="I455" i="19"/>
  <c r="H455" i="19"/>
  <c r="F455" i="19"/>
  <c r="E455" i="19"/>
  <c r="B455" i="19"/>
  <c r="L454" i="19"/>
  <c r="I454" i="19"/>
  <c r="C454" i="19" s="1"/>
  <c r="H454" i="19"/>
  <c r="F454" i="19"/>
  <c r="E454" i="19"/>
  <c r="B454" i="19"/>
  <c r="L453" i="19"/>
  <c r="I453" i="19"/>
  <c r="H453" i="19"/>
  <c r="F453" i="19"/>
  <c r="E453" i="19"/>
  <c r="B453" i="19"/>
  <c r="L452" i="19"/>
  <c r="I452" i="19"/>
  <c r="C452" i="19" s="1"/>
  <c r="H452" i="19"/>
  <c r="F452" i="19"/>
  <c r="E452" i="19"/>
  <c r="B452" i="19"/>
  <c r="L451" i="19"/>
  <c r="I451" i="19"/>
  <c r="C451" i="19" s="1"/>
  <c r="H451" i="19"/>
  <c r="F451" i="19"/>
  <c r="E451" i="19"/>
  <c r="B451" i="19"/>
  <c r="L450" i="19"/>
  <c r="I450" i="19"/>
  <c r="C450" i="19" s="1"/>
  <c r="H450" i="19"/>
  <c r="F450" i="19"/>
  <c r="E450" i="19"/>
  <c r="B450" i="19"/>
  <c r="L449" i="19"/>
  <c r="I449" i="19"/>
  <c r="C449" i="19" s="1"/>
  <c r="H449" i="19"/>
  <c r="F449" i="19"/>
  <c r="E449" i="19"/>
  <c r="B449" i="19"/>
  <c r="L448" i="19"/>
  <c r="I448" i="19"/>
  <c r="D448" i="19" s="1"/>
  <c r="H448" i="19"/>
  <c r="F448" i="19"/>
  <c r="E448" i="19"/>
  <c r="B448" i="19"/>
  <c r="L447" i="19"/>
  <c r="I447" i="19"/>
  <c r="C447" i="19" s="1"/>
  <c r="H447" i="19"/>
  <c r="F447" i="19"/>
  <c r="E447" i="19"/>
  <c r="B447" i="19"/>
  <c r="L446" i="19"/>
  <c r="I446" i="19"/>
  <c r="D446" i="19" s="1"/>
  <c r="H446" i="19"/>
  <c r="F446" i="19"/>
  <c r="E446" i="19"/>
  <c r="B446" i="19"/>
  <c r="L445" i="19"/>
  <c r="I445" i="19"/>
  <c r="H445" i="19"/>
  <c r="F445" i="19"/>
  <c r="E445" i="19"/>
  <c r="B445" i="19"/>
  <c r="L444" i="19"/>
  <c r="I444" i="19"/>
  <c r="H444" i="19"/>
  <c r="F444" i="19"/>
  <c r="E444" i="19"/>
  <c r="B444" i="19"/>
  <c r="L443" i="19"/>
  <c r="I443" i="19"/>
  <c r="D443" i="19" s="1"/>
  <c r="H443" i="19"/>
  <c r="F443" i="19"/>
  <c r="E443" i="19"/>
  <c r="B443" i="19"/>
  <c r="L442" i="19"/>
  <c r="I442" i="19"/>
  <c r="C442" i="19" s="1"/>
  <c r="H442" i="19"/>
  <c r="F442" i="19"/>
  <c r="E442" i="19"/>
  <c r="B442" i="19"/>
  <c r="L441" i="19"/>
  <c r="I441" i="19"/>
  <c r="H441" i="19"/>
  <c r="F441" i="19"/>
  <c r="E441" i="19"/>
  <c r="B441" i="19"/>
  <c r="L440" i="19"/>
  <c r="I440" i="19"/>
  <c r="H440" i="19"/>
  <c r="F440" i="19"/>
  <c r="E440" i="19"/>
  <c r="B440" i="19"/>
  <c r="L439" i="19"/>
  <c r="I439" i="19"/>
  <c r="D439" i="19" s="1"/>
  <c r="H439" i="19"/>
  <c r="F439" i="19"/>
  <c r="E439" i="19"/>
  <c r="B439" i="19"/>
  <c r="L438" i="19"/>
  <c r="I438" i="19"/>
  <c r="D438" i="19" s="1"/>
  <c r="H438" i="19"/>
  <c r="F438" i="19"/>
  <c r="E438" i="19"/>
  <c r="B438" i="19"/>
  <c r="L437" i="19"/>
  <c r="I437" i="19"/>
  <c r="D437" i="19" s="1"/>
  <c r="H437" i="19"/>
  <c r="F437" i="19"/>
  <c r="E437" i="19"/>
  <c r="B437" i="19"/>
  <c r="L436" i="19"/>
  <c r="I436" i="19"/>
  <c r="D436" i="19" s="1"/>
  <c r="H436" i="19"/>
  <c r="F436" i="19"/>
  <c r="E436" i="19"/>
  <c r="B436" i="19"/>
  <c r="L435" i="19"/>
  <c r="I435" i="19"/>
  <c r="H435" i="19"/>
  <c r="F435" i="19"/>
  <c r="E435" i="19"/>
  <c r="B435" i="19"/>
  <c r="L434" i="19"/>
  <c r="I434" i="19"/>
  <c r="H434" i="19"/>
  <c r="F434" i="19"/>
  <c r="E434" i="19"/>
  <c r="B434" i="19"/>
  <c r="L433" i="19"/>
  <c r="I433" i="19"/>
  <c r="D433" i="19" s="1"/>
  <c r="H433" i="19"/>
  <c r="F433" i="19"/>
  <c r="E433" i="19"/>
  <c r="B433" i="19"/>
  <c r="L432" i="19"/>
  <c r="I432" i="19"/>
  <c r="H432" i="19"/>
  <c r="F432" i="19"/>
  <c r="E432" i="19"/>
  <c r="B432" i="19"/>
  <c r="L431" i="19"/>
  <c r="I431" i="19"/>
  <c r="C431" i="19" s="1"/>
  <c r="H431" i="19"/>
  <c r="F431" i="19"/>
  <c r="E431" i="19"/>
  <c r="B431" i="19"/>
  <c r="L430" i="19"/>
  <c r="I430" i="19"/>
  <c r="C430" i="19" s="1"/>
  <c r="H430" i="19"/>
  <c r="F430" i="19"/>
  <c r="E430" i="19"/>
  <c r="B430" i="19"/>
  <c r="L429" i="19"/>
  <c r="I429" i="19"/>
  <c r="H429" i="19"/>
  <c r="F429" i="19"/>
  <c r="E429" i="19"/>
  <c r="B429" i="19"/>
  <c r="L428" i="19"/>
  <c r="I428" i="19"/>
  <c r="H428" i="19"/>
  <c r="F428" i="19"/>
  <c r="E428" i="19"/>
  <c r="B428" i="19"/>
  <c r="L427" i="19"/>
  <c r="I427" i="19"/>
  <c r="C427" i="19" s="1"/>
  <c r="H427" i="19"/>
  <c r="F427" i="19"/>
  <c r="E427" i="19"/>
  <c r="B427" i="19"/>
  <c r="L426" i="19"/>
  <c r="I426" i="19"/>
  <c r="H426" i="19"/>
  <c r="F426" i="19"/>
  <c r="E426" i="19"/>
  <c r="B426" i="19"/>
  <c r="L425" i="19"/>
  <c r="I425" i="19"/>
  <c r="H425" i="19"/>
  <c r="F425" i="19"/>
  <c r="E425" i="19"/>
  <c r="B425" i="19"/>
  <c r="L424" i="19"/>
  <c r="I424" i="19"/>
  <c r="D424" i="19" s="1"/>
  <c r="H424" i="19"/>
  <c r="F424" i="19"/>
  <c r="E424" i="19"/>
  <c r="B424" i="19"/>
  <c r="L423" i="19"/>
  <c r="I423" i="19"/>
  <c r="D423" i="19" s="1"/>
  <c r="H423" i="19"/>
  <c r="F423" i="19"/>
  <c r="E423" i="19"/>
  <c r="B423" i="19"/>
  <c r="L422" i="19"/>
  <c r="I422" i="19"/>
  <c r="D422" i="19" s="1"/>
  <c r="H422" i="19"/>
  <c r="F422" i="19"/>
  <c r="E422" i="19"/>
  <c r="B422" i="19"/>
  <c r="L421" i="19"/>
  <c r="I421" i="19"/>
  <c r="D421" i="19" s="1"/>
  <c r="H421" i="19"/>
  <c r="F421" i="19"/>
  <c r="E421" i="19"/>
  <c r="B421" i="19"/>
  <c r="L420" i="19"/>
  <c r="I420" i="19"/>
  <c r="H420" i="19"/>
  <c r="F420" i="19"/>
  <c r="E420" i="19"/>
  <c r="B420" i="19"/>
  <c r="L419" i="19"/>
  <c r="I419" i="19"/>
  <c r="H419" i="19"/>
  <c r="F419" i="19"/>
  <c r="E419" i="19"/>
  <c r="B419" i="19"/>
  <c r="L418" i="19"/>
  <c r="I418" i="19"/>
  <c r="H418" i="19"/>
  <c r="F418" i="19"/>
  <c r="E418" i="19"/>
  <c r="B418" i="19"/>
  <c r="L417" i="19"/>
  <c r="I417" i="19"/>
  <c r="D417" i="19" s="1"/>
  <c r="H417" i="19"/>
  <c r="F417" i="19"/>
  <c r="E417" i="19"/>
  <c r="B417" i="19"/>
  <c r="L416" i="19"/>
  <c r="I416" i="19"/>
  <c r="D416" i="19" s="1"/>
  <c r="H416" i="19"/>
  <c r="F416" i="19"/>
  <c r="E416" i="19"/>
  <c r="B416" i="19"/>
  <c r="L415" i="19"/>
  <c r="I415" i="19"/>
  <c r="C415" i="19" s="1"/>
  <c r="H415" i="19"/>
  <c r="F415" i="19"/>
  <c r="E415" i="19"/>
  <c r="B415" i="19"/>
  <c r="L414" i="19"/>
  <c r="I414" i="19"/>
  <c r="C414" i="19" s="1"/>
  <c r="H414" i="19"/>
  <c r="F414" i="19"/>
  <c r="E414" i="19"/>
  <c r="B414" i="19"/>
  <c r="L413" i="19"/>
  <c r="I413" i="19"/>
  <c r="H413" i="19"/>
  <c r="F413" i="19"/>
  <c r="E413" i="19"/>
  <c r="B413" i="19"/>
  <c r="L412" i="19"/>
  <c r="I412" i="19"/>
  <c r="H412" i="19"/>
  <c r="F412" i="19"/>
  <c r="E412" i="19"/>
  <c r="B412" i="19"/>
  <c r="L411" i="19"/>
  <c r="I411" i="19"/>
  <c r="D411" i="19" s="1"/>
  <c r="H411" i="19"/>
  <c r="F411" i="19"/>
  <c r="E411" i="19"/>
  <c r="B411" i="19"/>
  <c r="L410" i="19"/>
  <c r="I410" i="19"/>
  <c r="D410" i="19" s="1"/>
  <c r="H410" i="19"/>
  <c r="F410" i="19"/>
  <c r="E410" i="19"/>
  <c r="B410" i="19"/>
  <c r="L409" i="19"/>
  <c r="I409" i="19"/>
  <c r="H409" i="19"/>
  <c r="F409" i="19"/>
  <c r="E409" i="19"/>
  <c r="B409" i="19"/>
  <c r="L408" i="19"/>
  <c r="I408" i="19"/>
  <c r="D408" i="19" s="1"/>
  <c r="H408" i="19"/>
  <c r="F408" i="19"/>
  <c r="E408" i="19"/>
  <c r="B408" i="19"/>
  <c r="L407" i="19"/>
  <c r="I407" i="19"/>
  <c r="D407" i="19" s="1"/>
  <c r="H407" i="19"/>
  <c r="F407" i="19"/>
  <c r="E407" i="19"/>
  <c r="B407" i="19"/>
  <c r="L406" i="19"/>
  <c r="I406" i="19"/>
  <c r="H406" i="19"/>
  <c r="F406" i="19"/>
  <c r="E406" i="19"/>
  <c r="B406" i="19"/>
  <c r="L405" i="19"/>
  <c r="I405" i="19"/>
  <c r="D405" i="19" s="1"/>
  <c r="H405" i="19"/>
  <c r="F405" i="19"/>
  <c r="E405" i="19"/>
  <c r="B405" i="19"/>
  <c r="L404" i="19"/>
  <c r="I404" i="19"/>
  <c r="H404" i="19"/>
  <c r="F404" i="19"/>
  <c r="E404" i="19"/>
  <c r="B404" i="19"/>
  <c r="L403" i="19"/>
  <c r="I403" i="19"/>
  <c r="H403" i="19"/>
  <c r="F403" i="19"/>
  <c r="E403" i="19"/>
  <c r="B403" i="19"/>
  <c r="L402" i="19"/>
  <c r="I402" i="19"/>
  <c r="C402" i="19" s="1"/>
  <c r="H402" i="19"/>
  <c r="F402" i="19"/>
  <c r="E402" i="19"/>
  <c r="B402" i="19"/>
  <c r="L401" i="19"/>
  <c r="I401" i="19"/>
  <c r="D401" i="19" s="1"/>
  <c r="H401" i="19"/>
  <c r="F401" i="19"/>
  <c r="E401" i="19"/>
  <c r="B401" i="19"/>
  <c r="L400" i="19"/>
  <c r="I400" i="19"/>
  <c r="D400" i="19" s="1"/>
  <c r="H400" i="19"/>
  <c r="F400" i="19"/>
  <c r="E400" i="19"/>
  <c r="B400" i="19"/>
  <c r="L399" i="19"/>
  <c r="I399" i="19"/>
  <c r="C399" i="19" s="1"/>
  <c r="H399" i="19"/>
  <c r="F399" i="19"/>
  <c r="E399" i="19"/>
  <c r="B399" i="19"/>
  <c r="L398" i="19"/>
  <c r="I398" i="19"/>
  <c r="H398" i="19"/>
  <c r="F398" i="19"/>
  <c r="E398" i="19"/>
  <c r="B398" i="19"/>
  <c r="L397" i="19"/>
  <c r="I397" i="19"/>
  <c r="H397" i="19"/>
  <c r="F397" i="19"/>
  <c r="E397" i="19"/>
  <c r="B397" i="19"/>
  <c r="L396" i="19"/>
  <c r="I396" i="19"/>
  <c r="H396" i="19"/>
  <c r="F396" i="19"/>
  <c r="E396" i="19"/>
  <c r="B396" i="19"/>
  <c r="L395" i="19"/>
  <c r="I395" i="19"/>
  <c r="C395" i="19" s="1"/>
  <c r="H395" i="19"/>
  <c r="F395" i="19"/>
  <c r="E395" i="19"/>
  <c r="B395" i="19"/>
  <c r="L394" i="19"/>
  <c r="I394" i="19"/>
  <c r="D394" i="19" s="1"/>
  <c r="H394" i="19"/>
  <c r="F394" i="19"/>
  <c r="E394" i="19"/>
  <c r="B394" i="19"/>
  <c r="L393" i="19"/>
  <c r="I393" i="19"/>
  <c r="H393" i="19"/>
  <c r="F393" i="19"/>
  <c r="E393" i="19"/>
  <c r="B393" i="19"/>
  <c r="L392" i="19"/>
  <c r="I392" i="19"/>
  <c r="H392" i="19"/>
  <c r="F392" i="19"/>
  <c r="E392" i="19"/>
  <c r="B392" i="19"/>
  <c r="L391" i="19"/>
  <c r="I391" i="19"/>
  <c r="D391" i="19" s="1"/>
  <c r="H391" i="19"/>
  <c r="F391" i="19"/>
  <c r="E391" i="19"/>
  <c r="B391" i="19"/>
  <c r="L390" i="19"/>
  <c r="I390" i="19"/>
  <c r="H390" i="19"/>
  <c r="F390" i="19"/>
  <c r="E390" i="19"/>
  <c r="B390" i="19"/>
  <c r="L389" i="19"/>
  <c r="I389" i="19"/>
  <c r="D389" i="19" s="1"/>
  <c r="H389" i="19"/>
  <c r="F389" i="19"/>
  <c r="E389" i="19"/>
  <c r="B389" i="19"/>
  <c r="L388" i="19"/>
  <c r="I388" i="19"/>
  <c r="D388" i="19" s="1"/>
  <c r="H388" i="19"/>
  <c r="F388" i="19"/>
  <c r="E388" i="19"/>
  <c r="B388" i="19"/>
  <c r="L387" i="19"/>
  <c r="I387" i="19"/>
  <c r="H387" i="19"/>
  <c r="F387" i="19"/>
  <c r="E387" i="19"/>
  <c r="B387" i="19"/>
  <c r="L386" i="19"/>
  <c r="I386" i="19"/>
  <c r="C386" i="19" s="1"/>
  <c r="H386" i="19"/>
  <c r="F386" i="19"/>
  <c r="E386" i="19"/>
  <c r="B386" i="19"/>
  <c r="L385" i="19"/>
  <c r="I385" i="19"/>
  <c r="D385" i="19" s="1"/>
  <c r="H385" i="19"/>
  <c r="F385" i="19"/>
  <c r="E385" i="19"/>
  <c r="B385" i="19"/>
  <c r="L384" i="19"/>
  <c r="I384" i="19"/>
  <c r="H384" i="19"/>
  <c r="F384" i="19"/>
  <c r="E384" i="19"/>
  <c r="B384" i="19"/>
  <c r="L383" i="19"/>
  <c r="I383" i="19"/>
  <c r="C383" i="19" s="1"/>
  <c r="H383" i="19"/>
  <c r="F383" i="19"/>
  <c r="E383" i="19"/>
  <c r="B383" i="19"/>
  <c r="L382" i="19"/>
  <c r="I382" i="19"/>
  <c r="D382" i="19" s="1"/>
  <c r="H382" i="19"/>
  <c r="F382" i="19"/>
  <c r="E382" i="19"/>
  <c r="B382" i="19"/>
  <c r="L381" i="19"/>
  <c r="I381" i="19"/>
  <c r="H381" i="19"/>
  <c r="F381" i="19"/>
  <c r="E381" i="19"/>
  <c r="B381" i="19"/>
  <c r="L380" i="19"/>
  <c r="I380" i="19"/>
  <c r="H380" i="19"/>
  <c r="F380" i="19"/>
  <c r="E380" i="19"/>
  <c r="B380" i="19"/>
  <c r="L379" i="19"/>
  <c r="I379" i="19"/>
  <c r="D379" i="19" s="1"/>
  <c r="H379" i="19"/>
  <c r="F379" i="19"/>
  <c r="E379" i="19"/>
  <c r="B379" i="19"/>
  <c r="L378" i="19"/>
  <c r="I378" i="19"/>
  <c r="C378" i="19" s="1"/>
  <c r="H378" i="19"/>
  <c r="F378" i="19"/>
  <c r="E378" i="19"/>
  <c r="B378" i="19"/>
  <c r="L377" i="19"/>
  <c r="I377" i="19"/>
  <c r="H377" i="19"/>
  <c r="F377" i="19"/>
  <c r="E377" i="19"/>
  <c r="B377" i="19"/>
  <c r="L376" i="19"/>
  <c r="I376" i="19"/>
  <c r="H376" i="19"/>
  <c r="F376" i="19"/>
  <c r="E376" i="19"/>
  <c r="B376" i="19"/>
  <c r="L375" i="19"/>
  <c r="I375" i="19"/>
  <c r="D375" i="19" s="1"/>
  <c r="H375" i="19"/>
  <c r="F375" i="19"/>
  <c r="E375" i="19"/>
  <c r="B375" i="19"/>
  <c r="L374" i="19"/>
  <c r="I374" i="19"/>
  <c r="D374" i="19" s="1"/>
  <c r="H374" i="19"/>
  <c r="F374" i="19"/>
  <c r="E374" i="19"/>
  <c r="B374" i="19"/>
  <c r="L373" i="19"/>
  <c r="I373" i="19"/>
  <c r="D373" i="19" s="1"/>
  <c r="H373" i="19"/>
  <c r="F373" i="19"/>
  <c r="E373" i="19"/>
  <c r="B373" i="19"/>
  <c r="L372" i="19"/>
  <c r="I372" i="19"/>
  <c r="D372" i="19" s="1"/>
  <c r="H372" i="19"/>
  <c r="F372" i="19"/>
  <c r="E372" i="19"/>
  <c r="B372" i="19"/>
  <c r="L371" i="19"/>
  <c r="I371" i="19"/>
  <c r="H371" i="19"/>
  <c r="F371" i="19"/>
  <c r="E371" i="19"/>
  <c r="B371" i="19"/>
  <c r="L370" i="19"/>
  <c r="I370" i="19"/>
  <c r="H370" i="19"/>
  <c r="F370" i="19"/>
  <c r="E370" i="19"/>
  <c r="B370" i="19"/>
  <c r="L369" i="19"/>
  <c r="I369" i="19"/>
  <c r="D369" i="19" s="1"/>
  <c r="H369" i="19"/>
  <c r="F369" i="19"/>
  <c r="E369" i="19"/>
  <c r="B369" i="19"/>
  <c r="L368" i="19"/>
  <c r="I368" i="19"/>
  <c r="H368" i="19"/>
  <c r="F368" i="19"/>
  <c r="E368" i="19"/>
  <c r="B368" i="19"/>
  <c r="L367" i="19"/>
  <c r="I367" i="19"/>
  <c r="C367" i="19" s="1"/>
  <c r="H367" i="19"/>
  <c r="F367" i="19"/>
  <c r="E367" i="19"/>
  <c r="B367" i="19"/>
  <c r="L366" i="19"/>
  <c r="I366" i="19"/>
  <c r="D366" i="19" s="1"/>
  <c r="H366" i="19"/>
  <c r="F366" i="19"/>
  <c r="E366" i="19"/>
  <c r="B366" i="19"/>
  <c r="L365" i="19"/>
  <c r="I365" i="19"/>
  <c r="H365" i="19"/>
  <c r="F365" i="19"/>
  <c r="E365" i="19"/>
  <c r="B365" i="19"/>
  <c r="L364" i="19"/>
  <c r="I364" i="19"/>
  <c r="C364" i="19" s="1"/>
  <c r="H364" i="19"/>
  <c r="F364" i="19"/>
  <c r="E364" i="19"/>
  <c r="B364" i="19"/>
  <c r="L363" i="19"/>
  <c r="I363" i="19"/>
  <c r="C363" i="19" s="1"/>
  <c r="H363" i="19"/>
  <c r="F363" i="19"/>
  <c r="E363" i="19"/>
  <c r="B363" i="19"/>
  <c r="L362" i="19"/>
  <c r="I362" i="19"/>
  <c r="C362" i="19" s="1"/>
  <c r="H362" i="19"/>
  <c r="F362" i="19"/>
  <c r="E362" i="19"/>
  <c r="B362" i="19"/>
  <c r="L361" i="19"/>
  <c r="I361" i="19"/>
  <c r="C361" i="19" s="1"/>
  <c r="H361" i="19"/>
  <c r="F361" i="19"/>
  <c r="E361" i="19"/>
  <c r="B361" i="19"/>
  <c r="L360" i="19"/>
  <c r="I360" i="19"/>
  <c r="H360" i="19"/>
  <c r="F360" i="19"/>
  <c r="E360" i="19"/>
  <c r="B360" i="19"/>
  <c r="L359" i="19"/>
  <c r="I359" i="19"/>
  <c r="D359" i="19" s="1"/>
  <c r="H359" i="19"/>
  <c r="F359" i="19"/>
  <c r="E359" i="19"/>
  <c r="B359" i="19"/>
  <c r="L358" i="19"/>
  <c r="I358" i="19"/>
  <c r="H358" i="19"/>
  <c r="F358" i="19"/>
  <c r="E358" i="19"/>
  <c r="B358" i="19"/>
  <c r="L357" i="19"/>
  <c r="I357" i="19"/>
  <c r="D357" i="19" s="1"/>
  <c r="H357" i="19"/>
  <c r="F357" i="19"/>
  <c r="E357" i="19"/>
  <c r="B357" i="19"/>
  <c r="L356" i="19"/>
  <c r="I356" i="19"/>
  <c r="H356" i="19"/>
  <c r="F356" i="19"/>
  <c r="E356" i="19"/>
  <c r="B356" i="19"/>
  <c r="L355" i="19"/>
  <c r="I355" i="19"/>
  <c r="D355" i="19" s="1"/>
  <c r="H355" i="19"/>
  <c r="F355" i="19"/>
  <c r="E355" i="19"/>
  <c r="B355" i="19"/>
  <c r="L354" i="19"/>
  <c r="I354" i="19"/>
  <c r="H354" i="19"/>
  <c r="F354" i="19"/>
  <c r="E354" i="19"/>
  <c r="B354" i="19"/>
  <c r="L353" i="19"/>
  <c r="I353" i="19"/>
  <c r="C353" i="19" s="1"/>
  <c r="H353" i="19"/>
  <c r="F353" i="19"/>
  <c r="E353" i="19"/>
  <c r="B353" i="19"/>
  <c r="L352" i="19"/>
  <c r="I352" i="19"/>
  <c r="H352" i="19"/>
  <c r="F352" i="19"/>
  <c r="E352" i="19"/>
  <c r="B352" i="19"/>
  <c r="L351" i="19"/>
  <c r="I351" i="19"/>
  <c r="C351" i="19" s="1"/>
  <c r="H351" i="19"/>
  <c r="F351" i="19"/>
  <c r="E351" i="19"/>
  <c r="B351" i="19"/>
  <c r="L350" i="19"/>
  <c r="I350" i="19"/>
  <c r="C350" i="19" s="1"/>
  <c r="H350" i="19"/>
  <c r="F350" i="19"/>
  <c r="E350" i="19"/>
  <c r="B350" i="19"/>
  <c r="L349" i="19"/>
  <c r="I349" i="19"/>
  <c r="C349" i="19" s="1"/>
  <c r="H349" i="19"/>
  <c r="F349" i="19"/>
  <c r="E349" i="19"/>
  <c r="B349" i="19"/>
  <c r="L348" i="19"/>
  <c r="I348" i="19"/>
  <c r="H348" i="19"/>
  <c r="F348" i="19"/>
  <c r="E348" i="19"/>
  <c r="B348" i="19"/>
  <c r="L347" i="19"/>
  <c r="I347" i="19"/>
  <c r="C347" i="19" s="1"/>
  <c r="H347" i="19"/>
  <c r="F347" i="19"/>
  <c r="E347" i="19"/>
  <c r="B347" i="19"/>
  <c r="L346" i="19"/>
  <c r="I346" i="19"/>
  <c r="C346" i="19" s="1"/>
  <c r="H346" i="19"/>
  <c r="F346" i="19"/>
  <c r="E346" i="19"/>
  <c r="B346" i="19"/>
  <c r="L345" i="19"/>
  <c r="I345" i="19"/>
  <c r="C345" i="19" s="1"/>
  <c r="H345" i="19"/>
  <c r="F345" i="19"/>
  <c r="E345" i="19"/>
  <c r="B345" i="19"/>
  <c r="L344" i="19"/>
  <c r="I344" i="19"/>
  <c r="H344" i="19"/>
  <c r="F344" i="19"/>
  <c r="E344" i="19"/>
  <c r="B344" i="19"/>
  <c r="L343" i="19"/>
  <c r="I343" i="19"/>
  <c r="D343" i="19" s="1"/>
  <c r="H343" i="19"/>
  <c r="F343" i="19"/>
  <c r="E343" i="19"/>
  <c r="B343" i="19"/>
  <c r="L342" i="19"/>
  <c r="I342" i="19"/>
  <c r="H342" i="19"/>
  <c r="F342" i="19"/>
  <c r="E342" i="19"/>
  <c r="B342" i="19"/>
  <c r="L341" i="19"/>
  <c r="I341" i="19"/>
  <c r="D341" i="19" s="1"/>
  <c r="H341" i="19"/>
  <c r="F341" i="19"/>
  <c r="E341" i="19"/>
  <c r="B341" i="19"/>
  <c r="L340" i="19"/>
  <c r="I340" i="19"/>
  <c r="H340" i="19"/>
  <c r="F340" i="19"/>
  <c r="E340" i="19"/>
  <c r="B340" i="19"/>
  <c r="L339" i="19"/>
  <c r="I339" i="19"/>
  <c r="D339" i="19" s="1"/>
  <c r="H339" i="19"/>
  <c r="F339" i="19"/>
  <c r="E339" i="19"/>
  <c r="B339" i="19"/>
  <c r="L338" i="19"/>
  <c r="I338" i="19"/>
  <c r="H338" i="19"/>
  <c r="F338" i="19"/>
  <c r="E338" i="19"/>
  <c r="B338" i="19"/>
  <c r="L337" i="19"/>
  <c r="I337" i="19"/>
  <c r="D337" i="19" s="1"/>
  <c r="H337" i="19"/>
  <c r="F337" i="19"/>
  <c r="E337" i="19"/>
  <c r="B337" i="19"/>
  <c r="L336" i="19"/>
  <c r="I336" i="19"/>
  <c r="H336" i="19"/>
  <c r="F336" i="19"/>
  <c r="E336" i="19"/>
  <c r="B336" i="19"/>
  <c r="L335" i="19"/>
  <c r="I335" i="19"/>
  <c r="D335" i="19" s="1"/>
  <c r="H335" i="19"/>
  <c r="F335" i="19"/>
  <c r="E335" i="19"/>
  <c r="B335" i="19"/>
  <c r="L334" i="19"/>
  <c r="I334" i="19"/>
  <c r="C334" i="19" s="1"/>
  <c r="H334" i="19"/>
  <c r="F334" i="19"/>
  <c r="E334" i="19"/>
  <c r="B334" i="19"/>
  <c r="L333" i="19"/>
  <c r="I333" i="19"/>
  <c r="D333" i="19" s="1"/>
  <c r="H333" i="19"/>
  <c r="F333" i="19"/>
  <c r="E333" i="19"/>
  <c r="B333" i="19"/>
  <c r="L332" i="19"/>
  <c r="I332" i="19"/>
  <c r="C332" i="19" s="1"/>
  <c r="H332" i="19"/>
  <c r="F332" i="19"/>
  <c r="E332" i="19"/>
  <c r="B332" i="19"/>
  <c r="L331" i="19"/>
  <c r="I331" i="19"/>
  <c r="C331" i="19" s="1"/>
  <c r="H331" i="19"/>
  <c r="F331" i="19"/>
  <c r="E331" i="19"/>
  <c r="B331" i="19"/>
  <c r="L330" i="19"/>
  <c r="I330" i="19"/>
  <c r="H330" i="19"/>
  <c r="F330" i="19"/>
  <c r="E330" i="19"/>
  <c r="B330" i="19"/>
  <c r="L329" i="19"/>
  <c r="I329" i="19"/>
  <c r="H329" i="19"/>
  <c r="F329" i="19"/>
  <c r="E329" i="19"/>
  <c r="B329" i="19"/>
  <c r="L328" i="19"/>
  <c r="I328" i="19"/>
  <c r="H328" i="19"/>
  <c r="F328" i="19"/>
  <c r="E328" i="19"/>
  <c r="B328" i="19"/>
  <c r="L327" i="19"/>
  <c r="I327" i="19"/>
  <c r="D327" i="19" s="1"/>
  <c r="H327" i="19"/>
  <c r="F327" i="19"/>
  <c r="E327" i="19"/>
  <c r="B327" i="19"/>
  <c r="L326" i="19"/>
  <c r="I326" i="19"/>
  <c r="H326" i="19"/>
  <c r="F326" i="19"/>
  <c r="E326" i="19"/>
  <c r="B326" i="19"/>
  <c r="L325" i="19"/>
  <c r="I325" i="19"/>
  <c r="D325" i="19" s="1"/>
  <c r="H325" i="19"/>
  <c r="F325" i="19"/>
  <c r="E325" i="19"/>
  <c r="B325" i="19"/>
  <c r="L324" i="19"/>
  <c r="I324" i="19"/>
  <c r="H324" i="19"/>
  <c r="F324" i="19"/>
  <c r="E324" i="19"/>
  <c r="B324" i="19"/>
  <c r="L323" i="19"/>
  <c r="I323" i="19"/>
  <c r="D323" i="19" s="1"/>
  <c r="H323" i="19"/>
  <c r="F323" i="19"/>
  <c r="E323" i="19"/>
  <c r="B323" i="19"/>
  <c r="L322" i="19"/>
  <c r="I322" i="19"/>
  <c r="C322" i="19" s="1"/>
  <c r="H322" i="19"/>
  <c r="F322" i="19"/>
  <c r="E322" i="19"/>
  <c r="B322" i="19"/>
  <c r="L321" i="19"/>
  <c r="I321" i="19"/>
  <c r="C321" i="19" s="1"/>
  <c r="H321" i="19"/>
  <c r="F321" i="19"/>
  <c r="E321" i="19"/>
  <c r="B321" i="19"/>
  <c r="L320" i="19"/>
  <c r="I320" i="19"/>
  <c r="H320" i="19"/>
  <c r="F320" i="19"/>
  <c r="E320" i="19"/>
  <c r="B320" i="19"/>
  <c r="L319" i="19"/>
  <c r="I319" i="19"/>
  <c r="C319" i="19" s="1"/>
  <c r="H319" i="19"/>
  <c r="F319" i="19"/>
  <c r="E319" i="19"/>
  <c r="B319" i="19"/>
  <c r="L318" i="19"/>
  <c r="I318" i="19"/>
  <c r="C318" i="19" s="1"/>
  <c r="H318" i="19"/>
  <c r="F318" i="19"/>
  <c r="E318" i="19"/>
  <c r="B318" i="19"/>
  <c r="L317" i="19"/>
  <c r="I317" i="19"/>
  <c r="D317" i="19" s="1"/>
  <c r="H317" i="19"/>
  <c r="F317" i="19"/>
  <c r="E317" i="19"/>
  <c r="B317" i="19"/>
  <c r="L316" i="19"/>
  <c r="I316" i="19"/>
  <c r="H316" i="19"/>
  <c r="F316" i="19"/>
  <c r="E316" i="19"/>
  <c r="B316" i="19"/>
  <c r="L315" i="19"/>
  <c r="I315" i="19"/>
  <c r="C315" i="19" s="1"/>
  <c r="H315" i="19"/>
  <c r="F315" i="19"/>
  <c r="E315" i="19"/>
  <c r="B315" i="19"/>
  <c r="L314" i="19"/>
  <c r="I314" i="19"/>
  <c r="H314" i="19"/>
  <c r="F314" i="19"/>
  <c r="E314" i="19"/>
  <c r="B314" i="19"/>
  <c r="L313" i="19"/>
  <c r="I313" i="19"/>
  <c r="C313" i="19" s="1"/>
  <c r="H313" i="19"/>
  <c r="F313" i="19"/>
  <c r="E313" i="19"/>
  <c r="B313" i="19"/>
  <c r="L312" i="19"/>
  <c r="I312" i="19"/>
  <c r="H312" i="19"/>
  <c r="F312" i="19"/>
  <c r="E312" i="19"/>
  <c r="B312" i="19"/>
  <c r="L311" i="19"/>
  <c r="I311" i="19"/>
  <c r="D311" i="19" s="1"/>
  <c r="H311" i="19"/>
  <c r="F311" i="19"/>
  <c r="E311" i="19"/>
  <c r="B311" i="19"/>
  <c r="L310" i="19"/>
  <c r="I310" i="19"/>
  <c r="H310" i="19"/>
  <c r="F310" i="19"/>
  <c r="E310" i="19"/>
  <c r="B310" i="19"/>
  <c r="L309" i="19"/>
  <c r="I309" i="19"/>
  <c r="D309" i="19" s="1"/>
  <c r="H309" i="19"/>
  <c r="F309" i="19"/>
  <c r="E309" i="19"/>
  <c r="B309" i="19"/>
  <c r="L308" i="19"/>
  <c r="I308" i="19"/>
  <c r="C308" i="19" s="1"/>
  <c r="H308" i="19"/>
  <c r="F308" i="19"/>
  <c r="E308" i="19"/>
  <c r="B308" i="19"/>
  <c r="L307" i="19"/>
  <c r="I307" i="19"/>
  <c r="D307" i="19" s="1"/>
  <c r="H307" i="19"/>
  <c r="F307" i="19"/>
  <c r="E307" i="19"/>
  <c r="B307" i="19"/>
  <c r="L306" i="19"/>
  <c r="I306" i="19"/>
  <c r="H306" i="19"/>
  <c r="F306" i="19"/>
  <c r="E306" i="19"/>
  <c r="B306" i="19"/>
  <c r="L305" i="19"/>
  <c r="I305" i="19"/>
  <c r="D305" i="19" s="1"/>
  <c r="H305" i="19"/>
  <c r="F305" i="19"/>
  <c r="E305" i="19"/>
  <c r="B305" i="19"/>
  <c r="L304" i="19"/>
  <c r="I304" i="19"/>
  <c r="H304" i="19"/>
  <c r="F304" i="19"/>
  <c r="E304" i="19"/>
  <c r="B304" i="19"/>
  <c r="L303" i="19"/>
  <c r="I303" i="19"/>
  <c r="C303" i="19" s="1"/>
  <c r="H303" i="19"/>
  <c r="F303" i="19"/>
  <c r="E303" i="19"/>
  <c r="B303" i="19"/>
  <c r="L302" i="19"/>
  <c r="I302" i="19"/>
  <c r="C302" i="19" s="1"/>
  <c r="H302" i="19"/>
  <c r="F302" i="19"/>
  <c r="E302" i="19"/>
  <c r="B302" i="19"/>
  <c r="L301" i="19"/>
  <c r="I301" i="19"/>
  <c r="C301" i="19" s="1"/>
  <c r="H301" i="19"/>
  <c r="F301" i="19"/>
  <c r="E301" i="19"/>
  <c r="B301" i="19"/>
  <c r="L300" i="19"/>
  <c r="I300" i="19"/>
  <c r="H300" i="19"/>
  <c r="F300" i="19"/>
  <c r="E300" i="19"/>
  <c r="B300" i="19"/>
  <c r="L299" i="19"/>
  <c r="I299" i="19"/>
  <c r="C299" i="19" s="1"/>
  <c r="H299" i="19"/>
  <c r="F299" i="19"/>
  <c r="E299" i="19"/>
  <c r="B299" i="19"/>
  <c r="L298" i="19"/>
  <c r="I298" i="19"/>
  <c r="H298" i="19"/>
  <c r="F298" i="19"/>
  <c r="E298" i="19"/>
  <c r="B298" i="19"/>
  <c r="L297" i="19"/>
  <c r="I297" i="19"/>
  <c r="C297" i="19" s="1"/>
  <c r="H297" i="19"/>
  <c r="F297" i="19"/>
  <c r="E297" i="19"/>
  <c r="B297" i="19"/>
  <c r="L296" i="19"/>
  <c r="I296" i="19"/>
  <c r="H296" i="19"/>
  <c r="F296" i="19"/>
  <c r="E296" i="19"/>
  <c r="B296" i="19"/>
  <c r="L295" i="19"/>
  <c r="I295" i="19"/>
  <c r="D295" i="19" s="1"/>
  <c r="H295" i="19"/>
  <c r="F295" i="19"/>
  <c r="E295" i="19"/>
  <c r="B295" i="19"/>
  <c r="L294" i="19"/>
  <c r="I294" i="19"/>
  <c r="H294" i="19"/>
  <c r="F294" i="19"/>
  <c r="E294" i="19"/>
  <c r="B294" i="19"/>
  <c r="L293" i="19"/>
  <c r="I293" i="19"/>
  <c r="D293" i="19" s="1"/>
  <c r="H293" i="19"/>
  <c r="F293" i="19"/>
  <c r="E293" i="19"/>
  <c r="B293" i="19"/>
  <c r="L292" i="19"/>
  <c r="I292" i="19"/>
  <c r="C292" i="19" s="1"/>
  <c r="H292" i="19"/>
  <c r="F292" i="19"/>
  <c r="E292" i="19"/>
  <c r="B292" i="19"/>
  <c r="L291" i="19"/>
  <c r="I291" i="19"/>
  <c r="D291" i="19" s="1"/>
  <c r="H291" i="19"/>
  <c r="F291" i="19"/>
  <c r="E291" i="19"/>
  <c r="B291" i="19"/>
  <c r="L290" i="19"/>
  <c r="I290" i="19"/>
  <c r="C290" i="19" s="1"/>
  <c r="H290" i="19"/>
  <c r="F290" i="19"/>
  <c r="E290" i="19"/>
  <c r="B290" i="19"/>
  <c r="L289" i="19"/>
  <c r="I289" i="19"/>
  <c r="C289" i="19" s="1"/>
  <c r="H289" i="19"/>
  <c r="F289" i="19"/>
  <c r="E289" i="19"/>
  <c r="B289" i="19"/>
  <c r="L288" i="19"/>
  <c r="I288" i="19"/>
  <c r="H288" i="19"/>
  <c r="F288" i="19"/>
  <c r="E288" i="19"/>
  <c r="B288" i="19"/>
  <c r="L287" i="19"/>
  <c r="I287" i="19"/>
  <c r="D287" i="19" s="1"/>
  <c r="H287" i="19"/>
  <c r="F287" i="19"/>
  <c r="E287" i="19"/>
  <c r="B287" i="19"/>
  <c r="L286" i="19"/>
  <c r="I286" i="19"/>
  <c r="H286" i="19"/>
  <c r="F286" i="19"/>
  <c r="E286" i="19"/>
  <c r="B286" i="19"/>
  <c r="L285" i="19"/>
  <c r="I285" i="19"/>
  <c r="C285" i="19" s="1"/>
  <c r="H285" i="19"/>
  <c r="F285" i="19"/>
  <c r="E285" i="19"/>
  <c r="B285" i="19"/>
  <c r="L284" i="19"/>
  <c r="I284" i="19"/>
  <c r="H284" i="19"/>
  <c r="F284" i="19"/>
  <c r="E284" i="19"/>
  <c r="B284" i="19"/>
  <c r="L283" i="19"/>
  <c r="I283" i="19"/>
  <c r="C283" i="19" s="1"/>
  <c r="H283" i="19"/>
  <c r="F283" i="19"/>
  <c r="E283" i="19"/>
  <c r="B283" i="19"/>
  <c r="L282" i="19"/>
  <c r="I282" i="19"/>
  <c r="H282" i="19"/>
  <c r="F282" i="19"/>
  <c r="E282" i="19"/>
  <c r="B282" i="19"/>
  <c r="L281" i="19"/>
  <c r="I281" i="19"/>
  <c r="C281" i="19" s="1"/>
  <c r="H281" i="19"/>
  <c r="F281" i="19"/>
  <c r="E281" i="19"/>
  <c r="B281" i="19"/>
  <c r="L280" i="19"/>
  <c r="I280" i="19"/>
  <c r="H280" i="19"/>
  <c r="F280" i="19"/>
  <c r="E280" i="19"/>
  <c r="B280" i="19"/>
  <c r="L279" i="19"/>
  <c r="I279" i="19"/>
  <c r="D279" i="19" s="1"/>
  <c r="H279" i="19"/>
  <c r="F279" i="19"/>
  <c r="E279" i="19"/>
  <c r="B279" i="19"/>
  <c r="L278" i="19"/>
  <c r="I278" i="19"/>
  <c r="C278" i="19" s="1"/>
  <c r="H278" i="19"/>
  <c r="F278" i="19"/>
  <c r="E278" i="19"/>
  <c r="B278" i="19"/>
  <c r="L277" i="19"/>
  <c r="I277" i="19"/>
  <c r="D277" i="19" s="1"/>
  <c r="H277" i="19"/>
  <c r="F277" i="19"/>
  <c r="E277" i="19"/>
  <c r="B277" i="19"/>
  <c r="L276" i="19"/>
  <c r="I276" i="19"/>
  <c r="C276" i="19" s="1"/>
  <c r="H276" i="19"/>
  <c r="F276" i="19"/>
  <c r="E276" i="19"/>
  <c r="B276" i="19"/>
  <c r="L275" i="19"/>
  <c r="I275" i="19"/>
  <c r="D275" i="19" s="1"/>
  <c r="H275" i="19"/>
  <c r="F275" i="19"/>
  <c r="E275" i="19"/>
  <c r="B275" i="19"/>
  <c r="L274" i="19"/>
  <c r="I274" i="19"/>
  <c r="H274" i="19"/>
  <c r="F274" i="19"/>
  <c r="E274" i="19"/>
  <c r="B274" i="19"/>
  <c r="L273" i="19"/>
  <c r="I273" i="19"/>
  <c r="C273" i="19" s="1"/>
  <c r="H273" i="19"/>
  <c r="F273" i="19"/>
  <c r="E273" i="19"/>
  <c r="B273" i="19"/>
  <c r="L272" i="19"/>
  <c r="I272" i="19"/>
  <c r="H272" i="19"/>
  <c r="F272" i="19"/>
  <c r="E272" i="19"/>
  <c r="B272" i="19"/>
  <c r="L271" i="19"/>
  <c r="I271" i="19"/>
  <c r="D271" i="19" s="1"/>
  <c r="H271" i="19"/>
  <c r="F271" i="19"/>
  <c r="E271" i="19"/>
  <c r="B271" i="19"/>
  <c r="L270" i="19"/>
  <c r="I270" i="19"/>
  <c r="H270" i="19"/>
  <c r="F270" i="19"/>
  <c r="E270" i="19"/>
  <c r="B270" i="19"/>
  <c r="L269" i="19"/>
  <c r="I269" i="19"/>
  <c r="C269" i="19" s="1"/>
  <c r="H269" i="19"/>
  <c r="F269" i="19"/>
  <c r="E269" i="19"/>
  <c r="B269" i="19"/>
  <c r="L268" i="19"/>
  <c r="I268" i="19"/>
  <c r="H268" i="19"/>
  <c r="F268" i="19"/>
  <c r="E268" i="19"/>
  <c r="B268" i="19"/>
  <c r="L267" i="19"/>
  <c r="I267" i="19"/>
  <c r="C267" i="19" s="1"/>
  <c r="H267" i="19"/>
  <c r="F267" i="19"/>
  <c r="E267" i="19"/>
  <c r="B267" i="19"/>
  <c r="L266" i="19"/>
  <c r="I266" i="19"/>
  <c r="C266" i="19" s="1"/>
  <c r="H266" i="19"/>
  <c r="F266" i="19"/>
  <c r="E266" i="19"/>
  <c r="B266" i="19"/>
  <c r="L265" i="19"/>
  <c r="I265" i="19"/>
  <c r="H265" i="19"/>
  <c r="F265" i="19"/>
  <c r="E265" i="19"/>
  <c r="B265" i="19"/>
  <c r="L264" i="19"/>
  <c r="I264" i="19"/>
  <c r="H264" i="19"/>
  <c r="F264" i="19"/>
  <c r="E264" i="19"/>
  <c r="B264" i="19"/>
  <c r="L263" i="19"/>
  <c r="I263" i="19"/>
  <c r="D263" i="19" s="1"/>
  <c r="H263" i="19"/>
  <c r="F263" i="19"/>
  <c r="E263" i="19"/>
  <c r="B263" i="19"/>
  <c r="L262" i="19"/>
  <c r="I262" i="19"/>
  <c r="H262" i="19"/>
  <c r="F262" i="19"/>
  <c r="E262" i="19"/>
  <c r="B262" i="19"/>
  <c r="L261" i="19"/>
  <c r="I261" i="19"/>
  <c r="D261" i="19" s="1"/>
  <c r="H261" i="19"/>
  <c r="F261" i="19"/>
  <c r="E261" i="19"/>
  <c r="B261" i="19"/>
  <c r="L260" i="19"/>
  <c r="I260" i="19"/>
  <c r="C260" i="19" s="1"/>
  <c r="H260" i="19"/>
  <c r="F260" i="19"/>
  <c r="E260" i="19"/>
  <c r="B260" i="19"/>
  <c r="L259" i="19"/>
  <c r="I259" i="19"/>
  <c r="C259" i="19" s="1"/>
  <c r="H259" i="19"/>
  <c r="F259" i="19"/>
  <c r="E259" i="19"/>
  <c r="B259" i="19"/>
  <c r="L258" i="19"/>
  <c r="I258" i="19"/>
  <c r="H258" i="19"/>
  <c r="F258" i="19"/>
  <c r="E258" i="19"/>
  <c r="B258" i="19"/>
  <c r="L257" i="19"/>
  <c r="I257" i="19"/>
  <c r="D257" i="19" s="1"/>
  <c r="H257" i="19"/>
  <c r="F257" i="19"/>
  <c r="E257" i="19"/>
  <c r="B257" i="19"/>
  <c r="L256" i="19"/>
  <c r="I256" i="19"/>
  <c r="H256" i="19"/>
  <c r="F256" i="19"/>
  <c r="E256" i="19"/>
  <c r="B256" i="19"/>
  <c r="L255" i="19"/>
  <c r="I255" i="19"/>
  <c r="C255" i="19" s="1"/>
  <c r="H255" i="19"/>
  <c r="F255" i="19"/>
  <c r="E255" i="19"/>
  <c r="B255" i="19"/>
  <c r="L254" i="19"/>
  <c r="I254" i="19"/>
  <c r="H254" i="19"/>
  <c r="F254" i="19"/>
  <c r="E254" i="19"/>
  <c r="B254" i="19"/>
  <c r="L253" i="19"/>
  <c r="I253" i="19"/>
  <c r="D253" i="19" s="1"/>
  <c r="H253" i="19"/>
  <c r="F253" i="19"/>
  <c r="E253" i="19"/>
  <c r="B253" i="19"/>
  <c r="L252" i="19"/>
  <c r="I252" i="19"/>
  <c r="H252" i="19"/>
  <c r="F252" i="19"/>
  <c r="E252" i="19"/>
  <c r="B252" i="19"/>
  <c r="L251" i="19"/>
  <c r="I251" i="19"/>
  <c r="D251" i="19" s="1"/>
  <c r="H251" i="19"/>
  <c r="F251" i="19"/>
  <c r="E251" i="19"/>
  <c r="B251" i="19"/>
  <c r="L250" i="19"/>
  <c r="I250" i="19"/>
  <c r="C250" i="19" s="1"/>
  <c r="H250" i="19"/>
  <c r="F250" i="19"/>
  <c r="E250" i="19"/>
  <c r="B250" i="19"/>
  <c r="L249" i="19"/>
  <c r="I249" i="19"/>
  <c r="C249" i="19" s="1"/>
  <c r="H249" i="19"/>
  <c r="F249" i="19"/>
  <c r="E249" i="19"/>
  <c r="B249" i="19"/>
  <c r="L248" i="19"/>
  <c r="I248" i="19"/>
  <c r="H248" i="19"/>
  <c r="F248" i="19"/>
  <c r="E248" i="19"/>
  <c r="B248" i="19"/>
  <c r="L247" i="19"/>
  <c r="I247" i="19"/>
  <c r="C247" i="19" s="1"/>
  <c r="H247" i="19"/>
  <c r="F247" i="19"/>
  <c r="E247" i="19"/>
  <c r="B247" i="19"/>
  <c r="L246" i="19"/>
  <c r="I246" i="19"/>
  <c r="C246" i="19" s="1"/>
  <c r="H246" i="19"/>
  <c r="F246" i="19"/>
  <c r="E246" i="19"/>
  <c r="B246" i="19"/>
  <c r="L245" i="19"/>
  <c r="I245" i="19"/>
  <c r="D245" i="19" s="1"/>
  <c r="H245" i="19"/>
  <c r="F245" i="19"/>
  <c r="E245" i="19"/>
  <c r="B245" i="19"/>
  <c r="L244" i="19"/>
  <c r="I244" i="19"/>
  <c r="H244" i="19"/>
  <c r="F244" i="19"/>
  <c r="E244" i="19"/>
  <c r="B244" i="19"/>
  <c r="L243" i="19"/>
  <c r="I243" i="19"/>
  <c r="C243" i="19" s="1"/>
  <c r="H243" i="19"/>
  <c r="F243" i="19"/>
  <c r="E243" i="19"/>
  <c r="B243" i="19"/>
  <c r="L242" i="19"/>
  <c r="I242" i="19"/>
  <c r="H242" i="19"/>
  <c r="F242" i="19"/>
  <c r="E242" i="19"/>
  <c r="B242" i="19"/>
  <c r="L241" i="19"/>
  <c r="I241" i="19"/>
  <c r="D241" i="19" s="1"/>
  <c r="H241" i="19"/>
  <c r="F241" i="19"/>
  <c r="E241" i="19"/>
  <c r="B241" i="19"/>
  <c r="L240" i="19"/>
  <c r="I240" i="19"/>
  <c r="H240" i="19"/>
  <c r="F240" i="19"/>
  <c r="E240" i="19"/>
  <c r="B240" i="19"/>
  <c r="L239" i="19"/>
  <c r="I239" i="19"/>
  <c r="C239" i="19" s="1"/>
  <c r="H239" i="19"/>
  <c r="F239" i="19"/>
  <c r="E239" i="19"/>
  <c r="B239" i="19"/>
  <c r="L238" i="19"/>
  <c r="I238" i="19"/>
  <c r="H238" i="19"/>
  <c r="F238" i="19"/>
  <c r="E238" i="19"/>
  <c r="B238" i="19"/>
  <c r="L237" i="19"/>
  <c r="I237" i="19"/>
  <c r="C237" i="19" s="1"/>
  <c r="H237" i="19"/>
  <c r="F237" i="19"/>
  <c r="E237" i="19"/>
  <c r="B237" i="19"/>
  <c r="L236" i="19"/>
  <c r="I236" i="19"/>
  <c r="C236" i="19" s="1"/>
  <c r="H236" i="19"/>
  <c r="F236" i="19"/>
  <c r="E236" i="19"/>
  <c r="B236" i="19"/>
  <c r="L235" i="19"/>
  <c r="I235" i="19"/>
  <c r="D235" i="19" s="1"/>
  <c r="H235" i="19"/>
  <c r="F235" i="19"/>
  <c r="E235" i="19"/>
  <c r="B235" i="19"/>
  <c r="L234" i="19"/>
  <c r="I234" i="19"/>
  <c r="C234" i="19" s="1"/>
  <c r="H234" i="19"/>
  <c r="F234" i="19"/>
  <c r="E234" i="19"/>
  <c r="B234" i="19"/>
  <c r="L233" i="19"/>
  <c r="I233" i="19"/>
  <c r="C233" i="19" s="1"/>
  <c r="H233" i="19"/>
  <c r="F233" i="19"/>
  <c r="E233" i="19"/>
  <c r="B233" i="19"/>
  <c r="L232" i="19"/>
  <c r="I232" i="19"/>
  <c r="H232" i="19"/>
  <c r="F232" i="19"/>
  <c r="E232" i="19"/>
  <c r="B232" i="19"/>
  <c r="L231" i="19"/>
  <c r="I231" i="19"/>
  <c r="C231" i="19" s="1"/>
  <c r="H231" i="19"/>
  <c r="F231" i="19"/>
  <c r="E231" i="19"/>
  <c r="B231" i="19"/>
  <c r="L230" i="19"/>
  <c r="I230" i="19"/>
  <c r="H230" i="19"/>
  <c r="F230" i="19"/>
  <c r="E230" i="19"/>
  <c r="B230" i="19"/>
  <c r="L229" i="19"/>
  <c r="I229" i="19"/>
  <c r="D229" i="19" s="1"/>
  <c r="H229" i="19"/>
  <c r="F229" i="19"/>
  <c r="E229" i="19"/>
  <c r="B229" i="19"/>
  <c r="L228" i="19"/>
  <c r="I228" i="19"/>
  <c r="H228" i="19"/>
  <c r="F228" i="19"/>
  <c r="E228" i="19"/>
  <c r="B228" i="19"/>
  <c r="L227" i="19"/>
  <c r="I227" i="19"/>
  <c r="C227" i="19" s="1"/>
  <c r="H227" i="19"/>
  <c r="F227" i="19"/>
  <c r="E227" i="19"/>
  <c r="B227" i="19"/>
  <c r="L226" i="19"/>
  <c r="I226" i="19"/>
  <c r="H226" i="19"/>
  <c r="F226" i="19"/>
  <c r="E226" i="19"/>
  <c r="B226" i="19"/>
  <c r="L225" i="19"/>
  <c r="I225" i="19"/>
  <c r="C225" i="19" s="1"/>
  <c r="H225" i="19"/>
  <c r="F225" i="19"/>
  <c r="E225" i="19"/>
  <c r="B225" i="19"/>
  <c r="L224" i="19"/>
  <c r="I224" i="19"/>
  <c r="H224" i="19"/>
  <c r="F224" i="19"/>
  <c r="E224" i="19"/>
  <c r="B224" i="19"/>
  <c r="L223" i="19"/>
  <c r="I223" i="19"/>
  <c r="H223" i="19"/>
  <c r="F223" i="19"/>
  <c r="E223" i="19"/>
  <c r="B223" i="19"/>
  <c r="L222" i="19"/>
  <c r="I222" i="19"/>
  <c r="C222" i="19" s="1"/>
  <c r="H222" i="19"/>
  <c r="F222" i="19"/>
  <c r="E222" i="19"/>
  <c r="B222" i="19"/>
  <c r="L221" i="19"/>
  <c r="I221" i="19"/>
  <c r="C221" i="19" s="1"/>
  <c r="H221" i="19"/>
  <c r="F221" i="19"/>
  <c r="E221" i="19"/>
  <c r="B221" i="19"/>
  <c r="L220" i="19"/>
  <c r="I220" i="19"/>
  <c r="H220" i="19"/>
  <c r="F220" i="19"/>
  <c r="E220" i="19"/>
  <c r="B220" i="19"/>
  <c r="L219" i="19"/>
  <c r="I219" i="19"/>
  <c r="C219" i="19" s="1"/>
  <c r="H219" i="19"/>
  <c r="F219" i="19"/>
  <c r="E219" i="19"/>
  <c r="B219" i="19"/>
  <c r="L218" i="19"/>
  <c r="I218" i="19"/>
  <c r="C218" i="19" s="1"/>
  <c r="H218" i="19"/>
  <c r="F218" i="19"/>
  <c r="E218" i="19"/>
  <c r="B218" i="19"/>
  <c r="L217" i="19"/>
  <c r="I217" i="19"/>
  <c r="C217" i="19" s="1"/>
  <c r="H217" i="19"/>
  <c r="F217" i="19"/>
  <c r="E217" i="19"/>
  <c r="B217" i="19"/>
  <c r="L216" i="19"/>
  <c r="I216" i="19"/>
  <c r="H216" i="19"/>
  <c r="F216" i="19"/>
  <c r="E216" i="19"/>
  <c r="B216" i="19"/>
  <c r="L215" i="19"/>
  <c r="I215" i="19"/>
  <c r="D215" i="19" s="1"/>
  <c r="H215" i="19"/>
  <c r="F215" i="19"/>
  <c r="E215" i="19"/>
  <c r="B215" i="19"/>
  <c r="L214" i="19"/>
  <c r="I214" i="19"/>
  <c r="H214" i="19"/>
  <c r="F214" i="19"/>
  <c r="E214" i="19"/>
  <c r="B214" i="19"/>
  <c r="L213" i="19"/>
  <c r="I213" i="19"/>
  <c r="D213" i="19" s="1"/>
  <c r="H213" i="19"/>
  <c r="F213" i="19"/>
  <c r="E213" i="19"/>
  <c r="B213" i="19"/>
  <c r="L212" i="19"/>
  <c r="I212" i="19"/>
  <c r="H212" i="19"/>
  <c r="F212" i="19"/>
  <c r="E212" i="19"/>
  <c r="B212" i="19"/>
  <c r="L211" i="19"/>
  <c r="I211" i="19"/>
  <c r="C211" i="19" s="1"/>
  <c r="H211" i="19"/>
  <c r="F211" i="19"/>
  <c r="E211" i="19"/>
  <c r="B211" i="19"/>
  <c r="L210" i="19"/>
  <c r="I210" i="19"/>
  <c r="H210" i="19"/>
  <c r="F210" i="19"/>
  <c r="E210" i="19"/>
  <c r="B210" i="19"/>
  <c r="L209" i="19"/>
  <c r="I209" i="19"/>
  <c r="C209" i="19" s="1"/>
  <c r="H209" i="19"/>
  <c r="F209" i="19"/>
  <c r="E209" i="19"/>
  <c r="B209" i="19"/>
  <c r="L208" i="19"/>
  <c r="I208" i="19"/>
  <c r="H208" i="19"/>
  <c r="F208" i="19"/>
  <c r="E208" i="19"/>
  <c r="B208" i="19"/>
  <c r="L207" i="19"/>
  <c r="I207" i="19"/>
  <c r="C207" i="19" s="1"/>
  <c r="H207" i="19"/>
  <c r="F207" i="19"/>
  <c r="E207" i="19"/>
  <c r="B207" i="19"/>
  <c r="L206" i="19"/>
  <c r="I206" i="19"/>
  <c r="C206" i="19" s="1"/>
  <c r="H206" i="19"/>
  <c r="F206" i="19"/>
  <c r="E206" i="19"/>
  <c r="B206" i="19"/>
  <c r="L205" i="19"/>
  <c r="I205" i="19"/>
  <c r="D205" i="19" s="1"/>
  <c r="H205" i="19"/>
  <c r="F205" i="19"/>
  <c r="E205" i="19"/>
  <c r="B205" i="19"/>
  <c r="L204" i="19"/>
  <c r="I204" i="19"/>
  <c r="C204" i="19" s="1"/>
  <c r="H204" i="19"/>
  <c r="F204" i="19"/>
  <c r="E204" i="19"/>
  <c r="B204" i="19"/>
  <c r="L203" i="19"/>
  <c r="I203" i="19"/>
  <c r="C203" i="19" s="1"/>
  <c r="H203" i="19"/>
  <c r="F203" i="19"/>
  <c r="E203" i="19"/>
  <c r="B203" i="19"/>
  <c r="L202" i="19"/>
  <c r="I202" i="19"/>
  <c r="H202" i="19"/>
  <c r="F202" i="19"/>
  <c r="E202" i="19"/>
  <c r="B202" i="19"/>
  <c r="L201" i="19"/>
  <c r="I201" i="19"/>
  <c r="H201" i="19"/>
  <c r="F201" i="19"/>
  <c r="E201" i="19"/>
  <c r="B201" i="19"/>
  <c r="L200" i="19"/>
  <c r="I200" i="19"/>
  <c r="H200" i="19"/>
  <c r="F200" i="19"/>
  <c r="E200" i="19"/>
  <c r="B200" i="19"/>
  <c r="L199" i="19"/>
  <c r="I199" i="19"/>
  <c r="D199" i="19" s="1"/>
  <c r="H199" i="19"/>
  <c r="F199" i="19"/>
  <c r="E199" i="19"/>
  <c r="B199" i="19"/>
  <c r="L198" i="19"/>
  <c r="I198" i="19"/>
  <c r="H198" i="19"/>
  <c r="F198" i="19"/>
  <c r="E198" i="19"/>
  <c r="B198" i="19"/>
  <c r="L197" i="19"/>
  <c r="I197" i="19"/>
  <c r="D197" i="19" s="1"/>
  <c r="H197" i="19"/>
  <c r="F197" i="19"/>
  <c r="E197" i="19"/>
  <c r="B197" i="19"/>
  <c r="L196" i="19"/>
  <c r="I196" i="19"/>
  <c r="H196" i="19"/>
  <c r="F196" i="19"/>
  <c r="E196" i="19"/>
  <c r="B196" i="19"/>
  <c r="L195" i="19"/>
  <c r="I195" i="19"/>
  <c r="C195" i="19" s="1"/>
  <c r="H195" i="19"/>
  <c r="F195" i="19"/>
  <c r="E195" i="19"/>
  <c r="B195" i="19"/>
  <c r="L194" i="19"/>
  <c r="I194" i="19"/>
  <c r="C194" i="19" s="1"/>
  <c r="H194" i="19"/>
  <c r="F194" i="19"/>
  <c r="E194" i="19"/>
  <c r="B194" i="19"/>
  <c r="L193" i="19"/>
  <c r="I193" i="19"/>
  <c r="D193" i="19" s="1"/>
  <c r="H193" i="19"/>
  <c r="F193" i="19"/>
  <c r="E193" i="19"/>
  <c r="B193" i="19"/>
  <c r="L192" i="19"/>
  <c r="I192" i="19"/>
  <c r="H192" i="19"/>
  <c r="F192" i="19"/>
  <c r="E192" i="19"/>
  <c r="B192" i="19"/>
  <c r="L191" i="19"/>
  <c r="I191" i="19"/>
  <c r="C191" i="19" s="1"/>
  <c r="H191" i="19"/>
  <c r="F191" i="19"/>
  <c r="E191" i="19"/>
  <c r="B191" i="19"/>
  <c r="L190" i="19"/>
  <c r="I190" i="19"/>
  <c r="C190" i="19" s="1"/>
  <c r="H190" i="19"/>
  <c r="F190" i="19"/>
  <c r="E190" i="19"/>
  <c r="B190" i="19"/>
  <c r="L189" i="19"/>
  <c r="I189" i="19"/>
  <c r="D189" i="19" s="1"/>
  <c r="H189" i="19"/>
  <c r="F189" i="19"/>
  <c r="E189" i="19"/>
  <c r="B189" i="19"/>
  <c r="L188" i="19"/>
  <c r="I188" i="19"/>
  <c r="H188" i="19"/>
  <c r="F188" i="19"/>
  <c r="E188" i="19"/>
  <c r="B188" i="19"/>
  <c r="L187" i="19"/>
  <c r="I187" i="19"/>
  <c r="D187" i="19" s="1"/>
  <c r="H187" i="19"/>
  <c r="F187" i="19"/>
  <c r="E187" i="19"/>
  <c r="B187" i="19"/>
  <c r="L186" i="19"/>
  <c r="I186" i="19"/>
  <c r="H186" i="19"/>
  <c r="F186" i="19"/>
  <c r="E186" i="19"/>
  <c r="B186" i="19"/>
  <c r="L185" i="19"/>
  <c r="I185" i="19"/>
  <c r="C185" i="19" s="1"/>
  <c r="H185" i="19"/>
  <c r="F185" i="19"/>
  <c r="E185" i="19"/>
  <c r="B185" i="19"/>
  <c r="L184" i="19"/>
  <c r="I184" i="19"/>
  <c r="H184" i="19"/>
  <c r="F184" i="19"/>
  <c r="E184" i="19"/>
  <c r="B184" i="19"/>
  <c r="L183" i="19"/>
  <c r="I183" i="19"/>
  <c r="C183" i="19" s="1"/>
  <c r="H183" i="19"/>
  <c r="F183" i="19"/>
  <c r="E183" i="19"/>
  <c r="B183" i="19"/>
  <c r="L182" i="19"/>
  <c r="I182" i="19"/>
  <c r="H182" i="19"/>
  <c r="F182" i="19"/>
  <c r="E182" i="19"/>
  <c r="B182" i="19"/>
  <c r="L181" i="19"/>
  <c r="I181" i="19"/>
  <c r="D181" i="19" s="1"/>
  <c r="H181" i="19"/>
  <c r="F181" i="19"/>
  <c r="E181" i="19"/>
  <c r="B181" i="19"/>
  <c r="L180" i="19"/>
  <c r="I180" i="19"/>
  <c r="D180" i="19" s="1"/>
  <c r="H180" i="19"/>
  <c r="F180" i="19"/>
  <c r="E180" i="19"/>
  <c r="B180" i="19"/>
  <c r="L179" i="19"/>
  <c r="I179" i="19"/>
  <c r="H179" i="19"/>
  <c r="F179" i="19"/>
  <c r="E179" i="19"/>
  <c r="B179" i="19"/>
  <c r="L178" i="19"/>
  <c r="I178" i="19"/>
  <c r="C178" i="19" s="1"/>
  <c r="H178" i="19"/>
  <c r="F178" i="19"/>
  <c r="E178" i="19"/>
  <c r="B178" i="19"/>
  <c r="L177" i="19"/>
  <c r="I177" i="19"/>
  <c r="H177" i="19"/>
  <c r="F177" i="19"/>
  <c r="E177" i="19"/>
  <c r="B177" i="19"/>
  <c r="L176" i="19"/>
  <c r="I176" i="19"/>
  <c r="H176" i="19"/>
  <c r="F176" i="19"/>
  <c r="E176" i="19"/>
  <c r="B176" i="19"/>
  <c r="L175" i="19"/>
  <c r="I175" i="19"/>
  <c r="C175" i="19" s="1"/>
  <c r="H175" i="19"/>
  <c r="F175" i="19"/>
  <c r="E175" i="19"/>
  <c r="B175" i="19"/>
  <c r="L174" i="19"/>
  <c r="I174" i="19"/>
  <c r="C174" i="19" s="1"/>
  <c r="H174" i="19"/>
  <c r="F174" i="19"/>
  <c r="E174" i="19"/>
  <c r="B174" i="19"/>
  <c r="L173" i="19"/>
  <c r="I173" i="19"/>
  <c r="H173" i="19"/>
  <c r="F173" i="19"/>
  <c r="E173" i="19"/>
  <c r="B173" i="19"/>
  <c r="L172" i="19"/>
  <c r="I172" i="19"/>
  <c r="H172" i="19"/>
  <c r="F172" i="19"/>
  <c r="E172" i="19"/>
  <c r="B172" i="19"/>
  <c r="L171" i="19"/>
  <c r="I171" i="19"/>
  <c r="H171" i="19"/>
  <c r="F171" i="19"/>
  <c r="E171" i="19"/>
  <c r="B171" i="19"/>
  <c r="L170" i="19"/>
  <c r="I170" i="19"/>
  <c r="C170" i="19" s="1"/>
  <c r="H170" i="19"/>
  <c r="F170" i="19"/>
  <c r="E170" i="19"/>
  <c r="B170" i="19"/>
  <c r="L169" i="19"/>
  <c r="I169" i="19"/>
  <c r="C169" i="19" s="1"/>
  <c r="H169" i="19"/>
  <c r="F169" i="19"/>
  <c r="E169" i="19"/>
  <c r="B169" i="19"/>
  <c r="L168" i="19"/>
  <c r="I168" i="19"/>
  <c r="H168" i="19"/>
  <c r="F168" i="19"/>
  <c r="E168" i="19"/>
  <c r="B168" i="19"/>
  <c r="L167" i="19"/>
  <c r="I167" i="19"/>
  <c r="C167" i="19" s="1"/>
  <c r="H167" i="19"/>
  <c r="F167" i="19"/>
  <c r="E167" i="19"/>
  <c r="B167" i="19"/>
  <c r="L166" i="19"/>
  <c r="I166" i="19"/>
  <c r="C166" i="19" s="1"/>
  <c r="H166" i="19"/>
  <c r="F166" i="19"/>
  <c r="E166" i="19"/>
  <c r="B166" i="19"/>
  <c r="L165" i="19"/>
  <c r="I165" i="19"/>
  <c r="C165" i="19" s="1"/>
  <c r="H165" i="19"/>
  <c r="F165" i="19"/>
  <c r="E165" i="19"/>
  <c r="B165" i="19"/>
  <c r="L164" i="19"/>
  <c r="I164" i="19"/>
  <c r="H164" i="19"/>
  <c r="F164" i="19"/>
  <c r="E164" i="19"/>
  <c r="B164" i="19"/>
  <c r="L163" i="19"/>
  <c r="I163" i="19"/>
  <c r="H163" i="19"/>
  <c r="F163" i="19"/>
  <c r="E163" i="19"/>
  <c r="B163" i="19"/>
  <c r="L162" i="19"/>
  <c r="I162" i="19"/>
  <c r="C162" i="19" s="1"/>
  <c r="H162" i="19"/>
  <c r="F162" i="19"/>
  <c r="E162" i="19"/>
  <c r="B162" i="19"/>
  <c r="L161" i="19"/>
  <c r="I161" i="19"/>
  <c r="C161" i="19" s="1"/>
  <c r="H161" i="19"/>
  <c r="F161" i="19"/>
  <c r="E161" i="19"/>
  <c r="B161" i="19"/>
  <c r="L160" i="19"/>
  <c r="I160" i="19"/>
  <c r="H160" i="19"/>
  <c r="F160" i="19"/>
  <c r="E160" i="19"/>
  <c r="B160" i="19"/>
  <c r="L159" i="19"/>
  <c r="I159" i="19"/>
  <c r="C159" i="19" s="1"/>
  <c r="H159" i="19"/>
  <c r="F159" i="19"/>
  <c r="E159" i="19"/>
  <c r="B159" i="19"/>
  <c r="L158" i="19"/>
  <c r="I158" i="19"/>
  <c r="C158" i="19" s="1"/>
  <c r="H158" i="19"/>
  <c r="F158" i="19"/>
  <c r="E158" i="19"/>
  <c r="B158" i="19"/>
  <c r="L157" i="19"/>
  <c r="I157" i="19"/>
  <c r="H157" i="19"/>
  <c r="F157" i="19"/>
  <c r="E157" i="19"/>
  <c r="B157" i="19"/>
  <c r="L156" i="19"/>
  <c r="I156" i="19"/>
  <c r="H156" i="19"/>
  <c r="F156" i="19"/>
  <c r="E156" i="19"/>
  <c r="B156" i="19"/>
  <c r="L155" i="19"/>
  <c r="I155" i="19"/>
  <c r="C155" i="19" s="1"/>
  <c r="H155" i="19"/>
  <c r="F155" i="19"/>
  <c r="E155" i="19"/>
  <c r="B155" i="19"/>
  <c r="L154" i="19"/>
  <c r="I154" i="19"/>
  <c r="H154" i="19"/>
  <c r="F154" i="19"/>
  <c r="E154" i="19"/>
  <c r="B154" i="19"/>
  <c r="L153" i="19"/>
  <c r="I153" i="19"/>
  <c r="H153" i="19"/>
  <c r="F153" i="19"/>
  <c r="E153" i="19"/>
  <c r="B153" i="19"/>
  <c r="L152" i="19"/>
  <c r="I152" i="19"/>
  <c r="H152" i="19"/>
  <c r="F152" i="19"/>
  <c r="E152" i="19"/>
  <c r="B152" i="19"/>
  <c r="L151" i="19"/>
  <c r="I151" i="19"/>
  <c r="H151" i="19"/>
  <c r="F151" i="19"/>
  <c r="E151" i="19"/>
  <c r="B151" i="19"/>
  <c r="L150" i="19"/>
  <c r="I150" i="19"/>
  <c r="H150" i="19"/>
  <c r="F150" i="19"/>
  <c r="E150" i="19"/>
  <c r="B150" i="19"/>
  <c r="L149" i="19"/>
  <c r="I149" i="19"/>
  <c r="C149" i="19" s="1"/>
  <c r="H149" i="19"/>
  <c r="F149" i="19"/>
  <c r="E149" i="19"/>
  <c r="B149" i="19"/>
  <c r="L148" i="19"/>
  <c r="I148" i="19"/>
  <c r="C148" i="19" s="1"/>
  <c r="H148" i="19"/>
  <c r="F148" i="19"/>
  <c r="E148" i="19"/>
  <c r="B148" i="19"/>
  <c r="L147" i="19"/>
  <c r="I147" i="19"/>
  <c r="H147" i="19"/>
  <c r="F147" i="19"/>
  <c r="E147" i="19"/>
  <c r="B147" i="19"/>
  <c r="L146" i="19"/>
  <c r="I146" i="19"/>
  <c r="H146" i="19"/>
  <c r="F146" i="19"/>
  <c r="E146" i="19"/>
  <c r="B146" i="19"/>
  <c r="L145" i="19"/>
  <c r="I145" i="19"/>
  <c r="C145" i="19" s="1"/>
  <c r="H145" i="19"/>
  <c r="F145" i="19"/>
  <c r="E145" i="19"/>
  <c r="B145" i="19"/>
  <c r="L144" i="19"/>
  <c r="I144" i="19"/>
  <c r="C144" i="19" s="1"/>
  <c r="H144" i="19"/>
  <c r="F144" i="19"/>
  <c r="E144" i="19"/>
  <c r="B144" i="19"/>
  <c r="L143" i="19"/>
  <c r="I143" i="19"/>
  <c r="C143" i="19" s="1"/>
  <c r="H143" i="19"/>
  <c r="F143" i="19"/>
  <c r="E143" i="19"/>
  <c r="B143" i="19"/>
  <c r="L142" i="19"/>
  <c r="I142" i="19"/>
  <c r="H142" i="19"/>
  <c r="F142" i="19"/>
  <c r="E142" i="19"/>
  <c r="B142" i="19"/>
  <c r="L141" i="19"/>
  <c r="I141" i="19"/>
  <c r="D141" i="19" s="1"/>
  <c r="H141" i="19"/>
  <c r="F141" i="19"/>
  <c r="E141" i="19"/>
  <c r="B141" i="19"/>
  <c r="L140" i="19"/>
  <c r="I140" i="19"/>
  <c r="H140" i="19"/>
  <c r="F140" i="19"/>
  <c r="E140" i="19"/>
  <c r="B140" i="19"/>
  <c r="L139" i="19"/>
  <c r="I139" i="19"/>
  <c r="D139" i="19" s="1"/>
  <c r="H139" i="19"/>
  <c r="F139" i="19"/>
  <c r="E139" i="19"/>
  <c r="B139" i="19"/>
  <c r="L138" i="19"/>
  <c r="I138" i="19"/>
  <c r="H138" i="19"/>
  <c r="F138" i="19"/>
  <c r="E138" i="19"/>
  <c r="B138" i="19"/>
  <c r="L137" i="19"/>
  <c r="I137" i="19"/>
  <c r="C137" i="19" s="1"/>
  <c r="H137" i="19"/>
  <c r="F137" i="19"/>
  <c r="E137" i="19"/>
  <c r="B137" i="19"/>
  <c r="L136" i="19"/>
  <c r="I136" i="19"/>
  <c r="H136" i="19"/>
  <c r="F136" i="19"/>
  <c r="E136" i="19"/>
  <c r="B136" i="19"/>
  <c r="L135" i="19"/>
  <c r="I135" i="19"/>
  <c r="H135" i="19"/>
  <c r="F135" i="19"/>
  <c r="E135" i="19"/>
  <c r="B135" i="19"/>
  <c r="L134" i="19"/>
  <c r="I134" i="19"/>
  <c r="H134" i="19"/>
  <c r="F134" i="19"/>
  <c r="E134" i="19"/>
  <c r="B134" i="19"/>
  <c r="L133" i="19"/>
  <c r="I133" i="19"/>
  <c r="D133" i="19" s="1"/>
  <c r="H133" i="19"/>
  <c r="F133" i="19"/>
  <c r="E133" i="19"/>
  <c r="B133" i="19"/>
  <c r="L132" i="19"/>
  <c r="I132" i="19"/>
  <c r="D132" i="19" s="1"/>
  <c r="H132" i="19"/>
  <c r="F132" i="19"/>
  <c r="E132" i="19"/>
  <c r="B132" i="19"/>
  <c r="L131" i="19"/>
  <c r="I131" i="19"/>
  <c r="C131" i="19" s="1"/>
  <c r="H131" i="19"/>
  <c r="F131" i="19"/>
  <c r="E131" i="19"/>
  <c r="B131" i="19"/>
  <c r="L130" i="19"/>
  <c r="I130" i="19"/>
  <c r="H130" i="19"/>
  <c r="F130" i="19"/>
  <c r="E130" i="19"/>
  <c r="B130" i="19"/>
  <c r="L129" i="19"/>
  <c r="I129" i="19"/>
  <c r="C129" i="19" s="1"/>
  <c r="H129" i="19"/>
  <c r="F129" i="19"/>
  <c r="E129" i="19"/>
  <c r="B129" i="19"/>
  <c r="L128" i="19"/>
  <c r="I128" i="19"/>
  <c r="H128" i="19"/>
  <c r="F128" i="19"/>
  <c r="E128" i="19"/>
  <c r="B128" i="19"/>
  <c r="L127" i="19"/>
  <c r="I127" i="19"/>
  <c r="D127" i="19" s="1"/>
  <c r="H127" i="19"/>
  <c r="F127" i="19"/>
  <c r="E127" i="19"/>
  <c r="B127" i="19"/>
  <c r="L126" i="19"/>
  <c r="I126" i="19"/>
  <c r="H126" i="19"/>
  <c r="F126" i="19"/>
  <c r="E126" i="19"/>
  <c r="B126" i="19"/>
  <c r="L125" i="19"/>
  <c r="I125" i="19"/>
  <c r="C125" i="19" s="1"/>
  <c r="H125" i="19"/>
  <c r="F125" i="19"/>
  <c r="E125" i="19"/>
  <c r="B125" i="19"/>
  <c r="L124" i="19"/>
  <c r="I124" i="19"/>
  <c r="D124" i="19" s="1"/>
  <c r="H124" i="19"/>
  <c r="F124" i="19"/>
  <c r="E124" i="19"/>
  <c r="B124" i="19"/>
  <c r="L123" i="19"/>
  <c r="I123" i="19"/>
  <c r="D123" i="19" s="1"/>
  <c r="H123" i="19"/>
  <c r="F123" i="19"/>
  <c r="E123" i="19"/>
  <c r="B123" i="19"/>
  <c r="L122" i="19"/>
  <c r="I122" i="19"/>
  <c r="H122" i="19"/>
  <c r="F122" i="19"/>
  <c r="E122" i="19"/>
  <c r="B122" i="19"/>
  <c r="L121" i="19"/>
  <c r="I121" i="19"/>
  <c r="D121" i="19" s="1"/>
  <c r="H121" i="19"/>
  <c r="F121" i="19"/>
  <c r="E121" i="19"/>
  <c r="B121" i="19"/>
  <c r="L120" i="19"/>
  <c r="I120" i="19"/>
  <c r="C120" i="19" s="1"/>
  <c r="H120" i="19"/>
  <c r="F120" i="19"/>
  <c r="E120" i="19"/>
  <c r="B120" i="19"/>
  <c r="L119" i="19"/>
  <c r="I119" i="19"/>
  <c r="D119" i="19" s="1"/>
  <c r="H119" i="19"/>
  <c r="F119" i="19"/>
  <c r="E119" i="19"/>
  <c r="B119" i="19"/>
  <c r="L118" i="19"/>
  <c r="I118" i="19"/>
  <c r="D118" i="19" s="1"/>
  <c r="H118" i="19"/>
  <c r="F118" i="19"/>
  <c r="E118" i="19"/>
  <c r="B118" i="19"/>
  <c r="L117" i="19"/>
  <c r="I117" i="19"/>
  <c r="C117" i="19" s="1"/>
  <c r="H117" i="19"/>
  <c r="F117" i="19"/>
  <c r="E117" i="19"/>
  <c r="B117" i="19"/>
  <c r="L116" i="19"/>
  <c r="I116" i="19"/>
  <c r="C116" i="19" s="1"/>
  <c r="H116" i="19"/>
  <c r="F116" i="19"/>
  <c r="E116" i="19"/>
  <c r="B116" i="19"/>
  <c r="L115" i="19"/>
  <c r="I115" i="19"/>
  <c r="H115" i="19"/>
  <c r="F115" i="19"/>
  <c r="E115" i="19"/>
  <c r="B115" i="19"/>
  <c r="L114" i="19"/>
  <c r="I114" i="19"/>
  <c r="D114" i="19" s="1"/>
  <c r="H114" i="19"/>
  <c r="F114" i="19"/>
  <c r="E114" i="19"/>
  <c r="B114" i="19"/>
  <c r="L113" i="19"/>
  <c r="I113" i="19"/>
  <c r="C113" i="19" s="1"/>
  <c r="H113" i="19"/>
  <c r="F113" i="19"/>
  <c r="E113" i="19"/>
  <c r="B113" i="19"/>
  <c r="L112" i="19"/>
  <c r="I112" i="19"/>
  <c r="C112" i="19" s="1"/>
  <c r="H112" i="19"/>
  <c r="F112" i="19"/>
  <c r="E112" i="19"/>
  <c r="B112" i="19"/>
  <c r="L111" i="19"/>
  <c r="I111" i="19"/>
  <c r="C111" i="19" s="1"/>
  <c r="H111" i="19"/>
  <c r="F111" i="19"/>
  <c r="E111" i="19"/>
  <c r="B111" i="19"/>
  <c r="L110" i="19"/>
  <c r="I110" i="19"/>
  <c r="H110" i="19"/>
  <c r="F110" i="19"/>
  <c r="E110" i="19"/>
  <c r="B110" i="19"/>
  <c r="L109" i="19"/>
  <c r="I109" i="19"/>
  <c r="H109" i="19"/>
  <c r="F109" i="19"/>
  <c r="E109" i="19"/>
  <c r="B109" i="19"/>
  <c r="L108" i="19"/>
  <c r="I108" i="19"/>
  <c r="H108" i="19"/>
  <c r="F108" i="19"/>
  <c r="E108" i="19"/>
  <c r="B108" i="19"/>
  <c r="L107" i="19"/>
  <c r="I107" i="19"/>
  <c r="C107" i="19" s="1"/>
  <c r="H107" i="19"/>
  <c r="F107" i="19"/>
  <c r="E107" i="19"/>
  <c r="B107" i="19"/>
  <c r="L106" i="19"/>
  <c r="I106" i="19"/>
  <c r="D106" i="19" s="1"/>
  <c r="H106" i="19"/>
  <c r="F106" i="19"/>
  <c r="E106" i="19"/>
  <c r="B106" i="19"/>
  <c r="L105" i="19"/>
  <c r="I105" i="19"/>
  <c r="C105" i="19" s="1"/>
  <c r="H105" i="19"/>
  <c r="F105" i="19"/>
  <c r="E105" i="19"/>
  <c r="B105" i="19"/>
  <c r="L104" i="19"/>
  <c r="I104" i="19"/>
  <c r="C104" i="19" s="1"/>
  <c r="H104" i="19"/>
  <c r="F104" i="19"/>
  <c r="E104" i="19"/>
  <c r="B104" i="19"/>
  <c r="L103" i="19"/>
  <c r="I103" i="19"/>
  <c r="H103" i="19"/>
  <c r="F103" i="19"/>
  <c r="E103" i="19"/>
  <c r="B103" i="19"/>
  <c r="L102" i="19"/>
  <c r="I102" i="19"/>
  <c r="H102" i="19"/>
  <c r="F102" i="19"/>
  <c r="E102" i="19"/>
  <c r="B102" i="19"/>
  <c r="L101" i="19"/>
  <c r="I101" i="19"/>
  <c r="C101" i="19" s="1"/>
  <c r="H101" i="19"/>
  <c r="F101" i="19"/>
  <c r="E101" i="19"/>
  <c r="B101" i="19"/>
  <c r="L100" i="19"/>
  <c r="I100" i="19"/>
  <c r="H100" i="19"/>
  <c r="F100" i="19"/>
  <c r="E100" i="19"/>
  <c r="B100" i="19"/>
  <c r="L99" i="19"/>
  <c r="I99" i="19"/>
  <c r="D99" i="19" s="1"/>
  <c r="H99" i="19"/>
  <c r="F99" i="19"/>
  <c r="E99" i="19"/>
  <c r="B99" i="19"/>
  <c r="L98" i="19"/>
  <c r="I98" i="19"/>
  <c r="H98" i="19"/>
  <c r="F98" i="19"/>
  <c r="E98" i="19"/>
  <c r="B98" i="19"/>
  <c r="L97" i="19"/>
  <c r="I97" i="19"/>
  <c r="D97" i="19" s="1"/>
  <c r="H97" i="19"/>
  <c r="F97" i="19"/>
  <c r="E97" i="19"/>
  <c r="B97" i="19"/>
  <c r="L96" i="19"/>
  <c r="I96" i="19"/>
  <c r="C96" i="19" s="1"/>
  <c r="H96" i="19"/>
  <c r="F96" i="19"/>
  <c r="E96" i="19"/>
  <c r="B96" i="19"/>
  <c r="L95" i="19"/>
  <c r="I95" i="19"/>
  <c r="H95" i="19"/>
  <c r="F95" i="19"/>
  <c r="E95" i="19"/>
  <c r="B95" i="19"/>
  <c r="L94" i="19"/>
  <c r="I94" i="19"/>
  <c r="H94" i="19"/>
  <c r="F94" i="19"/>
  <c r="E94" i="19"/>
  <c r="B94" i="19"/>
  <c r="L93" i="19"/>
  <c r="I93" i="19"/>
  <c r="H93" i="19"/>
  <c r="F93" i="19"/>
  <c r="E93" i="19"/>
  <c r="B93" i="19"/>
  <c r="L92" i="19"/>
  <c r="I92" i="19"/>
  <c r="H92" i="19"/>
  <c r="F92" i="19"/>
  <c r="E92" i="19"/>
  <c r="B92" i="19"/>
  <c r="L91" i="19"/>
  <c r="I91" i="19"/>
  <c r="C91" i="19" s="1"/>
  <c r="H91" i="19"/>
  <c r="F91" i="19"/>
  <c r="E91" i="19"/>
  <c r="B91" i="19"/>
  <c r="L90" i="19"/>
  <c r="I90" i="19"/>
  <c r="H90" i="19"/>
  <c r="F90" i="19"/>
  <c r="E90" i="19"/>
  <c r="B90" i="19"/>
  <c r="L89" i="19"/>
  <c r="I89" i="19"/>
  <c r="D89" i="19" s="1"/>
  <c r="H89" i="19"/>
  <c r="F89" i="19"/>
  <c r="E89" i="19"/>
  <c r="B89" i="19"/>
  <c r="L88" i="19"/>
  <c r="I88" i="19"/>
  <c r="D88" i="19" s="1"/>
  <c r="H88" i="19"/>
  <c r="F88" i="19"/>
  <c r="E88" i="19"/>
  <c r="B88" i="19"/>
  <c r="L87" i="19"/>
  <c r="I87" i="19"/>
  <c r="D87" i="19" s="1"/>
  <c r="H87" i="19"/>
  <c r="F87" i="19"/>
  <c r="E87" i="19"/>
  <c r="B87" i="19"/>
  <c r="L86" i="19"/>
  <c r="I86" i="19"/>
  <c r="C86" i="19" s="1"/>
  <c r="H86" i="19"/>
  <c r="F86" i="19"/>
  <c r="E86" i="19"/>
  <c r="B86" i="19"/>
  <c r="L85" i="19"/>
  <c r="I85" i="19"/>
  <c r="D85" i="19" s="1"/>
  <c r="H85" i="19"/>
  <c r="F85" i="19"/>
  <c r="E85" i="19"/>
  <c r="B85" i="19"/>
  <c r="L84" i="19"/>
  <c r="I84" i="19"/>
  <c r="C84" i="19" s="1"/>
  <c r="H84" i="19"/>
  <c r="F84" i="19"/>
  <c r="E84" i="19"/>
  <c r="B84" i="19"/>
  <c r="L83" i="19"/>
  <c r="I83" i="19"/>
  <c r="C83" i="19" s="1"/>
  <c r="H83" i="19"/>
  <c r="F83" i="19"/>
  <c r="E83" i="19"/>
  <c r="B83" i="19"/>
  <c r="L82" i="19"/>
  <c r="I82" i="19"/>
  <c r="H82" i="19"/>
  <c r="F82" i="19"/>
  <c r="E82" i="19"/>
  <c r="B82" i="19"/>
  <c r="L81" i="19"/>
  <c r="I81" i="19"/>
  <c r="H81" i="19"/>
  <c r="F81" i="19"/>
  <c r="E81" i="19"/>
  <c r="B81" i="19"/>
  <c r="L80" i="19"/>
  <c r="I80" i="19"/>
  <c r="H80" i="19"/>
  <c r="F80" i="19"/>
  <c r="E80" i="19"/>
  <c r="B80" i="19"/>
  <c r="L79" i="19"/>
  <c r="I79" i="19"/>
  <c r="H79" i="19"/>
  <c r="F79" i="19"/>
  <c r="E79" i="19"/>
  <c r="B79" i="19"/>
  <c r="L78" i="19"/>
  <c r="I78" i="19"/>
  <c r="H78" i="19"/>
  <c r="F78" i="19"/>
  <c r="E78" i="19"/>
  <c r="B78" i="19"/>
  <c r="L77" i="19"/>
  <c r="I77" i="19"/>
  <c r="H77" i="19"/>
  <c r="F77" i="19"/>
  <c r="E77" i="19"/>
  <c r="B77" i="19"/>
  <c r="L76" i="19"/>
  <c r="I76" i="19"/>
  <c r="H76" i="19"/>
  <c r="F76" i="19"/>
  <c r="E76" i="19"/>
  <c r="B76" i="19"/>
  <c r="L75" i="19"/>
  <c r="I75" i="19"/>
  <c r="H75" i="19"/>
  <c r="F75" i="19"/>
  <c r="E75" i="19"/>
  <c r="B75" i="19"/>
  <c r="L74" i="19"/>
  <c r="I74" i="19"/>
  <c r="H74" i="19"/>
  <c r="F74" i="19"/>
  <c r="E74" i="19"/>
  <c r="B74" i="19"/>
  <c r="L73" i="19"/>
  <c r="I73" i="19"/>
  <c r="C73" i="19" s="1"/>
  <c r="H73" i="19"/>
  <c r="F73" i="19"/>
  <c r="E73" i="19"/>
  <c r="B73" i="19"/>
  <c r="L72" i="19"/>
  <c r="I72" i="19"/>
  <c r="H72" i="19"/>
  <c r="F72" i="19"/>
  <c r="E72" i="19"/>
  <c r="B72" i="19"/>
  <c r="L71" i="19"/>
  <c r="I71" i="19"/>
  <c r="C71" i="19" s="1"/>
  <c r="H71" i="19"/>
  <c r="F71" i="19"/>
  <c r="E71" i="19"/>
  <c r="B71" i="19"/>
  <c r="L70" i="19"/>
  <c r="I70" i="19"/>
  <c r="D70" i="19" s="1"/>
  <c r="H70" i="19"/>
  <c r="F70" i="19"/>
  <c r="E70" i="19"/>
  <c r="B70" i="19"/>
  <c r="L69" i="19"/>
  <c r="I69" i="19"/>
  <c r="C69" i="19" s="1"/>
  <c r="H69" i="19"/>
  <c r="F69" i="19"/>
  <c r="E69" i="19"/>
  <c r="B69" i="19"/>
  <c r="L68" i="19"/>
  <c r="I68" i="19"/>
  <c r="H68" i="19"/>
  <c r="F68" i="19"/>
  <c r="E68" i="19"/>
  <c r="B68" i="19"/>
  <c r="L67" i="19"/>
  <c r="I67" i="19"/>
  <c r="C67" i="19" s="1"/>
  <c r="H67" i="19"/>
  <c r="F67" i="19"/>
  <c r="E67" i="19"/>
  <c r="B67" i="19"/>
  <c r="L66" i="19"/>
  <c r="I66" i="19"/>
  <c r="H66" i="19"/>
  <c r="F66" i="19"/>
  <c r="E66" i="19"/>
  <c r="B66" i="19"/>
  <c r="L65" i="19"/>
  <c r="I65" i="19"/>
  <c r="H65" i="19"/>
  <c r="F65" i="19"/>
  <c r="E65" i="19"/>
  <c r="B65" i="19"/>
  <c r="L64" i="19"/>
  <c r="I64" i="19"/>
  <c r="C64" i="19" s="1"/>
  <c r="H64" i="19"/>
  <c r="F64" i="19"/>
  <c r="E64" i="19"/>
  <c r="B64" i="19"/>
  <c r="L63" i="19"/>
  <c r="I63" i="19"/>
  <c r="H63" i="19"/>
  <c r="F63" i="19"/>
  <c r="E63" i="19"/>
  <c r="B63" i="19"/>
  <c r="L62" i="19"/>
  <c r="I62" i="19"/>
  <c r="H62" i="19"/>
  <c r="F62" i="19"/>
  <c r="E62" i="19"/>
  <c r="B62" i="19"/>
  <c r="L61" i="19"/>
  <c r="I61" i="19"/>
  <c r="C61" i="19" s="1"/>
  <c r="H61" i="19"/>
  <c r="F61" i="19"/>
  <c r="E61" i="19"/>
  <c r="B61" i="19"/>
  <c r="L60" i="19"/>
  <c r="I60" i="19"/>
  <c r="H60" i="19"/>
  <c r="F60" i="19"/>
  <c r="E60" i="19"/>
  <c r="B60" i="19"/>
  <c r="L59" i="19"/>
  <c r="I59" i="19"/>
  <c r="H59" i="19"/>
  <c r="F59" i="19"/>
  <c r="E59" i="19"/>
  <c r="B59" i="19"/>
  <c r="L58" i="19"/>
  <c r="I58" i="19"/>
  <c r="H58" i="19"/>
  <c r="F58" i="19"/>
  <c r="E58" i="19"/>
  <c r="B58" i="19"/>
  <c r="L57" i="19"/>
  <c r="I57" i="19"/>
  <c r="D57" i="19" s="1"/>
  <c r="H57" i="19"/>
  <c r="F57" i="19"/>
  <c r="E57" i="19"/>
  <c r="B57" i="19"/>
  <c r="L56" i="19"/>
  <c r="I56" i="19"/>
  <c r="H56" i="19"/>
  <c r="F56" i="19"/>
  <c r="E56" i="19"/>
  <c r="B56" i="19"/>
  <c r="L55" i="19"/>
  <c r="I55" i="19"/>
  <c r="D55" i="19" s="1"/>
  <c r="H55" i="19"/>
  <c r="F55" i="19"/>
  <c r="E55" i="19"/>
  <c r="B55" i="19"/>
  <c r="L54" i="19"/>
  <c r="I54" i="19"/>
  <c r="H54" i="19"/>
  <c r="F54" i="19"/>
  <c r="E54" i="19"/>
  <c r="B54" i="19"/>
  <c r="L53" i="19"/>
  <c r="I53" i="19"/>
  <c r="H53" i="19"/>
  <c r="F53" i="19"/>
  <c r="E53" i="19"/>
  <c r="B53" i="19"/>
  <c r="L52" i="19"/>
  <c r="I52" i="19"/>
  <c r="H52" i="19"/>
  <c r="F52" i="19"/>
  <c r="E52" i="19"/>
  <c r="B52" i="19"/>
  <c r="L51" i="19"/>
  <c r="I51" i="19"/>
  <c r="H51" i="19"/>
  <c r="F51" i="19"/>
  <c r="E51" i="19"/>
  <c r="B51" i="19"/>
  <c r="L50" i="19"/>
  <c r="I50" i="19"/>
  <c r="H50" i="19"/>
  <c r="F50" i="19"/>
  <c r="E50" i="19"/>
  <c r="B50" i="19"/>
  <c r="L49" i="19"/>
  <c r="I49" i="19"/>
  <c r="C49" i="19" s="1"/>
  <c r="H49" i="19"/>
  <c r="F49" i="19"/>
  <c r="E49" i="19"/>
  <c r="B49" i="19"/>
  <c r="L48" i="19"/>
  <c r="I48" i="19"/>
  <c r="H48" i="19"/>
  <c r="F48" i="19"/>
  <c r="E48" i="19"/>
  <c r="B48" i="19"/>
  <c r="L47" i="19"/>
  <c r="I47" i="19"/>
  <c r="H47" i="19"/>
  <c r="F47" i="19"/>
  <c r="E47" i="19"/>
  <c r="B47" i="19"/>
  <c r="L46" i="19"/>
  <c r="I46" i="19"/>
  <c r="H46" i="19"/>
  <c r="F46" i="19"/>
  <c r="E46" i="19"/>
  <c r="B46" i="19"/>
  <c r="L45" i="19"/>
  <c r="I45" i="19"/>
  <c r="H45" i="19"/>
  <c r="F45" i="19"/>
  <c r="E45" i="19"/>
  <c r="B45" i="19"/>
  <c r="L44" i="19"/>
  <c r="I44" i="19"/>
  <c r="C44" i="19" s="1"/>
  <c r="H44" i="19"/>
  <c r="F44" i="19"/>
  <c r="E44" i="19"/>
  <c r="B44" i="19"/>
  <c r="L43" i="19"/>
  <c r="I43" i="19"/>
  <c r="C43" i="19" s="1"/>
  <c r="H43" i="19"/>
  <c r="F43" i="19"/>
  <c r="E43" i="19"/>
  <c r="B43" i="19"/>
  <c r="L42" i="19"/>
  <c r="I42" i="19"/>
  <c r="C42" i="19" s="1"/>
  <c r="H42" i="19"/>
  <c r="F42" i="19"/>
  <c r="E42" i="19"/>
  <c r="B42" i="19"/>
  <c r="L41" i="19"/>
  <c r="I41" i="19"/>
  <c r="C41" i="19" s="1"/>
  <c r="H41" i="19"/>
  <c r="F41" i="19"/>
  <c r="E41" i="19"/>
  <c r="B41" i="19"/>
  <c r="L40" i="19"/>
  <c r="I40" i="19"/>
  <c r="H40" i="19"/>
  <c r="F40" i="19"/>
  <c r="E40" i="19"/>
  <c r="B40" i="19"/>
  <c r="L39" i="19"/>
  <c r="I39" i="19"/>
  <c r="C39" i="19" s="1"/>
  <c r="H39" i="19"/>
  <c r="F39" i="19"/>
  <c r="E39" i="19"/>
  <c r="B39" i="19"/>
  <c r="L38" i="19"/>
  <c r="I38" i="19"/>
  <c r="H38" i="19"/>
  <c r="F38" i="19"/>
  <c r="E38" i="19"/>
  <c r="B38" i="19"/>
  <c r="L37" i="19"/>
  <c r="I37" i="19"/>
  <c r="C37" i="19" s="1"/>
  <c r="H37" i="19"/>
  <c r="F37" i="19"/>
  <c r="E37" i="19"/>
  <c r="B37" i="19"/>
  <c r="L36" i="19"/>
  <c r="I36" i="19"/>
  <c r="H36" i="19"/>
  <c r="F36" i="19"/>
  <c r="E36" i="19"/>
  <c r="B36" i="19"/>
  <c r="L35" i="19"/>
  <c r="I35" i="19"/>
  <c r="C35" i="19" s="1"/>
  <c r="H35" i="19"/>
  <c r="F35" i="19"/>
  <c r="E35" i="19"/>
  <c r="B35" i="19"/>
  <c r="L34" i="19"/>
  <c r="I34" i="19"/>
  <c r="H34" i="19"/>
  <c r="F34" i="19"/>
  <c r="E34" i="19"/>
  <c r="B34" i="19"/>
  <c r="L33" i="19"/>
  <c r="I33" i="19"/>
  <c r="H33" i="19"/>
  <c r="F33" i="19"/>
  <c r="E33" i="19"/>
  <c r="B33" i="19"/>
  <c r="L32" i="19"/>
  <c r="I32" i="19"/>
  <c r="C32" i="19" s="1"/>
  <c r="H32" i="19"/>
  <c r="F32" i="19"/>
  <c r="E32" i="19"/>
  <c r="B32" i="19"/>
  <c r="L31" i="19"/>
  <c r="I31" i="19"/>
  <c r="C31" i="19" s="1"/>
  <c r="H31" i="19"/>
  <c r="F31" i="19"/>
  <c r="E31" i="19"/>
  <c r="B31" i="19"/>
  <c r="L30" i="19"/>
  <c r="I30" i="19"/>
  <c r="C30" i="19" s="1"/>
  <c r="H30" i="19"/>
  <c r="F30" i="19"/>
  <c r="E30" i="19"/>
  <c r="B30" i="19"/>
  <c r="L29" i="19"/>
  <c r="I29" i="19"/>
  <c r="C29" i="19" s="1"/>
  <c r="H29" i="19"/>
  <c r="F29" i="19"/>
  <c r="E29" i="19"/>
  <c r="B29" i="19"/>
  <c r="L28" i="19"/>
  <c r="I28" i="19"/>
  <c r="C28" i="19" s="1"/>
  <c r="H28" i="19"/>
  <c r="F28" i="19"/>
  <c r="E28" i="19"/>
  <c r="B28" i="19"/>
  <c r="L27" i="19"/>
  <c r="I27" i="19"/>
  <c r="H27" i="19"/>
  <c r="F27" i="19"/>
  <c r="E27" i="19"/>
  <c r="B27" i="19"/>
  <c r="L26" i="19"/>
  <c r="I26" i="19"/>
  <c r="C26" i="19" s="1"/>
  <c r="H26" i="19"/>
  <c r="F26" i="19"/>
  <c r="E26" i="19"/>
  <c r="B26" i="19"/>
  <c r="L25" i="19"/>
  <c r="I25" i="19"/>
  <c r="H25" i="19"/>
  <c r="F25" i="19"/>
  <c r="E25" i="19"/>
  <c r="B25" i="19"/>
  <c r="L24" i="19"/>
  <c r="I24" i="19"/>
  <c r="H24" i="19"/>
  <c r="F24" i="19"/>
  <c r="E24" i="19"/>
  <c r="B24" i="19"/>
  <c r="L23" i="19"/>
  <c r="I23" i="19"/>
  <c r="C23" i="19" s="1"/>
  <c r="H23" i="19"/>
  <c r="F23" i="19"/>
  <c r="E23" i="19"/>
  <c r="B23" i="19"/>
  <c r="L22" i="19"/>
  <c r="I22" i="19"/>
  <c r="C22" i="19" s="1"/>
  <c r="H22" i="19"/>
  <c r="F22" i="19"/>
  <c r="E22" i="19"/>
  <c r="B22" i="19"/>
  <c r="L21" i="19"/>
  <c r="I21" i="19"/>
  <c r="C21" i="19" s="1"/>
  <c r="H21" i="19"/>
  <c r="F21" i="19"/>
  <c r="E21" i="19"/>
  <c r="B21" i="19"/>
  <c r="L20" i="19"/>
  <c r="I20" i="19"/>
  <c r="C20" i="19" s="1"/>
  <c r="H20" i="19"/>
  <c r="F20" i="19"/>
  <c r="E20" i="19"/>
  <c r="B20" i="19"/>
  <c r="L19" i="19"/>
  <c r="I19" i="19"/>
  <c r="H19" i="19"/>
  <c r="F19" i="19"/>
  <c r="E19" i="19"/>
  <c r="B19" i="19"/>
  <c r="L18" i="19"/>
  <c r="I18" i="19"/>
  <c r="C18" i="19" s="1"/>
  <c r="H18" i="19"/>
  <c r="F18" i="19"/>
  <c r="E18" i="19"/>
  <c r="B18" i="19"/>
  <c r="L17" i="19"/>
  <c r="I17" i="19"/>
  <c r="C17" i="19" s="1"/>
  <c r="H17" i="19"/>
  <c r="F17" i="19"/>
  <c r="E17" i="19"/>
  <c r="B17" i="19"/>
  <c r="L16" i="19"/>
  <c r="I16" i="19"/>
  <c r="C16" i="19" s="1"/>
  <c r="H16" i="19"/>
  <c r="F16" i="19"/>
  <c r="E16" i="19"/>
  <c r="B16" i="19"/>
  <c r="L15" i="19"/>
  <c r="I15" i="19"/>
  <c r="C15" i="19" s="1"/>
  <c r="H15" i="19"/>
  <c r="F15" i="19"/>
  <c r="E15" i="19"/>
  <c r="B15" i="19"/>
  <c r="L14" i="19"/>
  <c r="I14" i="19"/>
  <c r="C14" i="19" s="1"/>
  <c r="H14" i="19"/>
  <c r="F14" i="19"/>
  <c r="E14" i="19"/>
  <c r="B14" i="19"/>
  <c r="L13" i="19"/>
  <c r="I13" i="19"/>
  <c r="H13" i="19"/>
  <c r="F13" i="19"/>
  <c r="E13" i="19"/>
  <c r="B13" i="19"/>
  <c r="L12" i="19"/>
  <c r="I12" i="19"/>
  <c r="C12" i="19" s="1"/>
  <c r="H12" i="19"/>
  <c r="F12" i="19"/>
  <c r="E12" i="19"/>
  <c r="B12" i="19"/>
  <c r="L11" i="19"/>
  <c r="I11" i="19"/>
  <c r="C11" i="19" s="1"/>
  <c r="H11" i="19"/>
  <c r="F11" i="19"/>
  <c r="E11" i="19"/>
  <c r="B11" i="19"/>
  <c r="L10" i="19"/>
  <c r="I10" i="19"/>
  <c r="C10" i="19" s="1"/>
  <c r="H10" i="19"/>
  <c r="F10" i="19"/>
  <c r="E10" i="19"/>
  <c r="B10" i="19"/>
  <c r="L9" i="19"/>
  <c r="I9" i="19"/>
  <c r="C9" i="19" s="1"/>
  <c r="H9" i="19"/>
  <c r="F9" i="19"/>
  <c r="E9" i="19"/>
  <c r="B9" i="19"/>
  <c r="L8" i="19"/>
  <c r="I8" i="19"/>
  <c r="C8" i="19" s="1"/>
  <c r="H8" i="19"/>
  <c r="F8" i="19"/>
  <c r="E8" i="19"/>
  <c r="B8" i="19"/>
  <c r="H7" i="19"/>
  <c r="F7" i="19"/>
  <c r="E7" i="19"/>
  <c r="B7" i="19"/>
  <c r="I7" i="19"/>
  <c r="C7" i="19" s="1"/>
  <c r="L7" i="19"/>
  <c r="B4" i="19"/>
  <c r="D14" i="9"/>
  <c r="GN4" i="9" s="1"/>
  <c r="D23" i="9"/>
  <c r="D25" i="9"/>
  <c r="D27" i="9"/>
  <c r="N26" i="7"/>
  <c r="D1026" i="8"/>
  <c r="N13" i="7" s="1"/>
  <c r="F19" i="7"/>
  <c r="Y41" i="7"/>
  <c r="X148" i="7" s="1"/>
  <c r="Y38" i="7"/>
  <c r="X142" i="7" s="1"/>
  <c r="M128" i="7"/>
  <c r="M129" i="7" s="1"/>
  <c r="B80" i="7" s="1"/>
  <c r="X75" i="7" s="1"/>
  <c r="R128" i="7"/>
  <c r="O69" i="7" s="1"/>
  <c r="S128" i="7"/>
  <c r="P43" i="7" s="1"/>
  <c r="Q128" i="7"/>
  <c r="O68" i="7" s="1"/>
  <c r="P128" i="7"/>
  <c r="O40" i="7" s="1"/>
  <c r="T128" i="7"/>
  <c r="B60" i="7" s="1"/>
  <c r="J128" i="7"/>
  <c r="N14" i="7" s="1"/>
  <c r="Q1133" i="8"/>
  <c r="Q1071" i="8"/>
  <c r="Q1021" i="8"/>
  <c r="Q1022" i="8"/>
  <c r="Q1023" i="8"/>
  <c r="Q1024" i="8"/>
  <c r="Q1025" i="8"/>
  <c r="Q1026" i="8"/>
  <c r="Q1027" i="8"/>
  <c r="Q1028" i="8"/>
  <c r="Q1029" i="8"/>
  <c r="Q1030" i="8"/>
  <c r="Q1031" i="8"/>
  <c r="Q1032" i="8"/>
  <c r="Q1033" i="8"/>
  <c r="Q1034" i="8"/>
  <c r="Q1035" i="8"/>
  <c r="Q1036" i="8"/>
  <c r="Q1037" i="8"/>
  <c r="Q1038" i="8"/>
  <c r="Q1039" i="8"/>
  <c r="Q1040" i="8"/>
  <c r="Q1041" i="8"/>
  <c r="Q1042" i="8"/>
  <c r="Q1043" i="8"/>
  <c r="Q1044" i="8"/>
  <c r="Q1045" i="8"/>
  <c r="Q1046" i="8"/>
  <c r="Q1047" i="8"/>
  <c r="Q1048" i="8"/>
  <c r="Q1049" i="8"/>
  <c r="Q1050" i="8"/>
  <c r="Q1051" i="8"/>
  <c r="Q1052" i="8"/>
  <c r="Q1053" i="8"/>
  <c r="Q1054" i="8"/>
  <c r="Q1055" i="8"/>
  <c r="Q1056" i="8"/>
  <c r="Q1057" i="8"/>
  <c r="Q1058" i="8"/>
  <c r="Q1059" i="8"/>
  <c r="Q1060" i="8"/>
  <c r="Q1061" i="8"/>
  <c r="Q1062" i="8"/>
  <c r="Q1063" i="8"/>
  <c r="Q1064" i="8"/>
  <c r="Q1065" i="8"/>
  <c r="Q1066" i="8"/>
  <c r="Q1067" i="8"/>
  <c r="Q1068" i="8"/>
  <c r="Q1069" i="8"/>
  <c r="Q1070" i="8"/>
  <c r="Q1072" i="8"/>
  <c r="Q1073" i="8"/>
  <c r="Q1074" i="8"/>
  <c r="Q1075" i="8"/>
  <c r="Q1076" i="8"/>
  <c r="Q1077" i="8"/>
  <c r="Q1078" i="8"/>
  <c r="Q1079" i="8"/>
  <c r="Q1080" i="8"/>
  <c r="Q1081" i="8"/>
  <c r="Q1082" i="8"/>
  <c r="Q1083" i="8"/>
  <c r="Q1084" i="8"/>
  <c r="Q1085" i="8"/>
  <c r="Q1086" i="8"/>
  <c r="Q1087" i="8"/>
  <c r="Q1088" i="8"/>
  <c r="Q1089" i="8"/>
  <c r="Q1090" i="8"/>
  <c r="Q1091" i="8"/>
  <c r="Q1092" i="8"/>
  <c r="Q1093" i="8"/>
  <c r="Q1094" i="8"/>
  <c r="Q1095" i="8"/>
  <c r="Q1096" i="8"/>
  <c r="Q1097" i="8"/>
  <c r="Q1098" i="8"/>
  <c r="Q1099" i="8"/>
  <c r="Q1100" i="8"/>
  <c r="Q1101" i="8"/>
  <c r="Q1102" i="8"/>
  <c r="Q1103" i="8"/>
  <c r="Q1104" i="8"/>
  <c r="Q1105" i="8"/>
  <c r="Q1106" i="8"/>
  <c r="Q1107" i="8"/>
  <c r="Q1108" i="8"/>
  <c r="Q1109" i="8"/>
  <c r="Q1110" i="8"/>
  <c r="Q1111" i="8"/>
  <c r="Q1112" i="8"/>
  <c r="Q1113" i="8"/>
  <c r="Q1114" i="8"/>
  <c r="Q1115" i="8"/>
  <c r="Q1116" i="8"/>
  <c r="Q1117" i="8"/>
  <c r="Q1118" i="8"/>
  <c r="Q1119" i="8"/>
  <c r="Q1120" i="8"/>
  <c r="Q1121" i="8"/>
  <c r="Q1122" i="8"/>
  <c r="Q1123" i="8"/>
  <c r="Q1124" i="8"/>
  <c r="Q1125" i="8"/>
  <c r="Q1126" i="8"/>
  <c r="Q1127" i="8"/>
  <c r="Q1128" i="8"/>
  <c r="Q1129" i="8"/>
  <c r="Q1130" i="8"/>
  <c r="Q1131" i="8"/>
  <c r="Q1132" i="8"/>
  <c r="Q1134" i="8"/>
  <c r="Q1135" i="8"/>
  <c r="Q1136" i="8"/>
  <c r="Q1137" i="8"/>
  <c r="Q1138" i="8"/>
  <c r="Q1139" i="8"/>
  <c r="Q1140" i="8"/>
  <c r="Q1141" i="8"/>
  <c r="Q1142" i="8"/>
  <c r="Q1143" i="8"/>
  <c r="Q1144" i="8"/>
  <c r="Q1145" i="8"/>
  <c r="Q1020" i="8"/>
  <c r="R1026" i="10"/>
  <c r="Q1019" i="8"/>
  <c r="R1025" i="10"/>
  <c r="R1139" i="10"/>
  <c r="R1077" i="10"/>
  <c r="R1141" i="10"/>
  <c r="R1142" i="10"/>
  <c r="R1143" i="10"/>
  <c r="R1144" i="10"/>
  <c r="R1145" i="10"/>
  <c r="R1146" i="10"/>
  <c r="R1147" i="10"/>
  <c r="R1148" i="10"/>
  <c r="R1149" i="10"/>
  <c r="R1150" i="10"/>
  <c r="R1151" i="10"/>
  <c r="R1129" i="10"/>
  <c r="R1130" i="10"/>
  <c r="R1131" i="10"/>
  <c r="R1132" i="10"/>
  <c r="R1133" i="10"/>
  <c r="R1134" i="10"/>
  <c r="R1135" i="10"/>
  <c r="R1136" i="10"/>
  <c r="R1137" i="10"/>
  <c r="R1138" i="10"/>
  <c r="R1140" i="10"/>
  <c r="R1115" i="10"/>
  <c r="R1116" i="10"/>
  <c r="R1117" i="10"/>
  <c r="R1118" i="10"/>
  <c r="R1119" i="10"/>
  <c r="R1120" i="10"/>
  <c r="R1121" i="10"/>
  <c r="R1122" i="10"/>
  <c r="R1123" i="10"/>
  <c r="R1124" i="10"/>
  <c r="R1125" i="10"/>
  <c r="R1126" i="10"/>
  <c r="R1127" i="10"/>
  <c r="R1128" i="10"/>
  <c r="R1101" i="10"/>
  <c r="R1102" i="10"/>
  <c r="R1103" i="10"/>
  <c r="R1104" i="10"/>
  <c r="R1105" i="10"/>
  <c r="R1106" i="10"/>
  <c r="R1107" i="10"/>
  <c r="R1108" i="10"/>
  <c r="R1109" i="10"/>
  <c r="R1110" i="10"/>
  <c r="R1111" i="10"/>
  <c r="R1112" i="10"/>
  <c r="R1113" i="10"/>
  <c r="R1114" i="10"/>
  <c r="R1027" i="10"/>
  <c r="R1028" i="10"/>
  <c r="R1029" i="10"/>
  <c r="R1030" i="10"/>
  <c r="R1031" i="10"/>
  <c r="R1032" i="10"/>
  <c r="R1033" i="10"/>
  <c r="R1034" i="10"/>
  <c r="R1035" i="10"/>
  <c r="R1036" i="10"/>
  <c r="R1037" i="10"/>
  <c r="R1038" i="10"/>
  <c r="R1039" i="10"/>
  <c r="R1040" i="10"/>
  <c r="R1041" i="10"/>
  <c r="R1042" i="10"/>
  <c r="R1043" i="10"/>
  <c r="R1044" i="10"/>
  <c r="R1045" i="10"/>
  <c r="R1046" i="10"/>
  <c r="R1047" i="10"/>
  <c r="R1048" i="10"/>
  <c r="R1049" i="10"/>
  <c r="R1050" i="10"/>
  <c r="R1051" i="10"/>
  <c r="R1052" i="10"/>
  <c r="R1053" i="10"/>
  <c r="R1054" i="10"/>
  <c r="R1055" i="10"/>
  <c r="R1056" i="10"/>
  <c r="R1057" i="10"/>
  <c r="R1058" i="10"/>
  <c r="R1059" i="10"/>
  <c r="R1060" i="10"/>
  <c r="R1061" i="10"/>
  <c r="R1062" i="10"/>
  <c r="R1063" i="10"/>
  <c r="R1064" i="10"/>
  <c r="R1065" i="10"/>
  <c r="R1066" i="10"/>
  <c r="R1067" i="10"/>
  <c r="R1068" i="10"/>
  <c r="R1069" i="10"/>
  <c r="R1070" i="10"/>
  <c r="R1071" i="10"/>
  <c r="R1072" i="10"/>
  <c r="R1073" i="10"/>
  <c r="R1074" i="10"/>
  <c r="R1075" i="10"/>
  <c r="R1076" i="10"/>
  <c r="R1078" i="10"/>
  <c r="R1079" i="10"/>
  <c r="R1080" i="10"/>
  <c r="R1081" i="10"/>
  <c r="R1082" i="10"/>
  <c r="R1083" i="10"/>
  <c r="R1084" i="10"/>
  <c r="R1085" i="10"/>
  <c r="R1086" i="10"/>
  <c r="R1087" i="10"/>
  <c r="R1088" i="10"/>
  <c r="R1089" i="10"/>
  <c r="R1090" i="10"/>
  <c r="R1091" i="10"/>
  <c r="R1092" i="10"/>
  <c r="R1093" i="10"/>
  <c r="R1094" i="10"/>
  <c r="R1095" i="10"/>
  <c r="R1096" i="10"/>
  <c r="R1097" i="10"/>
  <c r="R1098" i="10"/>
  <c r="R1099" i="10"/>
  <c r="R1100" i="10"/>
  <c r="R1152" i="10"/>
  <c r="K6" i="17"/>
  <c r="K7" i="17"/>
  <c r="K379" i="17"/>
  <c r="K375" i="17"/>
  <c r="K370" i="17"/>
  <c r="K366" i="17"/>
  <c r="K359" i="17"/>
  <c r="K353" i="17"/>
  <c r="K347" i="17"/>
  <c r="K341" i="17"/>
  <c r="K336" i="17"/>
  <c r="K329" i="17"/>
  <c r="K322" i="17"/>
  <c r="K317" i="17"/>
  <c r="K310" i="17"/>
  <c r="K300" i="17"/>
  <c r="K292" i="17"/>
  <c r="K287" i="17"/>
  <c r="K259" i="17"/>
  <c r="K235" i="17"/>
  <c r="K223" i="17"/>
  <c r="K217" i="17"/>
  <c r="K213" i="17"/>
  <c r="K210" i="17"/>
  <c r="K207" i="17"/>
  <c r="K200" i="17"/>
  <c r="K190" i="17"/>
  <c r="K185" i="17"/>
  <c r="K175" i="17"/>
  <c r="K166" i="17"/>
  <c r="K151" i="17"/>
  <c r="K141" i="17"/>
  <c r="K135" i="17"/>
  <c r="K131" i="17"/>
  <c r="K113" i="17"/>
  <c r="K98" i="17"/>
  <c r="K84" i="17"/>
  <c r="K80" i="17"/>
  <c r="K75" i="17"/>
  <c r="K50" i="17"/>
  <c r="K26" i="17"/>
  <c r="K16" i="17"/>
  <c r="I114" i="16"/>
  <c r="I113" i="16"/>
  <c r="I110" i="16"/>
  <c r="I109" i="16"/>
  <c r="I106" i="16"/>
  <c r="I105" i="16"/>
  <c r="I104" i="16"/>
  <c r="I101" i="16"/>
  <c r="I100" i="16"/>
  <c r="I99" i="16"/>
  <c r="I98" i="16"/>
  <c r="I95" i="16"/>
  <c r="I94" i="16"/>
  <c r="I93" i="16"/>
  <c r="I92" i="16"/>
  <c r="I89" i="16"/>
  <c r="I88" i="16"/>
  <c r="I87" i="16"/>
  <c r="I86" i="16"/>
  <c r="I85" i="16"/>
  <c r="I84" i="16"/>
  <c r="I83" i="16"/>
  <c r="I82" i="16"/>
  <c r="I81" i="16"/>
  <c r="I80" i="16"/>
  <c r="I79" i="16"/>
  <c r="I78" i="16"/>
  <c r="I77" i="16"/>
  <c r="I76" i="16"/>
  <c r="I75" i="16"/>
  <c r="I74" i="16"/>
  <c r="I73" i="16"/>
  <c r="I72" i="16"/>
  <c r="I71" i="16"/>
  <c r="I70" i="16"/>
  <c r="I69" i="16"/>
  <c r="I68" i="16"/>
  <c r="I65" i="16"/>
  <c r="I64" i="16"/>
  <c r="I63" i="16"/>
  <c r="I62" i="16"/>
  <c r="I61" i="16"/>
  <c r="I60" i="16"/>
  <c r="I57" i="16"/>
  <c r="I56" i="16"/>
  <c r="I55" i="16"/>
  <c r="I54" i="16"/>
  <c r="I53" i="16"/>
  <c r="I52" i="16"/>
  <c r="I51" i="16"/>
  <c r="I48" i="16"/>
  <c r="I47" i="16"/>
  <c r="I46" i="16"/>
  <c r="I45" i="16"/>
  <c r="I44" i="16"/>
  <c r="I43" i="16"/>
  <c r="I42" i="16"/>
  <c r="I41" i="16"/>
  <c r="I40" i="16"/>
  <c r="I39" i="16"/>
  <c r="I38" i="16"/>
  <c r="I37" i="16"/>
  <c r="I34" i="16"/>
  <c r="I33" i="16"/>
  <c r="I32" i="16"/>
  <c r="I31" i="16"/>
  <c r="I30" i="16"/>
  <c r="I29" i="16"/>
  <c r="I26" i="16"/>
  <c r="I25" i="16"/>
  <c r="I24" i="16"/>
  <c r="I23" i="16"/>
  <c r="I20" i="16"/>
  <c r="I19" i="16"/>
  <c r="I18" i="16"/>
  <c r="I17" i="16"/>
  <c r="I16" i="16"/>
  <c r="I15" i="16"/>
  <c r="I12" i="16"/>
  <c r="I11" i="16"/>
  <c r="I10" i="16"/>
  <c r="I7" i="16"/>
  <c r="I6" i="16"/>
  <c r="I112" i="16"/>
  <c r="I108" i="16"/>
  <c r="I103" i="16"/>
  <c r="I97" i="16"/>
  <c r="I91" i="16"/>
  <c r="I67" i="16"/>
  <c r="I59" i="16"/>
  <c r="I50" i="16"/>
  <c r="I36" i="16"/>
  <c r="I28" i="16"/>
  <c r="I22" i="16"/>
  <c r="I14" i="16"/>
  <c r="I9" i="16"/>
  <c r="I5" i="16"/>
  <c r="K380" i="17"/>
  <c r="K376" i="17"/>
  <c r="K372" i="17"/>
  <c r="K371" i="17"/>
  <c r="K367" i="17"/>
  <c r="K363" i="17"/>
  <c r="K362" i="17"/>
  <c r="K361" i="17"/>
  <c r="K360" i="17"/>
  <c r="K357" i="17"/>
  <c r="K356" i="17"/>
  <c r="K355" i="17"/>
  <c r="K354" i="17"/>
  <c r="K350" i="17"/>
  <c r="K349" i="17"/>
  <c r="K348" i="17"/>
  <c r="K344" i="17"/>
  <c r="K343" i="17"/>
  <c r="K342" i="17"/>
  <c r="K339" i="17"/>
  <c r="K338" i="17"/>
  <c r="K337" i="17"/>
  <c r="K333" i="17"/>
  <c r="K332" i="17"/>
  <c r="K331" i="17"/>
  <c r="K330" i="17"/>
  <c r="K327" i="17"/>
  <c r="K326" i="17"/>
  <c r="K325" i="17"/>
  <c r="K324" i="17"/>
  <c r="K323" i="17"/>
  <c r="K319" i="17"/>
  <c r="K318" i="17"/>
  <c r="K315" i="17"/>
  <c r="K314" i="17"/>
  <c r="K313" i="17"/>
  <c r="K312" i="17"/>
  <c r="K311" i="17"/>
  <c r="K308" i="17"/>
  <c r="K307" i="17"/>
  <c r="K306" i="17"/>
  <c r="K305" i="17"/>
  <c r="K304" i="17"/>
  <c r="K303" i="17"/>
  <c r="K302" i="17"/>
  <c r="K301" i="17"/>
  <c r="K298" i="17"/>
  <c r="K297" i="17"/>
  <c r="K296" i="17"/>
  <c r="K295" i="17"/>
  <c r="K294" i="17"/>
  <c r="K293" i="17"/>
  <c r="K289" i="17"/>
  <c r="K288" i="17"/>
  <c r="K285" i="17"/>
  <c r="K284" i="17"/>
  <c r="K283" i="17"/>
  <c r="K282" i="17"/>
  <c r="K281" i="17"/>
  <c r="K280" i="17"/>
  <c r="K279" i="17"/>
  <c r="K278" i="17"/>
  <c r="K277" i="17"/>
  <c r="K276" i="17"/>
  <c r="K275" i="17"/>
  <c r="K274" i="17"/>
  <c r="K273" i="17"/>
  <c r="K272" i="17"/>
  <c r="K271" i="17"/>
  <c r="K270" i="17"/>
  <c r="K269" i="17"/>
  <c r="K268" i="17"/>
  <c r="K267" i="17"/>
  <c r="K266" i="17"/>
  <c r="K265" i="17"/>
  <c r="K264" i="17"/>
  <c r="K263" i="17"/>
  <c r="K262" i="17"/>
  <c r="K261" i="17"/>
  <c r="K260" i="17"/>
  <c r="K257" i="17"/>
  <c r="K256" i="17"/>
  <c r="K255" i="17"/>
  <c r="K254" i="17"/>
  <c r="K253" i="17"/>
  <c r="K252" i="17"/>
  <c r="K251" i="17"/>
  <c r="K250" i="17"/>
  <c r="K249" i="17"/>
  <c r="K248" i="17"/>
  <c r="K247" i="17"/>
  <c r="K246" i="17"/>
  <c r="K245" i="17"/>
  <c r="K244" i="17"/>
  <c r="K243" i="17"/>
  <c r="K242" i="17"/>
  <c r="K241" i="17"/>
  <c r="K240" i="17"/>
  <c r="K239" i="17"/>
  <c r="K238" i="17"/>
  <c r="K237" i="17"/>
  <c r="K236" i="17"/>
  <c r="K233" i="17"/>
  <c r="K232" i="17"/>
  <c r="K231" i="17"/>
  <c r="K230" i="17"/>
  <c r="K229" i="17"/>
  <c r="K228" i="17"/>
  <c r="K227" i="17"/>
  <c r="K226" i="17"/>
  <c r="K225" i="17"/>
  <c r="K224" i="17"/>
  <c r="K221" i="17"/>
  <c r="K220" i="17"/>
  <c r="K219" i="17"/>
  <c r="K218" i="17"/>
  <c r="K214" i="17"/>
  <c r="K211" i="17"/>
  <c r="K208" i="17"/>
  <c r="K205" i="17"/>
  <c r="K204" i="17"/>
  <c r="K203" i="17"/>
  <c r="K202" i="17"/>
  <c r="K201" i="17"/>
  <c r="K198" i="17"/>
  <c r="K197" i="17"/>
  <c r="K196" i="17"/>
  <c r="K195" i="17"/>
  <c r="K194" i="17"/>
  <c r="K193" i="17"/>
  <c r="K192" i="17"/>
  <c r="K191" i="17"/>
  <c r="K188" i="17"/>
  <c r="K187" i="17"/>
  <c r="K186" i="17"/>
  <c r="K183" i="17"/>
  <c r="K182" i="17"/>
  <c r="K181" i="17"/>
  <c r="K180" i="17"/>
  <c r="K179" i="17"/>
  <c r="K178" i="17"/>
  <c r="K177" i="17"/>
  <c r="K176" i="17"/>
  <c r="K173" i="17"/>
  <c r="K172" i="17"/>
  <c r="K171" i="17"/>
  <c r="K170" i="17"/>
  <c r="K169" i="17"/>
  <c r="K168" i="17"/>
  <c r="K167" i="17"/>
  <c r="K164" i="17"/>
  <c r="K163" i="17"/>
  <c r="K162" i="17"/>
  <c r="K161" i="17"/>
  <c r="K160" i="17"/>
  <c r="K159" i="17"/>
  <c r="K158" i="17"/>
  <c r="K157" i="17"/>
  <c r="K156" i="17"/>
  <c r="K155" i="17"/>
  <c r="K154" i="17"/>
  <c r="K153" i="17"/>
  <c r="K152" i="17"/>
  <c r="K149" i="17"/>
  <c r="K148" i="17"/>
  <c r="K147" i="17"/>
  <c r="K146" i="17"/>
  <c r="K145" i="17"/>
  <c r="K144" i="17"/>
  <c r="K143" i="17"/>
  <c r="K142" i="17"/>
  <c r="K139" i="17"/>
  <c r="K138" i="17"/>
  <c r="K137" i="17"/>
  <c r="K136" i="17"/>
  <c r="K133" i="17"/>
  <c r="K132" i="17"/>
  <c r="K129" i="17"/>
  <c r="K128" i="17"/>
  <c r="K127" i="17"/>
  <c r="K126" i="17"/>
  <c r="K125" i="17"/>
  <c r="K124" i="17"/>
  <c r="K123" i="17"/>
  <c r="K122" i="17"/>
  <c r="K121" i="17"/>
  <c r="K120" i="17"/>
  <c r="K119" i="17"/>
  <c r="K118" i="17"/>
  <c r="K117" i="17"/>
  <c r="K116" i="17"/>
  <c r="K115" i="17"/>
  <c r="K114" i="17"/>
  <c r="K111" i="17"/>
  <c r="K110" i="17"/>
  <c r="K109" i="17"/>
  <c r="K108" i="17"/>
  <c r="K107" i="17"/>
  <c r="K106" i="17"/>
  <c r="K105" i="17"/>
  <c r="K104" i="17"/>
  <c r="K103" i="17"/>
  <c r="K102" i="17"/>
  <c r="K101" i="17"/>
  <c r="K100" i="17"/>
  <c r="K99" i="17"/>
  <c r="K95" i="17"/>
  <c r="K94" i="17"/>
  <c r="K93" i="17"/>
  <c r="K92" i="17"/>
  <c r="K91" i="17"/>
  <c r="K90" i="17"/>
  <c r="K89" i="17"/>
  <c r="K88" i="17"/>
  <c r="K87" i="17"/>
  <c r="K86" i="17"/>
  <c r="K85" i="17"/>
  <c r="K82" i="17"/>
  <c r="K81" i="17"/>
  <c r="K78" i="17"/>
  <c r="K77" i="17"/>
  <c r="K76" i="17"/>
  <c r="K72" i="17"/>
  <c r="K71" i="17"/>
  <c r="K70" i="17"/>
  <c r="K69" i="17"/>
  <c r="K68" i="17"/>
  <c r="K67" i="17"/>
  <c r="K66" i="17"/>
  <c r="K65" i="17"/>
  <c r="K64" i="17"/>
  <c r="K63" i="17"/>
  <c r="K62" i="17"/>
  <c r="K61" i="17"/>
  <c r="K60" i="17"/>
  <c r="K59" i="17"/>
  <c r="K58" i="17"/>
  <c r="K57" i="17"/>
  <c r="K56" i="17"/>
  <c r="K55" i="17"/>
  <c r="K54" i="17"/>
  <c r="K53" i="17"/>
  <c r="K52" i="17"/>
  <c r="K51" i="17"/>
  <c r="K48" i="17"/>
  <c r="K47" i="17"/>
  <c r="K46" i="17"/>
  <c r="K45" i="17"/>
  <c r="K44" i="17"/>
  <c r="K43" i="17"/>
  <c r="K42" i="17"/>
  <c r="K41" i="17"/>
  <c r="K40" i="17"/>
  <c r="K39" i="17"/>
  <c r="K38" i="17"/>
  <c r="K37" i="17"/>
  <c r="K36" i="17"/>
  <c r="K35" i="17"/>
  <c r="K34" i="17"/>
  <c r="K33" i="17"/>
  <c r="K32" i="17"/>
  <c r="K31" i="17"/>
  <c r="K30" i="17"/>
  <c r="K29" i="17"/>
  <c r="K28" i="17"/>
  <c r="K27" i="17"/>
  <c r="K24" i="17"/>
  <c r="K23" i="17"/>
  <c r="K22" i="17"/>
  <c r="K21" i="17"/>
  <c r="K20" i="17"/>
  <c r="K19" i="17"/>
  <c r="K18" i="17"/>
  <c r="K17" i="17"/>
  <c r="K14" i="17"/>
  <c r="K13" i="17"/>
  <c r="K12" i="17"/>
  <c r="K11" i="17"/>
  <c r="K10" i="17"/>
  <c r="K9" i="17"/>
  <c r="K8" i="17"/>
  <c r="K378" i="17"/>
  <c r="K374" i="17"/>
  <c r="K369" i="17"/>
  <c r="K365" i="17"/>
  <c r="K352" i="17"/>
  <c r="K346" i="17"/>
  <c r="K335" i="17"/>
  <c r="K321" i="17"/>
  <c r="K291" i="17"/>
  <c r="K216" i="17"/>
  <c r="K97" i="17"/>
  <c r="K74" i="17"/>
  <c r="K5" i="17"/>
  <c r="AI128" i="7"/>
  <c r="BK128" i="7" s="1"/>
  <c r="N128" i="7"/>
  <c r="N129" i="7" s="1"/>
  <c r="F81" i="7" s="1"/>
  <c r="C15" i="9"/>
  <c r="Y25" i="7"/>
  <c r="N17" i="7"/>
  <c r="AA128" i="7"/>
  <c r="AA129" i="7" s="1"/>
  <c r="E20" i="7" s="1"/>
  <c r="Y128" i="7"/>
  <c r="C76" i="7" s="1"/>
  <c r="G128" i="7"/>
  <c r="B65" i="7" s="1"/>
  <c r="H128" i="7"/>
  <c r="D67" i="7" s="1"/>
  <c r="I128" i="7"/>
  <c r="D68" i="7" s="1"/>
  <c r="L128" i="7"/>
  <c r="L129" i="7" s="1"/>
  <c r="K128" i="7"/>
  <c r="K129" i="7" s="1"/>
  <c r="A196" i="12"/>
  <c r="AW128" i="7"/>
  <c r="P80" i="7" s="1"/>
  <c r="AE128" i="7"/>
  <c r="AF128" i="7"/>
  <c r="AH128" i="7"/>
  <c r="O41" i="7" s="1"/>
  <c r="R21" i="7" s="1"/>
  <c r="BV4" i="8"/>
  <c r="AU128" i="7"/>
  <c r="P79" i="7" s="1"/>
  <c r="BP128" i="7"/>
  <c r="W86" i="7" s="1"/>
  <c r="BQ128" i="7"/>
  <c r="BQ129" i="7" s="1"/>
  <c r="D128" i="7"/>
  <c r="E8" i="7" s="1"/>
  <c r="F128" i="7"/>
  <c r="D17" i="7" s="1"/>
  <c r="Z17" i="7" s="1"/>
  <c r="O128" i="7"/>
  <c r="D62" i="7" s="1"/>
  <c r="B128" i="7"/>
  <c r="O47" i="7" s="1"/>
  <c r="C128" i="7"/>
  <c r="Q47" i="7" s="1"/>
  <c r="Y36" i="7"/>
  <c r="X140" i="7" s="1"/>
  <c r="Y39" i="7"/>
  <c r="X144" i="7" s="1"/>
  <c r="Y40" i="7"/>
  <c r="X146" i="7" s="1"/>
  <c r="BW128" i="7"/>
  <c r="BW130" i="7" s="1"/>
  <c r="BR128" i="7"/>
  <c r="Z62" i="7" s="1"/>
  <c r="AD76" i="7" s="1"/>
  <c r="BS128" i="7"/>
  <c r="Z64" i="7" s="1"/>
  <c r="BT128" i="7"/>
  <c r="Z66" i="7" s="1"/>
  <c r="BU128" i="7"/>
  <c r="Z68" i="7" s="1"/>
  <c r="BV128" i="7"/>
  <c r="Z70" i="7" s="1"/>
  <c r="BV5" i="8"/>
  <c r="BV6" i="8"/>
  <c r="BV9" i="8"/>
  <c r="BV10" i="8"/>
  <c r="BV11" i="8"/>
  <c r="BV12" i="8"/>
  <c r="BV13" i="8"/>
  <c r="BV14" i="8"/>
  <c r="BV15" i="8"/>
  <c r="BV16" i="8"/>
  <c r="BV17" i="8"/>
  <c r="BV18" i="8"/>
  <c r="BV19" i="8"/>
  <c r="BV20" i="8"/>
  <c r="BV21" i="8"/>
  <c r="BV22" i="8"/>
  <c r="BV23" i="8"/>
  <c r="BV24" i="8"/>
  <c r="BV25" i="8"/>
  <c r="BV26" i="8"/>
  <c r="BV27" i="8"/>
  <c r="BV28" i="8"/>
  <c r="BV29" i="8"/>
  <c r="BV30" i="8"/>
  <c r="BV31" i="8"/>
  <c r="BV32" i="8"/>
  <c r="BV33" i="8"/>
  <c r="BV34" i="8"/>
  <c r="BV35" i="8"/>
  <c r="BV36" i="8"/>
  <c r="BV37" i="8"/>
  <c r="BV38" i="8"/>
  <c r="BV39" i="8"/>
  <c r="BV40" i="8"/>
  <c r="BV41" i="8"/>
  <c r="BV42" i="8"/>
  <c r="BV43" i="8"/>
  <c r="BV44" i="8"/>
  <c r="BV45" i="8"/>
  <c r="BV46" i="8"/>
  <c r="BV47" i="8"/>
  <c r="BV48" i="8"/>
  <c r="BV49" i="8"/>
  <c r="BV50" i="8"/>
  <c r="BV51" i="8"/>
  <c r="BV52" i="8"/>
  <c r="BV53" i="8"/>
  <c r="BV54" i="8"/>
  <c r="BV55" i="8"/>
  <c r="BV56" i="8"/>
  <c r="BV57" i="8"/>
  <c r="BV58" i="8"/>
  <c r="BV59" i="8"/>
  <c r="BV60" i="8"/>
  <c r="BV61" i="8"/>
  <c r="BV62" i="8"/>
  <c r="BV63" i="8"/>
  <c r="BV64" i="8"/>
  <c r="BV65" i="8"/>
  <c r="BV66" i="8"/>
  <c r="BV67" i="8"/>
  <c r="BV68" i="8"/>
  <c r="BV69" i="8"/>
  <c r="BV70" i="8"/>
  <c r="BV71" i="8"/>
  <c r="BV72" i="8"/>
  <c r="BV73" i="8"/>
  <c r="BV74" i="8"/>
  <c r="BV75" i="8"/>
  <c r="BV76" i="8"/>
  <c r="BV77" i="8"/>
  <c r="BV78" i="8"/>
  <c r="BV79" i="8"/>
  <c r="BV80" i="8"/>
  <c r="BV81" i="8"/>
  <c r="BV82" i="8"/>
  <c r="BV83" i="8"/>
  <c r="BV84" i="8"/>
  <c r="BV85" i="8"/>
  <c r="BV86" i="8"/>
  <c r="BV87" i="8"/>
  <c r="BV88" i="8"/>
  <c r="BV89" i="8"/>
  <c r="BV90" i="8"/>
  <c r="BV91" i="8"/>
  <c r="BV92" i="8"/>
  <c r="BV93" i="8"/>
  <c r="BV94" i="8"/>
  <c r="BV95" i="8"/>
  <c r="BV96" i="8"/>
  <c r="BV97" i="8"/>
  <c r="BV98" i="8"/>
  <c r="BV99" i="8"/>
  <c r="BV100" i="8"/>
  <c r="BV101" i="8"/>
  <c r="BV102" i="8"/>
  <c r="BV103" i="8"/>
  <c r="BV104" i="8"/>
  <c r="BV105" i="8"/>
  <c r="BV106" i="8"/>
  <c r="BV107" i="8"/>
  <c r="BV108" i="8"/>
  <c r="BV109" i="8"/>
  <c r="BV110" i="8"/>
  <c r="BV111" i="8"/>
  <c r="BV112" i="8"/>
  <c r="BV113" i="8"/>
  <c r="BV114" i="8"/>
  <c r="BV115" i="8"/>
  <c r="BV116" i="8"/>
  <c r="BV117" i="8"/>
  <c r="BV118" i="8"/>
  <c r="BV119" i="8"/>
  <c r="BV120" i="8"/>
  <c r="BV121" i="8"/>
  <c r="BV122" i="8"/>
  <c r="BV123" i="8"/>
  <c r="BV124" i="8"/>
  <c r="BV125" i="8"/>
  <c r="BV126" i="8"/>
  <c r="BV127" i="8"/>
  <c r="BV128" i="8"/>
  <c r="BV129" i="8"/>
  <c r="BV130" i="8"/>
  <c r="BV131" i="8"/>
  <c r="BV132" i="8"/>
  <c r="BV133" i="8"/>
  <c r="BV134" i="8"/>
  <c r="BV135" i="8"/>
  <c r="BV136" i="8"/>
  <c r="BV137" i="8"/>
  <c r="BV138" i="8"/>
  <c r="BV139" i="8"/>
  <c r="BV140" i="8"/>
  <c r="BV141" i="8"/>
  <c r="BV142" i="8"/>
  <c r="BV143" i="8"/>
  <c r="BV144" i="8"/>
  <c r="BV145" i="8"/>
  <c r="BV146" i="8"/>
  <c r="BV147" i="8"/>
  <c r="BV148" i="8"/>
  <c r="BV149" i="8"/>
  <c r="BV150" i="8"/>
  <c r="BV151" i="8"/>
  <c r="BV152" i="8"/>
  <c r="BV153" i="8"/>
  <c r="BV154" i="8"/>
  <c r="BV155" i="8"/>
  <c r="BV156" i="8"/>
  <c r="BV157" i="8"/>
  <c r="BV158" i="8"/>
  <c r="BV159" i="8"/>
  <c r="BV160" i="8"/>
  <c r="BV161" i="8"/>
  <c r="BV162" i="8"/>
  <c r="BV163" i="8"/>
  <c r="BV164" i="8"/>
  <c r="BV165" i="8"/>
  <c r="BV166" i="8"/>
  <c r="BV167" i="8"/>
  <c r="BV168" i="8"/>
  <c r="BV169" i="8"/>
  <c r="BV170" i="8"/>
  <c r="BV171" i="8"/>
  <c r="BV172" i="8"/>
  <c r="BV173" i="8"/>
  <c r="BV174" i="8"/>
  <c r="BV175" i="8"/>
  <c r="BV176" i="8"/>
  <c r="BV177" i="8"/>
  <c r="BV178" i="8"/>
  <c r="BV179" i="8"/>
  <c r="BV180" i="8"/>
  <c r="BV181" i="8"/>
  <c r="BV182" i="8"/>
  <c r="BV183" i="8"/>
  <c r="BV184" i="8"/>
  <c r="BV185" i="8"/>
  <c r="BV186" i="8"/>
  <c r="BV187" i="8"/>
  <c r="BV188" i="8"/>
  <c r="BV189" i="8"/>
  <c r="BV190" i="8"/>
  <c r="BV191" i="8"/>
  <c r="BV192" i="8"/>
  <c r="BV193" i="8"/>
  <c r="BV194" i="8"/>
  <c r="BV195" i="8"/>
  <c r="BV196" i="8"/>
  <c r="BV197" i="8"/>
  <c r="BV198" i="8"/>
  <c r="BV199" i="8"/>
  <c r="BV200" i="8"/>
  <c r="BV201" i="8"/>
  <c r="BV202" i="8"/>
  <c r="BV203" i="8"/>
  <c r="BV204" i="8"/>
  <c r="BV205" i="8"/>
  <c r="BV206" i="8"/>
  <c r="BV207" i="8"/>
  <c r="BV208" i="8"/>
  <c r="BV209" i="8"/>
  <c r="BV210" i="8"/>
  <c r="BV211" i="8"/>
  <c r="BV212" i="8"/>
  <c r="BV213" i="8"/>
  <c r="BV214" i="8"/>
  <c r="BV215" i="8"/>
  <c r="BV216" i="8"/>
  <c r="BV217" i="8"/>
  <c r="BV218" i="8"/>
  <c r="BV219" i="8"/>
  <c r="BV220" i="8"/>
  <c r="BV221" i="8"/>
  <c r="BV222" i="8"/>
  <c r="BV223" i="8"/>
  <c r="BV224" i="8"/>
  <c r="BV225" i="8"/>
  <c r="BV226" i="8"/>
  <c r="BV227" i="8"/>
  <c r="BV228" i="8"/>
  <c r="BV229" i="8"/>
  <c r="BV230" i="8"/>
  <c r="BV231" i="8"/>
  <c r="BV232" i="8"/>
  <c r="BV233" i="8"/>
  <c r="BV234" i="8"/>
  <c r="BV235" i="8"/>
  <c r="BV236" i="8"/>
  <c r="BV237" i="8"/>
  <c r="BV238" i="8"/>
  <c r="BV239" i="8"/>
  <c r="BV240" i="8"/>
  <c r="BV241" i="8"/>
  <c r="BV242" i="8"/>
  <c r="BV243" i="8"/>
  <c r="BV244" i="8"/>
  <c r="BV245" i="8"/>
  <c r="BV246" i="8"/>
  <c r="BV247" i="8"/>
  <c r="BV248" i="8"/>
  <c r="BV249" i="8"/>
  <c r="BV250" i="8"/>
  <c r="BV251" i="8"/>
  <c r="BV252" i="8"/>
  <c r="BV253" i="8"/>
  <c r="BV254" i="8"/>
  <c r="BV255" i="8"/>
  <c r="BV256" i="8"/>
  <c r="BV257" i="8"/>
  <c r="BV258" i="8"/>
  <c r="BV259" i="8"/>
  <c r="BV260" i="8"/>
  <c r="BV261" i="8"/>
  <c r="BV262" i="8"/>
  <c r="BV263" i="8"/>
  <c r="BV264" i="8"/>
  <c r="BV265" i="8"/>
  <c r="BV266" i="8"/>
  <c r="BV267" i="8"/>
  <c r="BV268" i="8"/>
  <c r="BV269" i="8"/>
  <c r="BV270" i="8"/>
  <c r="BV271" i="8"/>
  <c r="BV272" i="8"/>
  <c r="BV273" i="8"/>
  <c r="BV274" i="8"/>
  <c r="BV275" i="8"/>
  <c r="BV276" i="8"/>
  <c r="BV277" i="8"/>
  <c r="BV278" i="8"/>
  <c r="BV279" i="8"/>
  <c r="BV280" i="8"/>
  <c r="BV281" i="8"/>
  <c r="BV282" i="8"/>
  <c r="BV283" i="8"/>
  <c r="BV284" i="8"/>
  <c r="BV285" i="8"/>
  <c r="BV286" i="8"/>
  <c r="BV287" i="8"/>
  <c r="BV288" i="8"/>
  <c r="BV289" i="8"/>
  <c r="BV290" i="8"/>
  <c r="BV291" i="8"/>
  <c r="BV292" i="8"/>
  <c r="BV293" i="8"/>
  <c r="BV294" i="8"/>
  <c r="BV295" i="8"/>
  <c r="BV296" i="8"/>
  <c r="BV297" i="8"/>
  <c r="BV298" i="8"/>
  <c r="BV299" i="8"/>
  <c r="BV300" i="8"/>
  <c r="BV301" i="8"/>
  <c r="BV302" i="8"/>
  <c r="BV303" i="8"/>
  <c r="BV304" i="8"/>
  <c r="BV305" i="8"/>
  <c r="BV306" i="8"/>
  <c r="BV307" i="8"/>
  <c r="BV308" i="8"/>
  <c r="BV309" i="8"/>
  <c r="BV310" i="8"/>
  <c r="BV311" i="8"/>
  <c r="BV312" i="8"/>
  <c r="BV313" i="8"/>
  <c r="BV314" i="8"/>
  <c r="BV315" i="8"/>
  <c r="BV316" i="8"/>
  <c r="BV317" i="8"/>
  <c r="BV318" i="8"/>
  <c r="BV319" i="8"/>
  <c r="BV320" i="8"/>
  <c r="BV321" i="8"/>
  <c r="BV322" i="8"/>
  <c r="BV323" i="8"/>
  <c r="BV324" i="8"/>
  <c r="BV325" i="8"/>
  <c r="BV326" i="8"/>
  <c r="BV327" i="8"/>
  <c r="BV328" i="8"/>
  <c r="BV329" i="8"/>
  <c r="BV330" i="8"/>
  <c r="BV331" i="8"/>
  <c r="BV332" i="8"/>
  <c r="BV333" i="8"/>
  <c r="BV334" i="8"/>
  <c r="BV335" i="8"/>
  <c r="BV336" i="8"/>
  <c r="BV337" i="8"/>
  <c r="BV338" i="8"/>
  <c r="BV339" i="8"/>
  <c r="BV340" i="8"/>
  <c r="BV341" i="8"/>
  <c r="BV342" i="8"/>
  <c r="BV343" i="8"/>
  <c r="BV344" i="8"/>
  <c r="BV345" i="8"/>
  <c r="BV346" i="8"/>
  <c r="BV347" i="8"/>
  <c r="BV348" i="8"/>
  <c r="BV349" i="8"/>
  <c r="BV350" i="8"/>
  <c r="BV351" i="8"/>
  <c r="BV352" i="8"/>
  <c r="BV353" i="8"/>
  <c r="BV354" i="8"/>
  <c r="BV355" i="8"/>
  <c r="BV356" i="8"/>
  <c r="BV357" i="8"/>
  <c r="BV358" i="8"/>
  <c r="BV359" i="8"/>
  <c r="BV360" i="8"/>
  <c r="BV361" i="8"/>
  <c r="BV362" i="8"/>
  <c r="BV363" i="8"/>
  <c r="BV364" i="8"/>
  <c r="BV365" i="8"/>
  <c r="BV366" i="8"/>
  <c r="BV367" i="8"/>
  <c r="BV368" i="8"/>
  <c r="BV369" i="8"/>
  <c r="BV370" i="8"/>
  <c r="BV371" i="8"/>
  <c r="BV372" i="8"/>
  <c r="BV373" i="8"/>
  <c r="BV374" i="8"/>
  <c r="BV375" i="8"/>
  <c r="BV376" i="8"/>
  <c r="BV377" i="8"/>
  <c r="BV378" i="8"/>
  <c r="BV379" i="8"/>
  <c r="BV380" i="8"/>
  <c r="BV381" i="8"/>
  <c r="BV382" i="8"/>
  <c r="BV383" i="8"/>
  <c r="BV384" i="8"/>
  <c r="BV385" i="8"/>
  <c r="BV386" i="8"/>
  <c r="BV387" i="8"/>
  <c r="BV388" i="8"/>
  <c r="BV389" i="8"/>
  <c r="BV390" i="8"/>
  <c r="BV391" i="8"/>
  <c r="BV392" i="8"/>
  <c r="BV393" i="8"/>
  <c r="BV394" i="8"/>
  <c r="BV395" i="8"/>
  <c r="BV396" i="8"/>
  <c r="BV397" i="8"/>
  <c r="BV398" i="8"/>
  <c r="BV399" i="8"/>
  <c r="BV400" i="8"/>
  <c r="BV401" i="8"/>
  <c r="BV402" i="8"/>
  <c r="BV403" i="8"/>
  <c r="BV404" i="8"/>
  <c r="BV405" i="8"/>
  <c r="BV406" i="8"/>
  <c r="BV407" i="8"/>
  <c r="BV408" i="8"/>
  <c r="BV409" i="8"/>
  <c r="BV410" i="8"/>
  <c r="BV411" i="8"/>
  <c r="BV412" i="8"/>
  <c r="BV413" i="8"/>
  <c r="BV414" i="8"/>
  <c r="BV415" i="8"/>
  <c r="BV416" i="8"/>
  <c r="BV417" i="8"/>
  <c r="BV418" i="8"/>
  <c r="BV419" i="8"/>
  <c r="BV420" i="8"/>
  <c r="BV421" i="8"/>
  <c r="BV422" i="8"/>
  <c r="BV423" i="8"/>
  <c r="BV424" i="8"/>
  <c r="BV425" i="8"/>
  <c r="BV426" i="8"/>
  <c r="BV427" i="8"/>
  <c r="BV428" i="8"/>
  <c r="BV429" i="8"/>
  <c r="BV430" i="8"/>
  <c r="BV431" i="8"/>
  <c r="BV432" i="8"/>
  <c r="BV433" i="8"/>
  <c r="BV434" i="8"/>
  <c r="BV435" i="8"/>
  <c r="BV436" i="8"/>
  <c r="BV437" i="8"/>
  <c r="BV438" i="8"/>
  <c r="BV439" i="8"/>
  <c r="BV440" i="8"/>
  <c r="BV441" i="8"/>
  <c r="BV442" i="8"/>
  <c r="BV443" i="8"/>
  <c r="BV444" i="8"/>
  <c r="BV445" i="8"/>
  <c r="BV446" i="8"/>
  <c r="BV447" i="8"/>
  <c r="BV448" i="8"/>
  <c r="BV449" i="8"/>
  <c r="BV450" i="8"/>
  <c r="BV451" i="8"/>
  <c r="BV452" i="8"/>
  <c r="BV453" i="8"/>
  <c r="BV454" i="8"/>
  <c r="BV455" i="8"/>
  <c r="BV456" i="8"/>
  <c r="BV457" i="8"/>
  <c r="BV458" i="8"/>
  <c r="BV459" i="8"/>
  <c r="BV460" i="8"/>
  <c r="BV461" i="8"/>
  <c r="BV462" i="8"/>
  <c r="BV463" i="8"/>
  <c r="BV464" i="8"/>
  <c r="BV465" i="8"/>
  <c r="BV466" i="8"/>
  <c r="BV467" i="8"/>
  <c r="BV468" i="8"/>
  <c r="BV469" i="8"/>
  <c r="BV470" i="8"/>
  <c r="BV471" i="8"/>
  <c r="BV472" i="8"/>
  <c r="BV473" i="8"/>
  <c r="BV474" i="8"/>
  <c r="BV475" i="8"/>
  <c r="BV476" i="8"/>
  <c r="BV477" i="8"/>
  <c r="BV478" i="8"/>
  <c r="BV479" i="8"/>
  <c r="BV480" i="8"/>
  <c r="BV481" i="8"/>
  <c r="BV482" i="8"/>
  <c r="BV483" i="8"/>
  <c r="BV484" i="8"/>
  <c r="BV485" i="8"/>
  <c r="BV486" i="8"/>
  <c r="BV487" i="8"/>
  <c r="BV488" i="8"/>
  <c r="BV489" i="8"/>
  <c r="BV490" i="8"/>
  <c r="BV491" i="8"/>
  <c r="BV492" i="8"/>
  <c r="BV493" i="8"/>
  <c r="BV494" i="8"/>
  <c r="BV495" i="8"/>
  <c r="BV496" i="8"/>
  <c r="BV497" i="8"/>
  <c r="BV498" i="8"/>
  <c r="BV499" i="8"/>
  <c r="BV500" i="8"/>
  <c r="BV501" i="8"/>
  <c r="BV502" i="8"/>
  <c r="BV503" i="8"/>
  <c r="BV504" i="8"/>
  <c r="BV505" i="8"/>
  <c r="BV506" i="8"/>
  <c r="BV507" i="8"/>
  <c r="BV508" i="8"/>
  <c r="BV509" i="8"/>
  <c r="BV510" i="8"/>
  <c r="BV511" i="8"/>
  <c r="BV512" i="8"/>
  <c r="BV513" i="8"/>
  <c r="BV514" i="8"/>
  <c r="BV515" i="8"/>
  <c r="BV516" i="8"/>
  <c r="BV517" i="8"/>
  <c r="BV518" i="8"/>
  <c r="BV519" i="8"/>
  <c r="BV520" i="8"/>
  <c r="BV521" i="8"/>
  <c r="BV522" i="8"/>
  <c r="BV523" i="8"/>
  <c r="BV524" i="8"/>
  <c r="BV525" i="8"/>
  <c r="BV526" i="8"/>
  <c r="BV527" i="8"/>
  <c r="BV528" i="8"/>
  <c r="BV529" i="8"/>
  <c r="BV530" i="8"/>
  <c r="BV531" i="8"/>
  <c r="BV532" i="8"/>
  <c r="BV533" i="8"/>
  <c r="BV534" i="8"/>
  <c r="BV535" i="8"/>
  <c r="BV536" i="8"/>
  <c r="BV537" i="8"/>
  <c r="BV538" i="8"/>
  <c r="BV539" i="8"/>
  <c r="BV540" i="8"/>
  <c r="BV541" i="8"/>
  <c r="BV542" i="8"/>
  <c r="BV543" i="8"/>
  <c r="BV544" i="8"/>
  <c r="BV545" i="8"/>
  <c r="BV546" i="8"/>
  <c r="BV547" i="8"/>
  <c r="BV548" i="8"/>
  <c r="BV549" i="8"/>
  <c r="BV550" i="8"/>
  <c r="BV551" i="8"/>
  <c r="BV552" i="8"/>
  <c r="BV553" i="8"/>
  <c r="BV554" i="8"/>
  <c r="BV555" i="8"/>
  <c r="BV556" i="8"/>
  <c r="BV557" i="8"/>
  <c r="BV558" i="8"/>
  <c r="BV559" i="8"/>
  <c r="BV560" i="8"/>
  <c r="BV561" i="8"/>
  <c r="BV562" i="8"/>
  <c r="BV563" i="8"/>
  <c r="BV564" i="8"/>
  <c r="BV565" i="8"/>
  <c r="BV566" i="8"/>
  <c r="BV567" i="8"/>
  <c r="BV568" i="8"/>
  <c r="BV569" i="8"/>
  <c r="BV570" i="8"/>
  <c r="BV571" i="8"/>
  <c r="BV572" i="8"/>
  <c r="BV573" i="8"/>
  <c r="BV574" i="8"/>
  <c r="BV575" i="8"/>
  <c r="BV576" i="8"/>
  <c r="BV577" i="8"/>
  <c r="BV578" i="8"/>
  <c r="BV579" i="8"/>
  <c r="BV580" i="8"/>
  <c r="BV581" i="8"/>
  <c r="BV582" i="8"/>
  <c r="BV583" i="8"/>
  <c r="BV584" i="8"/>
  <c r="BV585" i="8"/>
  <c r="BV586" i="8"/>
  <c r="BV587" i="8"/>
  <c r="BV588" i="8"/>
  <c r="BV589" i="8"/>
  <c r="BV590" i="8"/>
  <c r="BV591" i="8"/>
  <c r="BV592" i="8"/>
  <c r="BV593" i="8"/>
  <c r="BV594" i="8"/>
  <c r="BV595" i="8"/>
  <c r="BV596" i="8"/>
  <c r="BV597" i="8"/>
  <c r="BV598" i="8"/>
  <c r="BV599" i="8"/>
  <c r="BV600" i="8"/>
  <c r="BV601" i="8"/>
  <c r="BV602" i="8"/>
  <c r="BV603" i="8"/>
  <c r="BV604" i="8"/>
  <c r="BV605" i="8"/>
  <c r="BV606" i="8"/>
  <c r="BV607" i="8"/>
  <c r="BV608" i="8"/>
  <c r="BV609" i="8"/>
  <c r="BV610" i="8"/>
  <c r="BV611" i="8"/>
  <c r="BV612" i="8"/>
  <c r="BV613" i="8"/>
  <c r="BV614" i="8"/>
  <c r="BV615" i="8"/>
  <c r="BV616" i="8"/>
  <c r="BV617" i="8"/>
  <c r="BV618" i="8"/>
  <c r="BV619" i="8"/>
  <c r="BV620" i="8"/>
  <c r="BV621" i="8"/>
  <c r="BV622" i="8"/>
  <c r="BV623" i="8"/>
  <c r="BV624" i="8"/>
  <c r="BV625" i="8"/>
  <c r="BV626" i="8"/>
  <c r="BV627" i="8"/>
  <c r="BV628" i="8"/>
  <c r="BV629" i="8"/>
  <c r="BV630" i="8"/>
  <c r="BV631" i="8"/>
  <c r="BV632" i="8"/>
  <c r="BV633" i="8"/>
  <c r="BV634" i="8"/>
  <c r="BV635" i="8"/>
  <c r="BV636" i="8"/>
  <c r="BV637" i="8"/>
  <c r="BV638" i="8"/>
  <c r="BV639" i="8"/>
  <c r="BV640" i="8"/>
  <c r="BV641" i="8"/>
  <c r="BV642" i="8"/>
  <c r="BV643" i="8"/>
  <c r="BV644" i="8"/>
  <c r="BV645" i="8"/>
  <c r="BV646" i="8"/>
  <c r="BV647" i="8"/>
  <c r="BV648" i="8"/>
  <c r="BV649" i="8"/>
  <c r="BV650" i="8"/>
  <c r="BV651" i="8"/>
  <c r="BV652" i="8"/>
  <c r="BV653" i="8"/>
  <c r="BV654" i="8"/>
  <c r="BV655" i="8"/>
  <c r="BV656" i="8"/>
  <c r="BV657" i="8"/>
  <c r="BV658" i="8"/>
  <c r="BV659" i="8"/>
  <c r="BV660" i="8"/>
  <c r="BV661" i="8"/>
  <c r="BV662" i="8"/>
  <c r="BV663" i="8"/>
  <c r="BV664" i="8"/>
  <c r="BV665" i="8"/>
  <c r="BV666" i="8"/>
  <c r="BV667" i="8"/>
  <c r="BV668" i="8"/>
  <c r="BV669" i="8"/>
  <c r="BV670" i="8"/>
  <c r="BV671" i="8"/>
  <c r="BV672" i="8"/>
  <c r="BV673" i="8"/>
  <c r="BV674" i="8"/>
  <c r="BV675" i="8"/>
  <c r="BV676" i="8"/>
  <c r="BV677" i="8"/>
  <c r="BV678" i="8"/>
  <c r="BV679" i="8"/>
  <c r="BV680" i="8"/>
  <c r="BV681" i="8"/>
  <c r="BV682" i="8"/>
  <c r="BV683" i="8"/>
  <c r="BV684" i="8"/>
  <c r="BV685" i="8"/>
  <c r="BV686" i="8"/>
  <c r="BV687" i="8"/>
  <c r="BV688" i="8"/>
  <c r="BV689" i="8"/>
  <c r="BV690" i="8"/>
  <c r="BV691" i="8"/>
  <c r="BV692" i="8"/>
  <c r="BV693" i="8"/>
  <c r="BV694" i="8"/>
  <c r="BV695" i="8"/>
  <c r="BV696" i="8"/>
  <c r="BV697" i="8"/>
  <c r="BV698" i="8"/>
  <c r="BV699" i="8"/>
  <c r="BV700" i="8"/>
  <c r="BV701" i="8"/>
  <c r="BV702" i="8"/>
  <c r="BV703" i="8"/>
  <c r="BV704" i="8"/>
  <c r="BV705" i="8"/>
  <c r="BV706" i="8"/>
  <c r="BV707" i="8"/>
  <c r="BV708" i="8"/>
  <c r="BV709" i="8"/>
  <c r="BV710" i="8"/>
  <c r="BV711" i="8"/>
  <c r="BV712" i="8"/>
  <c r="BV713" i="8"/>
  <c r="BV714" i="8"/>
  <c r="BV715" i="8"/>
  <c r="BV716" i="8"/>
  <c r="BV717" i="8"/>
  <c r="BV718" i="8"/>
  <c r="BV719" i="8"/>
  <c r="BV720" i="8"/>
  <c r="BV721" i="8"/>
  <c r="BV722" i="8"/>
  <c r="BV723" i="8"/>
  <c r="BV724" i="8"/>
  <c r="BV725" i="8"/>
  <c r="BV726" i="8"/>
  <c r="BV727" i="8"/>
  <c r="BV728" i="8"/>
  <c r="BV729" i="8"/>
  <c r="BV730" i="8"/>
  <c r="BV731" i="8"/>
  <c r="BV732" i="8"/>
  <c r="BV733" i="8"/>
  <c r="BV734" i="8"/>
  <c r="BV735" i="8"/>
  <c r="BV736" i="8"/>
  <c r="BV737" i="8"/>
  <c r="BV738" i="8"/>
  <c r="BV739" i="8"/>
  <c r="BV740" i="8"/>
  <c r="BV741" i="8"/>
  <c r="BV742" i="8"/>
  <c r="BV743" i="8"/>
  <c r="BV744" i="8"/>
  <c r="BV745" i="8"/>
  <c r="BV746" i="8"/>
  <c r="BV747" i="8"/>
  <c r="BV748" i="8"/>
  <c r="BV749" i="8"/>
  <c r="BV750" i="8"/>
  <c r="BV751" i="8"/>
  <c r="BV752" i="8"/>
  <c r="BV753" i="8"/>
  <c r="BV754" i="8"/>
  <c r="BV755" i="8"/>
  <c r="BV756" i="8"/>
  <c r="BV757" i="8"/>
  <c r="BV758" i="8"/>
  <c r="BV759" i="8"/>
  <c r="BV760" i="8"/>
  <c r="BV761" i="8"/>
  <c r="BV762" i="8"/>
  <c r="BV763" i="8"/>
  <c r="BV764" i="8"/>
  <c r="BV765" i="8"/>
  <c r="BV766" i="8"/>
  <c r="BV767" i="8"/>
  <c r="BV768" i="8"/>
  <c r="BV769" i="8"/>
  <c r="BV770" i="8"/>
  <c r="BV771" i="8"/>
  <c r="BV772" i="8"/>
  <c r="BV773" i="8"/>
  <c r="BV774" i="8"/>
  <c r="BV775" i="8"/>
  <c r="BV776" i="8"/>
  <c r="BV777" i="8"/>
  <c r="BV778" i="8"/>
  <c r="BV779" i="8"/>
  <c r="BV780" i="8"/>
  <c r="BV781" i="8"/>
  <c r="BV782" i="8"/>
  <c r="BV783" i="8"/>
  <c r="BV784" i="8"/>
  <c r="BV785" i="8"/>
  <c r="BV786" i="8"/>
  <c r="BV787" i="8"/>
  <c r="BV788" i="8"/>
  <c r="BV789" i="8"/>
  <c r="BV790" i="8"/>
  <c r="BV791" i="8"/>
  <c r="BV792" i="8"/>
  <c r="BV793" i="8"/>
  <c r="BV794" i="8"/>
  <c r="BV795" i="8"/>
  <c r="BV796" i="8"/>
  <c r="BV797" i="8"/>
  <c r="BV798" i="8"/>
  <c r="BV799" i="8"/>
  <c r="BV800" i="8"/>
  <c r="BV801" i="8"/>
  <c r="BV802" i="8"/>
  <c r="BV803" i="8"/>
  <c r="BV804" i="8"/>
  <c r="BV805" i="8"/>
  <c r="BV806" i="8"/>
  <c r="BV807" i="8"/>
  <c r="BV808" i="8"/>
  <c r="BV809" i="8"/>
  <c r="BV810" i="8"/>
  <c r="BV811" i="8"/>
  <c r="BV812" i="8"/>
  <c r="BV813" i="8"/>
  <c r="BV814" i="8"/>
  <c r="BV815" i="8"/>
  <c r="BV816" i="8"/>
  <c r="BV817" i="8"/>
  <c r="BV818" i="8"/>
  <c r="BV819" i="8"/>
  <c r="BV820" i="8"/>
  <c r="BV821" i="8"/>
  <c r="BV822" i="8"/>
  <c r="BV823" i="8"/>
  <c r="BV824" i="8"/>
  <c r="BV825" i="8"/>
  <c r="BV826" i="8"/>
  <c r="BV827" i="8"/>
  <c r="BV828" i="8"/>
  <c r="BV829" i="8"/>
  <c r="BV830" i="8"/>
  <c r="BV831" i="8"/>
  <c r="BV832" i="8"/>
  <c r="BV833" i="8"/>
  <c r="BV834" i="8"/>
  <c r="BV835" i="8"/>
  <c r="BV836" i="8"/>
  <c r="BV837" i="8"/>
  <c r="BV838" i="8"/>
  <c r="BV839" i="8"/>
  <c r="BV840" i="8"/>
  <c r="BV841" i="8"/>
  <c r="BV842" i="8"/>
  <c r="BV843" i="8"/>
  <c r="BV844" i="8"/>
  <c r="BV845" i="8"/>
  <c r="BV846" i="8"/>
  <c r="BV847" i="8"/>
  <c r="BV848" i="8"/>
  <c r="BV849" i="8"/>
  <c r="BV850" i="8"/>
  <c r="BV851" i="8"/>
  <c r="BV852" i="8"/>
  <c r="BV853" i="8"/>
  <c r="BV854" i="8"/>
  <c r="BV855" i="8"/>
  <c r="BV856" i="8"/>
  <c r="BV857" i="8"/>
  <c r="BV858" i="8"/>
  <c r="BV859" i="8"/>
  <c r="BV860" i="8"/>
  <c r="BV861" i="8"/>
  <c r="BV862" i="8"/>
  <c r="BV863" i="8"/>
  <c r="BV864" i="8"/>
  <c r="BV865" i="8"/>
  <c r="BV866" i="8"/>
  <c r="BV867" i="8"/>
  <c r="BV868" i="8"/>
  <c r="BV869" i="8"/>
  <c r="BV870" i="8"/>
  <c r="BV871" i="8"/>
  <c r="BV872" i="8"/>
  <c r="BV873" i="8"/>
  <c r="BV874" i="8"/>
  <c r="BV875" i="8"/>
  <c r="BV876" i="8"/>
  <c r="BV877" i="8"/>
  <c r="BV878" i="8"/>
  <c r="BV879" i="8"/>
  <c r="BV880" i="8"/>
  <c r="BV881" i="8"/>
  <c r="BV882" i="8"/>
  <c r="BV883" i="8"/>
  <c r="BV884" i="8"/>
  <c r="BV885" i="8"/>
  <c r="BV886" i="8"/>
  <c r="BV887" i="8"/>
  <c r="BV888" i="8"/>
  <c r="BV889" i="8"/>
  <c r="BV890" i="8"/>
  <c r="BV891" i="8"/>
  <c r="BV892" i="8"/>
  <c r="BV893" i="8"/>
  <c r="BV894" i="8"/>
  <c r="BV895" i="8"/>
  <c r="BV896" i="8"/>
  <c r="BV897" i="8"/>
  <c r="BV898" i="8"/>
  <c r="BV899" i="8"/>
  <c r="BV900" i="8"/>
  <c r="BV901" i="8"/>
  <c r="BV902" i="8"/>
  <c r="BV903" i="8"/>
  <c r="BV904" i="8"/>
  <c r="BV905" i="8"/>
  <c r="BV906" i="8"/>
  <c r="BV907" i="8"/>
  <c r="BV908" i="8"/>
  <c r="BV909" i="8"/>
  <c r="BV910" i="8"/>
  <c r="BV911" i="8"/>
  <c r="BV912" i="8"/>
  <c r="BV913" i="8"/>
  <c r="BV914" i="8"/>
  <c r="BV915" i="8"/>
  <c r="BV916" i="8"/>
  <c r="BV917" i="8"/>
  <c r="BV918" i="8"/>
  <c r="BV919" i="8"/>
  <c r="BV920" i="8"/>
  <c r="BV921" i="8"/>
  <c r="BV922" i="8"/>
  <c r="BV923" i="8"/>
  <c r="BV924" i="8"/>
  <c r="BV925" i="8"/>
  <c r="BV926" i="8"/>
  <c r="BV927" i="8"/>
  <c r="BV928" i="8"/>
  <c r="BV929" i="8"/>
  <c r="BV930" i="8"/>
  <c r="BV931" i="8"/>
  <c r="BV932" i="8"/>
  <c r="BV933" i="8"/>
  <c r="BV934" i="8"/>
  <c r="BV935" i="8"/>
  <c r="BV936" i="8"/>
  <c r="BV937" i="8"/>
  <c r="BV938" i="8"/>
  <c r="BV939" i="8"/>
  <c r="BV940" i="8"/>
  <c r="BV941" i="8"/>
  <c r="BV942" i="8"/>
  <c r="BV943" i="8"/>
  <c r="BV944" i="8"/>
  <c r="BV945" i="8"/>
  <c r="BV946" i="8"/>
  <c r="BV947" i="8"/>
  <c r="BV948" i="8"/>
  <c r="BV949" i="8"/>
  <c r="BV950" i="8"/>
  <c r="BV951" i="8"/>
  <c r="BV952" i="8"/>
  <c r="BV953" i="8"/>
  <c r="BV954" i="8"/>
  <c r="BV955" i="8"/>
  <c r="BV956" i="8"/>
  <c r="BV957" i="8"/>
  <c r="BV958" i="8"/>
  <c r="BV959" i="8"/>
  <c r="BV960" i="8"/>
  <c r="BV961" i="8"/>
  <c r="BV962" i="8"/>
  <c r="BV963" i="8"/>
  <c r="BV964" i="8"/>
  <c r="BV965" i="8"/>
  <c r="BV966" i="8"/>
  <c r="BV967" i="8"/>
  <c r="BV968" i="8"/>
  <c r="BV969" i="8"/>
  <c r="BV970" i="8"/>
  <c r="BV971" i="8"/>
  <c r="BV972" i="8"/>
  <c r="BV973" i="8"/>
  <c r="BV974" i="8"/>
  <c r="BV975" i="8"/>
  <c r="BV976" i="8"/>
  <c r="BV977" i="8"/>
  <c r="BV978" i="8"/>
  <c r="BV979" i="8"/>
  <c r="BV980" i="8"/>
  <c r="BV981" i="8"/>
  <c r="BV982" i="8"/>
  <c r="BV983" i="8"/>
  <c r="BV984" i="8"/>
  <c r="BV985" i="8"/>
  <c r="BV986" i="8"/>
  <c r="BV987" i="8"/>
  <c r="BV988" i="8"/>
  <c r="BV989" i="8"/>
  <c r="BV990" i="8"/>
  <c r="BV991" i="8"/>
  <c r="BV992" i="8"/>
  <c r="BV993" i="8"/>
  <c r="BV994" i="8"/>
  <c r="BV995" i="8"/>
  <c r="BV996" i="8"/>
  <c r="BV997" i="8"/>
  <c r="AY128" i="7"/>
  <c r="T81" i="7" s="1"/>
  <c r="AX128" i="7"/>
  <c r="R81" i="7" s="1"/>
  <c r="BB128" i="7"/>
  <c r="C145" i="7" s="1"/>
  <c r="D30" i="9"/>
  <c r="K30" i="9" s="1"/>
  <c r="C30" i="9" s="1"/>
  <c r="C9" i="9"/>
  <c r="B8" i="7"/>
  <c r="AL128" i="7"/>
  <c r="M72" i="7" s="1"/>
  <c r="E1" i="11"/>
  <c r="N4" i="9" s="1"/>
  <c r="S85" i="7"/>
  <c r="S84" i="7"/>
  <c r="F60" i="9"/>
  <c r="F59" i="9"/>
  <c r="A7" i="12"/>
  <c r="A10" i="7" s="1"/>
  <c r="AU1043" i="8"/>
  <c r="AU1044" i="8"/>
  <c r="AU1045" i="8"/>
  <c r="AU1046" i="8"/>
  <c r="AU1047" i="8"/>
  <c r="AU1048" i="8"/>
  <c r="AU1041" i="8"/>
  <c r="AU1042" i="8"/>
  <c r="AU1052" i="8"/>
  <c r="AU1053" i="8"/>
  <c r="AU1049" i="8"/>
  <c r="AU1050" i="8"/>
  <c r="AU1051" i="8"/>
  <c r="AQ1053" i="8"/>
  <c r="F566" i="11"/>
  <c r="AZ1052" i="8" s="1"/>
  <c r="F565" i="11"/>
  <c r="AZ1051" i="8" s="1"/>
  <c r="F564" i="11"/>
  <c r="AZ1050" i="8" s="1"/>
  <c r="F563" i="11"/>
  <c r="AZ1049" i="8" s="1"/>
  <c r="F562" i="11"/>
  <c r="AZ1048" i="8" s="1"/>
  <c r="H7" i="12"/>
  <c r="H83" i="7"/>
  <c r="J61" i="9"/>
  <c r="D61" i="9" s="1"/>
  <c r="BL2" i="8"/>
  <c r="BJ2" i="8"/>
  <c r="BH2" i="8"/>
  <c r="BF2" i="8"/>
  <c r="BF1020" i="8"/>
  <c r="BF1021" i="8"/>
  <c r="BF1022" i="8"/>
  <c r="BF1023" i="8"/>
  <c r="BF1024" i="8"/>
  <c r="BF1025" i="8"/>
  <c r="BF1026" i="8"/>
  <c r="BF1027" i="8"/>
  <c r="BF1028" i="8"/>
  <c r="BF1019" i="8"/>
  <c r="BA128" i="7"/>
  <c r="B145" i="7" s="1"/>
  <c r="K145" i="7" s="1"/>
  <c r="A145" i="7" s="1"/>
  <c r="BG128" i="7"/>
  <c r="B151" i="7" s="1"/>
  <c r="K151" i="7" s="1"/>
  <c r="A151" i="7" s="1"/>
  <c r="BE128" i="7"/>
  <c r="B149" i="7" s="1"/>
  <c r="K149" i="7" s="1"/>
  <c r="A149" i="7" s="1"/>
  <c r="BC128" i="7"/>
  <c r="B147" i="7" s="1"/>
  <c r="K147" i="7" s="1"/>
  <c r="A147" i="7" s="1"/>
  <c r="BH128" i="7"/>
  <c r="C151" i="7" s="1"/>
  <c r="BF128" i="7"/>
  <c r="C149" i="7" s="1"/>
  <c r="BD128" i="7"/>
  <c r="C147" i="7" s="1"/>
  <c r="AK128" i="7"/>
  <c r="BN128" i="7" s="1"/>
  <c r="AZ128" i="7"/>
  <c r="P83" i="7" s="1"/>
  <c r="D60" i="9"/>
  <c r="M65" i="9"/>
  <c r="C65" i="9" s="1"/>
  <c r="M64" i="9"/>
  <c r="C64" i="9" s="1"/>
  <c r="M63" i="9"/>
  <c r="C63" i="9" s="1"/>
  <c r="M62" i="9"/>
  <c r="C62" i="9" s="1"/>
  <c r="L65" i="9"/>
  <c r="D65" i="9" s="1"/>
  <c r="L64" i="9"/>
  <c r="D64" i="9" s="1"/>
  <c r="L63" i="9"/>
  <c r="D63" i="9" s="1"/>
  <c r="L62" i="9"/>
  <c r="D62" i="9" s="1"/>
  <c r="Z128" i="7"/>
  <c r="O28" i="7" s="1"/>
  <c r="AJ128" i="7"/>
  <c r="AJ132" i="7" s="1"/>
  <c r="AD1032" i="10"/>
  <c r="AD1033" i="10"/>
  <c r="AD1034" i="10"/>
  <c r="AD1035" i="10"/>
  <c r="AD1036" i="10"/>
  <c r="AD1037" i="10"/>
  <c r="AD1038" i="10"/>
  <c r="AD1039" i="10"/>
  <c r="AD1040" i="10"/>
  <c r="AD1041" i="10"/>
  <c r="AD1042" i="10"/>
  <c r="AD1043" i="10"/>
  <c r="AD1044" i="10"/>
  <c r="AD1045" i="10"/>
  <c r="AD1046" i="10"/>
  <c r="AD1047" i="10"/>
  <c r="AD1048" i="10"/>
  <c r="AD1049" i="10"/>
  <c r="AD1050" i="10"/>
  <c r="AD1051" i="10"/>
  <c r="AD1052" i="10"/>
  <c r="AD1053" i="10"/>
  <c r="AD1054" i="10"/>
  <c r="AD1055" i="10"/>
  <c r="AD1056" i="10"/>
  <c r="AD1057" i="10"/>
  <c r="AD1058" i="10"/>
  <c r="AD1059" i="10"/>
  <c r="AD1060" i="10"/>
  <c r="AD1061" i="10"/>
  <c r="AD1062" i="10"/>
  <c r="AD1063" i="10"/>
  <c r="AD1064" i="10"/>
  <c r="AD1065" i="10"/>
  <c r="AD1066" i="10"/>
  <c r="AD1067" i="10"/>
  <c r="AD1068" i="10"/>
  <c r="AD1069" i="10"/>
  <c r="AD1070" i="10"/>
  <c r="AD1071" i="10"/>
  <c r="AD1072" i="10"/>
  <c r="AD1073" i="10"/>
  <c r="AD1074" i="10"/>
  <c r="AD1075" i="10"/>
  <c r="AD1031" i="10"/>
  <c r="AV128" i="7"/>
  <c r="S79" i="7" s="1"/>
  <c r="AT128" i="7"/>
  <c r="S78" i="7" s="1"/>
  <c r="AS128" i="7"/>
  <c r="P78" i="7" s="1"/>
  <c r="R64" i="7"/>
  <c r="K21" i="9"/>
  <c r="D21" i="9" s="1"/>
  <c r="K42" i="9"/>
  <c r="D42" i="9" s="1"/>
  <c r="K54" i="9"/>
  <c r="D54" i="9" s="1"/>
  <c r="K51" i="9"/>
  <c r="D51" i="9" s="1"/>
  <c r="K48" i="9"/>
  <c r="D48" i="9" s="1"/>
  <c r="K45" i="9"/>
  <c r="D45" i="9" s="1"/>
  <c r="H85" i="7"/>
  <c r="H84" i="7"/>
  <c r="IU5" i="7"/>
  <c r="GQ5" i="9"/>
  <c r="B1" i="12"/>
  <c r="C32" i="12" s="1"/>
  <c r="D35" i="12"/>
  <c r="B193" i="12"/>
  <c r="D53" i="9"/>
  <c r="D50" i="9"/>
  <c r="D47" i="9"/>
  <c r="D44" i="9"/>
  <c r="D41" i="9"/>
  <c r="D29" i="9"/>
  <c r="D32" i="9"/>
  <c r="C8" i="9"/>
  <c r="F58" i="9"/>
  <c r="D36" i="9"/>
  <c r="D55" i="9"/>
  <c r="AD1009" i="10"/>
  <c r="D52" i="9"/>
  <c r="D49" i="9"/>
  <c r="D46" i="9"/>
  <c r="D43" i="9"/>
  <c r="E30" i="9"/>
  <c r="D37" i="9"/>
  <c r="D34" i="9"/>
  <c r="GR4" i="9"/>
  <c r="AA1009" i="10"/>
  <c r="X1009" i="10"/>
  <c r="R1009" i="10"/>
  <c r="F556" i="11"/>
  <c r="AZ1042" i="8" s="1"/>
  <c r="F557" i="11"/>
  <c r="AZ1043" i="8" s="1"/>
  <c r="F558" i="11"/>
  <c r="AZ1044" i="8" s="1"/>
  <c r="F559" i="11"/>
  <c r="AZ1045" i="8" s="1"/>
  <c r="F560" i="11"/>
  <c r="AZ1046" i="8" s="1"/>
  <c r="F561" i="11"/>
  <c r="AZ1047" i="8" s="1"/>
  <c r="F567" i="11"/>
  <c r="AZ1053" i="8" s="1"/>
  <c r="F555" i="11"/>
  <c r="AZ1041" i="8" s="1"/>
  <c r="O63" i="7"/>
  <c r="AP128" i="7"/>
  <c r="O32" i="7" s="1"/>
  <c r="AQ128" i="7"/>
  <c r="O33" i="7" s="1"/>
  <c r="AW1020" i="8"/>
  <c r="AW1021" i="8"/>
  <c r="AW1022" i="8"/>
  <c r="AW1023" i="8"/>
  <c r="AW1024" i="8"/>
  <c r="AW1025" i="8"/>
  <c r="AW1026" i="8"/>
  <c r="AW1027" i="8"/>
  <c r="AW1028" i="8"/>
  <c r="AW1019" i="8"/>
  <c r="AX1019" i="8"/>
  <c r="AW2" i="8"/>
  <c r="AV2" i="8"/>
  <c r="T1000" i="8"/>
  <c r="AX2" i="8"/>
  <c r="AU2" i="8"/>
  <c r="AT2" i="8"/>
  <c r="AS2" i="8"/>
  <c r="AR2" i="8"/>
  <c r="AQ2" i="8"/>
  <c r="AA2" i="8"/>
  <c r="Z2" i="8"/>
  <c r="Q2" i="8"/>
  <c r="L2" i="8"/>
  <c r="K2" i="8"/>
  <c r="J2" i="8"/>
  <c r="I2" i="8"/>
  <c r="H2" i="8"/>
  <c r="G2" i="8"/>
  <c r="AO128" i="7"/>
  <c r="AX1022" i="8"/>
  <c r="AX1023" i="8"/>
  <c r="AX1024" i="8"/>
  <c r="AX1025" i="8"/>
  <c r="AX1026" i="8"/>
  <c r="AX1027" i="8"/>
  <c r="AX1028" i="8"/>
  <c r="H1019" i="8"/>
  <c r="AG128" i="7"/>
  <c r="M71" i="7" s="1"/>
  <c r="O50" i="7"/>
  <c r="W128" i="7"/>
  <c r="O36" i="7" s="1"/>
  <c r="AM1000" i="8"/>
  <c r="AL1000" i="8"/>
  <c r="IV4" i="7"/>
  <c r="Q1003" i="8"/>
  <c r="AX1021" i="8"/>
  <c r="X128" i="7"/>
  <c r="O38" i="7" s="1"/>
  <c r="E128" i="7"/>
  <c r="D14" i="7" s="1"/>
  <c r="AM128" i="7"/>
  <c r="M73" i="7" s="1"/>
  <c r="AN128" i="7"/>
  <c r="O30" i="7" s="1"/>
  <c r="AR128" i="7"/>
  <c r="O34" i="7" s="1"/>
  <c r="AX1020" i="8"/>
  <c r="Z1003" i="8"/>
  <c r="S83" i="7"/>
  <c r="D1" i="10"/>
  <c r="K59" i="9"/>
  <c r="C417" i="19"/>
  <c r="C366" i="19"/>
  <c r="C394" i="19"/>
  <c r="C422" i="19"/>
  <c r="D442" i="19"/>
  <c r="D246" i="19"/>
  <c r="D362" i="19"/>
  <c r="D459" i="19"/>
  <c r="C498" i="19"/>
  <c r="C512" i="19"/>
  <c r="C522" i="19"/>
  <c r="C532" i="19"/>
  <c r="C540" i="19"/>
  <c r="C550" i="19"/>
  <c r="C556" i="19"/>
  <c r="C564" i="19"/>
  <c r="D570" i="19"/>
  <c r="C578" i="19"/>
  <c r="C586" i="19"/>
  <c r="C592" i="19"/>
  <c r="D596" i="19"/>
  <c r="D600" i="19"/>
  <c r="D602" i="19"/>
  <c r="D604" i="19"/>
  <c r="D606" i="19"/>
  <c r="D608" i="19"/>
  <c r="D610" i="19"/>
  <c r="D612" i="19"/>
  <c r="D614" i="19"/>
  <c r="D616" i="19"/>
  <c r="D618" i="19"/>
  <c r="D620" i="19"/>
  <c r="D785" i="19"/>
  <c r="D661" i="19"/>
  <c r="C951" i="19"/>
  <c r="C622" i="19"/>
  <c r="D622" i="19"/>
  <c r="C624" i="19"/>
  <c r="D624" i="19"/>
  <c r="C626" i="19"/>
  <c r="D626" i="19"/>
  <c r="C628" i="19"/>
  <c r="D628" i="19"/>
  <c r="C630" i="19"/>
  <c r="D630" i="19"/>
  <c r="C632" i="19"/>
  <c r="D632" i="19"/>
  <c r="C634" i="19"/>
  <c r="D634" i="19"/>
  <c r="C636" i="19"/>
  <c r="D636" i="19"/>
  <c r="C638" i="19"/>
  <c r="D638" i="19"/>
  <c r="C640" i="19"/>
  <c r="D640" i="19"/>
  <c r="C642" i="19"/>
  <c r="D642" i="19"/>
  <c r="C644" i="19"/>
  <c r="D644" i="19"/>
  <c r="C646" i="19"/>
  <c r="D646" i="19"/>
  <c r="C648" i="19"/>
  <c r="D648" i="19"/>
  <c r="C650" i="19"/>
  <c r="D650" i="19"/>
  <c r="C652" i="19"/>
  <c r="D652" i="19"/>
  <c r="C654" i="19"/>
  <c r="D654" i="19"/>
  <c r="C656" i="19"/>
  <c r="D656" i="19"/>
  <c r="C658" i="19"/>
  <c r="D658" i="19"/>
  <c r="C660" i="19"/>
  <c r="D660" i="19"/>
  <c r="C662" i="19"/>
  <c r="D662" i="19"/>
  <c r="C664" i="19"/>
  <c r="D664" i="19"/>
  <c r="C666" i="19"/>
  <c r="D666" i="19"/>
  <c r="C668" i="19"/>
  <c r="D668" i="19"/>
  <c r="C670" i="19"/>
  <c r="D670" i="19"/>
  <c r="C672" i="19"/>
  <c r="D672" i="19"/>
  <c r="C674" i="19"/>
  <c r="D674" i="19"/>
  <c r="C676" i="19"/>
  <c r="D676" i="19"/>
  <c r="C678" i="19"/>
  <c r="D678" i="19"/>
  <c r="C680" i="19"/>
  <c r="D680" i="19"/>
  <c r="C682" i="19"/>
  <c r="D682" i="19"/>
  <c r="C684" i="19"/>
  <c r="D684" i="19"/>
  <c r="C686" i="19"/>
  <c r="D686" i="19"/>
  <c r="C688" i="19"/>
  <c r="D688" i="19"/>
  <c r="C690" i="19"/>
  <c r="D690" i="19"/>
  <c r="C692" i="19"/>
  <c r="D692" i="19"/>
  <c r="C694" i="19"/>
  <c r="D694" i="19"/>
  <c r="C696" i="19"/>
  <c r="D696" i="19"/>
  <c r="C698" i="19"/>
  <c r="D698" i="19"/>
  <c r="C700" i="19"/>
  <c r="D700" i="19"/>
  <c r="C702" i="19"/>
  <c r="D702" i="19"/>
  <c r="C704" i="19"/>
  <c r="D704" i="19"/>
  <c r="C706" i="19"/>
  <c r="D706" i="19"/>
  <c r="C708" i="19"/>
  <c r="D708" i="19"/>
  <c r="C710" i="19"/>
  <c r="D710" i="19"/>
  <c r="C712" i="19"/>
  <c r="D712" i="19"/>
  <c r="C714" i="19"/>
  <c r="D714" i="19"/>
  <c r="C716" i="19"/>
  <c r="D716" i="19"/>
  <c r="C718" i="19"/>
  <c r="D718" i="19"/>
  <c r="C720" i="19"/>
  <c r="D720" i="19"/>
  <c r="C722" i="19"/>
  <c r="D722" i="19"/>
  <c r="C724" i="19"/>
  <c r="D724" i="19"/>
  <c r="C726" i="19"/>
  <c r="D726" i="19"/>
  <c r="C728" i="19"/>
  <c r="D728" i="19"/>
  <c r="C730" i="19"/>
  <c r="D730" i="19"/>
  <c r="C732" i="19"/>
  <c r="D732" i="19"/>
  <c r="C734" i="19"/>
  <c r="D734" i="19"/>
  <c r="C736" i="19"/>
  <c r="D736" i="19"/>
  <c r="C738" i="19"/>
  <c r="D738" i="19"/>
  <c r="C740" i="19"/>
  <c r="D740" i="19"/>
  <c r="C742" i="19"/>
  <c r="D742" i="19"/>
  <c r="C744" i="19"/>
  <c r="D744" i="19"/>
  <c r="C746" i="19"/>
  <c r="D746" i="19"/>
  <c r="C748" i="19"/>
  <c r="D748" i="19"/>
  <c r="C750" i="19"/>
  <c r="D750" i="19"/>
  <c r="C752" i="19"/>
  <c r="D752" i="19"/>
  <c r="C754" i="19"/>
  <c r="D754" i="19"/>
  <c r="C756" i="19"/>
  <c r="D756" i="19"/>
  <c r="C758" i="19"/>
  <c r="D758" i="19"/>
  <c r="C760" i="19"/>
  <c r="D760" i="19"/>
  <c r="C762" i="19"/>
  <c r="D762" i="19"/>
  <c r="C764" i="19"/>
  <c r="D764" i="19"/>
  <c r="C766" i="19"/>
  <c r="D766" i="19"/>
  <c r="C768" i="19"/>
  <c r="D768" i="19"/>
  <c r="C770" i="19"/>
  <c r="D770" i="19"/>
  <c r="C772" i="19"/>
  <c r="D772" i="19"/>
  <c r="C774" i="19"/>
  <c r="D774" i="19"/>
  <c r="C776" i="19"/>
  <c r="D776" i="19"/>
  <c r="C778" i="19"/>
  <c r="D778" i="19"/>
  <c r="C780" i="19"/>
  <c r="D780" i="19"/>
  <c r="C782" i="19"/>
  <c r="D782" i="19"/>
  <c r="C784" i="19"/>
  <c r="D784" i="19"/>
  <c r="C786" i="19"/>
  <c r="D786" i="19"/>
  <c r="C788" i="19"/>
  <c r="D788" i="19"/>
  <c r="C878" i="19"/>
  <c r="D878" i="19"/>
  <c r="C880" i="19"/>
  <c r="D880" i="19"/>
  <c r="C882" i="19"/>
  <c r="D882" i="19"/>
  <c r="C884" i="19"/>
  <c r="D884" i="19"/>
  <c r="C886" i="19"/>
  <c r="D886" i="19"/>
  <c r="C888" i="19"/>
  <c r="D888" i="19"/>
  <c r="C890" i="19"/>
  <c r="D890" i="19"/>
  <c r="C892" i="19"/>
  <c r="D892" i="19"/>
  <c r="C894" i="19"/>
  <c r="D894" i="19"/>
  <c r="C896" i="19"/>
  <c r="D896" i="19"/>
  <c r="C898" i="19"/>
  <c r="D898" i="19"/>
  <c r="C900" i="19"/>
  <c r="D900" i="19"/>
  <c r="C902" i="19"/>
  <c r="D902" i="19"/>
  <c r="C904" i="19"/>
  <c r="D904" i="19"/>
  <c r="C906" i="19"/>
  <c r="D906" i="19"/>
  <c r="C908" i="19"/>
  <c r="D908" i="19"/>
  <c r="C910" i="19"/>
  <c r="D910" i="19"/>
  <c r="C912" i="19"/>
  <c r="D912" i="19"/>
  <c r="C914" i="19"/>
  <c r="D914" i="19"/>
  <c r="C916" i="19"/>
  <c r="D916" i="19"/>
  <c r="C918" i="19"/>
  <c r="D918" i="19"/>
  <c r="C920" i="19"/>
  <c r="D920" i="19"/>
  <c r="C922" i="19"/>
  <c r="D922" i="19"/>
  <c r="C924" i="19"/>
  <c r="D924" i="19"/>
  <c r="C926" i="19"/>
  <c r="D926" i="19"/>
  <c r="C928" i="19"/>
  <c r="D928" i="19"/>
  <c r="C930" i="19"/>
  <c r="D930" i="19"/>
  <c r="C932" i="19"/>
  <c r="D932" i="19"/>
  <c r="C934" i="19"/>
  <c r="D934" i="19"/>
  <c r="C936" i="19"/>
  <c r="D936" i="19"/>
  <c r="C938" i="19"/>
  <c r="D938" i="19"/>
  <c r="C940" i="19"/>
  <c r="D940" i="19"/>
  <c r="C942" i="19"/>
  <c r="D942" i="19"/>
  <c r="C944" i="19"/>
  <c r="D944" i="19"/>
  <c r="C946" i="19"/>
  <c r="D946" i="19"/>
  <c r="C948" i="19"/>
  <c r="D948" i="19"/>
  <c r="C950" i="19"/>
  <c r="D950" i="19"/>
  <c r="C952" i="19"/>
  <c r="D952" i="19"/>
  <c r="C954" i="19"/>
  <c r="D954" i="19"/>
  <c r="C956" i="19"/>
  <c r="D956" i="19"/>
  <c r="C958" i="19"/>
  <c r="D958" i="19"/>
  <c r="C960" i="19"/>
  <c r="D960" i="19"/>
  <c r="C962" i="19"/>
  <c r="D962" i="19"/>
  <c r="C964" i="19"/>
  <c r="D964" i="19"/>
  <c r="D790" i="19"/>
  <c r="D792" i="19"/>
  <c r="D794" i="19"/>
  <c r="D796" i="19"/>
  <c r="D798" i="19"/>
  <c r="D800" i="19"/>
  <c r="D802" i="19"/>
  <c r="D804" i="19"/>
  <c r="D806" i="19"/>
  <c r="D808" i="19"/>
  <c r="D810" i="19"/>
  <c r="D812" i="19"/>
  <c r="D814" i="19"/>
  <c r="D816" i="19"/>
  <c r="D818" i="19"/>
  <c r="D820" i="19"/>
  <c r="D822" i="19"/>
  <c r="D824" i="19"/>
  <c r="D826" i="19"/>
  <c r="D828" i="19"/>
  <c r="D830" i="19"/>
  <c r="D832" i="19"/>
  <c r="D834" i="19"/>
  <c r="D836" i="19"/>
  <c r="D838" i="19"/>
  <c r="D840" i="19"/>
  <c r="D842" i="19"/>
  <c r="D844" i="19"/>
  <c r="D846" i="19"/>
  <c r="D848" i="19"/>
  <c r="D850" i="19"/>
  <c r="D852" i="19"/>
  <c r="D854" i="19"/>
  <c r="D856" i="19"/>
  <c r="D858" i="19"/>
  <c r="D860" i="19"/>
  <c r="D862" i="19"/>
  <c r="D864" i="19"/>
  <c r="D866" i="19"/>
  <c r="D868" i="19"/>
  <c r="D870" i="19"/>
  <c r="D872" i="19"/>
  <c r="D874" i="19"/>
  <c r="D876" i="19"/>
  <c r="D966" i="19"/>
  <c r="D968" i="19"/>
  <c r="D974" i="19"/>
  <c r="D976" i="19"/>
  <c r="D978" i="19"/>
  <c r="D980" i="19"/>
  <c r="D982" i="19"/>
  <c r="D984" i="19"/>
  <c r="D986" i="19"/>
  <c r="D987" i="19"/>
  <c r="D988" i="19"/>
  <c r="D990" i="19"/>
  <c r="D992" i="19"/>
  <c r="D994" i="19"/>
  <c r="D996" i="19"/>
  <c r="D998" i="19"/>
  <c r="D1000" i="19"/>
  <c r="D1002" i="19"/>
  <c r="D1004" i="19"/>
  <c r="C48" i="19"/>
  <c r="D970" i="19"/>
  <c r="D972" i="19"/>
  <c r="D1006" i="19"/>
  <c r="D217" i="19"/>
  <c r="D464" i="19"/>
  <c r="D351" i="19"/>
  <c r="D470" i="19"/>
  <c r="C245" i="19"/>
  <c r="D452" i="19"/>
  <c r="D476" i="19"/>
  <c r="D492" i="19"/>
  <c r="D299" i="19"/>
  <c r="D450" i="19"/>
  <c r="D466" i="19"/>
  <c r="D482" i="19"/>
  <c r="D490" i="19" l="1"/>
  <c r="C486" i="19"/>
  <c r="D480" i="19"/>
  <c r="D116" i="19"/>
  <c r="D174" i="19"/>
  <c r="C588" i="19"/>
  <c r="C582" i="19"/>
  <c r="D574" i="19"/>
  <c r="D566" i="19"/>
  <c r="C560" i="19"/>
  <c r="C554" i="19"/>
  <c r="C546" i="19"/>
  <c r="D534" i="19"/>
  <c r="D526" i="19"/>
  <c r="C518" i="19"/>
  <c r="C506" i="19"/>
  <c r="D302" i="19"/>
  <c r="D190" i="19"/>
  <c r="C436" i="19"/>
  <c r="D378" i="19"/>
  <c r="D474" i="19"/>
  <c r="D458" i="19"/>
  <c r="D484" i="19"/>
  <c r="C460" i="19"/>
  <c r="D454" i="19"/>
  <c r="C448" i="19"/>
  <c r="C408" i="19"/>
  <c r="C478" i="19"/>
  <c r="D472" i="19"/>
  <c r="C88" i="19"/>
  <c r="D598" i="19"/>
  <c r="D158" i="19"/>
  <c r="C580" i="19"/>
  <c r="C572" i="19"/>
  <c r="D558" i="19"/>
  <c r="D542" i="19"/>
  <c r="C524" i="19"/>
  <c r="C514" i="19"/>
  <c r="D502" i="19"/>
  <c r="D364" i="19"/>
  <c r="D278" i="19"/>
  <c r="C446" i="19"/>
  <c r="D430" i="19"/>
  <c r="D402" i="19"/>
  <c r="C374" i="19"/>
  <c r="D468" i="19"/>
  <c r="C462" i="19"/>
  <c r="D456" i="19"/>
  <c r="D594" i="19"/>
  <c r="D590" i="19"/>
  <c r="C576" i="19"/>
  <c r="C562" i="19"/>
  <c r="C548" i="19"/>
  <c r="D538" i="19"/>
  <c r="C528" i="19"/>
  <c r="D510" i="19"/>
  <c r="C496" i="19"/>
  <c r="D334" i="19"/>
  <c r="D222" i="19"/>
  <c r="C438" i="19"/>
  <c r="C416" i="19"/>
  <c r="C388" i="19"/>
  <c r="D901" i="19"/>
  <c r="C733" i="19"/>
  <c r="C577" i="19"/>
  <c r="D395" i="19"/>
  <c r="D363" i="19"/>
  <c r="D227" i="19"/>
  <c r="C333" i="19"/>
  <c r="C271" i="19"/>
  <c r="C337" i="19"/>
  <c r="D855" i="19"/>
  <c r="C773" i="19"/>
  <c r="D645" i="19"/>
  <c r="C545" i="19"/>
  <c r="C375" i="19"/>
  <c r="D267" i="19"/>
  <c r="C189" i="19"/>
  <c r="C311" i="19"/>
  <c r="D331" i="19"/>
  <c r="C187" i="19"/>
  <c r="D285" i="19"/>
  <c r="C215" i="19"/>
  <c r="D273" i="19"/>
  <c r="D1003" i="19"/>
  <c r="D975" i="19"/>
  <c r="D719" i="19"/>
  <c r="D929" i="19"/>
  <c r="C503" i="19"/>
  <c r="C439" i="19"/>
  <c r="D347" i="19"/>
  <c r="D283" i="19"/>
  <c r="C251" i="19"/>
  <c r="C309" i="19"/>
  <c r="D221" i="19"/>
  <c r="D239" i="19"/>
  <c r="D361" i="19"/>
  <c r="D249" i="19"/>
  <c r="C193" i="19"/>
  <c r="D815" i="19"/>
  <c r="D803" i="19"/>
  <c r="C887" i="19"/>
  <c r="D699" i="19"/>
  <c r="C953" i="19"/>
  <c r="C763" i="19"/>
  <c r="D603" i="19"/>
  <c r="C567" i="19"/>
  <c r="C523" i="19"/>
  <c r="D427" i="19"/>
  <c r="C407" i="19"/>
  <c r="C385" i="19"/>
  <c r="C139" i="19"/>
  <c r="C339" i="19"/>
  <c r="C307" i="19"/>
  <c r="C275" i="19"/>
  <c r="C235" i="19"/>
  <c r="C293" i="19"/>
  <c r="C253" i="19"/>
  <c r="C205" i="19"/>
  <c r="C327" i="19"/>
  <c r="C287" i="19"/>
  <c r="D231" i="19"/>
  <c r="C87" i="19"/>
  <c r="D281" i="19"/>
  <c r="D225" i="19"/>
  <c r="D113" i="19"/>
  <c r="D969" i="19"/>
  <c r="D871" i="19"/>
  <c r="D819" i="19"/>
  <c r="D807" i="19"/>
  <c r="D959" i="19"/>
  <c r="C915" i="19"/>
  <c r="D735" i="19"/>
  <c r="C685" i="19"/>
  <c r="C947" i="19"/>
  <c r="C889" i="19"/>
  <c r="C741" i="19"/>
  <c r="C659" i="19"/>
  <c r="C587" i="19"/>
  <c r="C547" i="19"/>
  <c r="C505" i="19"/>
  <c r="D463" i="19"/>
  <c r="C443" i="19"/>
  <c r="C421" i="19"/>
  <c r="D399" i="19"/>
  <c r="C379" i="19"/>
  <c r="C355" i="19"/>
  <c r="C323" i="19"/>
  <c r="C291" i="19"/>
  <c r="D211" i="19"/>
  <c r="D91" i="19"/>
  <c r="C357" i="19"/>
  <c r="C317" i="19"/>
  <c r="D269" i="19"/>
  <c r="C229" i="19"/>
  <c r="C181" i="19"/>
  <c r="D303" i="19"/>
  <c r="C263" i="19"/>
  <c r="D183" i="19"/>
  <c r="D313" i="19"/>
  <c r="C257" i="19"/>
  <c r="D791" i="19"/>
  <c r="D935" i="19"/>
  <c r="D899" i="19"/>
  <c r="D753" i="19"/>
  <c r="D701" i="19"/>
  <c r="D637" i="19"/>
  <c r="C963" i="19"/>
  <c r="C919" i="19"/>
  <c r="D779" i="19"/>
  <c r="D705" i="19"/>
  <c r="D169" i="19"/>
  <c r="C569" i="19"/>
  <c r="C527" i="19"/>
  <c r="D483" i="19"/>
  <c r="D431" i="19"/>
  <c r="C411" i="19"/>
  <c r="C389" i="19"/>
  <c r="D367" i="19"/>
  <c r="D315" i="19"/>
  <c r="D203" i="19"/>
  <c r="D349" i="19"/>
  <c r="C335" i="19"/>
  <c r="D143" i="19"/>
  <c r="C305" i="19"/>
  <c r="D967" i="19"/>
  <c r="D925" i="19"/>
  <c r="C737" i="19"/>
  <c r="D155" i="19"/>
  <c r="C911" i="19"/>
  <c r="C679" i="19"/>
  <c r="C591" i="19"/>
  <c r="D481" i="19"/>
  <c r="D162" i="19"/>
  <c r="D308" i="19"/>
  <c r="D250" i="19"/>
  <c r="D194" i="19"/>
  <c r="C114" i="19"/>
  <c r="D144" i="19"/>
  <c r="D332" i="19"/>
  <c r="D276" i="19"/>
  <c r="D218" i="19"/>
  <c r="C123" i="19"/>
  <c r="D69" i="19"/>
  <c r="D207" i="19"/>
  <c r="C121" i="19"/>
  <c r="C80" i="19"/>
  <c r="D120" i="19"/>
  <c r="D178" i="19"/>
  <c r="D161" i="19"/>
  <c r="D86" i="19"/>
  <c r="C133" i="19"/>
  <c r="C59" i="19"/>
  <c r="C81" i="19"/>
  <c r="D107" i="19"/>
  <c r="D101" i="19"/>
  <c r="C63" i="19"/>
  <c r="C65" i="19"/>
  <c r="C77" i="19"/>
  <c r="C79" i="19"/>
  <c r="D95" i="19"/>
  <c r="C95" i="19"/>
  <c r="D115" i="19"/>
  <c r="C115" i="19"/>
  <c r="C151" i="19"/>
  <c r="D151" i="19"/>
  <c r="D153" i="19"/>
  <c r="C153" i="19"/>
  <c r="C163" i="19"/>
  <c r="D163" i="19"/>
  <c r="C171" i="19"/>
  <c r="D171" i="19"/>
  <c r="C179" i="19"/>
  <c r="D179" i="19"/>
  <c r="C223" i="19"/>
  <c r="D223" i="19"/>
  <c r="D381" i="19"/>
  <c r="C381" i="19"/>
  <c r="D409" i="19"/>
  <c r="C409" i="19"/>
  <c r="C419" i="19"/>
  <c r="D419" i="19"/>
  <c r="D425" i="19"/>
  <c r="C425" i="19"/>
  <c r="C435" i="19"/>
  <c r="D435" i="19"/>
  <c r="D441" i="19"/>
  <c r="C441" i="19"/>
  <c r="C453" i="19"/>
  <c r="D453" i="19"/>
  <c r="C455" i="19"/>
  <c r="D455" i="19"/>
  <c r="C457" i="19"/>
  <c r="D457" i="19"/>
  <c r="D493" i="19"/>
  <c r="C493" i="19"/>
  <c r="D499" i="19"/>
  <c r="C499" i="19"/>
  <c r="D511" i="19"/>
  <c r="C511" i="19"/>
  <c r="D517" i="19"/>
  <c r="C517" i="19"/>
  <c r="D519" i="19"/>
  <c r="C519" i="19"/>
  <c r="D521" i="19"/>
  <c r="C521" i="19"/>
  <c r="D529" i="19"/>
  <c r="C529" i="19"/>
  <c r="D531" i="19"/>
  <c r="C531" i="19"/>
  <c r="D533" i="19"/>
  <c r="C533" i="19"/>
  <c r="D541" i="19"/>
  <c r="C541" i="19"/>
  <c r="D543" i="19"/>
  <c r="C543" i="19"/>
  <c r="D551" i="19"/>
  <c r="C551" i="19"/>
  <c r="D553" i="19"/>
  <c r="C553" i="19"/>
  <c r="D557" i="19"/>
  <c r="C557" i="19"/>
  <c r="D561" i="19"/>
  <c r="C561" i="19"/>
  <c r="D563" i="19"/>
  <c r="C563" i="19"/>
  <c r="D565" i="19"/>
  <c r="C565" i="19"/>
  <c r="D571" i="19"/>
  <c r="C571" i="19"/>
  <c r="D573" i="19"/>
  <c r="C573" i="19"/>
  <c r="D575" i="19"/>
  <c r="C575" i="19"/>
  <c r="D581" i="19"/>
  <c r="C581" i="19"/>
  <c r="D583" i="19"/>
  <c r="C583" i="19"/>
  <c r="D585" i="19"/>
  <c r="C585" i="19"/>
  <c r="D589" i="19"/>
  <c r="C589" i="19"/>
  <c r="D593" i="19"/>
  <c r="C593" i="19"/>
  <c r="C595" i="19"/>
  <c r="D595" i="19"/>
  <c r="C615" i="19"/>
  <c r="D615" i="19"/>
  <c r="C53" i="19"/>
  <c r="D53" i="19"/>
  <c r="C75" i="19"/>
  <c r="D75" i="19"/>
  <c r="C93" i="19"/>
  <c r="D93" i="19"/>
  <c r="C103" i="19"/>
  <c r="D103" i="19"/>
  <c r="D109" i="19"/>
  <c r="C109" i="19"/>
  <c r="D135" i="19"/>
  <c r="C135" i="19"/>
  <c r="C157" i="19"/>
  <c r="D157" i="19"/>
  <c r="C265" i="19"/>
  <c r="D265" i="19"/>
  <c r="C371" i="19"/>
  <c r="D371" i="19"/>
  <c r="D393" i="19"/>
  <c r="C393" i="19"/>
  <c r="D397" i="19"/>
  <c r="C397" i="19"/>
  <c r="D445" i="19"/>
  <c r="C445" i="19"/>
  <c r="C461" i="19"/>
  <c r="D461" i="19"/>
  <c r="C465" i="19"/>
  <c r="D465" i="19"/>
  <c r="C467" i="19"/>
  <c r="D467" i="19"/>
  <c r="C469" i="19"/>
  <c r="D469" i="19"/>
  <c r="C475" i="19"/>
  <c r="D475" i="19"/>
  <c r="C477" i="19"/>
  <c r="D477" i="19"/>
  <c r="C479" i="19"/>
  <c r="D479" i="19"/>
  <c r="C485" i="19"/>
  <c r="D485" i="19"/>
  <c r="C487" i="19"/>
  <c r="D487" i="19"/>
  <c r="C489" i="19"/>
  <c r="D489" i="19"/>
  <c r="D497" i="19"/>
  <c r="C497" i="19"/>
  <c r="D501" i="19"/>
  <c r="C501" i="19"/>
  <c r="D507" i="19"/>
  <c r="C507" i="19"/>
  <c r="D509" i="19"/>
  <c r="C509" i="19"/>
  <c r="D525" i="19"/>
  <c r="C525" i="19"/>
  <c r="D539" i="19"/>
  <c r="C539" i="19"/>
  <c r="D549" i="19"/>
  <c r="C549" i="19"/>
  <c r="D243" i="19"/>
  <c r="D219" i="19"/>
  <c r="D131" i="19"/>
  <c r="C325" i="19"/>
  <c r="D301" i="19"/>
  <c r="C261" i="19"/>
  <c r="D237" i="19"/>
  <c r="C197" i="19"/>
  <c r="C141" i="19"/>
  <c r="C343" i="19"/>
  <c r="D319" i="19"/>
  <c r="C279" i="19"/>
  <c r="D255" i="19"/>
  <c r="C199" i="19"/>
  <c r="C127" i="19"/>
  <c r="C55" i="19"/>
  <c r="D353" i="19"/>
  <c r="D321" i="19"/>
  <c r="D297" i="19"/>
  <c r="C241" i="19"/>
  <c r="D209" i="19"/>
  <c r="D185" i="19"/>
  <c r="C97" i="19"/>
  <c r="D149" i="19"/>
  <c r="D73" i="19"/>
  <c r="D129" i="19"/>
  <c r="D167" i="19"/>
  <c r="D159" i="19"/>
  <c r="C579" i="19"/>
  <c r="C559" i="19"/>
  <c r="C537" i="19"/>
  <c r="C515" i="19"/>
  <c r="C495" i="19"/>
  <c r="D473" i="19"/>
  <c r="D451" i="19"/>
  <c r="D111" i="19"/>
  <c r="D447" i="19"/>
  <c r="C437" i="19"/>
  <c r="D415" i="19"/>
  <c r="C405" i="19"/>
  <c r="D383" i="19"/>
  <c r="C373" i="19"/>
  <c r="C89" i="19"/>
  <c r="C147" i="19"/>
  <c r="D147" i="19"/>
  <c r="C173" i="19"/>
  <c r="D173" i="19"/>
  <c r="C177" i="19"/>
  <c r="D177" i="19"/>
  <c r="C201" i="19"/>
  <c r="D201" i="19"/>
  <c r="C329" i="19"/>
  <c r="D329" i="19"/>
  <c r="D365" i="19"/>
  <c r="C365" i="19"/>
  <c r="D377" i="19"/>
  <c r="C377" i="19"/>
  <c r="C387" i="19"/>
  <c r="D387" i="19"/>
  <c r="C403" i="19"/>
  <c r="D403" i="19"/>
  <c r="D413" i="19"/>
  <c r="C413" i="19"/>
  <c r="D429" i="19"/>
  <c r="C429" i="19"/>
  <c r="D259" i="19"/>
  <c r="D195" i="19"/>
  <c r="C341" i="19"/>
  <c r="C277" i="19"/>
  <c r="C213" i="19"/>
  <c r="C359" i="19"/>
  <c r="C295" i="19"/>
  <c r="D247" i="19"/>
  <c r="D191" i="19"/>
  <c r="D345" i="19"/>
  <c r="D289" i="19"/>
  <c r="D233" i="19"/>
  <c r="D137" i="19"/>
  <c r="D71" i="19"/>
  <c r="D175" i="19"/>
  <c r="D165" i="19"/>
  <c r="C555" i="19"/>
  <c r="C535" i="19"/>
  <c r="C513" i="19"/>
  <c r="D491" i="19"/>
  <c r="D471" i="19"/>
  <c r="D449" i="19"/>
  <c r="D105" i="19"/>
  <c r="C433" i="19"/>
  <c r="C423" i="19"/>
  <c r="C401" i="19"/>
  <c r="C391" i="19"/>
  <c r="C369" i="19"/>
  <c r="D145" i="19"/>
  <c r="C629" i="19"/>
  <c r="D629" i="19"/>
  <c r="D631" i="19"/>
  <c r="C631" i="19"/>
  <c r="D669" i="19"/>
  <c r="C669" i="19"/>
  <c r="C681" i="19"/>
  <c r="D681" i="19"/>
  <c r="C713" i="19"/>
  <c r="D713" i="19"/>
  <c r="C751" i="19"/>
  <c r="D751" i="19"/>
  <c r="D769" i="19"/>
  <c r="C769" i="19"/>
  <c r="C831" i="19"/>
  <c r="D831" i="19"/>
  <c r="C867" i="19"/>
  <c r="D867" i="19"/>
  <c r="C687" i="19"/>
  <c r="D639" i="19"/>
  <c r="D913" i="19"/>
  <c r="D883" i="19"/>
  <c r="D933" i="19"/>
  <c r="C897" i="19"/>
  <c r="C51" i="19"/>
  <c r="C57" i="19"/>
  <c r="C597" i="19"/>
  <c r="D597" i="19"/>
  <c r="C599" i="19"/>
  <c r="D599" i="19"/>
  <c r="C601" i="19"/>
  <c r="D601" i="19"/>
  <c r="C605" i="19"/>
  <c r="D605" i="19"/>
  <c r="C609" i="19"/>
  <c r="D609" i="19"/>
  <c r="C611" i="19"/>
  <c r="D611" i="19"/>
  <c r="C613" i="19"/>
  <c r="D613" i="19"/>
  <c r="C617" i="19"/>
  <c r="D617" i="19"/>
  <c r="C623" i="19"/>
  <c r="D623" i="19"/>
  <c r="C625" i="19"/>
  <c r="D625" i="19"/>
  <c r="C627" i="19"/>
  <c r="D627" i="19"/>
  <c r="D635" i="19"/>
  <c r="C635" i="19"/>
  <c r="C641" i="19"/>
  <c r="D641" i="19"/>
  <c r="D643" i="19"/>
  <c r="C643" i="19"/>
  <c r="C651" i="19"/>
  <c r="D651" i="19"/>
  <c r="C657" i="19"/>
  <c r="D657" i="19"/>
  <c r="C663" i="19"/>
  <c r="D663" i="19"/>
  <c r="D665" i="19"/>
  <c r="C665" i="19"/>
  <c r="D671" i="19"/>
  <c r="C671" i="19"/>
  <c r="C677" i="19"/>
  <c r="D677" i="19"/>
  <c r="C683" i="19"/>
  <c r="D683" i="19"/>
  <c r="C691" i="19"/>
  <c r="D691" i="19"/>
  <c r="C695" i="19"/>
  <c r="D695" i="19"/>
  <c r="D697" i="19"/>
  <c r="C697" i="19"/>
  <c r="C703" i="19"/>
  <c r="D703" i="19"/>
  <c r="D709" i="19"/>
  <c r="C709" i="19"/>
  <c r="C715" i="19"/>
  <c r="D715" i="19"/>
  <c r="C721" i="19"/>
  <c r="D721" i="19"/>
  <c r="C723" i="19"/>
  <c r="D723" i="19"/>
  <c r="C729" i="19"/>
  <c r="D729" i="19"/>
  <c r="D739" i="19"/>
  <c r="C739" i="19"/>
  <c r="C743" i="19"/>
  <c r="D743" i="19"/>
  <c r="D747" i="19"/>
  <c r="C747" i="19"/>
  <c r="C749" i="19"/>
  <c r="D749" i="19"/>
  <c r="C755" i="19"/>
  <c r="D755" i="19"/>
  <c r="C765" i="19"/>
  <c r="D765" i="19"/>
  <c r="C767" i="19"/>
  <c r="D767" i="19"/>
  <c r="D775" i="19"/>
  <c r="C775" i="19"/>
  <c r="C777" i="19"/>
  <c r="D777" i="19"/>
  <c r="D781" i="19"/>
  <c r="C781" i="19"/>
  <c r="C789" i="19"/>
  <c r="D789" i="19"/>
  <c r="C793" i="19"/>
  <c r="D793" i="19"/>
  <c r="C795" i="19"/>
  <c r="D795" i="19"/>
  <c r="C797" i="19"/>
  <c r="D797" i="19"/>
  <c r="C801" i="19"/>
  <c r="D801" i="19"/>
  <c r="C805" i="19"/>
  <c r="D805" i="19"/>
  <c r="C809" i="19"/>
  <c r="D809" i="19"/>
  <c r="C811" i="19"/>
  <c r="D811" i="19"/>
  <c r="C813" i="19"/>
  <c r="D813" i="19"/>
  <c r="C817" i="19"/>
  <c r="D817" i="19"/>
  <c r="C821" i="19"/>
  <c r="D821" i="19"/>
  <c r="C825" i="19"/>
  <c r="D825" i="19"/>
  <c r="C827" i="19"/>
  <c r="D827" i="19"/>
  <c r="C829" i="19"/>
  <c r="D829" i="19"/>
  <c r="C833" i="19"/>
  <c r="D833" i="19"/>
  <c r="C837" i="19"/>
  <c r="D837" i="19"/>
  <c r="C841" i="19"/>
  <c r="D841" i="19"/>
  <c r="C843" i="19"/>
  <c r="D843" i="19"/>
  <c r="C845" i="19"/>
  <c r="D845" i="19"/>
  <c r="C849" i="19"/>
  <c r="D849" i="19"/>
  <c r="C853" i="19"/>
  <c r="D853" i="19"/>
  <c r="C857" i="19"/>
  <c r="D857" i="19"/>
  <c r="C859" i="19"/>
  <c r="D859" i="19"/>
  <c r="C861" i="19"/>
  <c r="D861" i="19"/>
  <c r="C865" i="19"/>
  <c r="D865" i="19"/>
  <c r="C869" i="19"/>
  <c r="D869" i="19"/>
  <c r="C873" i="19"/>
  <c r="D873" i="19"/>
  <c r="C875" i="19"/>
  <c r="D875" i="19"/>
  <c r="C879" i="19"/>
  <c r="D879" i="19"/>
  <c r="C881" i="19"/>
  <c r="D881" i="19"/>
  <c r="C891" i="19"/>
  <c r="D891" i="19"/>
  <c r="D893" i="19"/>
  <c r="C893" i="19"/>
  <c r="D905" i="19"/>
  <c r="C905" i="19"/>
  <c r="C917" i="19"/>
  <c r="D917" i="19"/>
  <c r="C921" i="19"/>
  <c r="D921" i="19"/>
  <c r="D927" i="19"/>
  <c r="C927" i="19"/>
  <c r="D931" i="19"/>
  <c r="C931" i="19"/>
  <c r="C941" i="19"/>
  <c r="D941" i="19"/>
  <c r="D949" i="19"/>
  <c r="C949" i="19"/>
  <c r="D955" i="19"/>
  <c r="C955" i="19"/>
  <c r="C965" i="19"/>
  <c r="D965" i="19"/>
  <c r="C973" i="19"/>
  <c r="D973" i="19"/>
  <c r="C977" i="19"/>
  <c r="D977" i="19"/>
  <c r="C981" i="19"/>
  <c r="D981" i="19"/>
  <c r="C983" i="19"/>
  <c r="D983" i="19"/>
  <c r="C985" i="19"/>
  <c r="D985" i="19"/>
  <c r="C989" i="19"/>
  <c r="D989" i="19"/>
  <c r="C993" i="19"/>
  <c r="D993" i="19"/>
  <c r="C997" i="19"/>
  <c r="D997" i="19"/>
  <c r="C999" i="19"/>
  <c r="D999" i="19"/>
  <c r="C1001" i="19"/>
  <c r="D1001" i="19"/>
  <c r="C1005" i="19"/>
  <c r="D1005" i="19"/>
  <c r="C40" i="19"/>
  <c r="D56" i="19"/>
  <c r="C56" i="19"/>
  <c r="C76" i="19"/>
  <c r="C78" i="19"/>
  <c r="D92" i="19"/>
  <c r="C92" i="19"/>
  <c r="C100" i="19"/>
  <c r="D100" i="19"/>
  <c r="D102" i="19"/>
  <c r="C102" i="19"/>
  <c r="C108" i="19"/>
  <c r="D108" i="19"/>
  <c r="D110" i="19"/>
  <c r="C110" i="19"/>
  <c r="D122" i="19"/>
  <c r="C122" i="19"/>
  <c r="D130" i="19"/>
  <c r="C130" i="19"/>
  <c r="C138" i="19"/>
  <c r="D138" i="19"/>
  <c r="C142" i="19"/>
  <c r="D142" i="19"/>
  <c r="D146" i="19"/>
  <c r="C146" i="19"/>
  <c r="C154" i="19"/>
  <c r="D154" i="19"/>
  <c r="C184" i="19"/>
  <c r="D184" i="19"/>
  <c r="C200" i="19"/>
  <c r="D200" i="19"/>
  <c r="C208" i="19"/>
  <c r="D208" i="19"/>
  <c r="C230" i="19"/>
  <c r="D230" i="19"/>
  <c r="C232" i="19"/>
  <c r="D232" i="19"/>
  <c r="C242" i="19"/>
  <c r="D242" i="19"/>
  <c r="C244" i="19"/>
  <c r="D244" i="19"/>
  <c r="C248" i="19"/>
  <c r="D248" i="19"/>
  <c r="C268" i="19"/>
  <c r="D268" i="19"/>
  <c r="C270" i="19"/>
  <c r="D270" i="19"/>
  <c r="C272" i="19"/>
  <c r="D272" i="19"/>
  <c r="C274" i="19"/>
  <c r="D274" i="19"/>
  <c r="C280" i="19"/>
  <c r="D280" i="19"/>
  <c r="C282" i="19"/>
  <c r="D282" i="19"/>
  <c r="C284" i="19"/>
  <c r="D284" i="19"/>
  <c r="C286" i="19"/>
  <c r="D286" i="19"/>
  <c r="C288" i="19"/>
  <c r="D288" i="19"/>
  <c r="C294" i="19"/>
  <c r="D294" i="19"/>
  <c r="C296" i="19"/>
  <c r="D296" i="19"/>
  <c r="C298" i="19"/>
  <c r="D298" i="19"/>
  <c r="C300" i="19"/>
  <c r="D300" i="19"/>
  <c r="C304" i="19"/>
  <c r="D304" i="19"/>
  <c r="C306" i="19"/>
  <c r="D306" i="19"/>
  <c r="C310" i="19"/>
  <c r="D310" i="19"/>
  <c r="C312" i="19"/>
  <c r="D312" i="19"/>
  <c r="C316" i="19"/>
  <c r="D316" i="19"/>
  <c r="C320" i="19"/>
  <c r="D320" i="19"/>
  <c r="C324" i="19"/>
  <c r="D324" i="19"/>
  <c r="C326" i="19"/>
  <c r="D326" i="19"/>
  <c r="C328" i="19"/>
  <c r="D328" i="19"/>
  <c r="C330" i="19"/>
  <c r="D330" i="19"/>
  <c r="C336" i="19"/>
  <c r="D336" i="19"/>
  <c r="C338" i="19"/>
  <c r="D338" i="19"/>
  <c r="C340" i="19"/>
  <c r="D340" i="19"/>
  <c r="C342" i="19"/>
  <c r="D342" i="19"/>
  <c r="C344" i="19"/>
  <c r="D344" i="19"/>
  <c r="C348" i="19"/>
  <c r="D348" i="19"/>
  <c r="C352" i="19"/>
  <c r="D352" i="19"/>
  <c r="C354" i="19"/>
  <c r="D354" i="19"/>
  <c r="C356" i="19"/>
  <c r="D356" i="19"/>
  <c r="C358" i="19"/>
  <c r="D358" i="19"/>
  <c r="C360" i="19"/>
  <c r="D360" i="19"/>
  <c r="D368" i="19"/>
  <c r="C368" i="19"/>
  <c r="C370" i="19"/>
  <c r="D370" i="19"/>
  <c r="D376" i="19"/>
  <c r="C376" i="19"/>
  <c r="D380" i="19"/>
  <c r="C380" i="19"/>
  <c r="D384" i="19"/>
  <c r="C384" i="19"/>
  <c r="D390" i="19"/>
  <c r="C390" i="19"/>
  <c r="D392" i="19"/>
  <c r="C392" i="19"/>
  <c r="D396" i="19"/>
  <c r="C396" i="19"/>
  <c r="C398" i="19"/>
  <c r="D398" i="19"/>
  <c r="D404" i="19"/>
  <c r="C404" i="19"/>
  <c r="D406" i="19"/>
  <c r="C406" i="19"/>
  <c r="D412" i="19"/>
  <c r="C412" i="19"/>
  <c r="C418" i="19"/>
  <c r="D418" i="19"/>
  <c r="D420" i="19"/>
  <c r="C420" i="19"/>
  <c r="C426" i="19"/>
  <c r="D426" i="19"/>
  <c r="D428" i="19"/>
  <c r="C428" i="19"/>
  <c r="D432" i="19"/>
  <c r="C432" i="19"/>
  <c r="C434" i="19"/>
  <c r="D434" i="19"/>
  <c r="D440" i="19"/>
  <c r="C440" i="19"/>
  <c r="D444" i="19"/>
  <c r="C444" i="19"/>
  <c r="Y20" i="7"/>
  <c r="K58" i="9"/>
  <c r="K61" i="9"/>
  <c r="K64" i="9"/>
  <c r="K62" i="9"/>
  <c r="K63" i="9"/>
  <c r="C36" i="19"/>
  <c r="D54" i="19"/>
  <c r="C54" i="19"/>
  <c r="C72" i="19"/>
  <c r="D72" i="19"/>
  <c r="C82" i="19"/>
  <c r="D90" i="19"/>
  <c r="C90" i="19"/>
  <c r="C94" i="19"/>
  <c r="D94" i="19"/>
  <c r="C98" i="19"/>
  <c r="D98" i="19"/>
  <c r="C126" i="19"/>
  <c r="D126" i="19"/>
  <c r="C134" i="19"/>
  <c r="D134" i="19"/>
  <c r="C150" i="19"/>
  <c r="D150" i="19"/>
  <c r="D156" i="19"/>
  <c r="C156" i="19"/>
  <c r="C160" i="19"/>
  <c r="D160" i="19"/>
  <c r="C172" i="19"/>
  <c r="D172" i="19"/>
  <c r="C176" i="19"/>
  <c r="D176" i="19"/>
  <c r="C182" i="19"/>
  <c r="D182" i="19"/>
  <c r="C188" i="19"/>
  <c r="D188" i="19"/>
  <c r="C192" i="19"/>
  <c r="D192" i="19"/>
  <c r="C198" i="19"/>
  <c r="D198" i="19"/>
  <c r="C214" i="19"/>
  <c r="D214" i="19"/>
  <c r="C216" i="19"/>
  <c r="D216" i="19"/>
  <c r="C220" i="19"/>
  <c r="D220" i="19"/>
  <c r="C226" i="19"/>
  <c r="D226" i="19"/>
  <c r="C238" i="19"/>
  <c r="D238" i="19"/>
  <c r="C252" i="19"/>
  <c r="D252" i="19"/>
  <c r="C256" i="19"/>
  <c r="D256" i="19"/>
  <c r="C258" i="19"/>
  <c r="D258" i="19"/>
  <c r="C314" i="19"/>
  <c r="D314" i="19"/>
  <c r="C132" i="19"/>
  <c r="D104" i="19"/>
  <c r="D991" i="19"/>
  <c r="D979" i="19"/>
  <c r="D847" i="19"/>
  <c r="D835" i="19"/>
  <c r="D823" i="19"/>
  <c r="D961" i="19"/>
  <c r="D943" i="19"/>
  <c r="C907" i="19"/>
  <c r="D895" i="19"/>
  <c r="D787" i="19"/>
  <c r="C759" i="19"/>
  <c r="D745" i="19"/>
  <c r="D727" i="19"/>
  <c r="C711" i="19"/>
  <c r="D693" i="19"/>
  <c r="D673" i="19"/>
  <c r="C653" i="19"/>
  <c r="D621" i="19"/>
  <c r="D148" i="19"/>
  <c r="C124" i="19"/>
  <c r="D957" i="19"/>
  <c r="C945" i="19"/>
  <c r="D909" i="19"/>
  <c r="C885" i="19"/>
  <c r="D761" i="19"/>
  <c r="C731" i="19"/>
  <c r="D675" i="19"/>
  <c r="C655" i="19"/>
  <c r="D619" i="19"/>
  <c r="D607" i="19"/>
  <c r="D166" i="19"/>
  <c r="D350" i="19"/>
  <c r="D322" i="19"/>
  <c r="D292" i="19"/>
  <c r="D266" i="19"/>
  <c r="D236" i="19"/>
  <c r="D206" i="19"/>
  <c r="D414" i="19"/>
  <c r="C400" i="19"/>
  <c r="D386" i="19"/>
  <c r="C372" i="19"/>
  <c r="C50" i="19"/>
  <c r="C38" i="19"/>
  <c r="C118" i="19"/>
  <c r="C34" i="19"/>
  <c r="C52" i="19"/>
  <c r="C58" i="19"/>
  <c r="C60" i="19"/>
  <c r="C68" i="19"/>
  <c r="C74" i="19"/>
  <c r="D74" i="19"/>
  <c r="C128" i="19"/>
  <c r="D128" i="19"/>
  <c r="C136" i="19"/>
  <c r="D136" i="19"/>
  <c r="C140" i="19"/>
  <c r="D140" i="19"/>
  <c r="C152" i="19"/>
  <c r="D152" i="19"/>
  <c r="C164" i="19"/>
  <c r="D164" i="19"/>
  <c r="C168" i="19"/>
  <c r="D168" i="19"/>
  <c r="C186" i="19"/>
  <c r="D186" i="19"/>
  <c r="C196" i="19"/>
  <c r="D196" i="19"/>
  <c r="C202" i="19"/>
  <c r="D202" i="19"/>
  <c r="C210" i="19"/>
  <c r="D210" i="19"/>
  <c r="C212" i="19"/>
  <c r="D212" i="19"/>
  <c r="C224" i="19"/>
  <c r="D224" i="19"/>
  <c r="C228" i="19"/>
  <c r="D228" i="19"/>
  <c r="C240" i="19"/>
  <c r="D240" i="19"/>
  <c r="C254" i="19"/>
  <c r="D254" i="19"/>
  <c r="C262" i="19"/>
  <c r="D262" i="19"/>
  <c r="C264" i="19"/>
  <c r="D264" i="19"/>
  <c r="D971" i="19"/>
  <c r="D112" i="19"/>
  <c r="D995" i="19"/>
  <c r="D863" i="19"/>
  <c r="D851" i="19"/>
  <c r="D839" i="19"/>
  <c r="D799" i="19"/>
  <c r="D939" i="19"/>
  <c r="D903" i="19"/>
  <c r="D783" i="19"/>
  <c r="D757" i="19"/>
  <c r="D725" i="19"/>
  <c r="D707" i="19"/>
  <c r="D667" i="19"/>
  <c r="D647" i="19"/>
  <c r="D84" i="19"/>
  <c r="C937" i="19"/>
  <c r="C923" i="19"/>
  <c r="C877" i="19"/>
  <c r="C771" i="19"/>
  <c r="C717" i="19"/>
  <c r="C689" i="19"/>
  <c r="C649" i="19"/>
  <c r="C633" i="19"/>
  <c r="D170" i="19"/>
  <c r="D96" i="19"/>
  <c r="D346" i="19"/>
  <c r="D318" i="19"/>
  <c r="D290" i="19"/>
  <c r="D260" i="19"/>
  <c r="D234" i="19"/>
  <c r="D204" i="19"/>
  <c r="C424" i="19"/>
  <c r="C410" i="19"/>
  <c r="C382" i="19"/>
  <c r="K57" i="9"/>
  <c r="D504" i="19"/>
  <c r="C504" i="19"/>
  <c r="D520" i="19"/>
  <c r="C520" i="19"/>
  <c r="D536" i="19"/>
  <c r="C536" i="19"/>
  <c r="D552" i="19"/>
  <c r="C552" i="19"/>
  <c r="D488" i="19"/>
  <c r="C544" i="19"/>
  <c r="C530" i="19"/>
  <c r="C516" i="19"/>
  <c r="C508" i="19"/>
  <c r="C494" i="19"/>
  <c r="C500" i="19"/>
  <c r="C584" i="19"/>
  <c r="C568" i="19"/>
  <c r="C33" i="19"/>
  <c r="C27" i="19"/>
  <c r="C25" i="19"/>
  <c r="C19" i="19"/>
  <c r="C72" i="7"/>
  <c r="D69" i="7"/>
  <c r="O42" i="7"/>
  <c r="R13" i="7"/>
  <c r="O24" i="7"/>
  <c r="R52" i="7"/>
  <c r="R28" i="7"/>
  <c r="Q28" i="7" s="1"/>
  <c r="F20" i="7"/>
  <c r="C8" i="7"/>
  <c r="Z20" i="7" s="1"/>
  <c r="W87" i="7"/>
  <c r="W9" i="7" s="1"/>
  <c r="X73" i="7" s="1"/>
  <c r="O52" i="7"/>
  <c r="O48" i="7"/>
  <c r="V1000" i="8"/>
  <c r="C13" i="19"/>
  <c r="C45" i="19"/>
  <c r="C70" i="19"/>
  <c r="C66" i="19"/>
  <c r="D125" i="19"/>
  <c r="C62" i="19"/>
  <c r="C9" i="7"/>
  <c r="Z21" i="7" s="1"/>
  <c r="C106" i="19"/>
  <c r="C119" i="19"/>
  <c r="C24" i="19"/>
  <c r="C74" i="7"/>
  <c r="C180" i="19"/>
  <c r="C85" i="19"/>
  <c r="C47" i="19"/>
  <c r="P69" i="7"/>
  <c r="X32" i="7"/>
  <c r="M80" i="7"/>
  <c r="D65" i="7"/>
  <c r="Z16" i="7" s="1"/>
  <c r="D15" i="7"/>
  <c r="Z14" i="7" s="1"/>
  <c r="O43" i="7"/>
  <c r="O14" i="7"/>
  <c r="D57" i="7"/>
  <c r="X50" i="7"/>
  <c r="A154" i="7"/>
  <c r="T13" i="7"/>
  <c r="Q24" i="7"/>
  <c r="Z23" i="7"/>
  <c r="C42" i="12"/>
  <c r="N16" i="7"/>
  <c r="AJ129" i="7"/>
  <c r="GV1" i="10"/>
  <c r="IR4" i="7"/>
  <c r="II11" i="4" s="1"/>
  <c r="D60" i="7" s="1"/>
  <c r="IB1" i="8"/>
  <c r="GE4" i="9"/>
  <c r="Z19" i="7"/>
  <c r="AJ133" i="7"/>
  <c r="AJ130" i="7"/>
  <c r="AO135" i="7"/>
  <c r="AO134" i="7" s="1"/>
  <c r="AO133" i="7" s="1"/>
  <c r="AO132" i="7" s="1"/>
  <c r="O31" i="7" s="1"/>
  <c r="BP129" i="7"/>
  <c r="Z18" i="7"/>
  <c r="Y18" i="7" s="1"/>
  <c r="N2" i="9"/>
  <c r="C14" i="12"/>
  <c r="A13" i="7"/>
  <c r="C193" i="12"/>
  <c r="D8" i="11" s="1"/>
  <c r="D46" i="19" s="1"/>
  <c r="B9" i="12"/>
  <c r="B10" i="12"/>
  <c r="F193" i="12"/>
  <c r="G193" i="12"/>
  <c r="GQ4" i="9" s="1"/>
  <c r="E193" i="12"/>
  <c r="D10" i="11" s="1"/>
  <c r="B6" i="9" s="1"/>
  <c r="D193" i="12"/>
  <c r="D9" i="11" s="1"/>
  <c r="B5" i="9" s="1"/>
  <c r="B8" i="12"/>
  <c r="C29" i="12" s="1"/>
  <c r="O25" i="7"/>
  <c r="F80" i="7"/>
  <c r="X76" i="7" s="1"/>
  <c r="N15" i="7"/>
  <c r="U1009" i="10"/>
  <c r="O15" i="7"/>
  <c r="D59" i="7"/>
  <c r="G59" i="7"/>
  <c r="R15" i="7"/>
  <c r="F59" i="7"/>
  <c r="O66" i="7"/>
  <c r="D63" i="7"/>
  <c r="A63" i="7" s="1"/>
  <c r="X150" i="7"/>
  <c r="D117" i="19"/>
  <c r="K14" i="9"/>
  <c r="K60" i="9"/>
  <c r="K65" i="9" s="1"/>
  <c r="C99" i="19"/>
  <c r="C46" i="19"/>
  <c r="Q41" i="7"/>
  <c r="M19" i="7"/>
  <c r="N18" i="7"/>
  <c r="N19" i="7"/>
  <c r="M18" i="7"/>
  <c r="R19" i="7"/>
  <c r="V86" i="7"/>
  <c r="Q80" i="7"/>
  <c r="S80" i="7"/>
  <c r="L130" i="7"/>
  <c r="B74" i="7" s="1"/>
  <c r="O51" i="7"/>
  <c r="O67" i="7"/>
  <c r="Q21" i="7" s="1"/>
  <c r="O83" i="7"/>
  <c r="N82" i="7"/>
  <c r="T79" i="7"/>
  <c r="Q79" i="7"/>
  <c r="Q78" i="7"/>
  <c r="T78" i="7"/>
  <c r="K130" i="7"/>
  <c r="B72" i="7" s="1"/>
  <c r="G60" i="7" l="1"/>
  <c r="F60" i="7" s="1"/>
  <c r="D83" i="19"/>
  <c r="D77" i="19"/>
  <c r="D64" i="19"/>
  <c r="D82" i="19"/>
  <c r="D78" i="19"/>
  <c r="D80" i="19"/>
  <c r="D68" i="19"/>
  <c r="D76" i="19"/>
  <c r="D79" i="19"/>
  <c r="D65" i="19"/>
  <c r="D66" i="19"/>
  <c r="D67" i="19"/>
  <c r="D81" i="19"/>
  <c r="D63" i="19"/>
  <c r="D62" i="19"/>
  <c r="D58" i="19"/>
  <c r="D51" i="19"/>
  <c r="D52" i="19"/>
  <c r="D50" i="19"/>
  <c r="D60" i="19"/>
  <c r="D59" i="19"/>
  <c r="D61" i="19"/>
  <c r="D64" i="7"/>
  <c r="A64" i="7" s="1"/>
  <c r="D44" i="19"/>
  <c r="D45" i="19"/>
  <c r="D48" i="19"/>
  <c r="D49" i="19"/>
  <c r="D36" i="19"/>
  <c r="D43" i="19"/>
  <c r="D41" i="19"/>
  <c r="D47" i="19"/>
  <c r="D42" i="19"/>
  <c r="D33" i="19"/>
  <c r="D34" i="19"/>
  <c r="D37" i="19"/>
  <c r="D39" i="19"/>
  <c r="D35" i="19"/>
  <c r="D40" i="19"/>
  <c r="D32" i="19"/>
  <c r="D38" i="19"/>
  <c r="B4" i="9"/>
  <c r="D21" i="19"/>
  <c r="D28" i="19"/>
  <c r="D12" i="19"/>
  <c r="D23" i="19"/>
  <c r="D31" i="19"/>
  <c r="D22" i="19"/>
  <c r="D8" i="19"/>
  <c r="D19" i="19"/>
  <c r="D30" i="19"/>
  <c r="D20" i="19"/>
  <c r="D7" i="19"/>
  <c r="D17" i="19"/>
  <c r="D9" i="19"/>
  <c r="D26" i="19"/>
  <c r="D18" i="19"/>
  <c r="D27" i="19"/>
  <c r="D15" i="19"/>
  <c r="D11" i="19"/>
  <c r="D10" i="19"/>
  <c r="D29" i="19"/>
  <c r="D24" i="19"/>
  <c r="D14" i="19"/>
  <c r="D25" i="19"/>
  <c r="D13" i="19"/>
  <c r="X152" i="7"/>
  <c r="Z152" i="7" s="1"/>
  <c r="Y2" i="7" s="1"/>
  <c r="Q52" i="7"/>
  <c r="C52" i="7"/>
  <c r="B54" i="7"/>
  <c r="B52" i="7"/>
  <c r="C54" i="7"/>
  <c r="B50" i="7"/>
  <c r="C50" i="7"/>
  <c r="B42" i="7"/>
  <c r="B44" i="7"/>
  <c r="B46" i="7"/>
  <c r="B48" i="7"/>
  <c r="C48" i="7"/>
  <c r="C44" i="7"/>
  <c r="C46" i="7"/>
  <c r="C42" i="7"/>
  <c r="D16" i="19"/>
  <c r="X4" i="7"/>
  <c r="G1" i="8"/>
  <c r="B2" i="19"/>
  <c r="B4" i="7"/>
  <c r="M4" i="7"/>
  <c r="B6" i="7"/>
  <c r="X6" i="7"/>
  <c r="M6" i="7"/>
  <c r="B5" i="7"/>
  <c r="M5" i="7"/>
  <c r="G1" i="10"/>
  <c r="X5" i="7"/>
  <c r="IU4" i="7"/>
  <c r="S21" i="7"/>
  <c r="X43" i="7"/>
  <c r="Z47" i="7"/>
  <c r="S81" i="7"/>
  <c r="Q81" i="7"/>
  <c r="O27" i="7"/>
  <c r="M74" i="7"/>
  <c r="N45" i="7"/>
  <c r="O78" i="7"/>
  <c r="O45" i="7"/>
  <c r="H61" i="7" l="1"/>
  <c r="T21" i="7"/>
  <c r="Z24" i="7" s="1"/>
</calcChain>
</file>

<file path=xl/comments1.xml><?xml version="1.0" encoding="utf-8"?>
<comments xmlns="http://schemas.openxmlformats.org/spreadsheetml/2006/main">
  <authors>
    <author>User</author>
  </authors>
  <commentList>
    <comment ref="E7" authorId="0" shapeId="0">
      <text>
        <r>
          <rPr>
            <b/>
            <sz val="10"/>
            <color indexed="81"/>
            <rFont val="Tahoma"/>
            <family val="2"/>
          </rPr>
          <t xml:space="preserve">Se accetti le condizioni dei punti </t>
        </r>
        <r>
          <rPr>
            <b/>
            <sz val="10"/>
            <color indexed="10"/>
            <rFont val="Tahoma"/>
            <family val="2"/>
          </rPr>
          <t>1, 2 e 3</t>
        </r>
        <r>
          <rPr>
            <b/>
            <sz val="10"/>
            <color indexed="81"/>
            <rFont val="Tahoma"/>
            <family val="2"/>
          </rPr>
          <t xml:space="preserve">
</t>
        </r>
        <r>
          <rPr>
            <b/>
            <sz val="10"/>
            <color indexed="12"/>
            <rFont val="Tahoma"/>
            <family val="2"/>
          </rPr>
          <t>attiva le formule</t>
        </r>
        <r>
          <rPr>
            <b/>
            <sz val="10"/>
            <color indexed="81"/>
            <rFont val="Tahoma"/>
            <family val="2"/>
          </rPr>
          <t>,
scrivendo il codice meccanografico della tua scuola.</t>
        </r>
        <r>
          <rPr>
            <sz val="9"/>
            <color indexed="81"/>
            <rFont val="Tahoma"/>
            <family val="2"/>
          </rPr>
          <t xml:space="preserve">
</t>
        </r>
      </text>
    </comment>
  </commentList>
</comments>
</file>

<file path=xl/comments2.xml><?xml version="1.0" encoding="utf-8"?>
<comments xmlns="http://schemas.openxmlformats.org/spreadsheetml/2006/main">
  <authors>
    <author>nicola</author>
  </authors>
  <commentList>
    <comment ref="G24" authorId="0" shapeId="0">
      <text>
        <r>
          <rPr>
            <b/>
            <sz val="14"/>
            <color indexed="10"/>
            <rFont val="Tahoma"/>
            <family val="2"/>
          </rPr>
          <t>Istruzioni</t>
        </r>
        <r>
          <rPr>
            <b/>
            <sz val="11"/>
            <color indexed="81"/>
            <rFont val="Tahoma"/>
            <family val="2"/>
          </rPr>
          <t xml:space="preserve">
Prima di usare questo file,
devi inserire i: "</t>
        </r>
        <r>
          <rPr>
            <b/>
            <sz val="11"/>
            <color indexed="10"/>
            <rFont val="Tahoma"/>
            <family val="2"/>
          </rPr>
          <t>Dati Istituto</t>
        </r>
        <r>
          <rPr>
            <b/>
            <sz val="11"/>
            <color indexed="81"/>
            <rFont val="Tahoma"/>
            <family val="2"/>
          </rPr>
          <t xml:space="preserve">"
e: </t>
        </r>
        <r>
          <rPr>
            <b/>
            <sz val="11"/>
            <color indexed="10"/>
            <rFont val="Tahoma"/>
            <family val="2"/>
          </rPr>
          <t>personalizzare le tabelle da 1 a 20</t>
        </r>
        <r>
          <rPr>
            <b/>
            <sz val="11"/>
            <color indexed="81"/>
            <rFont val="Tahoma"/>
            <family val="2"/>
          </rPr>
          <t xml:space="preserve">.
Tutte le informazioni inserite nelle tabelle,
le trovi nelle tendine
dei fogli "ENTRATE" e "DETERMINE".
</t>
        </r>
        <r>
          <rPr>
            <b/>
            <sz val="11"/>
            <color indexed="10"/>
            <rFont val="Tahoma"/>
            <family val="2"/>
          </rPr>
          <t>Se mancano dei dati nei fogli 
"ENTRATE" e "DETERMINE",</t>
        </r>
        <r>
          <rPr>
            <b/>
            <sz val="11"/>
            <color indexed="81"/>
            <rFont val="Tahoma"/>
            <family val="2"/>
          </rPr>
          <t xml:space="preserve">
è dovuto al fatto che tu non hai inserito
il codice meccanografico
in questo foglio
e nel foglio "scheda anagrafica". </t>
        </r>
      </text>
    </comment>
  </commentList>
</comments>
</file>

<file path=xl/comments3.xml><?xml version="1.0" encoding="utf-8"?>
<comments xmlns="http://schemas.openxmlformats.org/spreadsheetml/2006/main">
  <authors>
    <author>User</author>
  </authors>
  <commentList>
    <comment ref="A8" authorId="0" shapeId="0">
      <text>
        <r>
          <rPr>
            <b/>
            <sz val="8"/>
            <color indexed="10"/>
            <rFont val="Tahoma"/>
            <family val="2"/>
          </rPr>
          <t>Avviso:</t>
        </r>
        <r>
          <rPr>
            <b/>
            <sz val="8"/>
            <color indexed="81"/>
            <rFont val="Tahoma"/>
            <family val="2"/>
          </rPr>
          <t xml:space="preserve">
Per produrre
le "Riscossioni"
è necessario inserire
i dati nel foglio "Entrate"
dalla colonna E
  alla colonna AE</t>
        </r>
      </text>
    </comment>
  </commentList>
</comments>
</file>

<file path=xl/comments4.xml><?xml version="1.0" encoding="utf-8"?>
<comments xmlns="http://schemas.openxmlformats.org/spreadsheetml/2006/main">
  <authors>
    <author>User</author>
    <author>Nicola</author>
    <author>Nicola Kora</author>
  </authors>
  <commentList>
    <comment ref="A8" authorId="0" shapeId="0">
      <text>
        <r>
          <rPr>
            <b/>
            <sz val="8"/>
            <color indexed="10"/>
            <rFont val="Tahoma"/>
            <family val="2"/>
          </rPr>
          <t>Avviso:</t>
        </r>
        <r>
          <rPr>
            <b/>
            <sz val="8"/>
            <color indexed="81"/>
            <rFont val="Tahoma"/>
            <family val="2"/>
          </rPr>
          <t xml:space="preserve">
Per produrre
le "Determine"
è necessario inserire
i dati nel foglio "Determine"
dalla colonna D
  alla colonna Y
e …. da BF a BM
Tutte le altre informazioni riguardano
il pagamento.</t>
        </r>
      </text>
    </comment>
    <comment ref="L8" authorId="0" shapeId="0">
      <text>
        <r>
          <rPr>
            <b/>
            <sz val="8"/>
            <color indexed="10"/>
            <rFont val="Tahoma"/>
            <family val="2"/>
          </rPr>
          <t>Avviso:</t>
        </r>
        <r>
          <rPr>
            <b/>
            <sz val="8"/>
            <color indexed="81"/>
            <rFont val="Tahoma"/>
            <family val="2"/>
          </rPr>
          <t xml:space="preserve">
Per produrre
le "Liquidazioni"
è necessario inserire
i dati nel foglio "Determine"
dalla colonna Z
  alla colonna BE.
Le informazioni ti saranno di aiuto quando crei
il mandato.</t>
        </r>
      </text>
    </comment>
    <comment ref="W8" authorId="0" shapeId="0">
      <text>
        <r>
          <rPr>
            <b/>
            <sz val="8"/>
            <color indexed="10"/>
            <rFont val="Tahoma"/>
            <family val="2"/>
          </rPr>
          <t>Avviso:</t>
        </r>
        <r>
          <rPr>
            <b/>
            <sz val="8"/>
            <color indexed="81"/>
            <rFont val="Tahoma"/>
            <family val="2"/>
          </rPr>
          <t xml:space="preserve">
Per produrre
i "Collaudi"
è necessario inserire
i dati nel foglio "Determine"
dalla colonna BN
  alla colonna BU.
</t>
        </r>
      </text>
    </comment>
    <comment ref="W27" authorId="0" shapeId="0">
      <text>
        <r>
          <rPr>
            <sz val="8"/>
            <color indexed="81"/>
            <rFont val="Tahoma"/>
            <family val="2"/>
          </rPr>
          <t xml:space="preserve">
celle non protette</t>
        </r>
        <r>
          <rPr>
            <b/>
            <sz val="8"/>
            <color indexed="81"/>
            <rFont val="Tahoma"/>
            <family val="2"/>
          </rPr>
          <t xml:space="preserve">
</t>
        </r>
      </text>
    </comment>
    <comment ref="A46" authorId="1" shapeId="0">
      <text>
        <r>
          <rPr>
            <sz val="9"/>
            <color indexed="81"/>
            <rFont val="Tahoma"/>
            <family val="2"/>
          </rPr>
          <t>Per
personalizzare altri
preamboli, 
vedi
colonne 
da BF a BM
del foglio
Determine.</t>
        </r>
      </text>
    </comment>
    <comment ref="W53" authorId="0" shapeId="0">
      <text>
        <r>
          <rPr>
            <sz val="8"/>
            <color indexed="81"/>
            <rFont val="Tahoma"/>
            <family val="2"/>
          </rPr>
          <t xml:space="preserve">
Celle non protette
</t>
        </r>
      </text>
    </comment>
    <comment ref="U78" authorId="2" shapeId="0">
      <text>
        <r>
          <rPr>
            <sz val="9"/>
            <color indexed="81"/>
            <rFont val="Tahoma"/>
            <family val="2"/>
          </rPr>
          <t xml:space="preserve">Puoi scrivere questi dati a penna (dopo aver stampato il foglio) oppure nelle colonne da AY a BE del foglio "Determine".
</t>
        </r>
      </text>
    </comment>
  </commentList>
</comments>
</file>

<file path=xl/comments5.xml><?xml version="1.0" encoding="utf-8"?>
<comments xmlns="http://schemas.openxmlformats.org/spreadsheetml/2006/main">
  <authors>
    <author>Nicola Kora</author>
  </authors>
  <commentList>
    <comment ref="B1" authorId="0" shapeId="0">
      <text>
        <r>
          <rPr>
            <b/>
            <sz val="11"/>
            <color indexed="81"/>
            <rFont val="Tahoma"/>
            <family val="2"/>
          </rPr>
          <t>Questo foglio viene compilato automaticamente dopo aver inserito i dati nel foglio DETERMINE.
Da pubblicare nel sito della scuola, in: Amministrazione Trasparente  -  Bandi di gara e contratti  -  Riepilogo contratti</t>
        </r>
        <r>
          <rPr>
            <b/>
            <sz val="9"/>
            <color indexed="81"/>
            <rFont val="Tahoma"/>
            <family val="2"/>
          </rPr>
          <t xml:space="preserve">
</t>
        </r>
      </text>
    </comment>
    <comment ref="G5" authorId="0" shapeId="0">
      <text>
        <r>
          <rPr>
            <b/>
            <sz val="9"/>
            <color indexed="81"/>
            <rFont val="Tahoma"/>
            <family val="2"/>
          </rPr>
          <t>Seleziona la data</t>
        </r>
        <r>
          <rPr>
            <sz val="9"/>
            <color indexed="81"/>
            <rFont val="Tahoma"/>
            <family val="2"/>
          </rPr>
          <t xml:space="preserve">
</t>
        </r>
      </text>
    </comment>
    <comment ref="A6" authorId="0" shapeId="0">
      <text>
        <r>
          <rPr>
            <b/>
            <sz val="9"/>
            <color indexed="81"/>
            <rFont val="Tahoma"/>
            <family val="2"/>
          </rPr>
          <t>Legge la colonna D
del foglio "Determine"</t>
        </r>
        <r>
          <rPr>
            <sz val="9"/>
            <color indexed="81"/>
            <rFont val="Tahoma"/>
            <family val="2"/>
          </rPr>
          <t xml:space="preserve">
</t>
        </r>
      </text>
    </comment>
    <comment ref="B6" authorId="0" shapeId="0">
      <text>
        <r>
          <rPr>
            <b/>
            <sz val="9"/>
            <color indexed="81"/>
            <rFont val="Tahoma"/>
            <family val="2"/>
          </rPr>
          <t>Legge la colonna AA
del foglio "Determine"</t>
        </r>
        <r>
          <rPr>
            <sz val="9"/>
            <color indexed="81"/>
            <rFont val="Tahoma"/>
            <family val="2"/>
          </rPr>
          <t xml:space="preserve">
</t>
        </r>
      </text>
    </comment>
    <comment ref="C6" authorId="0" shapeId="0">
      <text>
        <r>
          <rPr>
            <b/>
            <sz val="9"/>
            <color indexed="81"/>
            <rFont val="Tahoma"/>
            <family val="2"/>
          </rPr>
          <t>Legge la CELL D11
del foglio "Personalizza"</t>
        </r>
        <r>
          <rPr>
            <sz val="9"/>
            <color indexed="81"/>
            <rFont val="Tahoma"/>
            <family val="2"/>
          </rPr>
          <t xml:space="preserve">
</t>
        </r>
      </text>
    </comment>
    <comment ref="D6" authorId="0" shapeId="0">
      <text>
        <r>
          <rPr>
            <b/>
            <sz val="9"/>
            <color indexed="81"/>
            <rFont val="Tahoma"/>
            <family val="2"/>
          </rPr>
          <t>Legge la cella D8
del foglio "Personalizza"</t>
        </r>
        <r>
          <rPr>
            <sz val="9"/>
            <color indexed="81"/>
            <rFont val="Tahoma"/>
            <family val="2"/>
          </rPr>
          <t xml:space="preserve">
</t>
        </r>
      </text>
    </comment>
    <comment ref="E6" authorId="0" shapeId="0">
      <text>
        <r>
          <rPr>
            <b/>
            <sz val="9"/>
            <color indexed="81"/>
            <rFont val="Tahoma"/>
            <family val="2"/>
          </rPr>
          <t>Legge la colonna F
del foglio "Determine"</t>
        </r>
        <r>
          <rPr>
            <sz val="9"/>
            <color indexed="81"/>
            <rFont val="Tahoma"/>
            <family val="2"/>
          </rPr>
          <t xml:space="preserve">
</t>
        </r>
      </text>
    </comment>
    <comment ref="F6" authorId="0" shapeId="0">
      <text>
        <r>
          <rPr>
            <b/>
            <sz val="9"/>
            <color indexed="81"/>
            <rFont val="Tahoma"/>
            <family val="2"/>
          </rPr>
          <t>Legge la colonna J
del foglio "Determine"</t>
        </r>
        <r>
          <rPr>
            <sz val="9"/>
            <color indexed="81"/>
            <rFont val="Tahoma"/>
            <family val="2"/>
          </rPr>
          <t xml:space="preserve">
</t>
        </r>
      </text>
    </comment>
    <comment ref="G6" authorId="0" shapeId="0">
      <text>
        <r>
          <rPr>
            <b/>
            <sz val="9"/>
            <color indexed="81"/>
            <rFont val="Tahoma"/>
            <family val="2"/>
          </rPr>
          <t>Legge la colonna AC
del foglio "Determine"</t>
        </r>
        <r>
          <rPr>
            <sz val="9"/>
            <color indexed="81"/>
            <rFont val="Tahoma"/>
            <family val="2"/>
          </rPr>
          <t xml:space="preserve">
</t>
        </r>
      </text>
    </comment>
    <comment ref="H6" authorId="0" shapeId="0">
      <text>
        <r>
          <rPr>
            <b/>
            <sz val="9"/>
            <color indexed="81"/>
            <rFont val="Tahoma"/>
            <family val="2"/>
          </rPr>
          <t>Legge la colonna AF
del foglio "Determine"</t>
        </r>
        <r>
          <rPr>
            <sz val="9"/>
            <color indexed="81"/>
            <rFont val="Tahoma"/>
            <family val="2"/>
          </rPr>
          <t xml:space="preserve">
</t>
        </r>
      </text>
    </comment>
    <comment ref="I6" authorId="0" shapeId="0">
      <text>
        <r>
          <rPr>
            <b/>
            <sz val="9"/>
            <color indexed="81"/>
            <rFont val="Tahoma"/>
            <family val="2"/>
          </rPr>
          <t>Legge la colonna AT
del foglio "Determine"</t>
        </r>
        <r>
          <rPr>
            <sz val="9"/>
            <color indexed="81"/>
            <rFont val="Tahoma"/>
            <family val="2"/>
          </rPr>
          <t xml:space="preserve">
</t>
        </r>
      </text>
    </comment>
    <comment ref="J6" authorId="0" shapeId="0">
      <text>
        <r>
          <rPr>
            <b/>
            <sz val="9"/>
            <color indexed="81"/>
            <rFont val="Tahoma"/>
            <family val="2"/>
          </rPr>
          <t>Legge la colonna AD
del foglio "Determine"</t>
        </r>
        <r>
          <rPr>
            <sz val="9"/>
            <color indexed="81"/>
            <rFont val="Tahoma"/>
            <family val="2"/>
          </rPr>
          <t xml:space="preserve">
</t>
        </r>
      </text>
    </comment>
    <comment ref="K6" authorId="0" shapeId="0">
      <text>
        <r>
          <rPr>
            <b/>
            <sz val="9"/>
            <color indexed="81"/>
            <rFont val="Tahoma"/>
            <family val="2"/>
          </rPr>
          <t>Legge la colonna AE
del foglio "Determine"</t>
        </r>
        <r>
          <rPr>
            <sz val="9"/>
            <color indexed="81"/>
            <rFont val="Tahoma"/>
            <family val="2"/>
          </rPr>
          <t xml:space="preserve">
</t>
        </r>
      </text>
    </comment>
    <comment ref="L6" authorId="0" shapeId="0">
      <text>
        <r>
          <rPr>
            <b/>
            <sz val="9"/>
            <color indexed="81"/>
            <rFont val="Tahoma"/>
            <family val="2"/>
          </rPr>
          <t>Legge la colonna AJ
del foglio "Determine"</t>
        </r>
        <r>
          <rPr>
            <sz val="9"/>
            <color indexed="81"/>
            <rFont val="Tahoma"/>
            <family val="2"/>
          </rPr>
          <t xml:space="preserve">
</t>
        </r>
      </text>
    </comment>
  </commentList>
</comments>
</file>

<file path=xl/sharedStrings.xml><?xml version="1.0" encoding="utf-8"?>
<sst xmlns="http://schemas.openxmlformats.org/spreadsheetml/2006/main" count="7138" uniqueCount="3575">
  <si>
    <t>Vista</t>
  </si>
  <si>
    <t>Dalle prove eseguite è risultato che:</t>
  </si>
  <si>
    <t>La Commissione tecnica</t>
  </si>
  <si>
    <t>VERBALE DI COLLAUDO</t>
  </si>
  <si>
    <t>Programma Annuale</t>
  </si>
  <si>
    <t>regolarizzazione sospesi</t>
  </si>
  <si>
    <t>Esente Bollo</t>
  </si>
  <si>
    <t>Assoggettato bollo a carico versante</t>
  </si>
  <si>
    <t>Causale esenzione bollo</t>
  </si>
  <si>
    <t>Nessuna</t>
  </si>
  <si>
    <t>Importo inferiore alla soglia di esenzione bollo</t>
  </si>
  <si>
    <t>Piano Conti Entrate
Aggregato / Voce</t>
  </si>
  <si>
    <t>05 / 04  Comune vincolati</t>
  </si>
  <si>
    <t>05 / 05  Altre Istituzioni non vincolati</t>
  </si>
  <si>
    <t>05 / 06  Altre Istituzioni vincolati</t>
  </si>
  <si>
    <t>Contributi da privati:</t>
  </si>
  <si>
    <t>06 / 01  Contributi volontari da famiglie</t>
  </si>
  <si>
    <t>06 / 11  Contributi da imprese vincolati</t>
  </si>
  <si>
    <t>06 / 12  Contributi da Istituzioni sociali private vincolati</t>
  </si>
  <si>
    <t>Proventi da gestioni economiche:</t>
  </si>
  <si>
    <t>07 / 01  Azienda Agraria - Proventi dalla vendita di beni di consumo</t>
  </si>
  <si>
    <t>07 / 02  Azienda Agraria - Proventi dalla vendita di servizi</t>
  </si>
  <si>
    <t>07 / 03  Azienda Speciale - Proventi dalla vendita di beni di consumo</t>
  </si>
  <si>
    <t>07 / 04  Azienda Speciale - Proventi dalla vendita di servizi</t>
  </si>
  <si>
    <t>07 / 05  Attività per conto terzi - Proventi dalla vendita di beni di consumo</t>
  </si>
  <si>
    <t>07 / 06  Attività per conto terzi - Proventi dalla vendita di servizi</t>
  </si>
  <si>
    <t>07 / 07  Attività convittuale</t>
  </si>
  <si>
    <t>Rimborsi e restituzione somme:</t>
  </si>
  <si>
    <t>Alienazione di beni materiali:</t>
  </si>
  <si>
    <t>(20) Impresa estera, non soggetta all'applicabilità del sistema Split Payment.</t>
  </si>
  <si>
    <t>Non sussiste l’obbligo di richiedere il Codice Identificativo Gara (CIG) ai fini della tracciabilità.</t>
  </si>
  <si>
    <t>U.1.03.02.01.008</t>
  </si>
  <si>
    <t>Compensi agli organi istituzionali di revisione, di controllo ed altri incarichi istituzionali dell'amministrazione</t>
  </si>
  <si>
    <t>U.1.03.02.01.002</t>
  </si>
  <si>
    <t xml:space="preserve">Organi istituzionali dell'amministrazione - Rimborsi </t>
  </si>
  <si>
    <t>U.1.02.01.99.999</t>
  </si>
  <si>
    <t>Imposte, tasse e proventi assimilati a carico dell'ente n.a.c.</t>
  </si>
  <si>
    <t>U.1.04.02.03.001</t>
  </si>
  <si>
    <t xml:space="preserve">Borse di studio </t>
  </si>
  <si>
    <t>03 / 04     Fondo per lo sviluppo e la coesione (FSC)</t>
  </si>
  <si>
    <t>03 / 05    Altri finanziamenti non vincolati dallo Stato</t>
  </si>
  <si>
    <t>03 / 06    Altri finanziamenti vincolati dallo Stato</t>
  </si>
  <si>
    <t>04 / 01    Dotazione ordinaria</t>
  </si>
  <si>
    <t>04 / 02    Dotazione perequativa</t>
  </si>
  <si>
    <t>04 / 03    Altri finanziamenti non vincolati</t>
  </si>
  <si>
    <t>04 / 04    Altri finanziamenti vincolati</t>
  </si>
  <si>
    <t>05 / 01    Provincia non vincolati</t>
  </si>
  <si>
    <t>05 / 02    Provincia vincolati</t>
  </si>
  <si>
    <t>05 / 03    Comune non vincolati</t>
  </si>
  <si>
    <t>05 / 04    Comune vincolati</t>
  </si>
  <si>
    <t>05 / 05    Altre Istituzioni non vincolati</t>
  </si>
  <si>
    <t>05 / 06    Altre Istituzioni vincolati</t>
  </si>
  <si>
    <t>06 / 01    Contributi volontari da famiglie</t>
  </si>
  <si>
    <t>MePA Listini Riservati</t>
  </si>
  <si>
    <t>Mepa Trattativa diretta</t>
  </si>
  <si>
    <t>03  /  01  /  010    Ritenute erariali a carico del lavoratore</t>
  </si>
  <si>
    <t>03  /  01  /  011    Imposta regionale sulle attività produttive (IRAP)</t>
  </si>
  <si>
    <t>03  /  01  /  012    Contributi previdenziali e assistenziali a carico dell'Amministrazione</t>
  </si>
  <si>
    <t>03  /  01  /  013    Altri contributi a carico dell'amministrazione n.a.c.</t>
  </si>
  <si>
    <t>E.4.04.01.09.001</t>
  </si>
  <si>
    <t>Tablet e dispositivi di telefonia fissa e mobile</t>
  </si>
  <si>
    <t>Hardware n.a.c.</t>
  </si>
  <si>
    <t>022</t>
  </si>
  <si>
    <t>Altri beni mobili n.a.c.</t>
  </si>
  <si>
    <t>Manutenzione straordinaria</t>
  </si>
  <si>
    <t>Manutenzione straordinaria infrastrutture idrauliche</t>
  </si>
  <si>
    <t>Manutenzione straordinaria fabbricati ad uso scolastico</t>
  </si>
  <si>
    <t>Manutenzione straordinaria fabbricati rurali</t>
  </si>
  <si>
    <t>arenanicola@tiscali.it</t>
  </si>
  <si>
    <t>Il Direttore dei Servizi Generali ed Amministrativi</t>
  </si>
  <si>
    <t>Consiglio di Istituto</t>
  </si>
  <si>
    <t>Lavori</t>
  </si>
  <si>
    <t>A01 - Funzionamento Amministrativo</t>
  </si>
  <si>
    <t>tipo/conto/sottoconto</t>
  </si>
  <si>
    <t>Altro</t>
  </si>
  <si>
    <t>Esente bollo art. 21-bis, Tabella D.P.R 642/72</t>
  </si>
  <si>
    <t xml:space="preserve">Dirigente Scolastico: </t>
  </si>
  <si>
    <t xml:space="preserve">Direttore Amministrativo: </t>
  </si>
  <si>
    <t>Firma autografa omessa:</t>
  </si>
  <si>
    <t>SI,   sui documenti del DS e DSGA</t>
  </si>
  <si>
    <t>Ente certificato da MIUR</t>
  </si>
  <si>
    <t>Disposizione da MIUR</t>
  </si>
  <si>
    <r>
      <t>Prima di stampare devi inserire i dati nel foglio "</t>
    </r>
    <r>
      <rPr>
        <b/>
        <sz val="14"/>
        <color indexed="10"/>
        <rFont val="Arial"/>
        <family val="2"/>
      </rPr>
      <t>Entrate</t>
    </r>
    <r>
      <rPr>
        <sz val="14"/>
        <rFont val="Arial"/>
        <family val="2"/>
      </rPr>
      <t>"</t>
    </r>
  </si>
  <si>
    <t>Seleziona il numero del Provvedimento</t>
  </si>
  <si>
    <t>LIQUIDAZIONE DELLA SPESA</t>
  </si>
  <si>
    <t>Destinazione
Piano Conti Spesa</t>
  </si>
  <si>
    <r>
      <t>Imposte, tasse, ritenute (documenti, pagamenti, riscossioni)</t>
    </r>
    <r>
      <rPr>
        <b/>
        <sz val="10"/>
        <rFont val="Arial"/>
        <family val="2"/>
      </rPr>
      <t/>
    </r>
  </si>
  <si>
    <t>Forniture</t>
  </si>
  <si>
    <t>A02 - Funzionamento didattico</t>
  </si>
  <si>
    <t>Statale</t>
  </si>
  <si>
    <t>Fruttifera</t>
  </si>
  <si>
    <t>5</t>
  </si>
  <si>
    <t>SI</t>
  </si>
  <si>
    <t>agli atti</t>
  </si>
  <si>
    <t>regolare</t>
  </si>
  <si>
    <t>Esente</t>
  </si>
  <si>
    <t>6</t>
  </si>
  <si>
    <t>7</t>
  </si>
  <si>
    <t>8</t>
  </si>
  <si>
    <t>Inventario</t>
  </si>
  <si>
    <t>2</t>
  </si>
  <si>
    <t>3</t>
  </si>
  <si>
    <t>4</t>
  </si>
  <si>
    <t>9</t>
  </si>
  <si>
    <t>xxxxxx</t>
  </si>
  <si>
    <t xml:space="preserve"> Activerig</t>
  </si>
  <si>
    <t>esente IVA art. 74 ter DPR 663/72</t>
  </si>
  <si>
    <t>Pag. 2</t>
  </si>
  <si>
    <t>Determina n°</t>
  </si>
  <si>
    <t>Fornitura:</t>
  </si>
  <si>
    <t>del</t>
  </si>
  <si>
    <t>Il Dirigente Scolastico</t>
  </si>
  <si>
    <t xml:space="preserve">Si chiede comunicare tramite e-mail </t>
  </si>
  <si>
    <t>Gottolengo, lì data spedizione file.</t>
  </si>
  <si>
    <t xml:space="preserve">       Prestazioni professionali e specialistiche</t>
  </si>
  <si>
    <t>03  /  02  /  001    Interpretariato e traduzioni</t>
  </si>
  <si>
    <t>03  /  02  /  002    Esperti per commissioni, comitati e consigli</t>
  </si>
  <si>
    <t>03  /  02  /  003    Assistenza medico-sanitaria</t>
  </si>
  <si>
    <t>03  /  02  /  004    Assistenza psicologica, sociale e religiosa</t>
  </si>
  <si>
    <t>03  /  02  /  005    Assistenza tecnico-informatica</t>
  </si>
  <si>
    <t>03  /  02  /  006    Perizie</t>
  </si>
  <si>
    <t>03  /  02  /  007    Servizi investigativi e intercettazioni</t>
  </si>
  <si>
    <t>Rimborsi, recuperi e restituzioni di somme non dovute o incassate in eccesso da Imprese</t>
  </si>
  <si>
    <t>U.2.02.01.10.999</t>
  </si>
  <si>
    <t>Beni immobili di valore culturale, storico ed artistico n.a.c.</t>
  </si>
  <si>
    <t>U.2.02.01.09.016</t>
  </si>
  <si>
    <t>U.2.02.01.09.999</t>
  </si>
  <si>
    <t>Beni immobili n.a.c.</t>
  </si>
  <si>
    <t>U.2.02.01.01.001</t>
  </si>
  <si>
    <t>Mezzi di trasporto stradali</t>
  </si>
  <si>
    <t>Automezzi ad uso specifico</t>
  </si>
  <si>
    <t>U.2.02.01.01.002</t>
  </si>
  <si>
    <t>U.2.02.01.01.003</t>
  </si>
  <si>
    <t>Mezzi di trasporto per vie d'acqua</t>
  </si>
  <si>
    <t>U.2.02.01.06.001</t>
  </si>
  <si>
    <t>Macchine per ufficio</t>
  </si>
  <si>
    <t>U.2.02.01.03.001</t>
  </si>
  <si>
    <t>U.2.02.01.03.002</t>
  </si>
  <si>
    <t>Mobili e arredi per locali ad uso specifico</t>
  </si>
  <si>
    <t>U.2.02.01.03.003</t>
  </si>
  <si>
    <t>U.2.02.02.01.002</t>
  </si>
  <si>
    <t>U.2.02.02.01.999</t>
  </si>
  <si>
    <t>Infrastrutture idrauliche</t>
  </si>
  <si>
    <t>U.2.02.01.09.010</t>
  </si>
  <si>
    <t>U.2.02.01.09.014</t>
  </si>
  <si>
    <t>U.2.02.01.09.003</t>
  </si>
  <si>
    <t>U.2.02.01.09.005</t>
  </si>
  <si>
    <t>01  /  04  /  021    Altri contributi a carico dell'amministrazione n.a.c.</t>
  </si>
  <si>
    <t>A05 - Manutenzione edifici</t>
  </si>
  <si>
    <t>Bollo €2,00</t>
  </si>
  <si>
    <t>Direttore Amministrativo</t>
  </si>
  <si>
    <t>non richiesto</t>
  </si>
  <si>
    <t>Assoggettato bollo a carico beneficiario</t>
  </si>
  <si>
    <t>A carico beneficiario</t>
  </si>
  <si>
    <t>* = dato oggligatorio</t>
  </si>
  <si>
    <t>Livello 1</t>
  </si>
  <si>
    <t>Livello 2</t>
  </si>
  <si>
    <t>Livello 3</t>
  </si>
  <si>
    <t>A03</t>
  </si>
  <si>
    <t>A04</t>
  </si>
  <si>
    <t>A05</t>
  </si>
  <si>
    <t>P01</t>
  </si>
  <si>
    <t>P02</t>
  </si>
  <si>
    <t>P03</t>
  </si>
  <si>
    <t>P04</t>
  </si>
  <si>
    <t>P05</t>
  </si>
  <si>
    <t>Entrate da rimborsi, recuperi e restituzioni di somme non dovute o incassate in eccesso da Enti Previdenziali</t>
  </si>
  <si>
    <t>E.3.05.02.03.004</t>
  </si>
  <si>
    <t>Entrate da rimborsi, recuperi e restituzioni di somme non dovute o incassate in eccesso da Famiglie</t>
  </si>
  <si>
    <t>E.3.05.02.03.005</t>
  </si>
  <si>
    <t>Entrate da rimborsi, recuperi e restituzioni di somme non dovute o incassate in eccesso da Imprese</t>
  </si>
  <si>
    <t>E.3.05.02.03.006</t>
  </si>
  <si>
    <t>Entrate da rimborsi, recuperi e restituzioni di somme non dovute o incassate in eccesso da ISP</t>
  </si>
  <si>
    <t>E.4.04.01.01.001</t>
  </si>
  <si>
    <t>E.4.04.01.01.002</t>
  </si>
  <si>
    <t>E.4.04.01.01.003</t>
  </si>
  <si>
    <t>E.4.04.01.03.001</t>
  </si>
  <si>
    <t>impresa senza dipendenti</t>
  </si>
  <si>
    <t>06 / 08    Contributi da imprese non vincolati</t>
  </si>
  <si>
    <t>06 / 09    Contributi da Istituzioni sociali private non vincolati</t>
  </si>
  <si>
    <t>06 / 10    Altri contributi da famiglie vincolati</t>
  </si>
  <si>
    <t>06 / 11    Contributi da imprese vincolati</t>
  </si>
  <si>
    <t>06 / 12    Contributi da Istituzioni sociali private vincolati</t>
  </si>
  <si>
    <t>07 / 01    Azienda Agraria - Proventi dalla vendita di beni di consumo</t>
  </si>
  <si>
    <t>07 / 02    Azienda Agraria - Proventi dalla vendita di servizi</t>
  </si>
  <si>
    <t>07 / 03    Azienda Speciale - Proventi dalla vendita di beni di consumo</t>
  </si>
  <si>
    <t>07 / 04    Azienda Speciale - Proventi dalla vendita di servizi</t>
  </si>
  <si>
    <t>07 / 05    Attività per conto terzi - Proventi dalla vendita di beni di consumo</t>
  </si>
  <si>
    <t>07 / 06    Attività per conto terzi - Proventi dalla vendita di servizi</t>
  </si>
  <si>
    <t>07 / 07    Attività convittuale</t>
  </si>
  <si>
    <t>08 / 01    Rimborsi, recuperi e restituzioni di somme non dovute o incassate in eccesso da Amministrazioni Centrali</t>
  </si>
  <si>
    <t>08 / 02    Rimborsi, recuperi e restituzioni di somme non dovute o incassate in eccesso da Amministrazioni Locali</t>
  </si>
  <si>
    <t>08 / 03    Rimborsi, recuperi e restituzioni di somme non dovute o incassate in eccesso da Enti Previdenziali</t>
  </si>
  <si>
    <t>08 / 04    Rimborsi, recuperi e restituzioni di somme non dovute o incassate in eccesso da Famiglie</t>
  </si>
  <si>
    <t>08 / 05    Rimborsi, recuperi e restituzioni di somme non dovute o incassate in eccesso da Imprese</t>
  </si>
  <si>
    <t>08 / 06    Rimborsi, recuperi e restituzioni di somme non dovute o incassate in eccesso da ISP</t>
  </si>
  <si>
    <t>09 / 01    Alienazione di Mezzi di trasporto stradali</t>
  </si>
  <si>
    <t>09 / 02    Alienazione di Mezzi di trasporto aerei</t>
  </si>
  <si>
    <t>09 / 03    Alienazione di Mezzi di trasporto per vie d'acqua</t>
  </si>
  <si>
    <t>09 / 04    Alienazione di mobili e arredi per ufficio</t>
  </si>
  <si>
    <t>09 / 05    Alienazione di mobili e arredi per alloggi e pertinenze</t>
  </si>
  <si>
    <t>09 / 06    Alienazione di mobili e arredi per laboratori</t>
  </si>
  <si>
    <t>09 / 07    Alienazione di mobili e arredi n.a.c.</t>
  </si>
  <si>
    <t>09 / 08    Alienazione di Macchinari</t>
  </si>
  <si>
    <t>09 / 09    Alienazione di impianti</t>
  </si>
  <si>
    <t>09 / 10    Alienazione di attrezzature scientifiche</t>
  </si>
  <si>
    <t>09 / 11    Alienazione di macchine per ufficio</t>
  </si>
  <si>
    <t>09 / 12    Alienazione di server</t>
  </si>
  <si>
    <t>09 / 13    Alienazione di postazioni di lavoro</t>
  </si>
  <si>
    <t>09 / 14    Alienazione di periferiche</t>
  </si>
  <si>
    <t>09 / 15    Alienazione di apparati di telecomunicazione</t>
  </si>
  <si>
    <t>09 / 16    Alienazione di Tablet e dispositivi di telefonia fissa e mobile</t>
  </si>
  <si>
    <t>09 / 17    Alienazione di hardware n.a.c.</t>
  </si>
  <si>
    <t>09 / 18    Alienazione di Oggetti di valore</t>
  </si>
  <si>
    <t>09 / 19    Alienazione di diritti reali</t>
  </si>
  <si>
    <t>Indennità ed altri compensi, esclusi i rimborsi spesa documentati per missione, corrisposti al personale a tempo determinato</t>
  </si>
  <si>
    <t>U.1.03.01.02.001</t>
  </si>
  <si>
    <t>U.1.03.01.01.001</t>
  </si>
  <si>
    <t>U.1.03.01.01.002</t>
  </si>
  <si>
    <t>U.1.03.01.02.011</t>
  </si>
  <si>
    <t>U.1.03.01.02.004</t>
  </si>
  <si>
    <t>U.1.03.01.02.003</t>
  </si>
  <si>
    <t>U.1.03.01.02.002</t>
  </si>
  <si>
    <t xml:space="preserve">Carburanti, combustibili e lubrificanti </t>
  </si>
  <si>
    <t>U.1.03.01.02.005</t>
  </si>
  <si>
    <t>06  /  01  /  001    Imposte sul reddito</t>
  </si>
  <si>
    <t>06  /  01  /  002    Imposte sul patrimonio</t>
  </si>
  <si>
    <t>06  /  01  /  003    Imposte di registro</t>
  </si>
  <si>
    <t>06  /  01  /  004    I.V.A.</t>
  </si>
  <si>
    <t>06  /  01  /  005    Altre imposte n.a.c.</t>
  </si>
  <si>
    <t xml:space="preserve">       Tasse</t>
  </si>
  <si>
    <t>06  /  02  /  001    Tassa di rimozione rifiuti solidi urbani</t>
  </si>
  <si>
    <t>06  /  02  /  002    Tassa per passi carrabili</t>
  </si>
  <si>
    <t>06  /  02  /  003    Tassa di possesso per mezzi di trasporto</t>
  </si>
  <si>
    <t>06  /  02  /  004    Altre tasse n.a.c.</t>
  </si>
  <si>
    <t>U.1.03.01.02.012</t>
  </si>
  <si>
    <t>U.1.03.01.02.008</t>
  </si>
  <si>
    <t>U.1.03.01.02.007</t>
  </si>
  <si>
    <t>U.1.03.01.02.006</t>
  </si>
  <si>
    <t>U.1.03.01.05.999</t>
  </si>
  <si>
    <t>Altri beni e prodotti sanitari n.a.c.</t>
  </si>
  <si>
    <t>U.1.03.01.02.999</t>
  </si>
  <si>
    <t>Altri beni e materiali di consumo n.a.c.</t>
  </si>
  <si>
    <t>U.1.03.02.10.001</t>
  </si>
  <si>
    <t>Incarichi libero professionali di studi, ricerca e consulenza</t>
  </si>
  <si>
    <t>U.1.03.02.10.003</t>
  </si>
  <si>
    <t>Incarichi a società di studi, ricerca e consulenza</t>
  </si>
  <si>
    <t>U.1.03.02.19.010</t>
  </si>
  <si>
    <t>Servizi di consulenza e prestazioni professionali ICT</t>
  </si>
  <si>
    <t>Ritenute previdenziali e assistenziali a carico del lavoratore</t>
  </si>
  <si>
    <t>Ritenute erariali a carico del lavoratore</t>
  </si>
  <si>
    <t>Contributi previdenziali e assistenziali a carico dell'Amministrazione</t>
  </si>
  <si>
    <t xml:space="preserve"> i servizi non si collaudano</t>
  </si>
  <si>
    <t>( 5 ) Progetto/Attività (Vari)</t>
  </si>
  <si>
    <t>Imponibile se fattura PA
oppure importo complessivo</t>
  </si>
  <si>
    <t>operatori economici e delle offerte;</t>
  </si>
  <si>
    <t>in attuazione delle direttive 2014/23/UE, 2014/24/UE e 2014/25/UE - in particolare l'art. 36 comma 1 e 2 a/b;</t>
  </si>
  <si>
    <t>( 1 ) Progetto/Attività</t>
  </si>
  <si>
    <t>( 2 ) Progetto/Attività</t>
  </si>
  <si>
    <t>( 3 ) Progetto/Attività</t>
  </si>
  <si>
    <t>( 4 ) Progetto/Attività</t>
  </si>
  <si>
    <t>Reversale n°</t>
  </si>
  <si>
    <t>Finanziamenti dello Stato</t>
  </si>
  <si>
    <t>1000</t>
  </si>
  <si>
    <t>Cassa</t>
  </si>
  <si>
    <t>Esente/Assog. IVA</t>
  </si>
  <si>
    <t>Finanziamenti della Regione</t>
  </si>
  <si>
    <t>Finanziamenti da enti locali o da altre istituzioni pubbliche</t>
  </si>
  <si>
    <t>Manutenzione straordinaria mobili e arredi per laboratori</t>
  </si>
  <si>
    <t>Manutenzione straordinaria macchinari</t>
  </si>
  <si>
    <t>Manutenzione straordinaria impianti</t>
  </si>
  <si>
    <t>Manutenzione straordinaria attrezzature scientifiche</t>
  </si>
  <si>
    <t>Manutenzione straordinaria server</t>
  </si>
  <si>
    <t>Manutenzione straordinaria periferiche</t>
  </si>
  <si>
    <t>04  /  04  /  006    Manutenzione straordinaria impianti sportivi</t>
  </si>
  <si>
    <t>E.2.01.01.02.002</t>
  </si>
  <si>
    <t>Trasferimenti correnti da Province</t>
  </si>
  <si>
    <t>E.2.01.01.02.003</t>
  </si>
  <si>
    <t>Trasferimenti correnti da Comuni</t>
  </si>
  <si>
    <t>E.2.01.01.01.002</t>
  </si>
  <si>
    <t>Trasferimenti correnti da Ministero dell'Istruzione - Istituzioni Scolastiche</t>
  </si>
  <si>
    <t>E.2.01.02.01.001</t>
  </si>
  <si>
    <t>Trasferimenti correnti da famiglie</t>
  </si>
  <si>
    <t>01   Avanzo di amministrazione presunto</t>
  </si>
  <si>
    <t>02   Finanziamenti dall'Unione Europea</t>
  </si>
  <si>
    <t>03   Finanziamenti dallo Stato</t>
  </si>
  <si>
    <t xml:space="preserve">04   Finanziamenti dalla Regione </t>
  </si>
  <si>
    <t>05   Finanziamenti da Enti locali o da altre Istituzioni pubbliche</t>
  </si>
  <si>
    <t>06   Contributi da privati</t>
  </si>
  <si>
    <t>07   Proventi da gestioni economiche</t>
  </si>
  <si>
    <t>08   Rimborsi e restituzione somme</t>
  </si>
  <si>
    <t>09   Alienazione di beni materiali</t>
  </si>
  <si>
    <t>10   Alienazione di beni immateriali</t>
  </si>
  <si>
    <t>01  /  04  /  099    Arrotondamenti</t>
  </si>
  <si>
    <t xml:space="preserve">       Carta, cancelleria e stampati</t>
  </si>
  <si>
    <t>02  /  01  /  001    Carta</t>
  </si>
  <si>
    <t>02  /  01  /  002    Cancelleria</t>
  </si>
  <si>
    <t>02  /  01  /  003    Stampati</t>
  </si>
  <si>
    <t xml:space="preserve">       Giornali, riviste e pubblicazioni</t>
  </si>
  <si>
    <t>02  /  02  /  001    Giornali e riviste</t>
  </si>
  <si>
    <t>02  /  02  /  002    Pubblicazioni</t>
  </si>
  <si>
    <t xml:space="preserve">       Materiali e accessori</t>
  </si>
  <si>
    <t>02  /  03  /  001    Generi alimentari</t>
  </si>
  <si>
    <t>02  /  03  /  002    Vestiario</t>
  </si>
  <si>
    <t>02  /  03  /  003    Equipaggiamento</t>
  </si>
  <si>
    <t>operazione IVA assolta.Art. 74 ter DPR 633/72-D.M 340/1999</t>
  </si>
  <si>
    <t>Eventuale Livello 3</t>
  </si>
  <si>
    <t>Eventuale Livelo 3</t>
  </si>
  <si>
    <t xml:space="preserve"> 1   Comune </t>
  </si>
  <si>
    <t xml:space="preserve">Determina a contrarre ai sensi dell'articolo 32, Decreto Legislativo n° 50/2016 (Codice degli appalti pubblici) </t>
  </si>
  <si>
    <t>spese non soggette a IVA - prestazioni relative ai servizi postali (Art. 10 comma 16, DPR 633/1972).</t>
  </si>
  <si>
    <t>spese non soggette a IVA - prestazioni per la formazione e l'aggiornamento rese da scuole pubbliche (Art. 10 comma 20, DPR 633/1972).</t>
  </si>
  <si>
    <t>02  /  03  /  006    Accessori per attività sportive e ricreative</t>
  </si>
  <si>
    <t>02  /  03  /  007    Strumenti tecnico-specialistici non sanitari</t>
  </si>
  <si>
    <t>02  /  03  /  008    Altri materiali tecnico-specialistici non sanitari</t>
  </si>
  <si>
    <t>02  /  03  /  009    Materiale informatico</t>
  </si>
  <si>
    <t>U.2.02.01.04.001</t>
  </si>
  <si>
    <t>U.2.02.01.04.002</t>
  </si>
  <si>
    <t>U.2.02.01.05.001</t>
  </si>
  <si>
    <t>U.2.02.01.07.001</t>
  </si>
  <si>
    <t>U.2.02.01.07.003</t>
  </si>
  <si>
    <t>U.2.02.01.07.004</t>
  </si>
  <si>
    <t>U.2.02.01.07.005</t>
  </si>
  <si>
    <t>U.2.02.01.07.999</t>
  </si>
  <si>
    <t>U.2.02.01.11.001</t>
  </si>
  <si>
    <t>Oggetti di valore</t>
  </si>
  <si>
    <t>U.2.02.01.99.001</t>
  </si>
  <si>
    <t>U.2.02.01.99.002</t>
  </si>
  <si>
    <t>U.2.02.02.02.005</t>
  </si>
  <si>
    <t>Fauna</t>
  </si>
  <si>
    <t>U.2.02.01.99.999</t>
  </si>
  <si>
    <t>Altri beni materiali diversi</t>
  </si>
  <si>
    <t>U.2.02.03.02.001</t>
  </si>
  <si>
    <t>Sviluppo software e manutenzione evolutiva</t>
  </si>
  <si>
    <t>U.3.04.01.01.999</t>
  </si>
  <si>
    <t>Incremento di altre attività finanziarie verso altre Amministrazioni Centrali n.a.c.</t>
  </si>
  <si>
    <t>U.1.03.02.16.002</t>
  </si>
  <si>
    <t>U.1.03.02.16.999</t>
  </si>
  <si>
    <t>Dati per Smart CIG: Comunica dati CIG</t>
  </si>
  <si>
    <t>Esente art 16,Tabella DPR 642/72</t>
  </si>
  <si>
    <t xml:space="preserve">       Oneri su finanziamenti specifici</t>
  </si>
  <si>
    <t>08  /  01  /  001    Rimborso di mutui</t>
  </si>
  <si>
    <t>08  /  01  /  002    Rimborso di anticipazioni</t>
  </si>
  <si>
    <t>08  /  01  /  003    Altri oneri finanziari n.a.c.</t>
  </si>
  <si>
    <t xml:space="preserve">       Restituzione versamenti non dovuti</t>
  </si>
  <si>
    <t>09  /  01  /  001    Restituzione versamenti non dovuti all'Unione Europea</t>
  </si>
  <si>
    <t>09  /  01  /  002    Restituzione versamenti non dovuti ad Amministrazioni Centrali</t>
  </si>
  <si>
    <t>09  /  01  /  003    Restituzione versamenti non dovuti ad Amministrazioni Locali</t>
  </si>
  <si>
    <t>09  /  01  /  004    Restituzione versamenti non dovuti a Famiglie</t>
  </si>
  <si>
    <t xml:space="preserve">       Restituzione somme non utilizzate</t>
  </si>
  <si>
    <t>esempio</t>
  </si>
  <si>
    <t>Lavoro subordinato e pensioni</t>
  </si>
  <si>
    <t>Rimborsi all'economo</t>
  </si>
  <si>
    <t>Versamenti prelevamenti su libretti di risparmio postale</t>
  </si>
  <si>
    <t>Rimborsi vari</t>
  </si>
  <si>
    <t>Pagamento a favore di amministrazione dello Stato</t>
  </si>
  <si>
    <t>Tabella 16</t>
  </si>
  <si>
    <t>Tabella 17</t>
  </si>
  <si>
    <t>Tabella 18</t>
  </si>
  <si>
    <t>Motivo esenzione spese per operazioni di pagamento effettuate tramite bonifico</t>
  </si>
  <si>
    <t>bonifici, stipendi e rimborsi spese ai dipendenti</t>
  </si>
  <si>
    <t>bonifici liquidazione fatture</t>
  </si>
  <si>
    <t>Tabella 19</t>
  </si>
  <si>
    <t>SI,   solo sui documenti del DSGA</t>
  </si>
  <si>
    <r>
      <t>Causale esenzione bollo (</t>
    </r>
    <r>
      <rPr>
        <b/>
        <sz val="10"/>
        <color indexed="10"/>
        <rFont val="Arial"/>
        <family val="2"/>
      </rPr>
      <t>obbligatorio solo se Esente bollo</t>
    </r>
    <r>
      <rPr>
        <b/>
        <sz val="10"/>
        <rFont val="Arial"/>
        <family val="2"/>
      </rPr>
      <t>)</t>
    </r>
  </si>
  <si>
    <r>
      <rPr>
        <b/>
        <sz val="10"/>
        <rFont val="Arial"/>
        <family val="2"/>
      </rPr>
      <t>Aiuti al settore agricolo/risarcimenti danni</t>
    </r>
    <r>
      <rPr>
        <sz val="10"/>
        <rFont val="Arial"/>
        <family val="2"/>
      </rPr>
      <t xml:space="preserve"> (da calamità naturali, dalla fauna selvatica ecc.)</t>
    </r>
  </si>
  <si>
    <r>
      <t>Assicurazioni generiche (contrat</t>
    </r>
    <r>
      <rPr>
        <b/>
        <sz val="10"/>
        <rFont val="Arial"/>
        <family val="2"/>
      </rPr>
      <t>ti e premi assicurativi)</t>
    </r>
  </si>
  <si>
    <r>
      <rPr>
        <b/>
        <sz val="10"/>
        <rFont val="Arial"/>
        <family val="2"/>
      </rPr>
      <t>Assicurazioni sociali obbligatorie</t>
    </r>
    <r>
      <rPr>
        <sz val="10"/>
        <rFont val="Arial"/>
        <family val="2"/>
      </rPr>
      <t xml:space="preserve"> (oneri sociali)</t>
    </r>
  </si>
  <si>
    <t>Stanziamento
(impegno di spesa)</t>
  </si>
  <si>
    <t>Ente non profit privo di partita IVA, operatore non tenuto a emettere fattura, neppure in formato cartacea, ma emette verso la Pubblica Amministrazione semplice note spese / note di debito in forma cartacea (Question Time - VI Commissione Finanze n. 5-05002 del 12 marzo 2015 - Ministero dell'Economia e delle Finanze).</t>
  </si>
  <si>
    <t>spese non soggette a IVA</t>
  </si>
  <si>
    <t>spese non soggette a IVA (Art. 4, 4° comma DPR 663/1972)</t>
  </si>
  <si>
    <t>Tabella 12</t>
  </si>
  <si>
    <t>Tesoreria Unica</t>
  </si>
  <si>
    <t>Tabella 13</t>
  </si>
  <si>
    <t>impresa estera, no dipendenti in italia</t>
  </si>
  <si>
    <t>Tabella 14</t>
  </si>
  <si>
    <t>Tabella 15</t>
  </si>
  <si>
    <t>Applicazione dell'imposta di bollo nei mandati di pagamento emessi dalla P.A.</t>
  </si>
  <si>
    <t>Riferimento</t>
  </si>
  <si>
    <t>Borse di studio/presalari</t>
  </si>
  <si>
    <t>Contributi e trasferimenti di somme tra ee.ll.</t>
  </si>
  <si>
    <t>Locazioni di immobili in generale</t>
  </si>
  <si>
    <t>Utenze e canoni</t>
  </si>
  <si>
    <t>Avanzo di amministrazione presunto:</t>
  </si>
  <si>
    <t>01 / 01  Non vincolato</t>
  </si>
  <si>
    <t>01 / 02  Vincolato</t>
  </si>
  <si>
    <t>Con il nuovo piano dei conti 2019 non è possibile inserire nuovi sottoconti nelle uscite,</t>
  </si>
  <si>
    <t>Riconduzione univoca PDC Integrato</t>
  </si>
  <si>
    <t>Codice Piano dei conti integrato</t>
  </si>
  <si>
    <t>Denominazione voci Piano dei conti integrato</t>
  </si>
  <si>
    <t>N/A</t>
  </si>
  <si>
    <t>E.2.01.05.01.005</t>
  </si>
  <si>
    <t>Fondo Sociale Europeo (FSE)</t>
  </si>
  <si>
    <t>E.2.01.05.01.004</t>
  </si>
  <si>
    <t>Fondo europeo di sviluppo regionale (FESR)</t>
  </si>
  <si>
    <t>E.2.01.05.01.999</t>
  </si>
  <si>
    <t>Altri trasferimenti correnti dall'Unione Europea</t>
  </si>
  <si>
    <t>03  /  04  /  004    Altre spese di promozione n.a.c.</t>
  </si>
  <si>
    <t xml:space="preserve">       Formazione e aggiornamento</t>
  </si>
  <si>
    <t>03  /  05  /  001    Formazione professionale generica</t>
  </si>
  <si>
    <t>03  /  05  /  002    Formazione professionale specialistica</t>
  </si>
  <si>
    <t>03  /  06  /  002    Manutenzione ordinaria e riparazioni di beni mobili, arredi e accessori</t>
  </si>
  <si>
    <t>la legge 15 marzo 1997 n. 59, concernente “Delega al Governo per il conferimento di funzioni e compiti alle</t>
  </si>
  <si>
    <t>Beni mobili di valore culturale, storico, archeologico ed artistico</t>
  </si>
  <si>
    <t>013</t>
  </si>
  <si>
    <t>Materiale bibliografico</t>
  </si>
  <si>
    <t>014</t>
  </si>
  <si>
    <t>fattura relativa a servizi che rientrano nel meccanismo dell’inversione contabile o “reverse charge” (art 17, comma 5, D.P.R. 633/1972).</t>
  </si>
  <si>
    <t>Impresa estera, non soggetta all'applicabilità del sistema Split Payment.</t>
  </si>
  <si>
    <t>Utenze e canoni per altri servizi n.a.c.</t>
  </si>
  <si>
    <t>Altri servizi di ristorazione n.a.c.</t>
  </si>
  <si>
    <t>Servizi di pulizia e lavanderia</t>
  </si>
  <si>
    <t>Servizi ausiliari a beneficio del personale</t>
  </si>
  <si>
    <t>Rimozione e smaltimento di rifiuti ordinari e speciali</t>
  </si>
  <si>
    <t>Altri servizi ausiliari n.a.c.</t>
  </si>
  <si>
    <t>Assicurazioni per alunni</t>
  </si>
  <si>
    <t>Assicurazioni per personale scolastico</t>
  </si>
  <si>
    <t>Altre assicurazioni n.a.c.</t>
  </si>
  <si>
    <t>Visite, viaggi e programmi di studio all'estero</t>
  </si>
  <si>
    <t>Spese per visite, viaggi e programmi di studio all'estero</t>
  </si>
  <si>
    <t>Servizio di cassa</t>
  </si>
  <si>
    <t>Borse di studio e sussidi</t>
  </si>
  <si>
    <t>006</t>
  </si>
  <si>
    <t>Buoni pasto</t>
  </si>
  <si>
    <t>007</t>
  </si>
  <si>
    <t>008</t>
  </si>
  <si>
    <t>Contributi per prestazioni sanitarie</t>
  </si>
  <si>
    <t>009</t>
  </si>
  <si>
    <t>Contributi aggiuntivi</t>
  </si>
  <si>
    <t>010</t>
  </si>
  <si>
    <t>011</t>
  </si>
  <si>
    <t>012</t>
  </si>
  <si>
    <t>11</t>
  </si>
  <si>
    <t>Rappresentanza</t>
  </si>
  <si>
    <t>Organizzazione manifestazioni e convegni</t>
  </si>
  <si>
    <t>Formazione e aggiornamento</t>
  </si>
  <si>
    <t>Soggetto destinatario delle spese:</t>
  </si>
  <si>
    <t>il Decreto Legislativo 18 aprile 2016, n. 50 “Nuovo Codice degli Appalti" (GU Serie Generale n.91 del 19-4-2016)</t>
  </si>
  <si>
    <t>Provvedimento n°</t>
  </si>
  <si>
    <t>data:</t>
  </si>
  <si>
    <t>Selezione interna</t>
  </si>
  <si>
    <t>Collaborazione plurima con altre scuole</t>
  </si>
  <si>
    <t>98</t>
  </si>
  <si>
    <t>X</t>
  </si>
  <si>
    <t>Titolo</t>
  </si>
  <si>
    <t>Restituzione somme non utilizzate ad Amministrazioni Locali</t>
  </si>
  <si>
    <t>Restituzione somme non utilizzate a Famiglie</t>
  </si>
  <si>
    <t>Disavanzo di amministrazione presunto</t>
  </si>
  <si>
    <t>Disponibilità da programmare</t>
  </si>
  <si>
    <t>Funzionamento generale e decoro della Scuola</t>
  </si>
  <si>
    <t>Didattica</t>
  </si>
  <si>
    <t>Alternanza Scuola-Lavoro</t>
  </si>
  <si>
    <t>A06</t>
  </si>
  <si>
    <t>Attività di orientamento</t>
  </si>
  <si>
    <t>Progetti in ambito "Scientifico, tecnico e professionale"</t>
  </si>
  <si>
    <t>Progetti in ambito "Umanistico e sociale"</t>
  </si>
  <si>
    <t>Esente art.16, Tabella DPR 642/72</t>
  </si>
  <si>
    <r>
      <t xml:space="preserve">  FORNITURA / PRESTAZIONE
</t>
    </r>
    <r>
      <rPr>
        <sz val="11"/>
        <rFont val="Arial"/>
        <family val="2"/>
      </rPr>
      <t>Indicare oggetto acquisto (es. Libri)</t>
    </r>
  </si>
  <si>
    <t xml:space="preserve">  Responsabile del procedimento amministrativo</t>
  </si>
  <si>
    <t xml:space="preserve">  Dati per impegni di spesa:</t>
  </si>
  <si>
    <t xml:space="preserve">  CIG</t>
  </si>
  <si>
    <t xml:space="preserve">  CUP (eventuale)</t>
  </si>
  <si>
    <t xml:space="preserve"> data</t>
  </si>
  <si>
    <t xml:space="preserve"> COLLAUDO</t>
  </si>
  <si>
    <t>Partecipazione ad organismi nazionali</t>
  </si>
  <si>
    <t>Applicazione dell'imposta di bollo sui  principali documenti di spesa e mandati di pagamento emessi dalla P.A</t>
  </si>
  <si>
    <t>MEF - Circolare del 24 novembre 2014, n. 27 - Pagamenti dei debiti della PA</t>
  </si>
  <si>
    <t>Il compenso dovrà essere corrisposto entro 30 giorni dal ricevimento del file “Calcolo FIS a.s. 2015/2016”</t>
  </si>
  <si>
    <t>Si prega di inviare comunicazione di avvenuto pagamento al fax 1782287530 oppure arenanicola@tiscali.it</t>
  </si>
  <si>
    <t>Ti invito cortesemente ad informare il tuo istituto bancario affinchè non addebiti allo scrivente</t>
  </si>
  <si>
    <t>le commissioni del mandato di pagamento. Le commissioni sono sempre a carico del debitore.</t>
  </si>
  <si>
    <t>Il file resta di proprietà dell'autore.</t>
  </si>
  <si>
    <t>Oggetto principale prestazione / fornitura</t>
  </si>
  <si>
    <t>Tabella 7</t>
  </si>
  <si>
    <t>Agg. A</t>
  </si>
  <si>
    <t>A01</t>
  </si>
  <si>
    <t>Funzionamento amministrativo</t>
  </si>
  <si>
    <t>A02</t>
  </si>
  <si>
    <t>Anticipazioni da Istituto cassiere</t>
  </si>
  <si>
    <t>Reintegro anticipo al Direttore S.G.A.</t>
  </si>
  <si>
    <t>Altre partite di giro</t>
  </si>
  <si>
    <t>Ritenute previdenziali e assistenziali a carico del dipendente</t>
  </si>
  <si>
    <t>Ritenute erariali a carico del dipendente</t>
  </si>
  <si>
    <t>Altre ritenute a carico del dipendente n.a.c.</t>
  </si>
  <si>
    <t>Chiedere il CIG?</t>
  </si>
  <si>
    <r>
      <t xml:space="preserve">Se la spesa è esente da IVA, nella colonna </t>
    </r>
    <r>
      <rPr>
        <b/>
        <sz val="10"/>
        <color indexed="10"/>
        <rFont val="Arial"/>
        <family val="2"/>
      </rPr>
      <t>Imponibile</t>
    </r>
    <r>
      <rPr>
        <b/>
        <sz val="10"/>
        <color indexed="18"/>
        <rFont val="Arial"/>
        <family val="2"/>
      </rPr>
      <t xml:space="preserve"> scrivere il </t>
    </r>
    <r>
      <rPr>
        <b/>
        <sz val="10"/>
        <color indexed="10"/>
        <rFont val="Arial"/>
        <family val="2"/>
      </rPr>
      <t xml:space="preserve">Totale dellla spesa                      </t>
    </r>
  </si>
  <si>
    <r>
      <t>I.V.A.</t>
    </r>
    <r>
      <rPr>
        <b/>
        <sz val="10"/>
        <rFont val="Arial"/>
        <family val="2"/>
      </rPr>
      <t xml:space="preserve">: Versamento, mediante </t>
    </r>
    <r>
      <rPr>
        <b/>
        <sz val="10"/>
        <color indexed="10"/>
        <rFont val="Arial"/>
        <family val="2"/>
      </rPr>
      <t xml:space="preserve">modello F24 Enti Pubblici </t>
    </r>
    <r>
      <rPr>
        <b/>
        <sz val="10"/>
        <rFont val="Arial"/>
        <family val="2"/>
      </rPr>
      <t>(ai sensi dell’articolo 4, comma 1, lettera a)</t>
    </r>
  </si>
  <si>
    <r>
      <t xml:space="preserve">           Codice tributo</t>
    </r>
    <r>
      <rPr>
        <b/>
        <sz val="10"/>
        <color indexed="10"/>
        <rFont val="Arial"/>
        <family val="2"/>
      </rPr>
      <t xml:space="preserve"> 620E</t>
    </r>
    <r>
      <rPr>
        <b/>
        <sz val="10"/>
        <rFont val="Arial"/>
        <family val="2"/>
      </rPr>
      <t>, “IVA dovuta dalle PP.AA.- Scissione dei pagamenti - art. 17-ter del DPR n. 633/1972”.</t>
    </r>
  </si>
  <si>
    <t>l’esigenza di indire, in relazione all’importo finanziario, la procedura per l’acquisizione di lavori, servizi e forniture,</t>
  </si>
  <si>
    <t>U.1.03.02.09.008</t>
  </si>
  <si>
    <t>U.1.03.02.09.003</t>
  </si>
  <si>
    <t>Manutenzione ordinaria e riparazioni di mobili e arredi</t>
  </si>
  <si>
    <t>U.1.03.02.09.004</t>
  </si>
  <si>
    <t>U.1.03.02.09.011</t>
  </si>
  <si>
    <t>Manutenzione ordinaria e riparazioni di altri beni materiali</t>
  </si>
  <si>
    <t>Affidamento diretto ex art. 36, c.2, lett.b, D.L.gs. 50/2016</t>
  </si>
  <si>
    <t>Procedura negoziata ex art. 36, c.2, lett.a, D.L.gs. 50/2016</t>
  </si>
  <si>
    <t>E.4.04.01.10.001</t>
  </si>
  <si>
    <t>E.4.04.01.99.001</t>
  </si>
  <si>
    <t>E.4.04.01.99.002</t>
  </si>
  <si>
    <t>E.4.04.01.99.999</t>
  </si>
  <si>
    <t>E.4.04.03.01.001</t>
  </si>
  <si>
    <t>E.4.04.03.02.001</t>
  </si>
  <si>
    <t>E.4.04.03.03.001</t>
  </si>
  <si>
    <t>E.4.04.03.99.001</t>
  </si>
  <si>
    <t>E.3.01.02.01.042</t>
  </si>
  <si>
    <t>Proventi derivanti dalle sponsorizzazioni</t>
  </si>
  <si>
    <t>E.3.01.03.01.001</t>
  </si>
  <si>
    <t>E.3.01.03.01.002</t>
  </si>
  <si>
    <t>E.3.01.03.01.003</t>
  </si>
  <si>
    <t>E.3.03.03.04.001</t>
  </si>
  <si>
    <t>Interessi attivi da depositi bancari o postali</t>
  </si>
  <si>
    <t>E.3.03.03.07.001</t>
  </si>
  <si>
    <t>Remunerazione su depositi fruttiferi presso Banca d'Italia</t>
  </si>
  <si>
    <t>E.3.05.99.99.999</t>
  </si>
  <si>
    <t>Altre entrate correnti n.a.c.</t>
  </si>
  <si>
    <t>E.6.03.01.04.999</t>
  </si>
  <si>
    <t>Accensione mutui e altri finanziamenti a medio lungo termine da altre imprese</t>
  </si>
  <si>
    <t>E.7.01.01.01.001</t>
  </si>
  <si>
    <t>Anticipazioni da istituto tesoriere/cassiere</t>
  </si>
  <si>
    <t>E.9.01.99.03.001</t>
  </si>
  <si>
    <t>Rimborso di fondi economali e carte aziendali</t>
  </si>
  <si>
    <t>E.9.01.99.99.999</t>
  </si>
  <si>
    <t>Altre entrate per partite di giro diverse</t>
  </si>
  <si>
    <t>Riconduzione</t>
  </si>
  <si>
    <t>Riconduzione codice Piano dei conti integrato</t>
  </si>
  <si>
    <t>U.1.01.01.01.002</t>
  </si>
  <si>
    <t>Voci stipendiali corrisposte al personale a tempo indeterminato</t>
  </si>
  <si>
    <t>Imposta regionale sulle attività produttive (IRAP)</t>
  </si>
  <si>
    <t>U.1.02.01.01.001</t>
  </si>
  <si>
    <t>U.1.01.02.01.001</t>
  </si>
  <si>
    <t>Contributi obbligatori per il personale</t>
  </si>
  <si>
    <t>U.1.01.02.01.999</t>
  </si>
  <si>
    <t>Altri contributi sociali effettivi n.a.c.</t>
  </si>
  <si>
    <t>Compensi accessori non a carico FIS ATA</t>
  </si>
  <si>
    <t>Altri compensi per personale a tempo indeterminato</t>
  </si>
  <si>
    <t>U.1.01.01.01.004</t>
  </si>
  <si>
    <t>Indennità ed altri compensi, esclusi i rimborsi spesa per missione, corrisposti al personale a tempo indeterminato</t>
  </si>
  <si>
    <t>Capacità e autonomia negoziale</t>
  </si>
  <si>
    <t>Competenze del DS e Consiglio d'Istituto nell'attività negoziale</t>
  </si>
  <si>
    <t xml:space="preserve">Ai sensi dell’art. 32, comma 2, seconda parte, del D.Lgs. n. 50/2016, </t>
  </si>
  <si>
    <t>U.1.03.02.13.004</t>
  </si>
  <si>
    <t>U.1.03.02.13.003</t>
  </si>
  <si>
    <t>U.1.03.02.13.005</t>
  </si>
  <si>
    <t>U.1.03.02.15.999</t>
  </si>
  <si>
    <t>03  /  05  /  007    Contributi previdenziali e assistenziali a carico dell'Amministrazione</t>
  </si>
  <si>
    <t>03  /  05  /  008    Altri contributi a carico dell'amministrazione n.a.c.</t>
  </si>
  <si>
    <t xml:space="preserve">       Manutenzione ordinaria e riparazioni</t>
  </si>
  <si>
    <t>03  /  06  /  001    Manutenzione ordinaria e riparazioni di beni immobili</t>
  </si>
  <si>
    <t xml:space="preserve">11 / 01    Proventi derivanti dalle sponsorizzazioni </t>
  </si>
  <si>
    <t>11 / 02    Diritti reali di godimento</t>
  </si>
  <si>
    <t>05  /  01  /  002    Carte valori, bollati e registrazione contratti</t>
  </si>
  <si>
    <t>05  /  01  /  003    Onorificenze e riconoscimenti istituzionali</t>
  </si>
  <si>
    <t>05  /  01  /  004    Pubblicazioni bandi di gara</t>
  </si>
  <si>
    <t>05  /  01  /  005    Iscrizione a ordini professionali</t>
  </si>
  <si>
    <t>05  /  01  /  006    Altre spese amministrative n.a.c.</t>
  </si>
  <si>
    <t xml:space="preserve">       Revisori dei conti</t>
  </si>
  <si>
    <t>05  /  02  /  001    Indennità ai Revisori</t>
  </si>
  <si>
    <t>05  /  02  /  002    Compensi ai Revisori</t>
  </si>
  <si>
    <t>05  /  02  /  003    Rimborsi spese per i Revisori</t>
  </si>
  <si>
    <t>09 / 01  Alienazione di Mezzi di trasporto stradali</t>
  </si>
  <si>
    <t>09 / 02  Alienazione di Mezzi di trasporto aerei</t>
  </si>
  <si>
    <t>09 / 03  Alienazione di Mezzi di trasporto per vie d'acqua</t>
  </si>
  <si>
    <t>09 / 04  Alienazione di mobili e arredi per ufficio</t>
  </si>
  <si>
    <t>09 / 05  Alienazione di mobili e arredi per alloggi e pertinenze</t>
  </si>
  <si>
    <t>Altre spese sostenute per utilizzo di beni di terzi n.a.c.</t>
  </si>
  <si>
    <t>Accesso a banche dati e a pubblicazioni online</t>
  </si>
  <si>
    <t>Acquisto tramite Soggetto Aggregatore - Centrale di Committenza</t>
  </si>
  <si>
    <t>Affidamento diretto</t>
  </si>
  <si>
    <t>03  /  07  /  004    Noleggio e leasing di hardware</t>
  </si>
  <si>
    <t>03  /  07  /  005    Locazione di beni immobili</t>
  </si>
  <si>
    <t>03  /  07  /  006    Licenze d'uso per software</t>
  </si>
  <si>
    <t>03  /  07  /  007    Altre spese sostenute per utilizzo di beni di terzi n.a.c.</t>
  </si>
  <si>
    <t xml:space="preserve">       Utenze e canoni</t>
  </si>
  <si>
    <t>03  /  08  /  001    Telefonia fissa</t>
  </si>
  <si>
    <t>04  /  01  /  001    Software</t>
  </si>
  <si>
    <t>04  /  01  /  002    Brevetti</t>
  </si>
  <si>
    <t>04  /  01  /  003    Opere dell'Ingegno e Diritti d'autore</t>
  </si>
  <si>
    <t>04  /  01  /  004    Altri beni immateriali n.a.c.</t>
  </si>
  <si>
    <t xml:space="preserve">       Beni immobili</t>
  </si>
  <si>
    <t>04  /  02  /  001    Terreni agricoli</t>
  </si>
  <si>
    <t>04  /  02  /  002    Terreni edificabili</t>
  </si>
  <si>
    <t>04  /  02  /  003    Altri terreni n.a.c.</t>
  </si>
  <si>
    <t>04  /  02  /  004    Infrastrutture idrauliche</t>
  </si>
  <si>
    <t>04  /  02  /  005    Opere per la sistemazione del suolo</t>
  </si>
  <si>
    <t>04  /  02  /  006    Fabbricati ad uso scolastico</t>
  </si>
  <si>
    <t>04  /  02  /  007    Fabbricati rurali</t>
  </si>
  <si>
    <t>04  /  02  /  008    Beni immobili di valore culturale, storico, archeologico ed artistico</t>
  </si>
  <si>
    <t>04  /  02  /  009    Impianti sportivi</t>
  </si>
  <si>
    <t>04  /  02  /  010    Altri beni immobili n.a.c.</t>
  </si>
  <si>
    <t xml:space="preserve">       Beni mobili</t>
  </si>
  <si>
    <t>04  /  03  /  001    Mezzi di trasporto stradali leggeri</t>
  </si>
  <si>
    <t>04  /  03  /  002    Mezzi di trasporto stradali pesanti</t>
  </si>
  <si>
    <t>04  /  03  /  003    Automezzi ad uso specifico</t>
  </si>
  <si>
    <t>04  /  03  /  004    Mezzi di trasporto aerei</t>
  </si>
  <si>
    <t>04  /  03  /  005    Mezzi di trasporto marittimi</t>
  </si>
  <si>
    <t>04  /  03  /  006    Macchinari per ufficio</t>
  </si>
  <si>
    <t>Esente bollo art 15, Tabella D.P.R 642/72</t>
  </si>
  <si>
    <t>Esente bollo art,11, D.P.R 642/72</t>
  </si>
  <si>
    <t>Dirigente Scolastico</t>
  </si>
  <si>
    <t>03  /  03  /  001    Servizi per trasferte in Italia</t>
  </si>
  <si>
    <t>03  /  03  /  002    Servizi per trasferte all'estero</t>
  </si>
  <si>
    <t xml:space="preserve">       Promozione</t>
  </si>
  <si>
    <t xml:space="preserve">03  /  04  /  001    Pubblicità </t>
  </si>
  <si>
    <t>03  /  04  /  002    Rappresentanza</t>
  </si>
  <si>
    <t>03  /  04  /  003    Organizzazione manifestazioni e convegni</t>
  </si>
  <si>
    <t>Per ogni determina puoi personalizzare ancora quattro PREAMBOLI (i Visti), Nella Stampa Determina avrai ancoratre PREALBOLI per personalizzate lo schema di tutte le determine.</t>
  </si>
  <si>
    <t xml:space="preserve">Piano dei conti IVA: </t>
  </si>
  <si>
    <t>Oggetto della prestazione presso:</t>
  </si>
  <si>
    <t>Affido</t>
  </si>
  <si>
    <t xml:space="preserve">Liquidazione Compenso: </t>
  </si>
  <si>
    <t>Se il testo è barrato, vuol dire che hai scritto più di 200 caratteri.</t>
  </si>
  <si>
    <t>R.U.P.
(se diverso dal D.S.)</t>
  </si>
  <si>
    <t>Celle non protette:</t>
  </si>
  <si>
    <t>G01</t>
  </si>
  <si>
    <t>La fornitura è perfettamente funzionante e priva di difetti palesi.</t>
  </si>
  <si>
    <t>(verbalizzante)</t>
  </si>
  <si>
    <t>I materiali impiegati corrispondono per caratteristiche tecniche e dotazioni a quanto descritto nell’ordinazione e nell’offerta a cui la stessa fa riferimento;</t>
  </si>
  <si>
    <t>I materiali impiegati non corrispondono per caratteristiche tecniche e dotazioni a quanto descritto nell’ordinazione e nell’offerta a cui la stessa fa riferimento;</t>
  </si>
  <si>
    <t>I materiali impiegati non sono tutti di buona qualità;</t>
  </si>
  <si>
    <t>Le lavorazioni non risultano eseguite con accuratezza;</t>
  </si>
  <si>
    <t xml:space="preserve">La fornitura non è conforme a quanto richiesto; </t>
  </si>
  <si>
    <t>COMPONENTI COMMISSIONE TECNICA</t>
  </si>
  <si>
    <t xml:space="preserve"> Protocollo (facoltativo)</t>
  </si>
  <si>
    <t>compensi al personale</t>
  </si>
  <si>
    <t>pagamenti a favore dei dipendenti</t>
  </si>
  <si>
    <t>(Articolo 16, Decreto 28 agosto 2018 n° 129)</t>
  </si>
  <si>
    <t>(Articolo 17, comma 3, Decreto 28 agosto 2018  n° 129)</t>
  </si>
  <si>
    <t>Regolarizzazione</t>
  </si>
  <si>
    <t>A carico Beneficiario</t>
  </si>
  <si>
    <t>Assolto in modo virtuale</t>
  </si>
  <si>
    <t>Documento a regolarizzazione di sospesi</t>
  </si>
  <si>
    <t>Altri motivi</t>
  </si>
  <si>
    <t>Prelievo da c/c postale</t>
  </si>
  <si>
    <t>Protocollo n°</t>
  </si>
  <si>
    <t>Personalizza il file scrivendo nelle celle gialle</t>
  </si>
  <si>
    <t>www.arenanicola.com</t>
  </si>
  <si>
    <t xml:space="preserve">Istituzione scolastica: </t>
  </si>
  <si>
    <t xml:space="preserve">Indirizzo: </t>
  </si>
  <si>
    <t xml:space="preserve">Città: </t>
  </si>
  <si>
    <t xml:space="preserve">Codice meccanografico: </t>
  </si>
  <si>
    <t>*</t>
  </si>
  <si>
    <t>IBAN c/c Banca d'Italia</t>
  </si>
  <si>
    <t>06 / 03  Contributi per mensa scolastica</t>
  </si>
  <si>
    <t>06 / 04  Contributi per visite, viaggi e programmi di studio all'estero</t>
  </si>
  <si>
    <t>06 / 05  Contributi per copertura assicurativa degli alunni</t>
  </si>
  <si>
    <t>06 / 06  Contributi per copertura assicurativa personale</t>
  </si>
  <si>
    <t>06 / 07  Altri contributi da famiglie non vincolati</t>
  </si>
  <si>
    <t>06 / 08  Contributi da imprese non vincolati</t>
  </si>
  <si>
    <t>06 / 09  Contributi da Istituzioni sociali private non vincolati</t>
  </si>
  <si>
    <t>06 / 10  Altri contributi da famiglie vincolati</t>
  </si>
  <si>
    <t>spese rimborsabili.</t>
  </si>
  <si>
    <t>commissioni bancarie/postali.</t>
  </si>
  <si>
    <t>fattura emessa entro il 31 dicembre 2014.</t>
  </si>
  <si>
    <t>operazioni effettuate nei confronti di enti previdenziali privati o privatizzati.</t>
  </si>
  <si>
    <r>
      <rPr>
        <b/>
        <sz val="10"/>
        <rFont val="Arial"/>
        <family val="2"/>
      </rPr>
      <t>Fatture, parcelle, notule, ricevute</t>
    </r>
    <r>
      <rPr>
        <sz val="10"/>
        <rFont val="Arial"/>
        <family val="2"/>
      </rPr>
      <t xml:space="preserve"> (recanti corrispettivi non assoggettati ad iva)</t>
    </r>
  </si>
  <si>
    <t>016</t>
  </si>
  <si>
    <t>017</t>
  </si>
  <si>
    <t>Immobilizzazioni finanziarie</t>
  </si>
  <si>
    <t>sempre 06/01/004</t>
  </si>
  <si>
    <t>06 / 01 / 004   I.V.A.</t>
  </si>
  <si>
    <t>Incarichi di collaborazione</t>
  </si>
  <si>
    <t>Arrotondamenti</t>
  </si>
  <si>
    <t>02</t>
  </si>
  <si>
    <t>03</t>
  </si>
  <si>
    <t>Carta, cancelleria e stampati</t>
  </si>
  <si>
    <t>Carta</t>
  </si>
  <si>
    <t>Cancelleria</t>
  </si>
  <si>
    <t>Stampati</t>
  </si>
  <si>
    <t>Giornali e riviste</t>
  </si>
  <si>
    <t>Designazione diretta da parte degli organi collegiali</t>
  </si>
  <si>
    <t>Finanziamento:</t>
  </si>
  <si>
    <t>il Decreto del Presidente della Repubblica 8 marzo 1999, n. 275, concernente il Regolamento recante norme in</t>
  </si>
  <si>
    <t>materia di autonomia delle Istituzioni Scolastiche, ai sensi della legge 15 marzo 1997, n. 59 ;</t>
  </si>
  <si>
    <t>Pagamenti a favore di amministrazioni/bilancio dello stato.</t>
  </si>
  <si>
    <t>Impegnando la somma di</t>
  </si>
  <si>
    <t xml:space="preserve">ESENTE </t>
  </si>
  <si>
    <t>Oggetto principale del contratto:</t>
  </si>
  <si>
    <t>Modalità:</t>
  </si>
  <si>
    <t>F24 EP</t>
  </si>
  <si>
    <t>Conto di addebito IBAN</t>
  </si>
  <si>
    <t>Qualora nel corso dell'esecuzione del contratto, occorra un aumento delle prestazioni di cui trattasi entro i limiti del quinto</t>
  </si>
  <si>
    <t>Infruttifera</t>
  </si>
  <si>
    <t>del corrispettivo aggiudicato, l’esecutore del contratto espressamente accetta di adeguare la fornitura/servizio oggetto del</t>
  </si>
  <si>
    <t>Esente bollo art.27-bis, Tabella D.P.R 642/72</t>
  </si>
  <si>
    <t>Assistenti Tecnici</t>
  </si>
  <si>
    <t>Collaboratori Scolastici</t>
  </si>
  <si>
    <t>Bollo € 2,00</t>
  </si>
  <si>
    <t>U.1.03.02.02.002</t>
  </si>
  <si>
    <t>Indennità di missione e di trasferta</t>
  </si>
  <si>
    <t>U.1.01.01.02.999</t>
  </si>
  <si>
    <t>Altre spese per il personale n.a.c.</t>
  </si>
  <si>
    <t>U.1.01.01.01.010</t>
  </si>
  <si>
    <t xml:space="preserve">Assegni di studio </t>
  </si>
  <si>
    <t>U.1.01.01.02.002</t>
  </si>
  <si>
    <t>U.1.01.01.02.001</t>
  </si>
  <si>
    <t>Contributi per asili nido e strutture sportive, ricreative o di vacanza messe a disposizione dei lavoratori dipendenti e delle loro famiglie e altre spese per il benessere del personale</t>
  </si>
  <si>
    <t>Altri compensi per personale a tempo determinato</t>
  </si>
  <si>
    <t>U.1.01.01.01.008</t>
  </si>
  <si>
    <t>Esente art.22, Tabella DPR 642/72</t>
  </si>
  <si>
    <t>Contributi per copertura assicurativa degli alunni</t>
  </si>
  <si>
    <t>Contributi per copertura assicurativa personale</t>
  </si>
  <si>
    <t>Altri contributi da famiglie non vincolati</t>
  </si>
  <si>
    <t>Contributi da imprese non vincolati</t>
  </si>
  <si>
    <t>Contributi da Istituzioni sociali private non vincolati</t>
  </si>
  <si>
    <t>Altri contributi da famiglie vincolati</t>
  </si>
  <si>
    <t>Contributi da imprese vincolati</t>
  </si>
  <si>
    <t>(1) Affidamento diretto in piena autonomia del dirigente scolastico (per importi fino a € 10.000).</t>
  </si>
  <si>
    <t>(2) Affidamento diretto previa deliberazione del Consiglio d'Istituto (per affidamenti di importo superiore a € 10.000 e inferiore a € 40.000).</t>
  </si>
  <si>
    <t>U.1.03.02.02.004</t>
  </si>
  <si>
    <t>Pubblicità</t>
  </si>
  <si>
    <t>U.1.03.02.99.011</t>
  </si>
  <si>
    <t xml:space="preserve">Servizi per attività di rappresentanza </t>
  </si>
  <si>
    <t>U.1.03.02.02.005</t>
  </si>
  <si>
    <t>Organizzazione e partecipazione a manifestazioni e convegni</t>
  </si>
  <si>
    <t>U.1.03.02.02.999</t>
  </si>
  <si>
    <t>Altre spese per relazioni pubbliche, convegni e mostre, pubblicità n.a.c</t>
  </si>
  <si>
    <t>U.1.03.02.04.004</t>
  </si>
  <si>
    <t>Acquisto di servizi per formazione obbligatoria</t>
  </si>
  <si>
    <t>U.1.03.02.04.999</t>
  </si>
  <si>
    <t>Acquisto di servizi per altre spese per formazione e addestramento n.a.c.</t>
  </si>
  <si>
    <t>Esempio compilazione F24EP per pagare l'IVA</t>
  </si>
  <si>
    <t>01  /  03  /  014    Contributi per prestazioni sanitarie</t>
  </si>
  <si>
    <t>01  /  03  /  015    Contributi aggiuntivi</t>
  </si>
  <si>
    <t>01  /  03  /  016    Ritenute previdenziali e assistenziali a carico del dipendente</t>
  </si>
  <si>
    <t>01  /  03  /  017    Ritenute erariali a carico del dipendente</t>
  </si>
  <si>
    <t>01  /  03  /  018    Altre ritenute a carico del dipendente n.a.c.</t>
  </si>
  <si>
    <t>Esente bollo  art 5, Tabella D.P.R 642/72</t>
  </si>
  <si>
    <t>Esente bollo art 7 Tabella D.P.R 642/72</t>
  </si>
  <si>
    <t>Selezione ad evidenza pubblica</t>
  </si>
  <si>
    <t>Fondo ordinario</t>
  </si>
  <si>
    <t>99</t>
  </si>
  <si>
    <t>Partite di giro</t>
  </si>
  <si>
    <t>Anticipo al Direttore S.G.A.</t>
  </si>
  <si>
    <t>Pag. 1</t>
  </si>
  <si>
    <t>la proposta presentata da:</t>
  </si>
  <si>
    <t xml:space="preserve">Accertata </t>
  </si>
  <si>
    <t>per l'acquisto di:</t>
  </si>
  <si>
    <t>.</t>
  </si>
  <si>
    <t>con destinazione:</t>
  </si>
  <si>
    <t>Visto</t>
  </si>
  <si>
    <t>01  /  02  /  002    Ritenute previdenziali e assistenziali a carico del dipendente</t>
  </si>
  <si>
    <t>01  /  02  /  003    Ritenute erariali a carico del dipendente</t>
  </si>
  <si>
    <t>01  /  02  /  004    Altre ritenute a carico del dipendente n.a.c.</t>
  </si>
  <si>
    <t>01  /  02  /  005    Imposta regionale sulle attività produttive (IRAP)</t>
  </si>
  <si>
    <t>01  /  02  /  006    Contributi previdenziali e assistenziali a carico dell'amministrazione</t>
  </si>
  <si>
    <t>01  /  02  /  007    Altri contributi a carico dell'amministrazione n.a.c.</t>
  </si>
  <si>
    <t>01  /  02  /  099    Arrotondamenti</t>
  </si>
  <si>
    <t xml:space="preserve">       Altri compensi per personale a tempo indeterminato</t>
  </si>
  <si>
    <t>01  /  03  /  001    Compensi per animatore digitale</t>
  </si>
  <si>
    <t>01  /  03  /  002    Compensi per referente alla valutazione</t>
  </si>
  <si>
    <t>01  /  03  /  003     Compensi per figura aggiuntiva</t>
  </si>
  <si>
    <t>01  /  03  /  004     Compensi per facilitatore</t>
  </si>
  <si>
    <t>01  /  03  /  005    Compensi per progettista</t>
  </si>
  <si>
    <t>01  /  03  /  006    Compensi per collaudatore</t>
  </si>
  <si>
    <t>01  /  03  /  007    Compensi per tutor interni</t>
  </si>
  <si>
    <t>01  /  03  /  008    Compensi per altri Incarichi conferiti a personale</t>
  </si>
  <si>
    <t>01  /  03  /  009    Indennità di missione</t>
  </si>
  <si>
    <t>01  /  03  /  010    Gettoni di presenza</t>
  </si>
  <si>
    <t>01  /  03  /  011    Borse di studio e sussidi</t>
  </si>
  <si>
    <t>01  /  03  /  012    Buoni pasto</t>
  </si>
  <si>
    <t>01  /  03  /  013    Contributi centri di attività sociali, sportive e culturali</t>
  </si>
  <si>
    <t xml:space="preserve">e per l'IVA:         impegno numero </t>
  </si>
  <si>
    <t xml:space="preserve">data </t>
  </si>
  <si>
    <t>Il Direttore dei servizi generali ed amministrativi</t>
  </si>
  <si>
    <t>attenzione</t>
  </si>
  <si>
    <t xml:space="preserve">l'art.32 comma 2 del Decreto Legislativo 50/2016, il quale dispone che prima dell'avvio delle procedure di </t>
  </si>
  <si>
    <t>Strumenti musicali</t>
  </si>
  <si>
    <t>015</t>
  </si>
  <si>
    <t>Animali</t>
  </si>
  <si>
    <t>Manutenzione straordinaria opere per la sistemazione del suolo</t>
  </si>
  <si>
    <t>Progetti a Collaboratori Esterni</t>
  </si>
  <si>
    <t>Regolarizzazione sospesi</t>
  </si>
  <si>
    <t xml:space="preserve">affidamento dei contratti pubblici, le amministrazioni aggiudicatrici decretano o determinano di contrarre, </t>
  </si>
  <si>
    <t>in conformità ai propri ordinamenti, individuando gli elementi essenziali del contratto e i criteri di selezione degli</t>
  </si>
  <si>
    <t>Manutenzione straordinaria apparati di telecomunicazione</t>
  </si>
  <si>
    <t>Manutenzione straordinaria tablet e dispositivi di telefonia fissa e mobile</t>
  </si>
  <si>
    <t>Manutenzione straordinaria Hardware n.a.c.</t>
  </si>
  <si>
    <t>Manutenzione straordinaria software</t>
  </si>
  <si>
    <t>023</t>
  </si>
  <si>
    <t>Manutenzione straordinaria oggetti di valore</t>
  </si>
  <si>
    <t>024</t>
  </si>
  <si>
    <t>Manutenzione straordinaria materiale bibliografico</t>
  </si>
  <si>
    <t>025</t>
  </si>
  <si>
    <t>Manutenzione straordinaria strumenti musicali</t>
  </si>
  <si>
    <t>026</t>
  </si>
  <si>
    <t>U.5.01.01.01.001</t>
  </si>
  <si>
    <t>Chiusura Anticipazioni ricevute da istituto tesoriere/cassiere</t>
  </si>
  <si>
    <t>U.1.07.06.99.999</t>
  </si>
  <si>
    <t>Altri interessi passivi ad altri soggetti</t>
  </si>
  <si>
    <t>U.1.09.03.01.001</t>
  </si>
  <si>
    <t>Rimborsi di trasferimenti all'Unione Europea</t>
  </si>
  <si>
    <t>U.1.09.99.01.001</t>
  </si>
  <si>
    <t>E.4.04.01.07.001</t>
  </si>
  <si>
    <t>E.4.04.01.07.002</t>
  </si>
  <si>
    <t>E.4.04.01.07.003</t>
  </si>
  <si>
    <t>E.4.04.01.07.004</t>
  </si>
  <si>
    <t>E.4.04.01.07.005</t>
  </si>
  <si>
    <t>E.4.04.01.07.999</t>
  </si>
  <si>
    <t>Dati aggiuntivi che puoi scrivere anche a penna dopo la stampa</t>
  </si>
  <si>
    <t>data</t>
  </si>
  <si>
    <t>Non fare i copia e incolla se non sono della stessa colonna</t>
  </si>
  <si>
    <t>Imponibile</t>
  </si>
  <si>
    <t>IVA</t>
  </si>
  <si>
    <t>per i beni: presa in carico</t>
  </si>
  <si>
    <t>pagamento</t>
  </si>
  <si>
    <t>acquisto proposto da</t>
  </si>
  <si>
    <t>con destinazione</t>
  </si>
  <si>
    <t>Fattispecie contrattuale</t>
  </si>
  <si>
    <t>reintegro fondo economale</t>
  </si>
  <si>
    <t>Altri finanziamenti dall'Unione Europea</t>
  </si>
  <si>
    <t>Dotazione ordinaria</t>
  </si>
  <si>
    <t>Dotazione perequativa</t>
  </si>
  <si>
    <t xml:space="preserve">Finanziamenti per l'ampliamento dell'offerta formativa (ex . L. 440/97)   </t>
  </si>
  <si>
    <t xml:space="preserve">04 </t>
  </si>
  <si>
    <t>Fondo per lo sviluppo e la coesione (FSC)</t>
  </si>
  <si>
    <t>Altri finanziamenti non vincolati dallo Stato</t>
  </si>
  <si>
    <t>Altri finanziamenti vincolati dallo Stato</t>
  </si>
  <si>
    <t>Altri finanziamenti non vincolati</t>
  </si>
  <si>
    <t>Altri finanziamenti vincolati</t>
  </si>
  <si>
    <t>Si, Variazione con delibera del CDI</t>
  </si>
  <si>
    <t>Rimborso di anticipazioni</t>
  </si>
  <si>
    <t>Altri oneri finanziari n.a.c.</t>
  </si>
  <si>
    <t>E.2.01.01.01.001</t>
  </si>
  <si>
    <t>Trasferimenti correnti da Ministeri</t>
  </si>
  <si>
    <t>E.1.03.01.01.001</t>
  </si>
  <si>
    <t>Fondi perequativi dallo Stato</t>
  </si>
  <si>
    <t>E.2.01.01.02.001</t>
  </si>
  <si>
    <t>Trasferimenti correnti da Regioni e province autonome</t>
  </si>
  <si>
    <t>06 / 02  Contributi per iscrizione alunni</t>
  </si>
  <si>
    <t>03  /  06  /  003    Manutenzione ordinaria e riparazioni di impianti e macchinari</t>
  </si>
  <si>
    <t>03  /  06  /  004    Manutenzione ordinaria e riparazioni di officine e laboratori</t>
  </si>
  <si>
    <t>03  /  06  /  005    Manutenzione ordinaria e riparazioni di mezzi di trasporto</t>
  </si>
  <si>
    <t>03  /  06  /  006    Manutenzione ordinaria e riparazioni di hardware</t>
  </si>
  <si>
    <t>03  /  06  /  007    Manutenzione ordinaria e riparazioni di software</t>
  </si>
  <si>
    <t>03  /  06  /  008    Manutenzione ordinaria e riparazioni di altri beni materiali n.a.c.</t>
  </si>
  <si>
    <t>03  /  06  /  009    Ritenute previdenziali e assistenziali a carico del lavoratore</t>
  </si>
  <si>
    <t>03  /  06  /  010    Ritenute erariali a carico del lavoratore</t>
  </si>
  <si>
    <t>03  /  06  /  011    Imposta regionale sulle attività produttive (IRAP)</t>
  </si>
  <si>
    <t>Procedura derivante da Legge regionale</t>
  </si>
  <si>
    <t>Quota associativa</t>
  </si>
  <si>
    <t>Progetti Ampilamento Offerta Formativa</t>
  </si>
  <si>
    <t>Progetti Autonomia Scolastica</t>
  </si>
  <si>
    <t>MePA Ordine diretto (OdA)</t>
  </si>
  <si>
    <t xml:space="preserve"> ===</t>
  </si>
  <si>
    <t>Tabella 9</t>
  </si>
  <si>
    <t>Tabella 10</t>
  </si>
  <si>
    <t>Tipo contabità ente ricevente</t>
  </si>
  <si>
    <t>Tabella 11</t>
  </si>
  <si>
    <t>operazione assoggetta a regimi speciali che non prevedono l’evidenza dell’Iva in fattura (ad esempio agenzia di viaggio, ecc.)</t>
  </si>
  <si>
    <t>editoria: acquisto di giornali, riviste e libri.</t>
  </si>
  <si>
    <t>compenso per prestazione di servizi assoggettati a ritenuta IRPEF.</t>
  </si>
  <si>
    <t>compenso per prestazione di servizi non soggetti a IVA (compensi accessori a dipendenti interni)</t>
  </si>
  <si>
    <t>acquisto al dettaglio documentato con scontrino fiscale.</t>
  </si>
  <si>
    <t>03  /  02  /  008    Prestazioni professionali svolte da modelli viventi</t>
  </si>
  <si>
    <t>04  /  03  /  007    Mobili e arredi per ufficio</t>
  </si>
  <si>
    <t>Partecipazione a gare e concorsi</t>
  </si>
  <si>
    <t>Altre spese di partecipazione ad organizzazioni n.a.c.</t>
  </si>
  <si>
    <t>Borse di studio e sussidi agli studenti</t>
  </si>
  <si>
    <t>Pubblicazioni</t>
  </si>
  <si>
    <t>Materiali e accessori</t>
  </si>
  <si>
    <t>Vestiario</t>
  </si>
  <si>
    <t>Equipaggiamento</t>
  </si>
  <si>
    <t>Le disposizioni legislative relative all’IRPEF non si applicano ai compensi di importo inferiore a € 25,82 (lire 50.000) corrisposti dai soggetti indicati nella lettera “C” dell’art. 2 del D.P.R. 29 settembre 1973, n. 598 (art. 73, D.P.R. 917/1986), per p</t>
  </si>
  <si>
    <t>MePA Richiesta di offerta (RdO)</t>
  </si>
  <si>
    <t>MePA Convenzioni</t>
  </si>
  <si>
    <t>Contributi agli studenti</t>
  </si>
  <si>
    <t>Imposte di registro</t>
  </si>
  <si>
    <t>Altre imposte n.a.c.</t>
  </si>
  <si>
    <t>Altre tasse n.a.c.</t>
  </si>
  <si>
    <t>Sanzioni amministrative</t>
  </si>
  <si>
    <t>Altri oneri straordinari n.a.c.</t>
  </si>
  <si>
    <t>Oneri da contenzioso</t>
  </si>
  <si>
    <t>Oneri da contenzioso verso personale dipendente</t>
  </si>
  <si>
    <t>Oneri da contenzioso verso fornitori</t>
  </si>
  <si>
    <t>Oneri da contenzioso verso cittadini</t>
  </si>
  <si>
    <t xml:space="preserve">       Oneri da contenzioso</t>
  </si>
  <si>
    <t>07  /  02  /  001    Oneri da contenzioso verso personale dipendente</t>
  </si>
  <si>
    <t>07  /  02  /  002    Oneri da contenzioso verso fornitori</t>
  </si>
  <si>
    <t>07  /  02  /  003    Oneri da contenzioso verso cittadini</t>
  </si>
  <si>
    <t>Alienazione di apparati di telecomunicazione</t>
  </si>
  <si>
    <t>Alienazione di Tablet e dispositivi di telefonia fissa e mobile</t>
  </si>
  <si>
    <t>Alienazione di hardware n.a.c.</t>
  </si>
  <si>
    <t>Alienazione di Oggetti di valore</t>
  </si>
  <si>
    <t>Alienazione di diritti reali</t>
  </si>
  <si>
    <t>Alienazione di Materiale bibliografico</t>
  </si>
  <si>
    <t>21</t>
  </si>
  <si>
    <t>Alienazione di Strumenti musicali</t>
  </si>
  <si>
    <t>Alienazioni di beni materiali n.a.c.</t>
  </si>
  <si>
    <t>Alienazione di software</t>
  </si>
  <si>
    <t>Alienazione di Brevetti</t>
  </si>
  <si>
    <t>Alienazione di Opere dell'ingegno e Diritti d'autore</t>
  </si>
  <si>
    <t>Alienazione di altri beni immateriali n.a.c.</t>
  </si>
  <si>
    <t xml:space="preserve">Proventi derivanti dalle sponsorizzazioni </t>
  </si>
  <si>
    <t>Diritti reali di godimento</t>
  </si>
  <si>
    <t>Canone occupazione spazi e aree pubbliche</t>
  </si>
  <si>
    <t>il Decreto Legislativo 30 marzo 2001, n. 165 recante “Norme generali sull’ordinamento del lavoro alle</t>
  </si>
  <si>
    <t>dipendenze della Amministrazioni Pubbliche” e ss.mm.ii. ;</t>
  </si>
  <si>
    <t xml:space="preserve">Seleziona la tua scuola </t>
  </si>
  <si>
    <t>03  /  02  /  009    Altre prestazioni professionali e specialistiche n.a.c.</t>
  </si>
  <si>
    <t>03  /  02  /  010    Servizi inerenti alla salute e alla sicurezza sul lavoro</t>
  </si>
  <si>
    <t>03  /  02  /  011    Servizi inerenti al trattamento e alla protezione dei dati personali</t>
  </si>
  <si>
    <t>03  /  02  /  012    Ritenute previdenziali e assistenziali a carico del lavoratore</t>
  </si>
  <si>
    <t>03  /  02  /  013    Ritenute erariali a carico del lavoratore</t>
  </si>
  <si>
    <t>03  /  02  /  014    Imposta regionale sulle attività produttive (IRAP)</t>
  </si>
  <si>
    <t>03  /  02  /  015    Contributi previdenziali e assistenziali a carico dell'Amministrazione</t>
  </si>
  <si>
    <t>03  /  02  /  016    Altri contributi a carico dell'amministrazione n.a.c.</t>
  </si>
  <si>
    <t xml:space="preserve">       Servizi per trasferte</t>
  </si>
  <si>
    <t>VARI    tipo/conto/sottoconto</t>
  </si>
  <si>
    <t xml:space="preserve"> Oppure:</t>
  </si>
  <si>
    <t>Esente bollo art.9, Tabella D.P.R 642/72</t>
  </si>
  <si>
    <t>A04 - Spese d'investimento</t>
  </si>
  <si>
    <t>Viste</t>
  </si>
  <si>
    <t>Decreto Assessoriale n. 7753 del 28 dicembre 2018 (scuole Regione Sicilia)</t>
  </si>
  <si>
    <t>che la disponibilità finanziaria sul pertinente Piano delle destinazioni è congrua per accogliere la spesa in esame;</t>
  </si>
  <si>
    <t>Determina a contrarre,</t>
  </si>
  <si>
    <t xml:space="preserve">È onere di questa Stazione Appaltante procedere all’acquisizione del Codice Identificativo Gara (CIG) </t>
  </si>
  <si>
    <t>legge 136/2010</t>
  </si>
  <si>
    <t>Procedere all'acquisizione di:</t>
  </si>
  <si>
    <t>Esclusione dal meccanismo dello split payment</t>
  </si>
  <si>
    <t>Dichiarazione tracciabilità</t>
  </si>
  <si>
    <t>DURC</t>
  </si>
  <si>
    <t>Bollo: Tipologia</t>
  </si>
  <si>
    <t>Causale esenzione bollo
(obbligatorio solo se Esente bollo)</t>
  </si>
  <si>
    <t>Soggetto destinatario delle spese</t>
  </si>
  <si>
    <t>Natura del pagamento</t>
  </si>
  <si>
    <t>Causale esenzione spese
(obbligatorio solo se Esente spese)</t>
  </si>
  <si>
    <t>n° impegno</t>
  </si>
  <si>
    <t>09  /  02  /  001    Restituzione somme non utilizzate all'Unione Europea</t>
  </si>
  <si>
    <t>09  /  02  /  002    Restituzione somme non utilizzate ad Amministrazioni Centrali</t>
  </si>
  <si>
    <t>09  /  02  /  003    Restituzione somme non utilizzate ad Amministrazioni Locali</t>
  </si>
  <si>
    <t>09  /  02  /  004    Restituzione somme non utilizzate a Famiglie</t>
  </si>
  <si>
    <t xml:space="preserve">       Fondo di riserva</t>
  </si>
  <si>
    <t>98  /  01  /  001    Fondo ordinario</t>
  </si>
  <si>
    <t xml:space="preserve">       Partite di giro</t>
  </si>
  <si>
    <t>99  /  01  /  001    Anticipo al Direttore S.G.A.</t>
  </si>
  <si>
    <t>Facile consumo</t>
  </si>
  <si>
    <t>Collegio Docenti</t>
  </si>
  <si>
    <r>
      <rPr>
        <b/>
        <sz val="10"/>
        <rFont val="Arial"/>
        <family val="2"/>
      </rPr>
      <t>Contributi/quote associative</t>
    </r>
    <r>
      <rPr>
        <sz val="10"/>
        <rFont val="Arial"/>
        <family val="2"/>
      </rPr>
      <t xml:space="preserve"> ad altri enti no-profit (diversi di quelli di cui al punto soprastante)</t>
    </r>
  </si>
  <si>
    <r>
      <rPr>
        <b/>
        <sz val="10"/>
        <rFont val="Arial"/>
        <family val="2"/>
      </rPr>
      <t xml:space="preserve">Espropriazioni per pubblica utilità </t>
    </r>
    <r>
      <rPr>
        <sz val="10"/>
        <rFont val="Arial"/>
        <family val="2"/>
      </rPr>
      <t>(contratti, atti, pagamenti, ecc.)</t>
    </r>
  </si>
  <si>
    <r>
      <t>Fatture, parcelle, notule, ricevute (recanti corrispettivi assoggettati ad iva)</t>
    </r>
    <r>
      <rPr>
        <b/>
        <sz val="10"/>
        <rFont val="Arial"/>
        <family val="2"/>
      </rPr>
      <t/>
    </r>
  </si>
  <si>
    <t>Fino al</t>
  </si>
  <si>
    <t>dal</t>
  </si>
  <si>
    <t>Decreto Interministeriale n° 44 del 1° febbraio 2001,</t>
  </si>
  <si>
    <t>Decreto Interministeriale n° 129 del 28 agosto 2018</t>
  </si>
  <si>
    <r>
      <t xml:space="preserve">Collaborazioni coordinate continuative </t>
    </r>
    <r>
      <rPr>
        <b/>
        <sz val="10"/>
        <rFont val="Arial"/>
        <family val="2"/>
      </rPr>
      <t/>
    </r>
  </si>
  <si>
    <r>
      <rPr>
        <b/>
        <sz val="10"/>
        <rFont val="Arial"/>
        <family val="2"/>
      </rPr>
      <t>Commissioni</t>
    </r>
    <r>
      <rPr>
        <sz val="10"/>
        <rFont val="Arial"/>
        <family val="2"/>
      </rPr>
      <t xml:space="preserve"> (gettoni di presenza a soggetti </t>
    </r>
    <r>
      <rPr>
        <sz val="10"/>
        <color indexed="8"/>
        <rFont val="Arial"/>
        <family val="2"/>
      </rPr>
      <t>non dipendenti pubblic</t>
    </r>
    <r>
      <rPr>
        <sz val="10"/>
        <rFont val="Arial"/>
        <family val="2"/>
      </rPr>
      <t>i)</t>
    </r>
  </si>
  <si>
    <r>
      <rPr>
        <b/>
        <sz val="10"/>
        <rFont val="Arial"/>
        <family val="2"/>
      </rPr>
      <t xml:space="preserve">Commissioni </t>
    </r>
    <r>
      <rPr>
        <sz val="10"/>
        <rFont val="Arial"/>
        <family val="2"/>
      </rPr>
      <t>(gettoni di presenza a dipendenti pubblici)</t>
    </r>
  </si>
  <si>
    <t>Mezzi di trasporto marittimi</t>
  </si>
  <si>
    <t>Macchinari per ufficio</t>
  </si>
  <si>
    <t>04  /  04  /  016    Manutenzione straordinaria attrezzature scientifiche</t>
  </si>
  <si>
    <t>04  /  04  /  017    Manutenzione straordinaria server</t>
  </si>
  <si>
    <t>04  /  04  /  018    Manutenzione straordinaria periferiche</t>
  </si>
  <si>
    <t>04  /  04  /  019    Manutenzione straordinaria apparati di telecomunicazione</t>
  </si>
  <si>
    <t>04  /  04  /  020    Manutenzione straordinaria tablet e dispositivi di telefonia fissa e mobile</t>
  </si>
  <si>
    <t>04  /  04  /  021    Manutenzione straordinaria Hardware n.a.c.</t>
  </si>
  <si>
    <t>04  /  04  /  022    Manutenzione straordinaria software</t>
  </si>
  <si>
    <t>04  /  04  /  023    Manutenzione straordinaria oggetti di valore</t>
  </si>
  <si>
    <t>04  /  04  /  024    Manutenzione straordinaria materiale bibliografico</t>
  </si>
  <si>
    <t>04  /  04  /  025    Manutenzione straordinaria strumenti musicali</t>
  </si>
  <si>
    <t>04  /  04  /  026    Altre manutenzioni straordinarie n.a.c.</t>
  </si>
  <si>
    <t xml:space="preserve">       Immobilizzazioni finanziarie</t>
  </si>
  <si>
    <t>04  /  05  /  001    Titoli dello stato</t>
  </si>
  <si>
    <t>04  /  05  /  002    Altre immobilizzazioni finanziarie n.a.c.</t>
  </si>
  <si>
    <t xml:space="preserve">       Amministrative</t>
  </si>
  <si>
    <t>05  /  01  /  001    Spese postali</t>
  </si>
  <si>
    <t>operazioni effettuate nei confronti di aziende speciali.</t>
  </si>
  <si>
    <t>operazioni effettuate nei confronti di enti pubblici economici.</t>
  </si>
  <si>
    <t>presso qualsiasi Ufficio Postale o rcevitorie Sisal (tabaccherie).</t>
  </si>
  <si>
    <r>
      <rPr>
        <b/>
        <sz val="10"/>
        <rFont val="Arial"/>
        <family val="2"/>
      </rPr>
      <t>Contributi a scopo di sussidio/beneficenza</t>
    </r>
    <r>
      <rPr>
        <sz val="10"/>
        <rFont val="Arial"/>
        <family val="2"/>
      </rPr>
      <t xml:space="preserve"> (agli indigenti, ai disabili, ai minori, ecc.)</t>
    </r>
  </si>
  <si>
    <r>
      <rPr>
        <b/>
        <sz val="10"/>
        <rFont val="Arial"/>
        <family val="2"/>
      </rPr>
      <t>Contributi/quote associative</t>
    </r>
    <r>
      <rPr>
        <sz val="10"/>
        <rFont val="Arial"/>
        <family val="2"/>
      </rPr>
      <t xml:space="preserve"> a onlus, coop. sociali, federazioni sportive ed enti di promozione sportiva riconosciuti dal C.O.N.I</t>
    </r>
  </si>
  <si>
    <t>02 / 01  Fondi sociali europei (FSE)</t>
  </si>
  <si>
    <t>02 / 02  Fondi europei di sviluppo regionale (FESR)</t>
  </si>
  <si>
    <t>02 / 03  Altri finanziamenti dall'Unione Europea</t>
  </si>
  <si>
    <t>Finanziamenti dallo Stato:</t>
  </si>
  <si>
    <t>03 / 01  Dotazione ordinaria</t>
  </si>
  <si>
    <t>03 / 02  Dotazione perequativa</t>
  </si>
  <si>
    <t xml:space="preserve">03 / 03  Finanziamenti per l'ampliamento dell'offerta formativa (ex . L. 440/97)   </t>
  </si>
  <si>
    <t>03 / 04   Fondo per lo sviluppo e la coesione (FSC)</t>
  </si>
  <si>
    <t>03  /  13  /  001    Somme da corrispondere all'Istituto tesoriere</t>
  </si>
  <si>
    <t xml:space="preserve">       Altre spese per acquisto di servizi ed 
utilizzo di beni di terzi</t>
  </si>
  <si>
    <t>03  /  14  /  001    Altre spese per acquisto di servizi ed 
utilizzo di beni di terzi</t>
  </si>
  <si>
    <t xml:space="preserve">       Beni immateriali</t>
  </si>
  <si>
    <t>e per gli effetti dell'art. 3, c. 2, D. Lgs. n. 39/1993</t>
  </si>
  <si>
    <t>14</t>
  </si>
  <si>
    <t>15</t>
  </si>
  <si>
    <t>17</t>
  </si>
  <si>
    <t>18</t>
  </si>
  <si>
    <t>20</t>
  </si>
  <si>
    <t>x</t>
  </si>
  <si>
    <t>Altre manutenzioni straordinarie n.a.c.</t>
  </si>
  <si>
    <t>Titoli dello stato</t>
  </si>
  <si>
    <t>Altre immobilizzazioni finanziarie n.a.c.</t>
  </si>
  <si>
    <t>Spese postali</t>
  </si>
  <si>
    <t>Onorificenze e riconoscimenti istituzionali</t>
  </si>
  <si>
    <t>Pubblicazioni bandi di gara</t>
  </si>
  <si>
    <t>Iscrizione a ordini professionali</t>
  </si>
  <si>
    <t>Altre spese amministrative n.a.c.</t>
  </si>
  <si>
    <t>Revisori dei conti</t>
  </si>
  <si>
    <t>Indennità ai Revisori</t>
  </si>
  <si>
    <t>Compensi ai Revisori</t>
  </si>
  <si>
    <t>Altri Contributi a carico dell'amministrazione n.a.c.</t>
  </si>
  <si>
    <t xml:space="preserve">Imposta sul reddito delle persone giuridiche (ex IRPEG) </t>
  </si>
  <si>
    <t>U.1.02.01.12.001</t>
  </si>
  <si>
    <t>Imposta Municipale Propria</t>
  </si>
  <si>
    <t>U.1.02.01.02.001</t>
  </si>
  <si>
    <t>Imposta di registro e di bollo</t>
  </si>
  <si>
    <t>U.1.10.03.01.001</t>
  </si>
  <si>
    <t>Versamenti IVA a debito per le gestioni commerciali</t>
  </si>
  <si>
    <t>U.1.02.01.06.001</t>
  </si>
  <si>
    <t>Tassa e/o tariffa smaltimento rifiuti solidi urbani</t>
  </si>
  <si>
    <t>U.1.02.01.07.001</t>
  </si>
  <si>
    <t>Esente bollo art 26, Tabella D.P.R 642/72</t>
  </si>
  <si>
    <t>Assistenti Amministrativi</t>
  </si>
  <si>
    <t>esente IVA art. 74 ter DPR 663/72 - Abbonamenti</t>
  </si>
  <si>
    <t>Art.1 Comma 58 Legge 190/2014</t>
  </si>
  <si>
    <t>Non è necessario scrivere questi dati, li puoi inserire a penna man manno che fai la/le reversale/i.</t>
  </si>
  <si>
    <t>Piano Conti Entrata</t>
  </si>
  <si>
    <t>Piano delle Destinazioni
(Voce di Destinazione)</t>
  </si>
  <si>
    <t xml:space="preserve">con la qualifica di </t>
  </si>
  <si>
    <t>Direttore dei Servizi Generali ed Amministrativi</t>
  </si>
  <si>
    <t>n° 4023 6009 4003 9409 intestato a: Arena Nicola</t>
  </si>
  <si>
    <t>C.F.: RNA NCL 65D23 F631 G</t>
  </si>
  <si>
    <t>Rimborsi, recuperi e restituzioni di somme non dovute o incassate in eccesso da ISP</t>
  </si>
  <si>
    <t>Alienazione di Mezzi di trasporto stradali</t>
  </si>
  <si>
    <t>Alienazione di Mezzi di trasporto aerei</t>
  </si>
  <si>
    <t>Alienazione di Mezzi di trasporto per vie d'acqua</t>
  </si>
  <si>
    <t>fattura arrivata</t>
  </si>
  <si>
    <t>in attesa di fattura</t>
  </si>
  <si>
    <t>regioni ed enti locali, per la riforma della Pubblica Amministrazione e per la semplificazione amministrativa";</t>
  </si>
  <si>
    <t xml:space="preserve">La fornitura è conforme a quanto richiesto; </t>
  </si>
  <si>
    <t>U.1.03.02.11.001</t>
  </si>
  <si>
    <t>U.1.03.02.10.002</t>
  </si>
  <si>
    <t>U.1.03.02.18.999</t>
  </si>
  <si>
    <t>Altri acquisti di servizi sanitari n.a.c.</t>
  </si>
  <si>
    <t>U.1.03.02.11.002</t>
  </si>
  <si>
    <t>U.1.03.02.19.002</t>
  </si>
  <si>
    <t>Assistenza all'utente e formazione</t>
  </si>
  <si>
    <t>U.1.03.02.11.004</t>
  </si>
  <si>
    <t>U.1.03.02.11.005</t>
  </si>
  <si>
    <t>U.1.03.02.11.999</t>
  </si>
  <si>
    <t>Servizi inerenti alla salute e alla sicurezza sul lavoro</t>
  </si>
  <si>
    <t>Servizi inerenti al trattamento e alla protezione dei dati personali</t>
  </si>
  <si>
    <t>U.1.03.02.02.001</t>
  </si>
  <si>
    <t>Rimborso per viaggio e trasloco</t>
  </si>
  <si>
    <t>E.4.04.01.03.002</t>
  </si>
  <si>
    <t>E.4.04.01.03.003</t>
  </si>
  <si>
    <t>E.4.04.01.03.999</t>
  </si>
  <si>
    <t>E.4.04.01.04.001</t>
  </si>
  <si>
    <t>E.4.04.01.04.999</t>
  </si>
  <si>
    <t>E.4.04.01.05.001</t>
  </si>
  <si>
    <t>E.4.04.01.06.001</t>
  </si>
  <si>
    <t>03  /  08  /  006    Acqua</t>
  </si>
  <si>
    <t>03  /  08  /  007    Gas</t>
  </si>
  <si>
    <t>03  /  08  /  008    Utenze e canoni per altri servizi n.a.c.</t>
  </si>
  <si>
    <t xml:space="preserve">       Servizi di ristorazione</t>
  </si>
  <si>
    <t>03  /  09  /  001    Mensa scolastica</t>
  </si>
  <si>
    <t>03  /  09  /  002    Per terzi</t>
  </si>
  <si>
    <t>03  /  09  /  003    Altri servizi di ristorazione n.a.c.</t>
  </si>
  <si>
    <t xml:space="preserve">       Servizi ausiliari</t>
  </si>
  <si>
    <t>03  /  10  /  001    Sorveglianza e custodia</t>
  </si>
  <si>
    <t>03  /  10  /  002    Servizi di pulizia e lavanderia</t>
  </si>
  <si>
    <t>Spese effettuate con utilizzo fondo economale</t>
  </si>
  <si>
    <t>Erogazione direttta contributi per realizzazione progetti educativi</t>
  </si>
  <si>
    <t>Contratti di associazione</t>
  </si>
  <si>
    <t>Patrocini per prestazioni d'opera intellettuale</t>
  </si>
  <si>
    <t>Autonomia Scolastica</t>
  </si>
  <si>
    <t>Reti scuole</t>
  </si>
  <si>
    <t>Progetti Ampliamento Offerta Formativa</t>
  </si>
  <si>
    <t>Rimborsi spese</t>
  </si>
  <si>
    <t>Modalità di espletamento del Bando</t>
  </si>
  <si>
    <t>Tabella 4</t>
  </si>
  <si>
    <t>Sistema dinamico di acquisizione</t>
  </si>
  <si>
    <t>Affidamento diretto a società in house</t>
  </si>
  <si>
    <t>Totale spesa</t>
  </si>
  <si>
    <t>Finanziamento</t>
  </si>
  <si>
    <t>Tipo contabilità ente ricevente</t>
  </si>
  <si>
    <t>numero fattura</t>
  </si>
  <si>
    <t>data   fattura</t>
  </si>
  <si>
    <t>pagamento nei termini?</t>
  </si>
  <si>
    <t>data pagamento imponibile</t>
  </si>
  <si>
    <t>Oggetto del contratto e procedure di scelta del contraente</t>
  </si>
  <si>
    <t>Procedura aperta</t>
  </si>
  <si>
    <t>Procedura ristretta</t>
  </si>
  <si>
    <t>Dispone</t>
  </si>
  <si>
    <t>sulla base dei titoli e dei documenti giustificativi comprovante il diritto del creditore,</t>
  </si>
  <si>
    <t>Altre spese per contratti di servizio pubblico</t>
  </si>
  <si>
    <t>U.1.03.02.13.006</t>
  </si>
  <si>
    <t>Rimozione e smaltimento di rifiuti tossico-nocivi e di altri materiali</t>
  </si>
  <si>
    <t>U.1.03.02.13.999</t>
  </si>
  <si>
    <t>U.1.10.04.01.002</t>
  </si>
  <si>
    <t>Premi di assicurazione su beni immobili</t>
  </si>
  <si>
    <t>U.1.10.04.01.001</t>
  </si>
  <si>
    <t>Premi di assicurazione su beni mobili</t>
  </si>
  <si>
    <t>U.1.10.04.01.003</t>
  </si>
  <si>
    <t>Premi di assicurazione per responsabilità civile verso terzi</t>
  </si>
  <si>
    <t>U.1.10.04.99.999</t>
  </si>
  <si>
    <t>Altri premi di assicurazione n.a.c.</t>
  </si>
  <si>
    <t>U.1.03.02.17.002</t>
  </si>
  <si>
    <t>Oneri per servizio di tesoreria</t>
  </si>
  <si>
    <t>U.1.03.02.99.999</t>
  </si>
  <si>
    <t>Altri servizi diversi n.a.c.</t>
  </si>
  <si>
    <t>U.2.02.03.02.002</t>
  </si>
  <si>
    <t>Acquisto software</t>
  </si>
  <si>
    <t>U.2.02.03.03.001</t>
  </si>
  <si>
    <t>U.2.02.03.04.001</t>
  </si>
  <si>
    <t>Opere dell'ingegno e Diritti d'autore</t>
  </si>
  <si>
    <t>U.2.02.03.99.001</t>
  </si>
  <si>
    <t>Spese di investimento per beni immateriali n.a.c.</t>
  </si>
  <si>
    <t>U.2.02.02.01.001</t>
  </si>
  <si>
    <t>11   Sponsor e utilizzo locali</t>
  </si>
  <si>
    <t>12   Altre entrate</t>
  </si>
  <si>
    <t>13   Mutui</t>
  </si>
  <si>
    <t>99   Partite di giro</t>
  </si>
  <si>
    <t xml:space="preserve">  </t>
  </si>
  <si>
    <t xml:space="preserve"> (Tipo)</t>
  </si>
  <si>
    <t>(Conto)</t>
  </si>
  <si>
    <t>(Sottoconto)</t>
  </si>
  <si>
    <t>01  /  03  /  019    Imposta regionale sulle attività produttive (IRAP)</t>
  </si>
  <si>
    <t>01  /  03  /  020    Contributi previdenziali e assistenziali a carico dell'amministrazione</t>
  </si>
  <si>
    <t>01  /  03  /  021    Altri contributi a carico dell'amministrazione n.a.c.</t>
  </si>
  <si>
    <t>01  /  03  /  099    Arrotondamenti</t>
  </si>
  <si>
    <t xml:space="preserve">       Altri compensi per personale a tempo determinato</t>
  </si>
  <si>
    <t>01  /  04  /  001    Compensi per animatore digitale</t>
  </si>
  <si>
    <t>01  /  04  /  002    Compensi per referente alla valutazione</t>
  </si>
  <si>
    <t>01  /  04  /  003     Compensi per figura aggiuntiva</t>
  </si>
  <si>
    <t>01  /  04  /  004     Compensi per facilitatore</t>
  </si>
  <si>
    <t>01  /  04  /  005    Compensi per progettista</t>
  </si>
  <si>
    <t>01  /  04  /  006    Compensi per collaudatore</t>
  </si>
  <si>
    <t>01  /  04  /  007    Compensi per tutor interni</t>
  </si>
  <si>
    <t>01  /  04  /  008    Compensi per altri Incarichi conferiti a personale</t>
  </si>
  <si>
    <t>01  /  04  /  009    Indennità di missione</t>
  </si>
  <si>
    <t>Somme da corrispondere all'Istituto tesoriere</t>
  </si>
  <si>
    <t>Altre spese per acquisto di servizi ed 
utilizzo di beni di terzi</t>
  </si>
  <si>
    <t>Software</t>
  </si>
  <si>
    <t>Opere dell'Ingegno e Diritti d'autore</t>
  </si>
  <si>
    <t>Altri beni immateriali n.a.c.</t>
  </si>
  <si>
    <t>Terreni agricoli</t>
  </si>
  <si>
    <t>Terreni edificabili</t>
  </si>
  <si>
    <t>Altri terreni n.a.c.</t>
  </si>
  <si>
    <t>Fabbricati ad uso scolastico</t>
  </si>
  <si>
    <t>Beni immobili di valore culturale, storico, archeologico ed artistico</t>
  </si>
  <si>
    <t>Altri beni immobili n.a.c.</t>
  </si>
  <si>
    <t>Mobili e arredi per ufficio</t>
  </si>
  <si>
    <t>Mobili e arredi per alloggi e pertinenze</t>
  </si>
  <si>
    <t>Macchinari</t>
  </si>
  <si>
    <t>Impianti</t>
  </si>
  <si>
    <t>Attrezzature scientifiche</t>
  </si>
  <si>
    <t>Server</t>
  </si>
  <si>
    <t>Periferiche</t>
  </si>
  <si>
    <t>Apparati di telecomunicazione</t>
  </si>
  <si>
    <t>Provincia non vincolati</t>
  </si>
  <si>
    <t>Provincia vincolati</t>
  </si>
  <si>
    <t>Comune non vincolati</t>
  </si>
  <si>
    <t>Comune vincolati</t>
  </si>
  <si>
    <t>Altre Istituzioni non vincolati</t>
  </si>
  <si>
    <t>Altre Istituzioni vincolati</t>
  </si>
  <si>
    <t>Contributi volontari da famiglie</t>
  </si>
  <si>
    <t>Contributi per iscrizione alunni</t>
  </si>
  <si>
    <t>Contributi per mensa scolastica</t>
  </si>
  <si>
    <t>Contributi per visite, viaggi e programmi di studio all'estero</t>
  </si>
  <si>
    <t>Rimborsi, recuperi e restituzioni di somme non dovute o incassate in eccesso da Enti Previdenziali</t>
  </si>
  <si>
    <t>Rimborsi, recuperi e restituzioni di somme non dovute o incassate in eccesso da Famiglie</t>
  </si>
  <si>
    <t>Contributi da Istituzioni sociali private vincolati</t>
  </si>
  <si>
    <t>Azienda Agraria - Proventi dalla vendita di beni di consumo</t>
  </si>
  <si>
    <t>Azienda Agraria - Proventi dalla vendita di servizi</t>
  </si>
  <si>
    <t>Azienda Speciale - Proventi dalla vendita di beni di consumo</t>
  </si>
  <si>
    <t>09 / 21  Alienazione di Strumenti musicali</t>
  </si>
  <si>
    <t>MePA Mercato Elettronico</t>
  </si>
  <si>
    <t>MePA Accordi Quadro</t>
  </si>
  <si>
    <t>MePA Sistema Dinamico</t>
  </si>
  <si>
    <t>08 / 05  Rimborsi, recuperi e restituzioni a Imprese</t>
  </si>
  <si>
    <t>08 / 06  Rimborsi, recuperi e restituzioni a ISP</t>
  </si>
  <si>
    <t>Regolarizzazione Accredito Banca d'Italia</t>
  </si>
  <si>
    <t>Accredito Banca d'Italia</t>
  </si>
  <si>
    <t>Compensazione</t>
  </si>
  <si>
    <t>03  /  05  /  006    Imposta regionale sulle attività produttive (IRAP)</t>
  </si>
  <si>
    <t>01   Spese di personale</t>
  </si>
  <si>
    <t>02   Acquisto di beni di consumo</t>
  </si>
  <si>
    <t>03   Acquisto di servizi ed utilizzo di beni di terzi</t>
  </si>
  <si>
    <t>04   Acquisto di beni d'investimento</t>
  </si>
  <si>
    <t>05   Altre spese</t>
  </si>
  <si>
    <t>06   Imposte e tasse</t>
  </si>
  <si>
    <t>AUTORIZZO il trattamento dei miei dati personali.</t>
  </si>
  <si>
    <t>spese non soggette a IVA - operazioni di assicurazione (Art. 10 comma 2, DPR 633/1972).</t>
  </si>
  <si>
    <t>spese non soggette a IVA - prestazioni di trasporto urbano - terra e marittimo ento km 50 (Art. 10 comma 14, DPR 633/1972).</t>
  </si>
  <si>
    <t>Componenti della Commissione tecnica:</t>
  </si>
  <si>
    <t>NO</t>
  </si>
  <si>
    <t>non regolare</t>
  </si>
  <si>
    <t>U.1.02.01.10.001</t>
  </si>
  <si>
    <t>Trasferimenti correnti da Istituzioni Sociali Private</t>
  </si>
  <si>
    <t>E.3.01.01.01.001</t>
  </si>
  <si>
    <t>Proventi dalla vendita di beni di consumo</t>
  </si>
  <si>
    <t>E.3.01.02.01.999</t>
  </si>
  <si>
    <t>Proventi da servizi n.a.c.</t>
  </si>
  <si>
    <t>E.3.01.02.01.003</t>
  </si>
  <si>
    <t>Proventi da convitti, colonie, ostelli, stabilimenti termali</t>
  </si>
  <si>
    <t>E.3.05.02.03.001</t>
  </si>
  <si>
    <t>Entrate da rimborsi, recuperi e restituzioni di somme non dovute o incassate in eccesso da Amministrazioni Centrali</t>
  </si>
  <si>
    <t>E.3.05.02.03.002</t>
  </si>
  <si>
    <t>Entrate da rimborsi, recuperi e restituzioni di somme non dovute o incassate in eccesso da Amministrazioni Locali</t>
  </si>
  <si>
    <t>E.3.05.02.03.003</t>
  </si>
  <si>
    <t>Tassa e/o canone occupazione spazi e aree pubbliche</t>
  </si>
  <si>
    <t>U.1.02.01.09.001</t>
  </si>
  <si>
    <t>Tassa di circolazione dei veicoli a motore (tassa automobilistica)</t>
  </si>
  <si>
    <t>U.1.07.06.02.999</t>
  </si>
  <si>
    <t>Interessi di mora ad altri soggetti</t>
  </si>
  <si>
    <t>U.1.10.05.01.001</t>
  </si>
  <si>
    <t>Spese dovute a sanzioni</t>
  </si>
  <si>
    <t>U.1.10.99.99.999</t>
  </si>
  <si>
    <t>Altre spese correnti n.a.c.</t>
  </si>
  <si>
    <t>U.1.10.05.04.001</t>
  </si>
  <si>
    <t>U.4.03.01.04.999</t>
  </si>
  <si>
    <t>Rimborso Mutui e altri finanziamenti a medio lungo termine ad altre imprese</t>
  </si>
  <si>
    <t>(3) Affidamento diretto del Dirigente Scolastico nei criteri e nei limiti determinati dal Consiglio di istituto (per affidamenti di importo superiore a € 10.000 e inferiore a € 40.000).</t>
  </si>
  <si>
    <t>(4) Procedura negoziata, previa consultazione, ove esistenti, di almeno cinque operatori economici.</t>
  </si>
  <si>
    <t>(5) Procedura ordinaria.</t>
  </si>
  <si>
    <t>(6) Procedura ordinaria di rilevanza comunitaria.</t>
  </si>
  <si>
    <t>04  /  04  /  002    Manutenzione straordinaria opere per la sistemazione del suolo</t>
  </si>
  <si>
    <t>04  /  04  /  003    Manutenzione straordinaria fabbricati ad uso scolastico</t>
  </si>
  <si>
    <t>04  /  04  /  004    Manutenzione straordinaria fabbricati rurali</t>
  </si>
  <si>
    <t>09 / 22  Alienazioni di beni materiali n.a.c.</t>
  </si>
  <si>
    <t>Alienazione di beni immateriali:</t>
  </si>
  <si>
    <t>10 / 01  Alienazione di software</t>
  </si>
  <si>
    <t>10 / 02  Alienazione di Brevetti</t>
  </si>
  <si>
    <t>10 / 03  Alienazione di Opere dell'ingegno e Diritti d'autore</t>
  </si>
  <si>
    <t>10 / 04  Alienazione di altri beni immateriali n.a.c.</t>
  </si>
  <si>
    <t>Sponsor e utilizzo locali:</t>
  </si>
  <si>
    <t xml:space="preserve">11 / 01  Proventi derivanti dalle sponsorizzazioni </t>
  </si>
  <si>
    <r>
      <t xml:space="preserve">Stampa la mia Scheda Anagrafica e inseriscila, nei tuoi impegni di pagamento insieme alla
</t>
    </r>
    <r>
      <rPr>
        <sz val="11"/>
        <color indexed="10"/>
        <rFont val="Arial"/>
        <family val="2"/>
      </rPr>
      <t>lettera di incarico</t>
    </r>
    <r>
      <rPr>
        <sz val="11"/>
        <rFont val="Arial"/>
        <family val="2"/>
      </rPr>
      <t xml:space="preserve"> e alla </t>
    </r>
    <r>
      <rPr>
        <sz val="11"/>
        <color indexed="10"/>
        <rFont val="Arial"/>
        <family val="2"/>
      </rPr>
      <t xml:space="preserve">dichiarazione tracciabilità. </t>
    </r>
  </si>
  <si>
    <t>ANAC - Autorità Nazionale Anticorruzione
FAQ - Contratti pubblici
FAQ - Anticorruzione
FAQ - Trasparenza</t>
  </si>
  <si>
    <t>Carburanti, combustibili e lubrificanti</t>
  </si>
  <si>
    <t>Accessori per attività sportive e ricreative</t>
  </si>
  <si>
    <t>09 / 20  Alienazione di Materiale bibliografico</t>
  </si>
  <si>
    <t>Mobili e arredi per laboratori</t>
  </si>
  <si>
    <t>Tassa di rimozione rifiuti solidi urbani</t>
  </si>
  <si>
    <t>Tassa per passi carrabili</t>
  </si>
  <si>
    <t>Tassa di possesso per mezzi di trasporto</t>
  </si>
  <si>
    <t>Oneri straordinari</t>
  </si>
  <si>
    <t>Interessi passivi per ritardati pagamenti</t>
  </si>
  <si>
    <t>Il Direttore dei servizi generali ed amministrativi,</t>
  </si>
  <si>
    <t>Valutata</t>
  </si>
  <si>
    <t>Pag. 3</t>
  </si>
  <si>
    <t>03 / 05  Altri finanziamenti non vincolati dallo Stato</t>
  </si>
  <si>
    <t>03 / 06  Altri finanziamenti vincolati dallo Stato</t>
  </si>
  <si>
    <t>Finanziamenti dalla Regione :</t>
  </si>
  <si>
    <t>04 / 01  Dotazione ordinaria</t>
  </si>
  <si>
    <t>04 / 02  Dotazione perequativa</t>
  </si>
  <si>
    <t>04 / 03  Altri finanziamenti non vincolati</t>
  </si>
  <si>
    <t>04 / 04  Altri finanziamenti vincolati</t>
  </si>
  <si>
    <t>Finanziamenti da Enti locali o da altre Istituzioni pubbliche:</t>
  </si>
  <si>
    <t>05 / 01  Provincia non vincolati</t>
  </si>
  <si>
    <t>05 / 02  Provincia vincolati</t>
  </si>
  <si>
    <t>05 / 03  Comune non vincolati</t>
  </si>
  <si>
    <t>Modalità di espletamento del Bando (procedure di scelta del contraente)</t>
  </si>
  <si>
    <t>Criterio aggiudicazione</t>
  </si>
  <si>
    <t>Oggetto principale</t>
  </si>
  <si>
    <t>Esente art.6, Tabella D.P.R 642/72</t>
  </si>
  <si>
    <t>Trattative diretta MEPA - Acquistinrete</t>
  </si>
  <si>
    <t>Conferimento incarico</t>
  </si>
  <si>
    <t>Comparazione offerte</t>
  </si>
  <si>
    <t>Contratto in essere</t>
  </si>
  <si>
    <t>operazioni effettuate nei confronti di pubbliche amministrazioni</t>
  </si>
  <si>
    <t>Pagamenti a favore dei dipendenti per compensi vari</t>
  </si>
  <si>
    <t>Rimborsi</t>
  </si>
  <si>
    <t>Impresa estera</t>
  </si>
  <si>
    <t>Delibera Collegio docenti</t>
  </si>
  <si>
    <t>Costituzione fondi economali e carte aziendali</t>
  </si>
  <si>
    <t>U.7.01.99.99.999</t>
  </si>
  <si>
    <t>Altre uscite per partite di giro n.a.c.</t>
  </si>
  <si>
    <t>(Aggregato)</t>
  </si>
  <si>
    <t>(Voce)</t>
  </si>
  <si>
    <t>Utilizzare la colonna I.V.A solo se operazione soggetta al meccanismo dello split payment.</t>
  </si>
  <si>
    <t>Se hai necessità di altre righe, contattami.</t>
  </si>
  <si>
    <t>Cognome e nome
(verbalizzante)</t>
  </si>
  <si>
    <t>Comune del domicilio fiscale</t>
  </si>
  <si>
    <t>Via San Tommaso d'Aquino, 22     -     25023 Gottolengo BS</t>
  </si>
  <si>
    <t>Il sottoscritto ARENA NICOLA, dichiara sotto la propria responsabilità:</t>
  </si>
  <si>
    <t>di essere in servizio presso l'</t>
  </si>
  <si>
    <t>Istituto Comprensivo Statale di Gottolengo (BS)</t>
  </si>
  <si>
    <t>codice fiscale</t>
  </si>
  <si>
    <t>Riscossione delle entrate</t>
  </si>
  <si>
    <t>che ha curato l'attività istruttoria di competenza,</t>
  </si>
  <si>
    <t>dispone il provvedimento di entrata:</t>
  </si>
  <si>
    <t>Descrizione</t>
  </si>
  <si>
    <t>Importo</t>
  </si>
  <si>
    <t>6/7</t>
  </si>
  <si>
    <t>Debitore</t>
  </si>
  <si>
    <t>,</t>
  </si>
  <si>
    <t>Modalità riscossione</t>
  </si>
  <si>
    <t>Tipo entrata</t>
  </si>
  <si>
    <t>USCITE</t>
  </si>
  <si>
    <t>Piani dei conti:</t>
  </si>
  <si>
    <t>Note:</t>
  </si>
  <si>
    <t>Accertamento n°</t>
  </si>
  <si>
    <t>Reversale</t>
  </si>
  <si>
    <t>No, Previsto nel Programma Annuale</t>
  </si>
  <si>
    <t>Altre informazioni:</t>
  </si>
  <si>
    <t>Per la liquidazione si provvede con:</t>
  </si>
  <si>
    <t>( A )</t>
  </si>
  <si>
    <t>mandato n° _____________</t>
  </si>
  <si>
    <t>( B )</t>
  </si>
  <si>
    <t>Altri contributi a carico dell'amministrazione n.a.c.</t>
  </si>
  <si>
    <t>Compensi per animatore digitale</t>
  </si>
  <si>
    <t>Compensi per referente alla valutazione</t>
  </si>
  <si>
    <t xml:space="preserve">003 </t>
  </si>
  <si>
    <t>caratteri</t>
  </si>
  <si>
    <t>Eventuali verbalizzazioni
(max 250 caratteri)</t>
  </si>
  <si>
    <t>03  /  01  /  005    Consulenza giuridico-amministrativa - società</t>
  </si>
  <si>
    <t>03  /  01  /  006    Consulenza informatica</t>
  </si>
  <si>
    <t>Per gli affidamenti diretti di lavori, servizi e forniture di importo fino a € 40.000</t>
  </si>
  <si>
    <t>spese non soggette a IVA - prestazioni proprie delle biblioteche, visita di musei, gallerie, pinacoteche, monumenti, giardini botanici e zoologici e simili. (Art. 10 comma 22, DPR 633/1972).</t>
  </si>
  <si>
    <t>bolli.</t>
  </si>
  <si>
    <t>Reintegro anticipo al Direttore SGA</t>
  </si>
  <si>
    <t>Altre spese di promozione n.a.c.</t>
  </si>
  <si>
    <t>Altre spese di formazione e aggiornamento n.a.c.</t>
  </si>
  <si>
    <t>Manutenzione ordinaria e riparazioni</t>
  </si>
  <si>
    <t>Manutenzione ordinaria e riparazioni di beni immobili</t>
  </si>
  <si>
    <t>Manutenzione ordinaria e riparazioni di beni mobili, arredi e accessori</t>
  </si>
  <si>
    <r>
      <t xml:space="preserve">La mia non è un'attività commerciale, </t>
    </r>
    <r>
      <rPr>
        <sz val="11"/>
        <color indexed="10"/>
        <rFont val="Arial"/>
        <family val="2"/>
      </rPr>
      <t>non emetto fattura elettronica</t>
    </r>
    <r>
      <rPr>
        <sz val="11"/>
        <rFont val="Arial"/>
        <family val="2"/>
      </rPr>
      <t xml:space="preserve"> e </t>
    </r>
    <r>
      <rPr>
        <sz val="11"/>
        <color indexed="10"/>
        <rFont val="Arial"/>
        <family val="2"/>
      </rPr>
      <t>non sono soggetto a DURC</t>
    </r>
    <r>
      <rPr>
        <sz val="11"/>
        <rFont val="Arial"/>
        <family val="2"/>
      </rPr>
      <t>.</t>
    </r>
  </si>
  <si>
    <t>NEGATIVO</t>
  </si>
  <si>
    <t>oggetto principale</t>
  </si>
  <si>
    <t xml:space="preserve">                                                     (cognome e nome)</t>
  </si>
  <si>
    <t>Piano dei Conti Entrata:</t>
  </si>
  <si>
    <t>sottovoce</t>
  </si>
  <si>
    <t>Piano delle Destinazioni:</t>
  </si>
  <si>
    <t>Importo:</t>
  </si>
  <si>
    <t>E.1.03.02.01.001</t>
  </si>
  <si>
    <t>Fondi perequativi dalla Regione o Provincia autonoma</t>
  </si>
  <si>
    <t>Compensi per figura aggiuntiva</t>
  </si>
  <si>
    <t xml:space="preserve">004 </t>
  </si>
  <si>
    <t>Compensi per facilitatore</t>
  </si>
  <si>
    <t>Compensi per progettista</t>
  </si>
  <si>
    <t>Compensi per collaudatore</t>
  </si>
  <si>
    <t>Compensi per tutor interni</t>
  </si>
  <si>
    <t>Compensi per altri Incarichi conferiti a personale</t>
  </si>
  <si>
    <t>Contributi centri di attività sociali, sportive e culturali</t>
  </si>
  <si>
    <t>018</t>
  </si>
  <si>
    <t>019</t>
  </si>
  <si>
    <t>020</t>
  </si>
  <si>
    <t>021</t>
  </si>
  <si>
    <t>Tabella 8</t>
  </si>
  <si>
    <t>E.2.01.03.02.999</t>
  </si>
  <si>
    <t>Altri trasferimenti correnti da altre imprese</t>
  </si>
  <si>
    <t>E.2.01.04.01.001</t>
  </si>
  <si>
    <t>Generi alimentari</t>
  </si>
  <si>
    <t>Accessori per uffici e alloggi</t>
  </si>
  <si>
    <t>03  /  10  /  003    Stampa e rilegatura</t>
  </si>
  <si>
    <t>03  /  10  /  004    Trasporti, traslochi e facchinaggio</t>
  </si>
  <si>
    <t>03  /  10  /  005    Servizi ausiliari a beneficio del personale</t>
  </si>
  <si>
    <t>03  /  10  /  006    Terziarizzazione dei servizi</t>
  </si>
  <si>
    <t>03  /  10  /  007    Rimozione e smaltimento di rifiuti ordinari e speciali</t>
  </si>
  <si>
    <t>03  /  10  /  008    Altri servizi ausiliari n.a.c.</t>
  </si>
  <si>
    <t xml:space="preserve">       Assicurazioni</t>
  </si>
  <si>
    <t>03  /  11  /  001    Assicurazioni su beni immobili</t>
  </si>
  <si>
    <t>03  /  11  /  002    Assicurazioni su beni mobili</t>
  </si>
  <si>
    <t>03  /  11  /  003    Assicurazioni per alunni</t>
  </si>
  <si>
    <t>03  /  11  /  004    Assicurazioni per personale scolastico</t>
  </si>
  <si>
    <t>03  /  11  /  005    Altre assicurazioni n.a.c.</t>
  </si>
  <si>
    <t xml:space="preserve">       Visite, viaggi e programmi di studio all'estero</t>
  </si>
  <si>
    <t>03  /  12  /  001    Spese per visite, viaggi e programmi di studio all'estero</t>
  </si>
  <si>
    <t xml:space="preserve">       Servizio di cassa</t>
  </si>
  <si>
    <t>Seleziona il numero della determina</t>
  </si>
  <si>
    <t>Prima di "stampare" devi inserire i dati nel foglio "Determine"</t>
  </si>
  <si>
    <t>"Stampare" LIQUIDAZIONE DELLA SPESA dopo che inserisci data, numero e importo fattura, e le altre informazioni.</t>
  </si>
  <si>
    <t>Seleziona il codice meccanografico</t>
  </si>
  <si>
    <t>Brescia</t>
  </si>
  <si>
    <t xml:space="preserve">Brescia </t>
  </si>
  <si>
    <t>Copyright © Nicola Arena</t>
  </si>
  <si>
    <t>1)</t>
  </si>
  <si>
    <t>clicca su questi link per leggere le Info:</t>
  </si>
  <si>
    <t>Legge di stabilità per il 2015 che introduce lo split payment</t>
  </si>
  <si>
    <t>11 / 02  Diritti reali di godimento</t>
  </si>
  <si>
    <t>11 / 03  Canone occupazione spazi e aree pubbliche</t>
  </si>
  <si>
    <t>11 / 04  Proventi da concessioni su beni</t>
  </si>
  <si>
    <t>Altre entrate:</t>
  </si>
  <si>
    <t>12 / 01  Interessi</t>
  </si>
  <si>
    <t>12 / 02  Interessi attivi da Banca d'Italia</t>
  </si>
  <si>
    <t>12 / 03  Altre entrate n.a.c.</t>
  </si>
  <si>
    <t>Mutui:</t>
  </si>
  <si>
    <t>13 / 01  Mutui</t>
  </si>
  <si>
    <t>13 / 02  Anticipazioni da Istituto cassiere</t>
  </si>
  <si>
    <t>Partite di giro:</t>
  </si>
  <si>
    <t>99 / 01  Reintegro anticipo al Direttore S.G.A.</t>
  </si>
  <si>
    <t>99 / 02  Altre partite di giro</t>
  </si>
  <si>
    <t>08 / 01  Rimborsi, recuperi e restituzioni a Amministrazioni Centrali</t>
  </si>
  <si>
    <t>08 / 02  Rimborsi, recuperi e restituzioni a Amministrazioni Locali</t>
  </si>
  <si>
    <t>08 / 03  Rimborsi, recuperi e restituzioni a Enti Previdenziali</t>
  </si>
  <si>
    <t>08 / 04  Rimborsi, recuperi e restituzioni a Famiglie</t>
  </si>
  <si>
    <t>Azienda agraria</t>
  </si>
  <si>
    <t>G02</t>
  </si>
  <si>
    <t>Azienda speciale</t>
  </si>
  <si>
    <t>G03</t>
  </si>
  <si>
    <t>Attività per conto terzi</t>
  </si>
  <si>
    <t>G04</t>
  </si>
  <si>
    <t>Attività convittuale</t>
  </si>
  <si>
    <t>R98</t>
  </si>
  <si>
    <t>Dialogo competitivo</t>
  </si>
  <si>
    <t>Fattispecie contrattuali che non si chiede CIG:</t>
  </si>
  <si>
    <t>Responsabile Unico del Procedimento (RUP) art. 31 c.1 del D.Lgs 50/2016:</t>
  </si>
  <si>
    <t>n° mandato</t>
  </si>
  <si>
    <t>registro</t>
  </si>
  <si>
    <t>dal numero</t>
  </si>
  <si>
    <t>al numero</t>
  </si>
  <si>
    <t>1</t>
  </si>
  <si>
    <t>Docenti</t>
  </si>
  <si>
    <t>Segreteria</t>
  </si>
  <si>
    <t>03 / 06 / 001  Manutenzione ordinaria e riparazioni di beni immobili</t>
  </si>
  <si>
    <t>Non soggetto a IRPEF e ad altri adempimenti fiscali.</t>
  </si>
  <si>
    <t>LORDO</t>
  </si>
  <si>
    <t>IRPEF</t>
  </si>
  <si>
    <t>Compenso NETTO</t>
  </si>
  <si>
    <t xml:space="preserve">IRAP </t>
  </si>
  <si>
    <t>Contratto di locazione terreni e fabbricati</t>
  </si>
  <si>
    <t>Contratto di lavoro con propri dipendenti</t>
  </si>
  <si>
    <t>Contratto di lavoro temporaneo</t>
  </si>
  <si>
    <t>Trasferimento fondi in favore di soggetti pubblici per attività istituzionali</t>
  </si>
  <si>
    <t>Lavori, servizi e forniture in economia tramite ammiinistrazione diretta ex art. 125 c. 3</t>
  </si>
  <si>
    <t>Il tuo impegno è di corrispondermi il compenso entro 30 giorni dal ricevimento del file.</t>
  </si>
  <si>
    <t xml:space="preserve">Delibera n° </t>
  </si>
  <si>
    <t xml:space="preserve"> Consiglio di Istituto del </t>
  </si>
  <si>
    <t>Se Regione Sicilia:</t>
  </si>
  <si>
    <t>Regione Sicilia</t>
  </si>
  <si>
    <t>Licenze d'uso per software</t>
  </si>
  <si>
    <t>Acquisizione tramite gli strumenti messi a disposzione da Consip S.p.A. (art. 43, c. 8, Decreto 129/2019)</t>
  </si>
  <si>
    <t>Linee guida / schema di atti di gara contenute in direttive MIUR (art. 43, c. 7, Decreto 129/2019)</t>
  </si>
  <si>
    <t>Telefonia fissa</t>
  </si>
  <si>
    <t>Telefonia mobile</t>
  </si>
  <si>
    <t>Reti di trasmissione</t>
  </si>
  <si>
    <t>Energia elettrica</t>
  </si>
  <si>
    <t>Acqua</t>
  </si>
  <si>
    <t>Gas</t>
  </si>
  <si>
    <t>Servizi di ristorazione</t>
  </si>
  <si>
    <t>Mensa scolastica</t>
  </si>
  <si>
    <t>Per terzi</t>
  </si>
  <si>
    <t>Servizi ausiliari</t>
  </si>
  <si>
    <t>Sorveglianza e custodia</t>
  </si>
  <si>
    <t xml:space="preserve">Per ogni determina puoi personalizzare ancora altri PREAMBOLI (i Visti), </t>
  </si>
  <si>
    <t>Considerato</t>
  </si>
  <si>
    <t>Considerata</t>
  </si>
  <si>
    <t>Accertata</t>
  </si>
  <si>
    <t>Stampa e rilegatura</t>
  </si>
  <si>
    <t>Trasporti, traslochi e facchinaggio</t>
  </si>
  <si>
    <t>Terziarizzazione dei servizi</t>
  </si>
  <si>
    <t>12</t>
  </si>
  <si>
    <t>Assicurazioni</t>
  </si>
  <si>
    <t>Assicurazioni su beni immobili</t>
  </si>
  <si>
    <t>Assicurazioni su beni mobili</t>
  </si>
  <si>
    <t>13</t>
  </si>
  <si>
    <t>Amministrative</t>
  </si>
  <si>
    <t>Carte valori, bollati e registrazione contratti</t>
  </si>
  <si>
    <t>Rimborsi spese per i Revisori</t>
  </si>
  <si>
    <t>Partecipazione ad organizzazioni</t>
  </si>
  <si>
    <t>Partecipazione ad organismi internazionali</t>
  </si>
  <si>
    <t>Partecipazione a reti di scuole e consorzi</t>
  </si>
  <si>
    <t>Borse di studio</t>
  </si>
  <si>
    <t>Imposte</t>
  </si>
  <si>
    <t>Imposte sul reddito</t>
  </si>
  <si>
    <t>Imposte sul patrimonio</t>
  </si>
  <si>
    <t>I.V.A.</t>
  </si>
  <si>
    <t>Tasse</t>
  </si>
  <si>
    <t>04  /  03  /  008    Mobili e arredi per alloggi e pertinenze</t>
  </si>
  <si>
    <t>04  /  03  /  009    Mobili e arredi per locali ad uso specifico</t>
  </si>
  <si>
    <t>04  /  03  /  010    Macchinari</t>
  </si>
  <si>
    <t>04  /  03  /  011    Impianti</t>
  </si>
  <si>
    <t>04  /  03  /  012    Attrezzature scientifiche</t>
  </si>
  <si>
    <t>04  /  03  /  013    Server</t>
  </si>
  <si>
    <t>04  /  03  /  014    Periferiche</t>
  </si>
  <si>
    <t>04  /  03  /  015    Apparati di telecomunicazione</t>
  </si>
  <si>
    <t>Ritenuto</t>
  </si>
  <si>
    <t>opportuno provvedere in merito effettuando il relativo impegno di spesa;</t>
  </si>
  <si>
    <t>il Programma Annuale</t>
  </si>
  <si>
    <t>Accertato</t>
  </si>
  <si>
    <t>Corrispondendo:</t>
  </si>
  <si>
    <t>il R.D 18 novembre 1923, n. 2440, concernente l’amministrazione del Patrimonio e la Contabilità Generale dello</t>
  </si>
  <si>
    <t>(A)</t>
  </si>
  <si>
    <t>Stato ed il relativo regolamento approvato con R.D. 23 maggio 1924, n. 827 e ss.mm. ii. ;</t>
  </si>
  <si>
    <t>04  /  03  /  016    Tablet e dispositivi di telefonia fissa e mobile</t>
  </si>
  <si>
    <t>09 / 20    Alienazione di Materiale bibliografico</t>
  </si>
  <si>
    <t>09 / 21    Alienazione di Strumenti musicali</t>
  </si>
  <si>
    <t>09 / 22    Alienazioni di beni materiali n.a.c.</t>
  </si>
  <si>
    <t>10 / 01    Alienazione di software</t>
  </si>
  <si>
    <t>10 / 02    Alienazione di Brevetti</t>
  </si>
  <si>
    <t>10 / 03    Alienazione di Opere dell'ingegno e Diritti d'autore</t>
  </si>
  <si>
    <t>10 / 04    Alienazione di altri beni immateriali n.a.c.</t>
  </si>
  <si>
    <t>09 / 06  Alienazione di mobili e arredi per laboratori</t>
  </si>
  <si>
    <t>09 / 07  Alienazione di mobili e arredi n.a.c.</t>
  </si>
  <si>
    <t>09 / 08  Alienazione di Macchinari</t>
  </si>
  <si>
    <t>09 / 09  Alienazione di impianti</t>
  </si>
  <si>
    <t>09 / 10  Alienazione di attrezzature scientifiche</t>
  </si>
  <si>
    <t>09 / 11  Alienazione di macchine per ufficio</t>
  </si>
  <si>
    <t>09 / 12  Alienazione di server</t>
  </si>
  <si>
    <t>04  /  04  /  007    Manutenzione straordinaria mezzi di trasporto stradali pesanti</t>
  </si>
  <si>
    <t>04  /  04  /  008    Manutenzione straordinaria automezzi ad uso specifico</t>
  </si>
  <si>
    <t>04  /  04  /  009    Manutenzione straordinaria mezzi di trasporto aerei</t>
  </si>
  <si>
    <t>04  /  04  /  010    Manutenzione straordinaria mezzi di trasporto marittimi</t>
  </si>
  <si>
    <t>04  /  04  /  011    Manutenzione straordinaria mobili ed arredi per ufficio</t>
  </si>
  <si>
    <t>04  /  04  /  012    Manutenzione straordinaria mobili e arredi per alloggi e pertinenze</t>
  </si>
  <si>
    <t>04  /  04  /  013    Manutenzione straordinaria mobili e arredi per laboratori</t>
  </si>
  <si>
    <t>04  /  04  /  014    Manutenzione straordinaria macchinari</t>
  </si>
  <si>
    <t>04  /  04  /  015    Manutenzione straordinaria impianti</t>
  </si>
  <si>
    <t>Contributi previdenziali e assistenziali a carico dell'amministrazione</t>
  </si>
  <si>
    <t>Firma autografa omessa ai sensi</t>
  </si>
  <si>
    <t>03  /  08  /  002    Telefonia mobile</t>
  </si>
  <si>
    <t>03  /  08  /  003    Accesso a banche dati e a pubblicazioni online</t>
  </si>
  <si>
    <t>03  /  08  /  004    Reti di trasmissione</t>
  </si>
  <si>
    <t>03  /  08  /  005    Energia elettrica</t>
  </si>
  <si>
    <t>Manutenzione ordinaria e riparazioni di impianti e macchinari</t>
  </si>
  <si>
    <t>Manutenzione ordinaria e riparazioni di officine e laboratori</t>
  </si>
  <si>
    <t>Manutenzione ordinaria e riparazioni di mezzi di trasporto</t>
  </si>
  <si>
    <t>Manutenzione ordinaria e riparazioni di hardware</t>
  </si>
  <si>
    <t>Manutenzione ordinaria e riparazioni di software</t>
  </si>
  <si>
    <t>Manutenzione ordinaria e riparazioni di altri beni materiali n.a.c.</t>
  </si>
  <si>
    <t>Utilizzo di beni di terzi</t>
  </si>
  <si>
    <t>Noleggio e leasing di impianti e macchinari</t>
  </si>
  <si>
    <t>Noleggio e leasing di mezzi di trasporto</t>
  </si>
  <si>
    <t>Noleggio di attrezzature scientifiche e sanitarie</t>
  </si>
  <si>
    <t>Noleggio e leasing di hardware</t>
  </si>
  <si>
    <t>Locazione di beni immobili</t>
  </si>
  <si>
    <t>Giornali, riviste e pubblicazioni</t>
  </si>
  <si>
    <r>
      <rPr>
        <b/>
        <sz val="10"/>
        <rFont val="Arial"/>
        <family val="2"/>
      </rPr>
      <t>Locazione di immobili d</t>
    </r>
    <r>
      <rPr>
        <sz val="10"/>
        <rFont val="Arial"/>
        <family val="2"/>
      </rPr>
      <t>i:amministrazioni dello Stato, regioni, provincie, comuni, loro consorzi ed associazioni, comunità montane (pagamenti)</t>
    </r>
  </si>
  <si>
    <r>
      <rPr>
        <b/>
        <sz val="10"/>
        <rFont val="Arial"/>
        <family val="2"/>
      </rPr>
      <t>Pagamento in c/c postale</t>
    </r>
    <r>
      <rPr>
        <sz val="10"/>
        <rFont val="Arial"/>
        <family val="2"/>
      </rPr>
      <t xml:space="preserve"> (in generale)</t>
    </r>
  </si>
  <si>
    <r>
      <rPr>
        <b/>
        <sz val="10"/>
        <rFont val="Arial"/>
        <family val="2"/>
      </rPr>
      <t>Versamenti in c/c postale</t>
    </r>
    <r>
      <rPr>
        <sz val="10"/>
        <rFont val="Arial"/>
        <family val="2"/>
      </rPr>
      <t>: per spese affrancatrice</t>
    </r>
  </si>
  <si>
    <r>
      <t>Causale esenzione spese (</t>
    </r>
    <r>
      <rPr>
        <b/>
        <sz val="10"/>
        <color indexed="10"/>
        <rFont val="Arial"/>
        <family val="2"/>
      </rPr>
      <t>obbligatorio solo se Esente spese</t>
    </r>
    <r>
      <rPr>
        <b/>
        <sz val="10"/>
        <rFont val="Arial"/>
        <family val="2"/>
      </rPr>
      <t>)</t>
    </r>
  </si>
  <si>
    <t>Scheda</t>
  </si>
  <si>
    <t>anagrafica</t>
  </si>
  <si>
    <t>amministrativo-contabile delle istituzioni scolastiche, in particolare il Titolo V "Attività negoziale";</t>
  </si>
  <si>
    <t>03  /  05  /  005    Ritenute erariali a carico del lavoratore</t>
  </si>
  <si>
    <t>03  /  06  /  012    Contributi previdenziali e assistenziali a carico dell'Amministrazione</t>
  </si>
  <si>
    <t>03  /  06  /  013    Altri contributi a carico dell'amministrazione n.a.c.</t>
  </si>
  <si>
    <t xml:space="preserve">       Utilizzo di beni di terzi</t>
  </si>
  <si>
    <t>03  /  07  /  001    Noleggio e leasing di impianti e macchinari</t>
  </si>
  <si>
    <t>02  /  03  /  010    Medicinali e altri beni di consumo sanitario</t>
  </si>
  <si>
    <t>02  /  03  /  011    Altri materiali e accessori n.a.c.</t>
  </si>
  <si>
    <t xml:space="preserve">       Consulenze</t>
  </si>
  <si>
    <t>03  /  01  /  001    Consulenza direzionale e organizzativa - esperto</t>
  </si>
  <si>
    <t>03  /  01  /  002    Consulenza direzionale e organizzativa - società</t>
  </si>
  <si>
    <t>03  /  01  /  003    Consulenza tecnico-scientifica</t>
  </si>
  <si>
    <t>03  /  01  /  004    Consulenza giuridico-amministrativa - esperto</t>
  </si>
  <si>
    <t>03  /  01  /  007    Altre consulenze n.a.c. - esperto</t>
  </si>
  <si>
    <t>03  /  01  /  008    Altre consulenze n.a.c. - società</t>
  </si>
  <si>
    <t>03  /  01  /  009    Ritenute previdenziali e assistenziali a carico del lavoratore</t>
  </si>
  <si>
    <t>Finanziamenti dallo Stato</t>
  </si>
  <si>
    <t>Finanziamenti dalla Regione</t>
  </si>
  <si>
    <t>Finanziamenti da Enti locali o da altre istituzioni pubbliche</t>
  </si>
  <si>
    <t>Contributi da privati</t>
  </si>
  <si>
    <t>Gestioni economiche</t>
  </si>
  <si>
    <t>Altre entrate</t>
  </si>
  <si>
    <t>Mutui</t>
  </si>
  <si>
    <t>Determina annuallata</t>
  </si>
  <si>
    <t>Contratti di acquisto e locazione di immobili</t>
  </si>
  <si>
    <t>04  /  03  /  017    Hardware n.a.c.</t>
  </si>
  <si>
    <t>04  /  03  /  018    Beni mobili di valore culturale, storico, archeologico ed artistico</t>
  </si>
  <si>
    <t>04  /  03  /  019    Materiale bibliografico</t>
  </si>
  <si>
    <t>04  /  03  /  020    Strumenti musicali</t>
  </si>
  <si>
    <t>04  /  03  /  021    Animali</t>
  </si>
  <si>
    <t>04  /  03  /  022    Altri beni mobili n.a.c.</t>
  </si>
  <si>
    <t xml:space="preserve">       Manutenzione straordinaria</t>
  </si>
  <si>
    <t>04  /  04  /  001    Manutenzione straordinaria infrastrutture idrauliche</t>
  </si>
  <si>
    <t>Affidamento diretto per variante superiore al 20% dell'importo contrattuale</t>
  </si>
  <si>
    <t>Sottovoce</t>
  </si>
  <si>
    <t>Descrizione
sottovoce</t>
  </si>
  <si>
    <t>Piano delle Destinazioni</t>
  </si>
  <si>
    <t>Piano dei Conti Spesa:</t>
  </si>
  <si>
    <t>Consiglio di Intersezione</t>
  </si>
  <si>
    <t>Genitori</t>
  </si>
  <si>
    <t>Alunni</t>
  </si>
  <si>
    <t>Tabella 2</t>
  </si>
  <si>
    <t>Destinazione</t>
  </si>
  <si>
    <t>Tabella 3</t>
  </si>
  <si>
    <t>A</t>
  </si>
  <si>
    <t>Fattispecie contrattuali che si chiede il CIG:</t>
  </si>
  <si>
    <r>
      <t xml:space="preserve">La mia non è un'attività commerciale e non ho dipendenti, quindi non sono tenuto al sistema </t>
    </r>
    <r>
      <rPr>
        <b/>
        <sz val="10"/>
        <rFont val="Arial"/>
        <family val="2"/>
      </rPr>
      <t>DURC.</t>
    </r>
  </si>
  <si>
    <t>Restituzione versamenti non dovuti all'Unione Europea</t>
  </si>
  <si>
    <t>Restituzione versamenti non dovuti ad Amministrazioni Centrali</t>
  </si>
  <si>
    <t>Restituzione versamenti non dovuti ad Amministrazioni Locali</t>
  </si>
  <si>
    <t>Restituzione versamenti non dovuti a Famiglie</t>
  </si>
  <si>
    <t>Restituzione somme non utilizzate</t>
  </si>
  <si>
    <t>Restituzione somme non utilizzate all'Unione Europea</t>
  </si>
  <si>
    <t>Restituzione somme non utilizzate ad Amministrazioni Centrali</t>
  </si>
  <si>
    <t xml:space="preserve"> ------------------------------------------------------------</t>
  </si>
  <si>
    <t xml:space="preserve">01 / 01    Non vincolato </t>
  </si>
  <si>
    <t>01 / 02    Vincolato</t>
  </si>
  <si>
    <t>02 / 01    Fondi sociali europei (FSE)</t>
  </si>
  <si>
    <t>02 / 02    Fondi europei di sviluppo regionale (FESR)</t>
  </si>
  <si>
    <t>02 / 03    Altri finanziamenti dall'Unione Europea</t>
  </si>
  <si>
    <t>03 / 01    Dotazione ordinaria</t>
  </si>
  <si>
    <t>03 / 02    Dotazione perequativa</t>
  </si>
  <si>
    <t xml:space="preserve">03 / 03    Finanziamenti per l'ampliamento dell'offerta formativa (ex . L. 440/97)   </t>
  </si>
  <si>
    <t>Rimborsi, recuperi e restituzioni di somme non dovute o incassate in eccesso da Amministrazioni Centrali</t>
  </si>
  <si>
    <t>Rimborsi, recuperi e restituzioni di somme non dovute o incassate in eccesso da Amministrazioni Locali</t>
  </si>
  <si>
    <t>ATTIVITÀ</t>
  </si>
  <si>
    <t>PROGETTI</t>
  </si>
  <si>
    <t>GESTIONI ECONOMICHE</t>
  </si>
  <si>
    <t>acquisto al dettaglio documentato con ricevuta fiscale.</t>
  </si>
  <si>
    <t>Beni immateriali</t>
  </si>
  <si>
    <t>Brevetti</t>
  </si>
  <si>
    <t>Beni immobili</t>
  </si>
  <si>
    <t>Altre spese per servizi amministrativi</t>
  </si>
  <si>
    <t>U.1.03.02.16.003</t>
  </si>
  <si>
    <t>U.1.03.02.16.001</t>
  </si>
  <si>
    <t>Pubblicazione bandi di gara</t>
  </si>
  <si>
    <t>U.1.03.02.99.003</t>
  </si>
  <si>
    <t>Quote di associazioni</t>
  </si>
  <si>
    <t>U.1.03.02.01.001</t>
  </si>
  <si>
    <t>Organi istituzionali dell'amministrazione - Indennità</t>
  </si>
  <si>
    <t xml:space="preserve">se li inserisci in questa Tabella, li proverai in fondo alla tendina della colonna Piano dei conti </t>
  </si>
  <si>
    <t>del foglio "Registro" e Determine.</t>
  </si>
  <si>
    <r>
      <t>però puoi inserire il sottoconto (terzo livello) del piano dei conti Entrate (</t>
    </r>
    <r>
      <rPr>
        <strike/>
        <sz val="9"/>
        <rFont val="Arial"/>
        <family val="2"/>
      </rPr>
      <t>che ti sconsiglio di fare</t>
    </r>
    <r>
      <rPr>
        <strike/>
        <sz val="10"/>
        <rFont val="Arial"/>
        <family val="2"/>
      </rPr>
      <t xml:space="preserve">) </t>
    </r>
  </si>
  <si>
    <t>Opere per la sistemazione del suolo</t>
  </si>
  <si>
    <t>Fabbricati rurali</t>
  </si>
  <si>
    <t>Impianti sportivi</t>
  </si>
  <si>
    <t>Beni mobili</t>
  </si>
  <si>
    <t>Mezzi di trasporto stradali leggeri</t>
  </si>
  <si>
    <t>Mezzi di trasporto stradali pesanti</t>
  </si>
  <si>
    <t>Mezzi di trasporto aerei</t>
  </si>
  <si>
    <t xml:space="preserve">1° ulteriore </t>
  </si>
  <si>
    <t xml:space="preserve">2° ulteriore </t>
  </si>
  <si>
    <t xml:space="preserve">3° ulteriore </t>
  </si>
  <si>
    <t xml:space="preserve">4° ulteriore </t>
  </si>
  <si>
    <t>Inventario e facile consumo</t>
  </si>
  <si>
    <t>Importo a base di gara</t>
  </si>
  <si>
    <t>Importo complessivo stimato</t>
  </si>
  <si>
    <t>Si, Variazione su Entrate finalizzate</t>
  </si>
  <si>
    <t>Competenze specifiche</t>
  </si>
  <si>
    <t>Consulenza tecnico-scientifica</t>
  </si>
  <si>
    <t>Consulenza informatica</t>
  </si>
  <si>
    <t>Interpretariato e traduzioni</t>
  </si>
  <si>
    <t>Assistenza medico-sanitaria</t>
  </si>
  <si>
    <t>Assistenza psicologica, sociale e religiosa</t>
  </si>
  <si>
    <t>Assistenza tecnico-informatica</t>
  </si>
  <si>
    <t>Servizi per trasferte</t>
  </si>
  <si>
    <t>Servizi per trasferte in Italia</t>
  </si>
  <si>
    <t>Servizi per trasferte all'estero</t>
  </si>
  <si>
    <t>Alienazione di mobili e arredi per ufficio</t>
  </si>
  <si>
    <t>Alienazione di mobili e arredi per alloggi e pertinenze</t>
  </si>
  <si>
    <t>Alienazione di mobili e arredi per laboratori</t>
  </si>
  <si>
    <t>Alienazione di mobili e arredi n.a.c.</t>
  </si>
  <si>
    <t>Alienazione di Macchinari</t>
  </si>
  <si>
    <t>Alienazione di impianti</t>
  </si>
  <si>
    <t>Alienazione di attrezzature scientifiche</t>
  </si>
  <si>
    <t>Alienazione di macchine per ufficio</t>
  </si>
  <si>
    <t>Alienazione di server</t>
  </si>
  <si>
    <t>Alienazione di postazioni di lavoro</t>
  </si>
  <si>
    <t>Alienazione di periferiche</t>
  </si>
  <si>
    <t>Conferimento incarico a personale interno</t>
  </si>
  <si>
    <t>Conferimento incarico tramite Avviso</t>
  </si>
  <si>
    <t>Tabella 5</t>
  </si>
  <si>
    <t>Offerta economicamente più vantaggiosa.</t>
  </si>
  <si>
    <t>Prezzo più basso.</t>
  </si>
  <si>
    <t>Unico fornitore</t>
  </si>
  <si>
    <t>Convenzione Consip attiva</t>
  </si>
  <si>
    <t>MePA Trattativa Diretta</t>
  </si>
  <si>
    <t>Esclusività del servizio in esame</t>
  </si>
  <si>
    <t>Tabella 6</t>
  </si>
  <si>
    <t>07   Oneri straordinari e da contenzioso</t>
  </si>
  <si>
    <t>08   Oneri finanziari</t>
  </si>
  <si>
    <t>09   Rimborsi e poste correttive</t>
  </si>
  <si>
    <t>98   Fondo di riserva</t>
  </si>
  <si>
    <t>100 Disavanzo di amministrazione presunto</t>
  </si>
  <si>
    <t>U.1.04.02.05.999</t>
  </si>
  <si>
    <t>Altri trasferimenti a famiglie n.a.c.</t>
  </si>
  <si>
    <t>Azienda Speciale - Proventi dalla vendita di servizi</t>
  </si>
  <si>
    <t>Attività per conto terzi - Proventi dalla vendita di beni di consumo</t>
  </si>
  <si>
    <t>Attività per conto terzi - Proventi dalla vendita di servizi</t>
  </si>
  <si>
    <t>ANAC - FAQ in materia di Contratti Pubblici
Tracciabilità dei flussi finanziari
Acquisizioni in economia di lavori, beni e servizi
Decreto o determina a contrarre di cui all’art. 11 del decreto legislativo n. 163/06 e s.m.
Documento unico di regolarità contributiva (DURC)</t>
  </si>
  <si>
    <t>2)</t>
  </si>
  <si>
    <t>In sintesi info su CIG:</t>
  </si>
  <si>
    <t>------------------------------------------------------------</t>
  </si>
  <si>
    <t>Finanziamenti dall'Unione Europea:</t>
  </si>
  <si>
    <t>Accordi di rete per gli affidamenti e gli acquisti (art. 47, Decreto 129/2019)</t>
  </si>
  <si>
    <t xml:space="preserve">Ordine diretto entro limiti di spesa (Decreto Legislativo 18 aprile 2016, n. 50)  </t>
  </si>
  <si>
    <t>Procedura comparativa</t>
  </si>
  <si>
    <t xml:space="preserve">Ordine diretto entro limiti di spesa (Decreto Legislativo 18 aprile 2016, n. 50) </t>
  </si>
  <si>
    <t>Il compenso netto dovrà essere liquidato con: bonifico in conto corrente bancario</t>
  </si>
  <si>
    <t>Banca</t>
  </si>
  <si>
    <t>FINECO</t>
  </si>
  <si>
    <t>codice IBAN:</t>
  </si>
  <si>
    <t>Paese  Cin Eur   Cin        ABI            CAB       numero di conto corrente</t>
  </si>
  <si>
    <t xml:space="preserve">   IT        39        P    0 3 0 1 5    0 3 2 0 0    0 0 0 0 0 0 3 3 4 3 2 8</t>
  </si>
  <si>
    <t>Causale:</t>
  </si>
  <si>
    <t>(commissione spese carico scuola)</t>
  </si>
  <si>
    <t>Oppure ricarica Postepay</t>
  </si>
  <si>
    <t>06 / 02    Contributi per iscrizione alunni</t>
  </si>
  <si>
    <t>06 / 03    Contributi per mensa scolastica</t>
  </si>
  <si>
    <t>06 / 04    Contributi per visite, viaggi e programmi di studio all'estero</t>
  </si>
  <si>
    <t>06 / 05    Contributi per copertura assicurativa degli alunni</t>
  </si>
  <si>
    <t>06 / 06    Contributi per copertura assicurativa personale</t>
  </si>
  <si>
    <t>06 / 07    Altri contributi da famiglie non vincolati</t>
  </si>
  <si>
    <t>Progetti per "Certificazioni e corsi professionali"</t>
  </si>
  <si>
    <t>Progetti per "Formazione / aggiornamento personale"</t>
  </si>
  <si>
    <t>Progetti per "Gare e concorsi"</t>
  </si>
  <si>
    <t>Categoria di destinazione</t>
  </si>
  <si>
    <t>Voce di destinazione</t>
  </si>
  <si>
    <t>P</t>
  </si>
  <si>
    <t>G</t>
  </si>
  <si>
    <t>Assoggettato bollo a carico ente</t>
  </si>
  <si>
    <t>A carico Ente</t>
  </si>
  <si>
    <t>Esente (contratti e premi assicurativi)</t>
  </si>
  <si>
    <t>Consiglio di Classe</t>
  </si>
  <si>
    <t>Servizi</t>
  </si>
  <si>
    <t>A03 - Spese di personale</t>
  </si>
  <si>
    <t>Privato</t>
  </si>
  <si>
    <t>09 / 13  Alienazione di postazioni di lavoro</t>
  </si>
  <si>
    <t>09 / 14  Alienazione di periferiche</t>
  </si>
  <si>
    <t>09 / 15  Alienazione di apparati di telecomunicazione</t>
  </si>
  <si>
    <t>09 / 16  Alienazione di Tablet e dispositivi di telefonia fissa e mobile</t>
  </si>
  <si>
    <t>09 / 17  Alienazione di hardware n.a.c.</t>
  </si>
  <si>
    <t>09 / 18  Alienazione di Oggetti di valore</t>
  </si>
  <si>
    <t>09 / 19  Alienazione di diritti reali</t>
  </si>
  <si>
    <t>xxxxxxxxxxxxxxxxxxxxxxxxxxxxxxxxxxxxxxxxxxxxxxxxxxxxxxxxxxxxxxxxxxxxxxxxxxxxxxxxxxxxxxxxxxxxxxxxxxxxxxxxxxxxxxxxxxxxxxxxxxxxxxxxxxxxxxxxxxxxxxxxxxxxxxxxxxxxxxxxxxxxxxxxxxxxxxxxxxxxxxxxxxxxxxxxxxxxxxxxxxxxxxxxxxxxxxxxxxxxxx</t>
  </si>
  <si>
    <t>3)</t>
  </si>
  <si>
    <t>01</t>
  </si>
  <si>
    <t>001</t>
  </si>
  <si>
    <t>Compensi netti</t>
  </si>
  <si>
    <t>002</t>
  </si>
  <si>
    <t>003</t>
  </si>
  <si>
    <t>004</t>
  </si>
  <si>
    <t>099</t>
  </si>
  <si>
    <t>Al Direttore dei Servizi Generali ed Amministrativi di:</t>
  </si>
  <si>
    <t>codice meccanografico</t>
  </si>
  <si>
    <t>Dati Istituto:</t>
  </si>
  <si>
    <t>Selezionate il Criterio aggiudicazione</t>
  </si>
  <si>
    <t>Selezionare Entrate per Voce di Destinazione</t>
  </si>
  <si>
    <t>04  /  04  /  005    Manutenzione straordinaria beni immobili di valore culturale, storico, archeologico, ed artistico</t>
  </si>
  <si>
    <t>Reintegro fondo economale per le minute spese</t>
  </si>
  <si>
    <t>Cognome e nome</t>
  </si>
  <si>
    <t>ARENA   NICOLA</t>
  </si>
  <si>
    <t>nato a</t>
  </si>
  <si>
    <t>MONTE SANT'ANGELO (FG)</t>
  </si>
  <si>
    <t>il 23/04/1965</t>
  </si>
  <si>
    <t>Codice fiscale</t>
  </si>
  <si>
    <t>RNA NCL 65D23 F631 G</t>
  </si>
  <si>
    <t>Manutenzione straordinaria beni immobili di valore culturale, storico, archeologico, ed artistico</t>
  </si>
  <si>
    <t>Manutenzione straordinaria impianti sportivi</t>
  </si>
  <si>
    <t>Manutenzione straordinaria mezzi di trasporto stradali pesanti</t>
  </si>
  <si>
    <t>Manutenzione straordinaria automezzi ad uso specifico</t>
  </si>
  <si>
    <t>Manutenzione straordinaria mezzi di trasporto aerei</t>
  </si>
  <si>
    <t>Manutenzione straordinaria mezzi di trasporto marittimi</t>
  </si>
  <si>
    <t>Manutenzione straordinaria mobili ed arredi per ufficio</t>
  </si>
  <si>
    <t>Manutenzione straordinaria mobili e arredi per alloggi e pertinenze</t>
  </si>
  <si>
    <t>03  /  07  /  002    Noleggio e leasing di mezzi di trasporto</t>
  </si>
  <si>
    <t>03  /  07  /  003    Noleggio di attrezzature scientifiche e sanitarie</t>
  </si>
  <si>
    <t xml:space="preserve">  Preambolo (descrizione +/- 180 caratteri)</t>
  </si>
  <si>
    <t xml:space="preserve">  Preambolo (descrizione +/- 900 caratteri)</t>
  </si>
  <si>
    <t>Proventi da concessioni su beni</t>
  </si>
  <si>
    <t>Interessi</t>
  </si>
  <si>
    <t>Interessi attivi da Banca d'Italia</t>
  </si>
  <si>
    <t>Altre entrate n.a.c.</t>
  </si>
  <si>
    <t>fattura</t>
  </si>
  <si>
    <t>Ditta fornitrice</t>
  </si>
  <si>
    <t>Funzionamento Amministrativo</t>
  </si>
  <si>
    <t>Modifica frase DSGA</t>
  </si>
  <si>
    <t>Modifica frase DS:</t>
  </si>
  <si>
    <t>SI,   solo sulle determine del DS</t>
  </si>
  <si>
    <t>Prestazioni professionali e specialistiche</t>
  </si>
  <si>
    <t>Esperti per commissioni, comitati e consigli</t>
  </si>
  <si>
    <t>Perizie</t>
  </si>
  <si>
    <t>Servizi investigativi e intercettazioni</t>
  </si>
  <si>
    <t>Prestazioni professionali svolte da modelli viventi</t>
  </si>
  <si>
    <t>Altre prestazioni professionali e specialistiche n.a.c.</t>
  </si>
  <si>
    <t>Promozione</t>
  </si>
  <si>
    <t xml:space="preserve">Pubblicità </t>
  </si>
  <si>
    <t>lo stesso usato per pagamento imponibile</t>
  </si>
  <si>
    <t xml:space="preserve">Ragione sociale F24 EP: </t>
  </si>
  <si>
    <t>c/c Banca d'Italia Ricevente:</t>
  </si>
  <si>
    <t>0001777</t>
  </si>
  <si>
    <t>Tabella 1</t>
  </si>
  <si>
    <t>Proponenti acquisto</t>
  </si>
  <si>
    <t>Consiglio di Interclasse</t>
  </si>
  <si>
    <t>05  /  02  /  004    Imposta regionale sulle attività produttive (IRAP)</t>
  </si>
  <si>
    <t>05  /  02  /  005    Altri Contributi a carico dell'amministrazione n.a.c.</t>
  </si>
  <si>
    <t>05  /  02  /  006    Ritenute previdenziali e assistenziali a carico del lavoratore</t>
  </si>
  <si>
    <t>05  /  02  /  007    Ritenute erariali a carico del lavoratore</t>
  </si>
  <si>
    <t>05  /  02  /  008    Contributi previdenziali e assistenziali a carico dell'Amministrazione</t>
  </si>
  <si>
    <t xml:space="preserve">       Partecipazione ad organizzazioni</t>
  </si>
  <si>
    <t>05  /  03  /  001    Partecipazione ad organismi nazionali</t>
  </si>
  <si>
    <t>05  /  03  /  002    Partecipazione ad organismi internazionali</t>
  </si>
  <si>
    <t>05  /  03  /  003    Partecipazione a reti di scuole e consorzi</t>
  </si>
  <si>
    <t>05  /  03  /  004    Partecipazione a gare e concorsi</t>
  </si>
  <si>
    <t>05  /  03  /  005    Altre spese di partecipazione ad organizzazioni n.a.c.</t>
  </si>
  <si>
    <t xml:space="preserve">       Borse di studio</t>
  </si>
  <si>
    <t>05  /  04  /  001    Borse di studio e sussidi agli studenti</t>
  </si>
  <si>
    <t>05  /  04  /  002    Contributi agli studenti</t>
  </si>
  <si>
    <t xml:space="preserve">       Imposte</t>
  </si>
  <si>
    <t>Strumenti tecnico-specialistici non sanitari</t>
  </si>
  <si>
    <t>Altri materiali tecnico-specialistici non sanitari</t>
  </si>
  <si>
    <t>Materiale informatico</t>
  </si>
  <si>
    <t>Medicinali e altri beni di consumo sanitario</t>
  </si>
  <si>
    <t>Altri materiali e accessori n.a.c.</t>
  </si>
  <si>
    <t>Consulenze</t>
  </si>
  <si>
    <t>Consulenza direzionale e organizzativa - esperto</t>
  </si>
  <si>
    <t>Consulenza direzionale e organizzativa - società</t>
  </si>
  <si>
    <t>Consulenza giuridico-amministrativa - esperto</t>
  </si>
  <si>
    <t>Consulenza giuridico-amministrativa - società</t>
  </si>
  <si>
    <t>Altre consulenze n.a.c. - esperto</t>
  </si>
  <si>
    <t>Altre consulenze n.a.c. - società</t>
  </si>
  <si>
    <t>04</t>
  </si>
  <si>
    <t>05</t>
  </si>
  <si>
    <t>Compensi accessori non a carico FIS docenti</t>
  </si>
  <si>
    <t>06</t>
  </si>
  <si>
    <t>07</t>
  </si>
  <si>
    <t>08</t>
  </si>
  <si>
    <t>09</t>
  </si>
  <si>
    <t>10</t>
  </si>
  <si>
    <t>Affidamento diretto a società raggruppate / consorziate o controllate nelle concessioni di LLPP</t>
  </si>
  <si>
    <t>03  /  05  /  003    Altre spese di formazione e aggiornamento n.a.c.</t>
  </si>
  <si>
    <t>03  /  05  /  004    Ritenute previdenziali e assistenziali a carico del lavoratore</t>
  </si>
  <si>
    <t xml:space="preserve">       Oneri straordinari</t>
  </si>
  <si>
    <t>07  /  01  /  001    Interessi passivi per ritardati pagamenti</t>
  </si>
  <si>
    <t>07  /  01  /  002    Sanzioni amministrative</t>
  </si>
  <si>
    <t>07  /  01  /  003     Altri oneri straordinari n.a.c.</t>
  </si>
  <si>
    <t>Procedura aperta ex art. 60, D.L.gs. 50/2016</t>
  </si>
  <si>
    <t>Procedura ristretta ex art. 61, D.L.gs. 50/2016</t>
  </si>
  <si>
    <t>Istituto Comprensivo Statale di Gottolengo</t>
  </si>
  <si>
    <t>Via Circonvallazione Sud, 59/61 -  tel 030951106 fax 0309951319</t>
  </si>
  <si>
    <t>BSIC899007</t>
  </si>
  <si>
    <t>variazione di bilancio ?</t>
  </si>
  <si>
    <t>101 Disponibilità finanziaria da programmare</t>
  </si>
  <si>
    <t>Piano dei conti - Spese          Nota prot. n. 2348 del 6 febbraio 2019</t>
  </si>
  <si>
    <t>Piano dei Conti - Entrate          Nota prot. n. 2348 del 6 febbraio 2019</t>
  </si>
  <si>
    <t>tipo</t>
  </si>
  <si>
    <t>conto</t>
  </si>
  <si>
    <t>sottoconto  e  Descrizione Piano dei conti personalizzati</t>
  </si>
  <si>
    <t>Il verbalizzante</t>
  </si>
  <si>
    <t>Progetto/Attività su cui distribuire l'accertamento</t>
  </si>
  <si>
    <t>16</t>
  </si>
  <si>
    <t>19</t>
  </si>
  <si>
    <t>22</t>
  </si>
  <si>
    <t>Provv.to   n°</t>
  </si>
  <si>
    <t>eventuale Sottovoce</t>
  </si>
  <si>
    <t>Descrizione
eventuale sottovoce</t>
  </si>
  <si>
    <t>Esclusione ai sensi dell’art. 7 comma 6 del decreto n. 165/2001</t>
  </si>
  <si>
    <t>Rinnovo abbonamento / licenza</t>
  </si>
  <si>
    <t>Per quanto riguarda la gestione contabile della fattura, quest’amministrazione provvederà alla contabilizzazione nella Piattaforma per la certificazione dei crediti; l’IVA, verrà contabilizzata ponendola nello stato SSP (sospeso) indicando l’apposita causale “SPLITIVA”.</t>
  </si>
  <si>
    <t>Formazione professionale generica</t>
  </si>
  <si>
    <t>presente contratto, ai sensi di quanto previsto dall'art. 106 comma 12 del D.Lgs. 50/2016.</t>
  </si>
  <si>
    <t>Indagine di mercato</t>
  </si>
  <si>
    <t>bonifici a fornitori</t>
  </si>
  <si>
    <t>Destinazione:</t>
  </si>
  <si>
    <t>Libera</t>
  </si>
  <si>
    <t>Tipo contabità ente ricevente:</t>
  </si>
  <si>
    <t>CIG:</t>
  </si>
  <si>
    <t>(B)</t>
  </si>
  <si>
    <t>(per scissione dei pagamenti "split payment" previsto dall’art. 1, comma 629, lettera b, Legge 23/12/2014, n. 190)</t>
  </si>
  <si>
    <t>Rilevata</t>
  </si>
  <si>
    <t>Esente bollo</t>
  </si>
  <si>
    <t>U.1.03.02.09.001</t>
  </si>
  <si>
    <t>Manutenzione ordinaria e riparazioni di mezzi ad uso civile, di sicurezza e ordine pubblico</t>
  </si>
  <si>
    <t>U.1.03.02.09.006</t>
  </si>
  <si>
    <t xml:space="preserve">Manutenzione ordinaria e riparazioni di macchine per ufficio </t>
  </si>
  <si>
    <t>U.1.03.02.07.008</t>
  </si>
  <si>
    <t>Noleggi di impianti e macchinari</t>
  </si>
  <si>
    <t>U.1.03.02.07.002</t>
  </si>
  <si>
    <t>Noleggi di mezzi di trasporto</t>
  </si>
  <si>
    <t>U.1.03.02.07.003</t>
  </si>
  <si>
    <t>Noleggi di attrezzature scientifiche e sanitarie</t>
  </si>
  <si>
    <t>U.1.03.02.07.004</t>
  </si>
  <si>
    <t>Noleggi di hardware</t>
  </si>
  <si>
    <t>U.1.03.02.07.001</t>
  </si>
  <si>
    <t>U.1.03.02.07.006</t>
  </si>
  <si>
    <t>U.1.03.02.07.999</t>
  </si>
  <si>
    <t>U.1.03.02.05.001</t>
  </si>
  <si>
    <t>U.1.03.02.05.002</t>
  </si>
  <si>
    <t>U.1.03.02.05.003</t>
  </si>
  <si>
    <t>Accesso a banche dati e a pubblicazioni on line</t>
  </si>
  <si>
    <t>U.1.03.02.05.999</t>
  </si>
  <si>
    <t>U.1.03.02.05.004</t>
  </si>
  <si>
    <t>U.1.03.02.05.005</t>
  </si>
  <si>
    <t>U.1.03.02.05.006</t>
  </si>
  <si>
    <t>U.1.03.02.15.006</t>
  </si>
  <si>
    <t>Contratti di servizio per le mense scolastiche</t>
  </si>
  <si>
    <t>U.1.03.02.14.999</t>
  </si>
  <si>
    <t>Altri servizi di ristorazione</t>
  </si>
  <si>
    <t>U.1.03.02.13.001</t>
  </si>
  <si>
    <t>Servizi di sorveglianza, custodia e accoglienza</t>
  </si>
  <si>
    <t>U.1.03.02.13.002</t>
  </si>
  <si>
    <t>Indennità di missione</t>
  </si>
  <si>
    <t>Gettoni di presenza</t>
  </si>
  <si>
    <t>005</t>
  </si>
  <si>
    <t>01  /  04  /  010    Gettoni di presenza</t>
  </si>
  <si>
    <t>01  /  04  /  011    Borse di studio e sussidi</t>
  </si>
  <si>
    <t>01  /  04  /  012    Buoni pasto</t>
  </si>
  <si>
    <t>01  /  04  /  013    Contributi centri di attività sociali, sportive e culturali</t>
  </si>
  <si>
    <t>01  /  04  /  014    Contributi per prestazioni sanitarie</t>
  </si>
  <si>
    <t>01  /  04  /  015    Contributi aggiuntivi</t>
  </si>
  <si>
    <t>01  /  04  /  016    Ritenute previdenziali e assistenziali a carico del dipendente</t>
  </si>
  <si>
    <t>01  /  04  /  017    Ritenute erariali a carico del dipendente</t>
  </si>
  <si>
    <t>01  /  04  /  018    Altre ritenute a carico del dipendente n.a.c.</t>
  </si>
  <si>
    <t>01  /  04  /  019    Imposta regionale sulle attività produttive (IRAP)</t>
  </si>
  <si>
    <t>01  /  04  /  020    Contributi previdenziali e assistenziali a carico dell'amministrazione</t>
  </si>
  <si>
    <t>02  /  03  /  004    Carburanti, combustibili e lubrificanti</t>
  </si>
  <si>
    <t>02  /  03  /  005    Accessori per uffici e alloggi</t>
  </si>
  <si>
    <t>Rimborsi di parte corrente ad Amministrazioni Centrali di somme non dovute o incassate in eccesso</t>
  </si>
  <si>
    <t>U.1.09.99.02.001</t>
  </si>
  <si>
    <t>Rimborsi di parte corrente ad Amministrazioni Locali di somme non dovute o incassate in eccesso</t>
  </si>
  <si>
    <t>U.1.09.99.04.001</t>
  </si>
  <si>
    <t>Rimborsi di parte corrente a Famiglie di somme non dovute o incassate in eccesso</t>
  </si>
  <si>
    <t>U.1.10.01.01.001</t>
  </si>
  <si>
    <t>Fondi di riserva</t>
  </si>
  <si>
    <t>U.7.01.99.03.001</t>
  </si>
  <si>
    <t>Formazione professionale specialistica</t>
  </si>
  <si>
    <t>N° C/C Banca d'Italia Ente Ricevente:</t>
  </si>
  <si>
    <t>Tabella 20</t>
  </si>
  <si>
    <t>Piano dei Conti Spesa
(Tipo / Conto / Sottoconto)</t>
  </si>
  <si>
    <t>Piano dei Conti Entrate
(Scelta Entrate per Voce di Destinazione)</t>
  </si>
  <si>
    <t xml:space="preserve">Non vincolato </t>
  </si>
  <si>
    <t>Vincolato</t>
  </si>
  <si>
    <t>Fondi sociali europei (FSE)</t>
  </si>
  <si>
    <t>Fondi europei di sviluppo regionale (FESR)</t>
  </si>
  <si>
    <t>SCHEDA ANAGRAFICA COLLABORATORI ESTERNI</t>
  </si>
  <si>
    <t xml:space="preserve">Liquidazione compenso per </t>
  </si>
  <si>
    <t>incarico di consulenza tecnica, corso di formazione a distanza</t>
  </si>
  <si>
    <t>Esente bollo art 5 Tabella D.P.R 642/72</t>
  </si>
  <si>
    <t>il contratto di acquisto</t>
  </si>
  <si>
    <t>I materiali impiegati sono tutti di buona qualità;</t>
  </si>
  <si>
    <t>POSITIVO</t>
  </si>
  <si>
    <t>Le lavorazioni risultano eseguite con accuratezza;</t>
  </si>
  <si>
    <t>La fornitura non è perfettamente funzionante e priva di difetti palesi.</t>
  </si>
  <si>
    <t>Esito del collaudo</t>
  </si>
  <si>
    <t>la legge 7 agosto 1990, n. 241 “Nuove norme in materia di procedimento amministrativo e di diritto di accesso</t>
  </si>
  <si>
    <t>ai documenti amministrativi” e ss.mm.ii.;</t>
  </si>
  <si>
    <t>11 / 03    Canone occupazione spazi e aree pubbliche</t>
  </si>
  <si>
    <t>11 / 04    Proventi da concessioni su beni</t>
  </si>
  <si>
    <t>12 / 01    Interessi</t>
  </si>
  <si>
    <t>12 / 02    Interessi attivi da Banca d'Italia</t>
  </si>
  <si>
    <t>12 / 03    Altre entrate n.a.c.</t>
  </si>
  <si>
    <t>13 / 01    Mutui</t>
  </si>
  <si>
    <t>13 / 02    Anticipazioni da Istituto cassiere</t>
  </si>
  <si>
    <t>99 / 01    Reintegro anticipo al Direttore S.G.A.</t>
  </si>
  <si>
    <t>99 / 02    Altre partite di giro</t>
  </si>
  <si>
    <t xml:space="preserve"> =============================</t>
  </si>
  <si>
    <t xml:space="preserve"> ---------------------------------------------------------</t>
  </si>
  <si>
    <t xml:space="preserve">       Compensi accessori non a carico FIS docenti</t>
  </si>
  <si>
    <t>01  /  01  /  001    Compensi netti</t>
  </si>
  <si>
    <t>01  /  01  /  002    Ritenute previdenziali e assistenziali a carico del dipendente</t>
  </si>
  <si>
    <t>01  /  01  /  003    Ritenute erariali a carico del dipendente</t>
  </si>
  <si>
    <t>01  /  01  /  004    Altre ritenute a carico del dipendente n.a.c.</t>
  </si>
  <si>
    <t>01  /  01  /  005    Imposta regionale sulle attività produttive (IRAP)</t>
  </si>
  <si>
    <t>01  /  01  /  006    Contributi previdenziali e assistenziali a carico dell'amministrazione</t>
  </si>
  <si>
    <t>01  /  01  /  007    Altri contributi a carico dell'amministrazione n.a.c.</t>
  </si>
  <si>
    <t>01  /  01  /  099    Arrotondamenti</t>
  </si>
  <si>
    <t xml:space="preserve">       Compensi accessori non a carico FIS ATA</t>
  </si>
  <si>
    <t>01  /  02  /  001    Compensi netti</t>
  </si>
  <si>
    <t>Programma Annuale:</t>
  </si>
  <si>
    <t>A02 - 3  Funzionamento Amministrativo</t>
  </si>
  <si>
    <t>MIUR</t>
  </si>
  <si>
    <t>il Piano Triennale dell’Offerta Formativa (PTOF),</t>
  </si>
  <si>
    <t>Mandato NO Split Payment</t>
  </si>
  <si>
    <t>Tipo di mandato:</t>
  </si>
  <si>
    <t>Numero Provvedimento:</t>
  </si>
  <si>
    <t>data Prov:</t>
  </si>
  <si>
    <t>Descrizione:</t>
  </si>
  <si>
    <t>Creditore (Erario):</t>
  </si>
  <si>
    <t>Tipologia Bollo:</t>
  </si>
  <si>
    <t>Causale esenzione Bollo:</t>
  </si>
  <si>
    <t>Natura del Pagamento:</t>
  </si>
  <si>
    <t>Causale Esenzione Spese:</t>
  </si>
  <si>
    <t>Tipologia Bollo</t>
  </si>
  <si>
    <t>Tipo Finanziamento</t>
  </si>
  <si>
    <t>Dati della Reversale</t>
  </si>
  <si>
    <t>Tipo finanziamento</t>
  </si>
  <si>
    <t>Distribuzione sulle Destinazioni</t>
  </si>
  <si>
    <t>Modalità di riscossione</t>
  </si>
  <si>
    <t>CIG</t>
  </si>
  <si>
    <t>Codice Fiscale</t>
  </si>
  <si>
    <t>Denominazione</t>
  </si>
  <si>
    <t>Oggetto</t>
  </si>
  <si>
    <t>Procedura di scelta del contraente</t>
  </si>
  <si>
    <t>Elenco operatori invitati a presentare offerte</t>
  </si>
  <si>
    <t>Aggiudicatario</t>
  </si>
  <si>
    <t>Importo di aggiudicazione</t>
  </si>
  <si>
    <t>Somme liquidate (al netto dell'IVA)</t>
  </si>
  <si>
    <t>RIF. Determina</t>
  </si>
  <si>
    <t>Contratti di forniture, beni e servizi</t>
  </si>
  <si>
    <t>Data
inizio</t>
  </si>
  <si>
    <t>Data
ultimazione</t>
  </si>
  <si>
    <t>Contratti di importo inferiore a € 40.000</t>
  </si>
  <si>
    <t>Contratti fino a € 40.000 nel settore dell'acqua, dell'energia e dei trasporti</t>
  </si>
  <si>
    <t>Contratti fino a € 40.000 nei settori dei servizi postali</t>
  </si>
  <si>
    <t>Contratti fino a € 40.000 nei settori delle comunicazioni elettroniche</t>
  </si>
  <si>
    <t>Prestiti fino a € 40.000</t>
  </si>
  <si>
    <t>Procedura negoziata senza previa indizione di gara (settori speciali)</t>
  </si>
  <si>
    <t>Procedura negoziata con previa indizione di gara (settori speciali)</t>
  </si>
  <si>
    <t>Procedura negoziata senza previa pubblicazione</t>
  </si>
  <si>
    <t>Confronto competitivo in adesione ad accordo quadro / convenzione</t>
  </si>
  <si>
    <t>Affidamento diretto in adesione ad accordo quadro / convenzione</t>
  </si>
  <si>
    <t>Affidamento riservato</t>
  </si>
  <si>
    <t>Procedura negoziata per affidamento sotto soglia</t>
  </si>
  <si>
    <t>Procedura art. 16 comma 2 bis DPR 380/2001 per opere urbanizzazione a scomputo primarie sotto soglia comunitaria</t>
  </si>
  <si>
    <t>Paternariato per l'innovazione</t>
  </si>
  <si>
    <t>Affidamento diretto per lavor, servizi o forniture supplementari</t>
  </si>
  <si>
    <t>Procedura competitiva con negoziazione</t>
  </si>
  <si>
    <t>Contratti da € 40.000 fino ad un importo inferiore a € 500.000</t>
  </si>
  <si>
    <t>Contratti da € 500.000 fino ad un importo inferiore a € 1.000.000</t>
  </si>
  <si>
    <t>Contratti da € 1.000.000 fino ad un importo inferiore a € 5.000.000</t>
  </si>
  <si>
    <t>Contratti oltre € 5.000.000</t>
  </si>
  <si>
    <t>Selezionare l'Oggetto principale del contratto:</t>
  </si>
  <si>
    <t>Selezionare la Fattispecie Contrattuale:</t>
  </si>
  <si>
    <t>Funzionamento ordinario</t>
  </si>
  <si>
    <t>Codice fiscale scuola</t>
  </si>
  <si>
    <t>Estremi approvazione PTOF</t>
  </si>
  <si>
    <t xml:space="preserve">Estremi approvazione Regolamento d’Istituto che disciplina le modalità di acquisti </t>
  </si>
  <si>
    <t>Istituto d'Istruzione Superiore "G. Bonsignori" - Remedello</t>
  </si>
  <si>
    <t>Via Avis, 1 - tel 030.957227 - 030.957228 - fax 030.9953911</t>
  </si>
  <si>
    <t>25010 Remedello - BS</t>
  </si>
  <si>
    <t>BSIS023006</t>
  </si>
  <si>
    <t>25023 Gottolengo - BS</t>
  </si>
  <si>
    <t>R - R98  Fondo di riserva</t>
  </si>
  <si>
    <t>(13) Fatture, parcelle, notule, ricevute (recanti corrispettivi assoggettati ad iva)</t>
  </si>
  <si>
    <t>(1) Esente</t>
  </si>
  <si>
    <t>(2) bonifici liquidazione fatture</t>
  </si>
  <si>
    <t xml:space="preserve">Agenzia delle Entrate di </t>
  </si>
  <si>
    <t xml:space="preserve">       Disavanzo di amministrazione presunto</t>
  </si>
  <si>
    <t>100  /  01  /  001    Disavanzo di amministrazione presunto</t>
  </si>
  <si>
    <t xml:space="preserve">       Disponibilità da programmare</t>
  </si>
  <si>
    <t>99  /  01  /  002    Altre partite di giro</t>
  </si>
  <si>
    <t>101  /  01  /  001    Disponibilità da programmare</t>
  </si>
  <si>
    <t>R</t>
  </si>
  <si>
    <t>Oneri su finanziamenti specifici</t>
  </si>
  <si>
    <t>Rimborso di mutui</t>
  </si>
  <si>
    <t>Restituzione versamenti non dovuti</t>
  </si>
  <si>
    <t>Fondo di riserva</t>
  </si>
  <si>
    <t>Fornitura</t>
  </si>
  <si>
    <t xml:space="preserve">Elenco operatori invitati a presentare offerte
(denominazione e C.F.)
</t>
  </si>
  <si>
    <t xml:space="preserve">  Dati per foglio contratti.</t>
  </si>
  <si>
    <t>Da questo punto: Prima di fare il Mandato, devi inserire i dati della fattura e stampre la LIQUIDAZIONE DELLA SPESA e se necessario il Collaudo.</t>
  </si>
  <si>
    <t>Aggiudicatario
(denominazione e C.F.)</t>
  </si>
  <si>
    <r>
      <t>il provvedimento a contrarre relativo ad affidamenti diretti deve inter alia riportare anche l’affidatario prescelto e la specificazione delle ragioni della scelta dell’affidatario.
(</t>
    </r>
    <r>
      <rPr>
        <sz val="10"/>
        <color indexed="10"/>
        <rFont val="Arial"/>
        <family val="2"/>
      </rPr>
      <t>scrivere nome ditta e motivi della scelta, max 200 caratteri</t>
    </r>
    <r>
      <rPr>
        <sz val="10"/>
        <rFont val="Arial"/>
        <family val="2"/>
      </rPr>
      <t>)</t>
    </r>
  </si>
  <si>
    <t>Richiesta preventivo</t>
  </si>
  <si>
    <t>Dati aggiornati al 31 gennaio 2020</t>
  </si>
  <si>
    <t>Dati aggiornati al 29 febbraio 2020</t>
  </si>
  <si>
    <t>Dati aggiornati al 31 marzo 2020</t>
  </si>
  <si>
    <t>Dati aggiornati al 30 aprile 2020</t>
  </si>
  <si>
    <t>Dati aggiornati al 31 maggio 2020</t>
  </si>
  <si>
    <t>Dati aggiornati al 30 giugno 2020</t>
  </si>
  <si>
    <t>Dati aggiornati al 31 luglio 2020</t>
  </si>
  <si>
    <t>Dati aggiornati al 31 agosto 2020</t>
  </si>
  <si>
    <t>Dati aggiornati al 30 settembre 2020</t>
  </si>
  <si>
    <t>Dati aggiornati al 31 ottobre 2020</t>
  </si>
  <si>
    <t>Dati aggiornati al 30 novembre 2020</t>
  </si>
  <si>
    <t>Dati aggiornati al 31 dicembre 2020</t>
  </si>
  <si>
    <t>Importo di aggiudicazione
(al netto dell'IVA)</t>
  </si>
  <si>
    <t>(1) bonifici, stipendi e rimborsi spese ai dipendenti</t>
  </si>
  <si>
    <t>Di autorizzare la spesa complessiva stimata da porsi a carico del bilancio dell’Istituto</t>
  </si>
  <si>
    <t>26100 Cremona</t>
  </si>
  <si>
    <t>Cremona</t>
  </si>
  <si>
    <t>Centro Provinciale per l'istruzione degli adulti - CPIA1 Cremona</t>
  </si>
  <si>
    <t>Via Palestro, 33 Tel. 0372  27662</t>
  </si>
  <si>
    <t>CRMM04400D</t>
  </si>
  <si>
    <t>Totale</t>
  </si>
  <si>
    <t>imponibile</t>
  </si>
  <si>
    <t>iva</t>
  </si>
  <si>
    <t>Aggiornamenti</t>
  </si>
  <si>
    <t>Software già in uso presso quest'istituzione</t>
  </si>
  <si>
    <t>Adesione progetto regionale</t>
  </si>
  <si>
    <t>Accordo di rete</t>
  </si>
  <si>
    <t>Esente art. 124 D.L. 34/2020 (Covid-19)</t>
  </si>
  <si>
    <t>spese non soggette a IVA - visite medico comptente (Art. 10, DPR 633/1972).</t>
  </si>
  <si>
    <t xml:space="preserve"> =======</t>
  </si>
  <si>
    <t>01--01--2021</t>
  </si>
  <si>
    <t>02--01--2021</t>
  </si>
  <si>
    <t>03--01--2021</t>
  </si>
  <si>
    <t>04--01--2021</t>
  </si>
  <si>
    <t>05--01--2021</t>
  </si>
  <si>
    <t>06--01--2021</t>
  </si>
  <si>
    <t>07--01--2021</t>
  </si>
  <si>
    <t>08--01--2021</t>
  </si>
  <si>
    <t>09--01--2021</t>
  </si>
  <si>
    <t>10--01--2021</t>
  </si>
  <si>
    <t>11--01--2021</t>
  </si>
  <si>
    <t>12--01--2021</t>
  </si>
  <si>
    <t>13--01--2021</t>
  </si>
  <si>
    <t>14--01--2021</t>
  </si>
  <si>
    <t>15--01--2021</t>
  </si>
  <si>
    <t>16--01--2021</t>
  </si>
  <si>
    <t>17--01--2021</t>
  </si>
  <si>
    <t>18--01--2021</t>
  </si>
  <si>
    <t>19--01--2021</t>
  </si>
  <si>
    <t>20--01--2021</t>
  </si>
  <si>
    <t>21--01--2021</t>
  </si>
  <si>
    <t>22--01--2021</t>
  </si>
  <si>
    <t>23--01--2021</t>
  </si>
  <si>
    <t>24--01--2021</t>
  </si>
  <si>
    <t>25--01--2021</t>
  </si>
  <si>
    <t>26--01--2021</t>
  </si>
  <si>
    <t>27--01--2021</t>
  </si>
  <si>
    <t>28--01--2021</t>
  </si>
  <si>
    <t>29--01--2021</t>
  </si>
  <si>
    <t>30--01--2021</t>
  </si>
  <si>
    <t>31--01--2021</t>
  </si>
  <si>
    <t>01--02--2021</t>
  </si>
  <si>
    <t>02--02--2021</t>
  </si>
  <si>
    <t>03--02--2021</t>
  </si>
  <si>
    <t>04--02--2021</t>
  </si>
  <si>
    <t>05--02--2021</t>
  </si>
  <si>
    <t>06--02--2021</t>
  </si>
  <si>
    <t>07--02--2021</t>
  </si>
  <si>
    <t>08--02--2021</t>
  </si>
  <si>
    <t>09--02--2021</t>
  </si>
  <si>
    <t>10--02--2021</t>
  </si>
  <si>
    <t>11--02--2021</t>
  </si>
  <si>
    <t>12--02--2021</t>
  </si>
  <si>
    <t>13--02--2021</t>
  </si>
  <si>
    <t>14--02--2021</t>
  </si>
  <si>
    <t>15--02--2021</t>
  </si>
  <si>
    <t>16--02--2021</t>
  </si>
  <si>
    <t>17--02--2021</t>
  </si>
  <si>
    <t>18--02--2021</t>
  </si>
  <si>
    <t>19--02--2021</t>
  </si>
  <si>
    <t>20--02--2021</t>
  </si>
  <si>
    <t>21--02--2021</t>
  </si>
  <si>
    <t>22--02--2021</t>
  </si>
  <si>
    <t>23--02--2021</t>
  </si>
  <si>
    <t>24--02--2021</t>
  </si>
  <si>
    <t>25--02--2021</t>
  </si>
  <si>
    <t>26--02--2021</t>
  </si>
  <si>
    <t>27--02--2021</t>
  </si>
  <si>
    <t>28--02--2021</t>
  </si>
  <si>
    <t>01--03--2021</t>
  </si>
  <si>
    <t>02--03--2021</t>
  </si>
  <si>
    <t>03--03--2021</t>
  </si>
  <si>
    <t>04--03--2021</t>
  </si>
  <si>
    <t>05--03--2021</t>
  </si>
  <si>
    <t>06--03--2021</t>
  </si>
  <si>
    <t>07--03--2021</t>
  </si>
  <si>
    <t>08--03--2021</t>
  </si>
  <si>
    <t>09--03--2021</t>
  </si>
  <si>
    <t>10--03--2021</t>
  </si>
  <si>
    <t>11--03--2021</t>
  </si>
  <si>
    <t>12--03--2021</t>
  </si>
  <si>
    <t>13--03--2021</t>
  </si>
  <si>
    <t>14--03--2021</t>
  </si>
  <si>
    <t>15--03--2021</t>
  </si>
  <si>
    <t>16--03--2021</t>
  </si>
  <si>
    <t>17--03--2021</t>
  </si>
  <si>
    <t>18--03--2021</t>
  </si>
  <si>
    <t>19--03--2021</t>
  </si>
  <si>
    <t>20--03--2021</t>
  </si>
  <si>
    <t>21--03--2021</t>
  </si>
  <si>
    <t>22--03--2021</t>
  </si>
  <si>
    <t>23--03--2021</t>
  </si>
  <si>
    <t>24--03--2021</t>
  </si>
  <si>
    <t>25--03--2021</t>
  </si>
  <si>
    <t>26--03--2021</t>
  </si>
  <si>
    <t>27--03--2021</t>
  </si>
  <si>
    <t>28--03--2021</t>
  </si>
  <si>
    <t>29--03--2021</t>
  </si>
  <si>
    <t>30--03--2021</t>
  </si>
  <si>
    <t>31--03--2021</t>
  </si>
  <si>
    <t>01--04--2021</t>
  </si>
  <si>
    <t>02--04--2021</t>
  </si>
  <si>
    <t>03--04--2021</t>
  </si>
  <si>
    <t>04--04--2021</t>
  </si>
  <si>
    <t>05--04--2021</t>
  </si>
  <si>
    <t>06--04--2021</t>
  </si>
  <si>
    <t>07--04--2021</t>
  </si>
  <si>
    <t>08--04--2021</t>
  </si>
  <si>
    <t>09--04--2021</t>
  </si>
  <si>
    <t>10--04--2021</t>
  </si>
  <si>
    <t>11--04--2021</t>
  </si>
  <si>
    <t>12--04--2021</t>
  </si>
  <si>
    <t>13--04--2021</t>
  </si>
  <si>
    <t>14--04--2021</t>
  </si>
  <si>
    <t>15--04--2021</t>
  </si>
  <si>
    <t>16--04--2021</t>
  </si>
  <si>
    <t>17--04--2021</t>
  </si>
  <si>
    <t>18--04--2021</t>
  </si>
  <si>
    <t>19--04--2021</t>
  </si>
  <si>
    <t>20--04--2021</t>
  </si>
  <si>
    <t>21--04--2021</t>
  </si>
  <si>
    <t>22--04--2021</t>
  </si>
  <si>
    <t>23--04--2021</t>
  </si>
  <si>
    <t>24--04--2021</t>
  </si>
  <si>
    <t>25--04--2021</t>
  </si>
  <si>
    <t>26--04--2021</t>
  </si>
  <si>
    <t>27--04--2021</t>
  </si>
  <si>
    <t>28--04--2021</t>
  </si>
  <si>
    <t>29--04--2021</t>
  </si>
  <si>
    <t>30--04--2021</t>
  </si>
  <si>
    <t>01--05--2021</t>
  </si>
  <si>
    <t>02--05--2021</t>
  </si>
  <si>
    <t>03--05--2021</t>
  </si>
  <si>
    <t>04--05--2021</t>
  </si>
  <si>
    <t>05--05--2021</t>
  </si>
  <si>
    <t>06--05--2021</t>
  </si>
  <si>
    <t>07--05--2021</t>
  </si>
  <si>
    <t>08--05--2021</t>
  </si>
  <si>
    <t>09--05--2021</t>
  </si>
  <si>
    <t>10--05--2021</t>
  </si>
  <si>
    <t>11--05--2021</t>
  </si>
  <si>
    <t>12--05--2021</t>
  </si>
  <si>
    <t>13--05--2021</t>
  </si>
  <si>
    <t>14--05--2021</t>
  </si>
  <si>
    <t>15--05--2021</t>
  </si>
  <si>
    <t>16--05--2021</t>
  </si>
  <si>
    <t>17--05--2021</t>
  </si>
  <si>
    <t>18--05--2021</t>
  </si>
  <si>
    <t>19--05--2021</t>
  </si>
  <si>
    <t>20--05--2021</t>
  </si>
  <si>
    <t>21--05--2021</t>
  </si>
  <si>
    <t>22--05--2021</t>
  </si>
  <si>
    <t>23--05--2021</t>
  </si>
  <si>
    <t>24--05--2021</t>
  </si>
  <si>
    <t>25--05--2021</t>
  </si>
  <si>
    <t>26--05--2021</t>
  </si>
  <si>
    <t>27--05--2021</t>
  </si>
  <si>
    <t>28--05--2021</t>
  </si>
  <si>
    <t>29--05--2021</t>
  </si>
  <si>
    <t>30--05--2021</t>
  </si>
  <si>
    <t>31--05--2021</t>
  </si>
  <si>
    <t>01--06--2021</t>
  </si>
  <si>
    <t>02--06--2021</t>
  </si>
  <si>
    <t>03--06--2021</t>
  </si>
  <si>
    <t>04--06--2021</t>
  </si>
  <si>
    <t>05--06--2021</t>
  </si>
  <si>
    <t>06--06--2021</t>
  </si>
  <si>
    <t>07--06--2021</t>
  </si>
  <si>
    <t>08--06--2021</t>
  </si>
  <si>
    <t>09--06--2021</t>
  </si>
  <si>
    <t>10--06--2021</t>
  </si>
  <si>
    <t>11--06--2021</t>
  </si>
  <si>
    <t>12--06--2021</t>
  </si>
  <si>
    <t>13--06--2021</t>
  </si>
  <si>
    <t>14--06--2021</t>
  </si>
  <si>
    <t>15--06--2021</t>
  </si>
  <si>
    <t>16--06--2021</t>
  </si>
  <si>
    <t>17--06--2021</t>
  </si>
  <si>
    <t>18--06--2021</t>
  </si>
  <si>
    <t>19--06--2021</t>
  </si>
  <si>
    <t>20--06--2021</t>
  </si>
  <si>
    <t>21--06--2021</t>
  </si>
  <si>
    <t>22--06--2021</t>
  </si>
  <si>
    <t>23--06--2021</t>
  </si>
  <si>
    <t>24--06--2021</t>
  </si>
  <si>
    <t>25--06--2021</t>
  </si>
  <si>
    <t>26--06--2021</t>
  </si>
  <si>
    <t>27--06--2021</t>
  </si>
  <si>
    <t>28--06--2021</t>
  </si>
  <si>
    <t>29--06--2021</t>
  </si>
  <si>
    <t>30--06--2021</t>
  </si>
  <si>
    <t>01--07--2021</t>
  </si>
  <si>
    <t>02--07--2021</t>
  </si>
  <si>
    <t>03--07--2021</t>
  </si>
  <si>
    <t>04--07--2021</t>
  </si>
  <si>
    <t>05--07--2021</t>
  </si>
  <si>
    <t>06--07--2021</t>
  </si>
  <si>
    <t>07--07--2021</t>
  </si>
  <si>
    <t>08--07--2021</t>
  </si>
  <si>
    <t>09--07--2021</t>
  </si>
  <si>
    <t>10--07--2021</t>
  </si>
  <si>
    <t>11--07--2021</t>
  </si>
  <si>
    <t>12--07--2021</t>
  </si>
  <si>
    <t>13--07--2021</t>
  </si>
  <si>
    <t>14--07--2021</t>
  </si>
  <si>
    <t>15--07--2021</t>
  </si>
  <si>
    <t>16--07--2021</t>
  </si>
  <si>
    <t>17--07--2021</t>
  </si>
  <si>
    <t>18--07--2021</t>
  </si>
  <si>
    <t>19--07--2021</t>
  </si>
  <si>
    <t>20--07--2021</t>
  </si>
  <si>
    <t>21--07--2021</t>
  </si>
  <si>
    <t>22--07--2021</t>
  </si>
  <si>
    <t>23--07--2021</t>
  </si>
  <si>
    <t>24--07--2021</t>
  </si>
  <si>
    <t>25--07--2021</t>
  </si>
  <si>
    <t>26--07--2021</t>
  </si>
  <si>
    <t>27--07--2021</t>
  </si>
  <si>
    <t>28--07--2021</t>
  </si>
  <si>
    <t>29--07--2021</t>
  </si>
  <si>
    <t>30--07--2021</t>
  </si>
  <si>
    <t>31--07--2021</t>
  </si>
  <si>
    <t>01--08--2021</t>
  </si>
  <si>
    <t>02--08--2021</t>
  </si>
  <si>
    <t>03--08--2021</t>
  </si>
  <si>
    <t>04--08--2021</t>
  </si>
  <si>
    <t>05--08--2021</t>
  </si>
  <si>
    <t>06--08--2021</t>
  </si>
  <si>
    <t>07--08--2021</t>
  </si>
  <si>
    <t>08--08--2021</t>
  </si>
  <si>
    <t>09--08--2021</t>
  </si>
  <si>
    <t>10--08--2021</t>
  </si>
  <si>
    <t>11--08--2021</t>
  </si>
  <si>
    <t>12--08--2021</t>
  </si>
  <si>
    <t>13--08--2021</t>
  </si>
  <si>
    <t>14--08--2021</t>
  </si>
  <si>
    <t>15--08--2021</t>
  </si>
  <si>
    <t>16--08--2021</t>
  </si>
  <si>
    <t>17--08--2021</t>
  </si>
  <si>
    <t>18--08--2021</t>
  </si>
  <si>
    <t>19--08--2021</t>
  </si>
  <si>
    <t>20--08--2021</t>
  </si>
  <si>
    <t>21--08--2021</t>
  </si>
  <si>
    <t>22--08--2021</t>
  </si>
  <si>
    <t>23--08--2021</t>
  </si>
  <si>
    <t>24--08--2021</t>
  </si>
  <si>
    <t>25--08--2021</t>
  </si>
  <si>
    <t>26--08--2021</t>
  </si>
  <si>
    <t>27--08--2021</t>
  </si>
  <si>
    <t>28--08--2021</t>
  </si>
  <si>
    <t>29--08--2021</t>
  </si>
  <si>
    <t>30--08--2021</t>
  </si>
  <si>
    <t>31--08--2021</t>
  </si>
  <si>
    <t>01--09--2021</t>
  </si>
  <si>
    <t>02--09--2021</t>
  </si>
  <si>
    <t>03--09--2021</t>
  </si>
  <si>
    <t>04--09--2021</t>
  </si>
  <si>
    <t>05--09--2021</t>
  </si>
  <si>
    <t>06--09--2021</t>
  </si>
  <si>
    <t>07--09--2021</t>
  </si>
  <si>
    <t>08--09--2021</t>
  </si>
  <si>
    <t>09--09--2021</t>
  </si>
  <si>
    <t>10--09--2021</t>
  </si>
  <si>
    <t>11--09--2021</t>
  </si>
  <si>
    <t>12--09--2021</t>
  </si>
  <si>
    <t>13--09--2021</t>
  </si>
  <si>
    <t>14--09--2021</t>
  </si>
  <si>
    <t>15--09--2021</t>
  </si>
  <si>
    <t>16--09--2021</t>
  </si>
  <si>
    <t>17--09--2021</t>
  </si>
  <si>
    <t>18--09--2021</t>
  </si>
  <si>
    <t>19--09--2021</t>
  </si>
  <si>
    <t>20--09--2021</t>
  </si>
  <si>
    <t>21--09--2021</t>
  </si>
  <si>
    <t>22--09--2021</t>
  </si>
  <si>
    <t>23--09--2021</t>
  </si>
  <si>
    <t>24--09--2021</t>
  </si>
  <si>
    <t>25--09--2021</t>
  </si>
  <si>
    <t>26--09--2021</t>
  </si>
  <si>
    <t>27--09--2021</t>
  </si>
  <si>
    <t>28--09--2021</t>
  </si>
  <si>
    <t>29--09--2021</t>
  </si>
  <si>
    <t>30--09--2021</t>
  </si>
  <si>
    <t>01--10--2021</t>
  </si>
  <si>
    <t>02--10--2021</t>
  </si>
  <si>
    <t>03--10--2021</t>
  </si>
  <si>
    <t>04--10--2021</t>
  </si>
  <si>
    <t>05--10--2021</t>
  </si>
  <si>
    <t>06--10--2021</t>
  </si>
  <si>
    <t>07--10--2021</t>
  </si>
  <si>
    <t>08--10--2021</t>
  </si>
  <si>
    <t>09--10--2021</t>
  </si>
  <si>
    <t>10--10--2021</t>
  </si>
  <si>
    <t>11--10--2021</t>
  </si>
  <si>
    <t>12--10--2021</t>
  </si>
  <si>
    <t>13--10--2021</t>
  </si>
  <si>
    <t>14--10--2021</t>
  </si>
  <si>
    <t>15--10--2021</t>
  </si>
  <si>
    <t>16--10--2021</t>
  </si>
  <si>
    <t>17--10--2021</t>
  </si>
  <si>
    <t>18--10--2021</t>
  </si>
  <si>
    <t>19--10--2021</t>
  </si>
  <si>
    <t>20--10--2021</t>
  </si>
  <si>
    <t>21--10--2021</t>
  </si>
  <si>
    <t>22--10--2021</t>
  </si>
  <si>
    <t>23--10--2021</t>
  </si>
  <si>
    <t>24--10--2021</t>
  </si>
  <si>
    <t>25--10--2021</t>
  </si>
  <si>
    <t>26--10--2021</t>
  </si>
  <si>
    <t>27--10--2021</t>
  </si>
  <si>
    <t>28--10--2021</t>
  </si>
  <si>
    <t>29--10--2021</t>
  </si>
  <si>
    <t>30--10--2021</t>
  </si>
  <si>
    <t>31--10--2021</t>
  </si>
  <si>
    <t>01--11--2021</t>
  </si>
  <si>
    <t>02--11--2021</t>
  </si>
  <si>
    <t>03--11--2021</t>
  </si>
  <si>
    <t>04--11--2021</t>
  </si>
  <si>
    <t>05--11--2021</t>
  </si>
  <si>
    <t>06--11--2021</t>
  </si>
  <si>
    <t>07--11--2021</t>
  </si>
  <si>
    <t>08--11--2021</t>
  </si>
  <si>
    <t>09--11--2021</t>
  </si>
  <si>
    <t>10--11--2021</t>
  </si>
  <si>
    <t>11--11--2021</t>
  </si>
  <si>
    <t>12--11--2021</t>
  </si>
  <si>
    <t>13--11--2021</t>
  </si>
  <si>
    <t>14--11--2021</t>
  </si>
  <si>
    <t>15--11--2021</t>
  </si>
  <si>
    <t>16--11--2021</t>
  </si>
  <si>
    <t>17--11--2021</t>
  </si>
  <si>
    <t>18--11--2021</t>
  </si>
  <si>
    <t>19--11--2021</t>
  </si>
  <si>
    <t>20--11--2021</t>
  </si>
  <si>
    <t>21--11--2021</t>
  </si>
  <si>
    <t>22--11--2021</t>
  </si>
  <si>
    <t>23--11--2021</t>
  </si>
  <si>
    <t>24--11--2021</t>
  </si>
  <si>
    <t>25--11--2021</t>
  </si>
  <si>
    <t>26--11--2021</t>
  </si>
  <si>
    <t>27--11--2021</t>
  </si>
  <si>
    <t>28--11--2021</t>
  </si>
  <si>
    <t>29--11--2021</t>
  </si>
  <si>
    <t>30--11--2021</t>
  </si>
  <si>
    <t>01--12--2021</t>
  </si>
  <si>
    <t>02--12--2021</t>
  </si>
  <si>
    <t>03--12--2021</t>
  </si>
  <si>
    <t>04--12--2021</t>
  </si>
  <si>
    <t>05--12--2021</t>
  </si>
  <si>
    <t>06--12--2021</t>
  </si>
  <si>
    <t>07--12--2021</t>
  </si>
  <si>
    <t>08--12--2021</t>
  </si>
  <si>
    <t>09--12--2021</t>
  </si>
  <si>
    <t>10--12--2021</t>
  </si>
  <si>
    <t>11--12--2021</t>
  </si>
  <si>
    <t>12--12--2021</t>
  </si>
  <si>
    <t>13--12--2021</t>
  </si>
  <si>
    <t>14--12--2021</t>
  </si>
  <si>
    <t>15--12--2021</t>
  </si>
  <si>
    <t>16--12--2021</t>
  </si>
  <si>
    <t>17--12--2021</t>
  </si>
  <si>
    <t>18--12--2021</t>
  </si>
  <si>
    <t>19--12--2021</t>
  </si>
  <si>
    <t>20--12--2021</t>
  </si>
  <si>
    <t>21--12--2021</t>
  </si>
  <si>
    <t>22--12--2021</t>
  </si>
  <si>
    <t>23--12--2021</t>
  </si>
  <si>
    <t>24--12--2021</t>
  </si>
  <si>
    <t>25--12--2021</t>
  </si>
  <si>
    <t>26--12--2021</t>
  </si>
  <si>
    <t>27--12--2021</t>
  </si>
  <si>
    <t>28--12--2021</t>
  </si>
  <si>
    <t>29--12--2021</t>
  </si>
  <si>
    <t>30--12--2021</t>
  </si>
  <si>
    <t>31--12--2021</t>
  </si>
  <si>
    <t>pagare nel 2022</t>
  </si>
  <si>
    <t>Registro determine 2021 - versione 1.0 - N.A.</t>
  </si>
  <si>
    <t xml:space="preserve">    A</t>
  </si>
  <si>
    <t xml:space="preserve">    B</t>
  </si>
  <si>
    <t xml:space="preserve">    C</t>
  </si>
  <si>
    <t>(1) Esente bollo</t>
  </si>
  <si>
    <t>(2) Assoggettato bollo a carico ente</t>
  </si>
  <si>
    <t>(3) Assoggettato bollo a carico beneficiario</t>
  </si>
  <si>
    <t>(2) A carico Ente</t>
  </si>
  <si>
    <t>(3) A carico beneficiario</t>
  </si>
  <si>
    <t>(1) Contratti di importo inferiore a € 40.000</t>
  </si>
  <si>
    <t>(1) agli atti</t>
  </si>
  <si>
    <t>(1) regolare</t>
  </si>
  <si>
    <t>Categoria merceologica oggetto della fornitura di cui al DPCM soggetti aggregatori. Disposizioni in materia di centralizzazione della spesa pubblica (art. 9 comma 3 D.L. 66/2014): Lavori oppure beni e servizi non elencati nell'art. 1 DPCM 24/12/2015</t>
  </si>
  <si>
    <t>le disposizioni integrative e correttive al Decreto Legislativo 18 aprile 2016, n. 50, aggiornato con le modifiche, da ultimo, introdotte dalla Legge 30 dicembre 2018, n. 145 in vigore dal 01-01-2019;</t>
  </si>
  <si>
    <t>LEGGE 23 dicembre 2014, n. 190</t>
  </si>
  <si>
    <t>Vademecum bollo sui documenti di spesa</t>
  </si>
  <si>
    <t xml:space="preserve">Di essere stato autorizzato dal Dirigente Scolastico della Scuola di servizio a svolgere incarichi temporanei </t>
  </si>
  <si>
    <t>per l'espletamento attività studio, ricerca e consulenza tecnica presso amministrazioni statali. (Art.57 CCNL</t>
  </si>
  <si>
    <t>29/11/07 “ collaborazione in altre scuola per attività che richiedano particolari competenze professionali ..).</t>
  </si>
  <si>
    <t>Liceo delle Scienze Umane ed Economico Sociale "Sofonisba Anguissola" Cremona</t>
  </si>
  <si>
    <t>Via Palestro, 30 - Tel. 0372 531175/0372 21757 - Fax 0372 222 649</t>
  </si>
  <si>
    <t>crpm02000e</t>
  </si>
  <si>
    <t>Per inserire o eliminare righe neI fogli "ENTRATE" e "DETERMINE" bisogna selezionare la riga e cliccare su Inserisci o Elimina, vedi esempio:</t>
  </si>
  <si>
    <t>Istituto Istruzione Superiore "Pietro Sraffa" Crema</t>
  </si>
  <si>
    <t>Via Piacenza, 52/C - tel 03730257802 fax 0373 84337</t>
  </si>
  <si>
    <t>26013 Crema - CR</t>
  </si>
  <si>
    <t>CRIS011009</t>
  </si>
  <si>
    <t>Istituto Statale di Istruzione Superiore "Guido Galli" Bergamo</t>
  </si>
  <si>
    <t>Via Mauro Gavazzeni, 37 - Tel 035319338. Fax 035315547</t>
  </si>
  <si>
    <t>24125 Bergamo (BG)</t>
  </si>
  <si>
    <t>Bergamo</t>
  </si>
  <si>
    <t>BGIS03800B</t>
  </si>
  <si>
    <t>Istituto Comprensivo "Giovanni Lucio" - Muggia</t>
  </si>
  <si>
    <t>Via D'Annunzio, 48 - tel 040271102 fax 040272135</t>
  </si>
  <si>
    <t>34015 Muggia - TS</t>
  </si>
  <si>
    <t>Trieste</t>
  </si>
  <si>
    <t>TSIC804009</t>
  </si>
  <si>
    <t>Istituto d'Istruzione Superiore "A. Sacco" - Sant'Arsenio</t>
  </si>
  <si>
    <t>Via G. Florenzano, 4 - tel 0975 396108 fax 0975 396006</t>
  </si>
  <si>
    <t>84037 Sant'Arsenio - SA</t>
  </si>
  <si>
    <t>Salerno</t>
  </si>
  <si>
    <t>SAIS02100L</t>
  </si>
  <si>
    <t>Istituto Comprensivo Via Bologna - Bresso</t>
  </si>
  <si>
    <t>Via Bologna, 38 - tel 0261455390</t>
  </si>
  <si>
    <t>20091 Bresso - MI</t>
  </si>
  <si>
    <t>Milano</t>
  </si>
  <si>
    <t>MIIC8GF00L</t>
  </si>
  <si>
    <t>Liceo Scientifico Statale "G. Aselli" Cremona</t>
  </si>
  <si>
    <t>Via Palestro, 31/a - tel 0372 22051 fax 0372 36369</t>
  </si>
  <si>
    <t>CRPS01000V</t>
  </si>
  <si>
    <t>Istituto Comprensivo Val Ceno - Bardi</t>
  </si>
  <si>
    <t>Via Cardinale Samorè, 4 - tel. 052572369 fax 0525733456</t>
  </si>
  <si>
    <t>43032 Bardi (PR)</t>
  </si>
  <si>
    <t>Parma</t>
  </si>
  <si>
    <t>PRIC81000E</t>
  </si>
  <si>
    <t>Liceo Scientifico Statale "Leonardo" Brescia</t>
  </si>
  <si>
    <t>Via Balestrieri, 6 - Tel 0302420989 fax 0302420706</t>
  </si>
  <si>
    <t>25124 Brescia</t>
  </si>
  <si>
    <t>Istituto Comprensivo "Via Ercole Marelli" Roma</t>
  </si>
  <si>
    <t>Via Ercole Marelli, 21 - tel 06-2054109 fax 06-20449238</t>
  </si>
  <si>
    <t>00133 Roma</t>
  </si>
  <si>
    <t>Roma</t>
  </si>
  <si>
    <t>rmic8e4008</t>
  </si>
  <si>
    <t>Istituto Istruzione Superiore "Ettore Majorana" Cesano Maderno</t>
  </si>
  <si>
    <t>Via De Gasperi, 6 - tel 0362505002</t>
  </si>
  <si>
    <t>20811 Cesano Maderno - MB</t>
  </si>
  <si>
    <t>Monza Brianza</t>
  </si>
  <si>
    <t>MBIS06200Q</t>
  </si>
  <si>
    <t>I.P.S.S.A.R. "Alfredo Beltrame" - Vittorio Veneto</t>
  </si>
  <si>
    <t>Via Carso, 114 - tel 0438 556060 fax 0438 946336</t>
  </si>
  <si>
    <t>31029 Vittorio Veneto - TV</t>
  </si>
  <si>
    <t>Treviso</t>
  </si>
  <si>
    <t>TVRH06000P</t>
  </si>
  <si>
    <t>Istituto di Istruzione Superiore "Marco Polo" - Colico</t>
  </si>
  <si>
    <t xml:space="preserve">Via La Madoneta, 3 - tel 0341 940413 fax 0341 940448 </t>
  </si>
  <si>
    <t>23823 Colico - LC</t>
  </si>
  <si>
    <t>Lecco</t>
  </si>
  <si>
    <t>LCIS003001</t>
  </si>
  <si>
    <t>Istituto Comprensivo "Innocenzo IX" - Baceno</t>
  </si>
  <si>
    <t>Via Innocenzo IX, 2 tel/fax 0324 62088 fax 0324 627935</t>
  </si>
  <si>
    <t>28861 Baceno - VB</t>
  </si>
  <si>
    <t>Verbania</t>
  </si>
  <si>
    <t>vbic805003</t>
  </si>
  <si>
    <t>Istituto Comprensivo "Don Milani" - Rovato</t>
  </si>
  <si>
    <t>Via Solferino, 45 - tel 030 7721457 - 030 723130</t>
  </si>
  <si>
    <t>25038 Rovato - BS</t>
  </si>
  <si>
    <t>BSIC843007</t>
  </si>
  <si>
    <t>Istituto Comprensivo di Fiorenzuola d'Arda</t>
  </si>
  <si>
    <t>Via San Bernardo da Chiaravalle, 10 - tel: 0523987030 fax: 0523987030</t>
  </si>
  <si>
    <t>29017 Fiorenzuola d'Arda - PC</t>
  </si>
  <si>
    <t>Piacenza</t>
  </si>
  <si>
    <t>PCIC818008</t>
  </si>
  <si>
    <t>Istituto Comprensivo con Lingua Slovena - Doberdò del Lago</t>
  </si>
  <si>
    <t>Piazza San Martino, 1 - tel 0481 78009 fax 0481 784901</t>
  </si>
  <si>
    <t>34070 Doberdò del Lago - GO</t>
  </si>
  <si>
    <t>Gorizia</t>
  </si>
  <si>
    <t>GOIC81100L</t>
  </si>
  <si>
    <t>Istituto Tecnico Economico "Luigi Amabile" Avellino</t>
  </si>
  <si>
    <t>Via Morelli e Silvati, 13 - tel . 0825/1643269</t>
  </si>
  <si>
    <t>83100 Avellino - AV</t>
  </si>
  <si>
    <t>Avellino</t>
  </si>
  <si>
    <t>AVTD03000B</t>
  </si>
  <si>
    <t>Istituto Comprensivo II "Trebeschi" Desenzano del Garda</t>
  </si>
  <si>
    <t>Via Ugo Foscolo, 14 - tel.0309110253 Fax.0309902912</t>
  </si>
  <si>
    <t>25010 Desenzano del Garda - BS</t>
  </si>
  <si>
    <t>BSIC8AB00G</t>
  </si>
  <si>
    <t>Istituto Comprensivo Statale "Enrico de Nicola" Casalnuovo di Napoli</t>
  </si>
  <si>
    <t>Via Roma, 202 - tel 0818423128 fax 0815224408</t>
  </si>
  <si>
    <t>80013 Casalnuovo di Napoli</t>
  </si>
  <si>
    <t>Napoli</t>
  </si>
  <si>
    <t>NAIC898003</t>
  </si>
  <si>
    <t>Istituto Comprensivo di Grumello del Monte</t>
  </si>
  <si>
    <t>Via 4 Martiri di Lovere, 12/B - tel 035830709 fax 0354421591</t>
  </si>
  <si>
    <t>24064 Grumello del Monte</t>
  </si>
  <si>
    <t>BGIC85200D</t>
  </si>
  <si>
    <t>Frosinone</t>
  </si>
  <si>
    <t>Istituto Comprensivo Statale "Evan Gorga" - Broccostella</t>
  </si>
  <si>
    <t>Via della Vandra, 627 - tel 0776 890379 fax 0776 891471</t>
  </si>
  <si>
    <t>03030 Broccostella - FR</t>
  </si>
  <si>
    <t>FRIC81700E</t>
  </si>
  <si>
    <t>I.P.S.E.O.A. "Carlo Porta" - Milano</t>
  </si>
  <si>
    <t>Via Uruguay, 26/2- tel 0238003686</t>
  </si>
  <si>
    <t>20151 Milano</t>
  </si>
  <si>
    <t xml:space="preserve">Milano </t>
  </si>
  <si>
    <t>MIRH02000X</t>
  </si>
  <si>
    <t>Istituto Comprensivo "Don Chendi" - Tresigallo</t>
  </si>
  <si>
    <t>Via Franceschini, 2 - tel 0533/601130 - 600767</t>
  </si>
  <si>
    <t>44039 Tresigallo - FE</t>
  </si>
  <si>
    <t>Ferrara</t>
  </si>
  <si>
    <t>feic803001</t>
  </si>
  <si>
    <t>Istituto Comprensivo "Dante Alighieri" - Calcinato</t>
  </si>
  <si>
    <t>Via Arnaldo, 64 - tel 030/963134 - 030/9637507</t>
  </si>
  <si>
    <t>25011 Calcinato - BS</t>
  </si>
  <si>
    <t>BSIC829001</t>
  </si>
  <si>
    <t>Liceo Scientifico Statale "Lorenzo Mascheroni" - Bergamo</t>
  </si>
  <si>
    <t>Via Alberico da Rosciate, 21/A - tel 035-237076 fax 035-234283</t>
  </si>
  <si>
    <t>24124 Bergamo</t>
  </si>
  <si>
    <t>BGPS05000B</t>
  </si>
  <si>
    <t>Istituto Comprensivo Statale "L. Da Vinci" - Limbiate</t>
  </si>
  <si>
    <t>Via L. Da Vinci, 73 - tel 02 99055908 - 02 99055757</t>
  </si>
  <si>
    <t>20051 Limbiate - Mb</t>
  </si>
  <si>
    <t>MBIC8GC002</t>
  </si>
  <si>
    <t>Istituto Comprensivo "Giovanni XXIII" - Petrella Salto</t>
  </si>
  <si>
    <t>Via S. Maria Apparì, 12 - tel 0746 421015 fax 0746 511354</t>
  </si>
  <si>
    <t>02025 Petrella Salto - RI</t>
  </si>
  <si>
    <t>Rieti</t>
  </si>
  <si>
    <t>RIIC807004</t>
  </si>
  <si>
    <t>Istituto Statale di Istruzione Superiore "Andrea Fantoni" - Clusone</t>
  </si>
  <si>
    <t>Via Gregorio Barbarigo, 27 - tel 0346 21033 - 0346 20187</t>
  </si>
  <si>
    <t>24023 Clusone - BG</t>
  </si>
  <si>
    <t>BGIS012007</t>
  </si>
  <si>
    <t>Istituto Statale di Istruzione Superiore "A. Checchi" - Fucecchio</t>
  </si>
  <si>
    <t>Viale Gramisci, 7 - tel 0571 20889 - 22292 fax 0571 22596</t>
  </si>
  <si>
    <t>50054 Fucecchio - FI</t>
  </si>
  <si>
    <t>Firenze</t>
  </si>
  <si>
    <t>fiis00300c</t>
  </si>
  <si>
    <t>Istituto Comprensivo Statale "Fra Felice da Sambuca" - Sambusa di Sicilia</t>
  </si>
  <si>
    <t>Via Berlinguer, 40 - tel 0925 941151 - 0925 941305</t>
  </si>
  <si>
    <t>92017 Sambuca di Sicilia - AG</t>
  </si>
  <si>
    <t>Agrigento</t>
  </si>
  <si>
    <t>AGIC817009</t>
  </si>
  <si>
    <t>Istituto di Istruzione Superiore Statale "Blaise Pascal" - Giaveno</t>
  </si>
  <si>
    <t>Via Carducci, 4 - tel 011 9378193 - 011 9377478</t>
  </si>
  <si>
    <t>10094 Giaveno - TO</t>
  </si>
  <si>
    <t>Torino</t>
  </si>
  <si>
    <t>TOIS05700B</t>
  </si>
  <si>
    <t>Istituto Comprensivo Statale di Remedello</t>
  </si>
  <si>
    <t>Via Cappellazzi, 4 - tel 0309953907 fax 0309953689</t>
  </si>
  <si>
    <t>BSIC84700E</t>
  </si>
  <si>
    <t>Istituto Comprensivo Statale "I. Cocchi" Nardi</t>
  </si>
  <si>
    <t>Via Roma, 34 - tel 0187 474011 fax 0187 474011</t>
  </si>
  <si>
    <t>54016 Nardi - MS</t>
  </si>
  <si>
    <t xml:space="preserve">Messina </t>
  </si>
  <si>
    <t>MSIC81000T</t>
  </si>
  <si>
    <t>Istituto Comprensivo "Don Milani" Vimercate</t>
  </si>
  <si>
    <t>Via Mascagni, 1 - tel 039667522 fax 0396611208</t>
  </si>
  <si>
    <t>20871 Vimercate - MB</t>
  </si>
  <si>
    <t>MBIC8EX001</t>
  </si>
  <si>
    <t>Istituto Comprensivo "Francesco Uldarico della Torre" Gradisca d'Isonzo</t>
  </si>
  <si>
    <t>Via Roma, 22 - tel 0481 99160 fax 0481 961614</t>
  </si>
  <si>
    <t>34072 Gradisca d'Isonzo - GO</t>
  </si>
  <si>
    <t>GOIC80200T</t>
  </si>
  <si>
    <t>Istituto Comprensivo Conegliano 1 "F. Grava"</t>
  </si>
  <si>
    <t>Via Filzi, 22 - tel 0438 23655 fax 411355</t>
  </si>
  <si>
    <t>31015 Conegliano - TV</t>
  </si>
  <si>
    <t>TVIC86900T</t>
  </si>
  <si>
    <t>Istituto Comprensivo Statale di Ponte</t>
  </si>
  <si>
    <t>Via Domenico Ocone, snc - tel 0824 874132 fax 0824875292</t>
  </si>
  <si>
    <t>82030 Ponte - BN</t>
  </si>
  <si>
    <t>Benevento</t>
  </si>
  <si>
    <t>BNIC84900V</t>
  </si>
  <si>
    <t>I.P.S.S.A.R. "Sonzogni" Nembro</t>
  </si>
  <si>
    <t>Via Bellini, 54 - tel 035521285 fax 035523513</t>
  </si>
  <si>
    <t>24068 Nembro - BG</t>
  </si>
  <si>
    <t>BGRH020009</t>
  </si>
  <si>
    <t>Istituto Comprensivo Tortona A</t>
  </si>
  <si>
    <t>Corso Cavour, 6/A - tel 0131861901 fax 0131829057</t>
  </si>
  <si>
    <t>15057 Tortona - AL</t>
  </si>
  <si>
    <t>Alessandria</t>
  </si>
  <si>
    <t>ALIC83400N</t>
  </si>
  <si>
    <t>Istituto di Istruzione Superiore "Umberto Masotto" Noventa Vicentina</t>
  </si>
  <si>
    <t>Via Veronese, 3 – Tel. 0444 787057 - Fax 0444 760072</t>
  </si>
  <si>
    <t>36025 Noventa Vicentina (VI)</t>
  </si>
  <si>
    <t>Vicenza</t>
  </si>
  <si>
    <t>VIIS00400E</t>
  </si>
  <si>
    <t>Istituto Comprensivo "Gozzi - Olivetti" Torino</t>
  </si>
  <si>
    <t xml:space="preserve">Via Bardassano, 5 - tel. 011/01138780 - fax 011/01138744  </t>
  </si>
  <si>
    <t>10132 Torino</t>
  </si>
  <si>
    <t>TOIC81800L</t>
  </si>
  <si>
    <t>Istituto Professionale di Stato per i Servizi Alberghieri e Ristorazione "Einaudi" - Lamezia Terme</t>
  </si>
  <si>
    <t xml:space="preserve"> Via Leonardo da Vinci, snc - tel 0968 22027 fax 0968 201550</t>
  </si>
  <si>
    <t>88046 Lamezia Terme (CZ)</t>
  </si>
  <si>
    <t>Catanzaro</t>
  </si>
  <si>
    <t>czrh05000a</t>
  </si>
  <si>
    <t>Istituto Comprensivo “Da Vinci Comes” Portici</t>
  </si>
  <si>
    <t>Via Bernini, 10 - Telefono e Fax: +39 081472911</t>
  </si>
  <si>
    <t>80055 Portici (NA)</t>
  </si>
  <si>
    <t>NAIC8FW00G</t>
  </si>
  <si>
    <t>I.S.I.S. "Zenale e Butinone" Treviglio</t>
  </si>
  <si>
    <t>Via Galvani Luigi, 7 - Tel  0363 303046</t>
  </si>
  <si>
    <t>24047 Treviglio - BG</t>
  </si>
  <si>
    <t>bgis033008</t>
  </si>
  <si>
    <t>Istituto Comprensivo Statale Novi Ligure 2</t>
  </si>
  <si>
    <t>Via Aurelio Ferrando Scrivia, 24 - tel 014376047</t>
  </si>
  <si>
    <t>15067 Novi Ligure</t>
  </si>
  <si>
    <t>alic83000a</t>
  </si>
  <si>
    <t>Istituto Comprensivo "M.K.Gandhi" San Nicolò</t>
  </si>
  <si>
    <t>Via Ungaretti, 7 - tel. 0523-768764</t>
  </si>
  <si>
    <t>29010 – San Nicolò di Rottofreno (PC)</t>
  </si>
  <si>
    <t>PCIC812009</t>
  </si>
  <si>
    <t>Via Madonna del Piano, 5 - Tel 0523891088</t>
  </si>
  <si>
    <t>pcic80400a</t>
  </si>
  <si>
    <t>Direzione Didattica Satale 2° Circolo di Formigine - Casinalbo</t>
  </si>
  <si>
    <t>Via Erri Billò, 49 - tel 059 - 550225</t>
  </si>
  <si>
    <t>41041 Formigine - MO</t>
  </si>
  <si>
    <t>Modena</t>
  </si>
  <si>
    <t>MOEE037009</t>
  </si>
  <si>
    <t>Istituto Comprensivo "F. Gatti" Curno</t>
  </si>
  <si>
    <t>Via IV Novembre, 33 - tel 035 4156696</t>
  </si>
  <si>
    <t>24035 Curno - BG</t>
  </si>
  <si>
    <t>BGIC84500A</t>
  </si>
  <si>
    <t>Istituto Comprensivo di Guidizzolo</t>
  </si>
  <si>
    <t>Viale Martiri della Libertà, 8 - tel 0376 819049 fax 0376 848441</t>
  </si>
  <si>
    <t>46040 Guidizzlo - MN</t>
  </si>
  <si>
    <t>Mantova</t>
  </si>
  <si>
    <t>MNIC80600V</t>
  </si>
  <si>
    <t>Istituto Comprensivo "Dante Alighieri" Torre Boldone</t>
  </si>
  <si>
    <t>Via Donizetti, 9 - tel 035 341209</t>
  </si>
  <si>
    <t>24020 Torre Boldone - BG</t>
  </si>
  <si>
    <t>BGIC882009</t>
  </si>
  <si>
    <t>Istituto Comprensivo Monte S. Giovanni Campano 2</t>
  </si>
  <si>
    <t>Via Pozzo San Paolo, 4 - Tel. 0775 28 86 01</t>
  </si>
  <si>
    <t>03025 Monte San Giovanni Campano (Fr)</t>
  </si>
  <si>
    <t>FRIC835004</t>
  </si>
  <si>
    <t>Istituto Comprensivo A.G. Roncalli di Rosà</t>
  </si>
  <si>
    <t xml:space="preserve">Via Mons. Filippi, 7/9 - Tel: 0424580556 </t>
  </si>
  <si>
    <t>36027 Rosà (VI)</t>
  </si>
  <si>
    <t>VIIC85700V</t>
  </si>
  <si>
    <t>Istituto Comprensivo Lodi Terzo</t>
  </si>
  <si>
    <t>Via Salvemini, 1 - Tel 037130657 Fax 0371431369</t>
  </si>
  <si>
    <t>26900 Lodi - LO</t>
  </si>
  <si>
    <t>Lodi</t>
  </si>
  <si>
    <t>LOIC814001</t>
  </si>
  <si>
    <t>Istituto Comprensivo di Lugagnano Val d'Arda</t>
  </si>
  <si>
    <t>29018 Lugagnano Val d'Arda (PC)</t>
  </si>
  <si>
    <t>Istituto d'Istruzione Superiore "Antonio Scarpa" - Motta di Livenza</t>
  </si>
  <si>
    <t>Via 1° Maggio, 3- tel 0422/766101 fax 0422/861428</t>
  </si>
  <si>
    <t>31045 Motta di Livenza - TV</t>
  </si>
  <si>
    <t>TVIS01100A</t>
  </si>
  <si>
    <t>I.P.S.I.A. "Fermo Corni" - Modena</t>
  </si>
  <si>
    <t>Viale Tassoni, 3 - tel 059/212575 - 212451 fax 212499</t>
  </si>
  <si>
    <t>41100 Modena - MO</t>
  </si>
  <si>
    <t>MORI02000L</t>
  </si>
  <si>
    <t>Istituto di Istruzione Superiore Statale "M. K. Gandhi" - Besana in Brianza</t>
  </si>
  <si>
    <t>Via U. Foscolo, 1 - tel 0362/942090-942101 fax 0362/942297</t>
  </si>
  <si>
    <t>20842 Besana in Brianza - MB</t>
  </si>
  <si>
    <t>mbis00600b</t>
  </si>
  <si>
    <t>Direzione Didattica di Mirandola</t>
  </si>
  <si>
    <t>Via Giolitti, 24 - tel 0535/21034</t>
  </si>
  <si>
    <t>41037 Mirandola - MO</t>
  </si>
  <si>
    <t>MOEE040005</t>
  </si>
  <si>
    <t>Istituto d'Istruzione Superiore "Decio Celeri" - Lovere</t>
  </si>
  <si>
    <t>Via N. Sauro, 2 - tel 035 983704 - 035 964022</t>
  </si>
  <si>
    <t>24065 Lovere - BG</t>
  </si>
  <si>
    <t>bgis00100r</t>
  </si>
  <si>
    <t>Istituto Statale d'Istruzione Superiore "Vittorio Veneto" - Città della Vittoria</t>
  </si>
  <si>
    <t>Via Vittorio Emanuele II, 97 - tel 0438 57147 fax 0438 940780</t>
  </si>
  <si>
    <t>TVIS00700P</t>
  </si>
  <si>
    <t>Istituto Comprensivo di Ome</t>
  </si>
  <si>
    <t>Via Valle, 7 - tel 030652121 fax 0306852898</t>
  </si>
  <si>
    <t>25050 Ome - BS</t>
  </si>
  <si>
    <t>BSIC81100Q</t>
  </si>
  <si>
    <t>Istituto Comprensivo "Bagatti Valsecchi" - Varedo</t>
  </si>
  <si>
    <t>Piazza Biraghi, 5 - tel 0362 580058 - 0362 583305</t>
  </si>
  <si>
    <t>20039 Varedo - Mi</t>
  </si>
  <si>
    <t>MBIC87100A</t>
  </si>
  <si>
    <t>Istituto Comprensivo Statale di Santa Lucia di Piave</t>
  </si>
  <si>
    <t>Via Foresto Est n. 1/F - tel 0438 460133 fax 0438 460416</t>
  </si>
  <si>
    <t>31025 Santa Lucia di Piave - TV</t>
  </si>
  <si>
    <t>TVIC853008</t>
  </si>
  <si>
    <t>Istituto Comprensivo di Fuscaldo</t>
  </si>
  <si>
    <t>Via Molino, snc - tel/fax 0982 686054</t>
  </si>
  <si>
    <t>87024 Fuscaldo - CS</t>
  </si>
  <si>
    <t>Cosenza</t>
  </si>
  <si>
    <t>csic87300x</t>
  </si>
  <si>
    <t>Istituto Comprensivo Granarolo dell'Emilia</t>
  </si>
  <si>
    <t>Via Roma, 30 - tel 051 6004291 fax 051 760022</t>
  </si>
  <si>
    <t>40057 Granarolo dell'Emilia - BO</t>
  </si>
  <si>
    <t>Bologna</t>
  </si>
  <si>
    <t>BOIC82600V</t>
  </si>
  <si>
    <t>Istituto Omnicomprensivo "D. Borrelli" Santa Severina</t>
  </si>
  <si>
    <t>Via Mattia Preti, n. 1 - tel 0962 51055 fax 0962 555942</t>
  </si>
  <si>
    <t>88832 Santa Severina - KR</t>
  </si>
  <si>
    <t>Crotone</t>
  </si>
  <si>
    <t>KRIC825009</t>
  </si>
  <si>
    <t>Istituto Comprensivo Statale "Francesca Bursi" di Fiorano Modenese</t>
  </si>
  <si>
    <t>Via Ghiarella, 213 - tel 0536844140 fax 0536843575</t>
  </si>
  <si>
    <t>41042 Fiorano Modenese - MO</t>
  </si>
  <si>
    <t>MOIC831008</t>
  </si>
  <si>
    <t>Istituto Comprensivo Statale “M. MACRI’” Bianco</t>
  </si>
  <si>
    <t>Via Dromo, 2 – Tel. 0964/1910889</t>
  </si>
  <si>
    <t>89032 Bianco (RC)</t>
  </si>
  <si>
    <t>Reggio Calabria</t>
  </si>
  <si>
    <t>RCIC84400E</t>
  </si>
  <si>
    <t>Liceo Artistico Statale "Giacomo e Pio Manzu" - Bergamo</t>
  </si>
  <si>
    <t>Via Tasso, 18 - tel 035210117 fax 035234959</t>
  </si>
  <si>
    <t>24121 Bergamo</t>
  </si>
  <si>
    <t>BGSL01000T</t>
  </si>
  <si>
    <t>Istituto Comprensivo Statale "Mariano Rossi" Sciacca</t>
  </si>
  <si>
    <t>Via Enrico de Nicola, 2 c - tel 0925 24263 fax 0925 21151</t>
  </si>
  <si>
    <t>92019 Sciacca - AG</t>
  </si>
  <si>
    <t>AGIC84500D</t>
  </si>
  <si>
    <t>Istituto Comprensivo Arquata Scrivia - Vignole Borbera</t>
  </si>
  <si>
    <t>Via Regonca, 20 - tel 0143636220 - fax 014335553</t>
  </si>
  <si>
    <t>15061 Arquata Scrivia AL</t>
  </si>
  <si>
    <t>ALIC81300L</t>
  </si>
  <si>
    <t>Istituto Statale di Istruzione Superiore "Betty Ambiveri" Presezzo</t>
  </si>
  <si>
    <t>Via C. Berizzi, 1 - tel 035 610251 fax 035 613369</t>
  </si>
  <si>
    <t>24030 Presezzo - BG</t>
  </si>
  <si>
    <t>bgis00300c</t>
  </si>
  <si>
    <t>Istituto Istruzione Superiore "Einaudi - Scarpa" Montebelluna</t>
  </si>
  <si>
    <t>Via J. Sansovino, 6 - tel 042323587</t>
  </si>
  <si>
    <t>31044 Montebelluna - TV</t>
  </si>
  <si>
    <t>TVIS02400C</t>
  </si>
  <si>
    <t>Istituto Comprensivo "G. Sabatini" Borgia</t>
  </si>
  <si>
    <t>Via Aldo Moro, 10 - Tel. 0961027806 - 3349580980</t>
  </si>
  <si>
    <t>88021 Borgia (CZ)</t>
  </si>
  <si>
    <t>czic839008</t>
  </si>
  <si>
    <t>10/01/2021</t>
  </si>
  <si>
    <t>Corretto refuso in Stampa determine Visto A</t>
  </si>
  <si>
    <t>Istituto Comprensivo Statale - Santo Stefano di Cadore</t>
  </si>
  <si>
    <t>Piazzale Volontari della Libertà, 5 - tel 043562256 fax 043564085</t>
  </si>
  <si>
    <t>32045 Santo Stefano di Cadore - BL</t>
  </si>
  <si>
    <t>Belluno</t>
  </si>
  <si>
    <t>BLIC82500Q</t>
  </si>
  <si>
    <t>Liceo Statale Scientifico Linguistico "Immanuel Kant" Melito di Napoli</t>
  </si>
  <si>
    <t>Via XXV Aprile, 9 - tel 0817101235 fax 08119576414</t>
  </si>
  <si>
    <t>80017 Melito di Napoli - NA</t>
  </si>
  <si>
    <t>NAPS65000R</t>
  </si>
  <si>
    <t>Istituto Comprensivo di Passirano</t>
  </si>
  <si>
    <t>Via Garibaldi, 3, Tel 030 654 6075 Fax 030 654 8371</t>
  </si>
  <si>
    <t>25050 Passirano - BS</t>
  </si>
  <si>
    <t>BSIC81200G</t>
  </si>
  <si>
    <t>BSPS11000A</t>
  </si>
  <si>
    <t>I.I.S. "G. Antonietti" - Iseo</t>
  </si>
  <si>
    <t>Via Paolo VI, 3 - tel 030/981020</t>
  </si>
  <si>
    <t>25049 Iseo - BS</t>
  </si>
  <si>
    <t>BSIS008004</t>
  </si>
  <si>
    <t>I.I.S. "Caterina Caniana" - Bergamo</t>
  </si>
  <si>
    <t>Via del Polaresco, 19 - tel 035 250547 fax 035 4329780</t>
  </si>
  <si>
    <t>24129 Bergamo</t>
  </si>
  <si>
    <t>BGIS02900L</t>
  </si>
  <si>
    <t>Istituto d'Istruzione Superiore "P. A. Fiocchi" - Lecco</t>
  </si>
  <si>
    <t>Via Belfiore, 4 - tel 0341 - 363310 fax 0341 286545</t>
  </si>
  <si>
    <t>23900 Lecco</t>
  </si>
  <si>
    <t>LCIS01200Q</t>
  </si>
  <si>
    <t>Istituto Comprensivo Statale "G. Pascoli" - Massafra</t>
  </si>
  <si>
    <t>Via Lamarmora, snc - tel 0998856748</t>
  </si>
  <si>
    <t>74016 Massafra - TA</t>
  </si>
  <si>
    <t>Taranto</t>
  </si>
  <si>
    <t>TAIC85000D</t>
  </si>
  <si>
    <t>I.I.S. "E. Ruffini" - D. Aicardi" Taggia</t>
  </si>
  <si>
    <t>Via Lungomare, 141 - tel 0184461082 fax 0184461083</t>
  </si>
  <si>
    <t>18018 Taggia - IM</t>
  </si>
  <si>
    <t>Imperia</t>
  </si>
  <si>
    <t>IMIS00400L</t>
  </si>
  <si>
    <t>Istituto Comprensivo "Montessori" - Bollate</t>
  </si>
  <si>
    <t>Via Montessori, 10 - tel 023502856fax 0233300186</t>
  </si>
  <si>
    <t>20021 Bollate - MI</t>
  </si>
  <si>
    <t>MIIC8EE00G</t>
  </si>
  <si>
    <t>Istituto Comprensivo di Esine</t>
  </si>
  <si>
    <t>Via Chiosi, 4 - tel. 0364/46057 - 0364/46058</t>
  </si>
  <si>
    <t>25040 Esine BS</t>
  </si>
  <si>
    <t>BSIC83800Q</t>
  </si>
  <si>
    <t>Dott.ssa Lucia Rinchetti</t>
  </si>
  <si>
    <t>Funzionamento generale e decoro della scuola</t>
  </si>
  <si>
    <t>Miglioramento offerta formativa</t>
  </si>
  <si>
    <t>Scuola infanzia di Esine - Attività integrative</t>
  </si>
  <si>
    <t>Scuola primaria di Esine - Attività integrative</t>
  </si>
  <si>
    <t>Scuola secondaria di Esine - Attività integrative</t>
  </si>
  <si>
    <t>Scuola infanzia Sacca - Attività integrative</t>
  </si>
  <si>
    <t>Scuola primaria Sacca - Attività integrative</t>
  </si>
  <si>
    <t>Scuola infanzia di Piamborno - Attività integrative</t>
  </si>
  <si>
    <t>Scuola primaria di Piamborno - Attività integrative</t>
  </si>
  <si>
    <t>Scuola secondaria di Piamborno - Attività integrative</t>
  </si>
  <si>
    <t>Scuola infanzia Cogno - Attività integrative</t>
  </si>
  <si>
    <t>10.8.6A-FESRPON-LO-2020-480 Smart class per scuole I^ ciclo</t>
  </si>
  <si>
    <t>Art.21 D.L. 137/2020 didattica digitale integrata</t>
  </si>
  <si>
    <t>Visite e viaggi d'istruzione-soggiorno-mostre-spettacoli</t>
  </si>
  <si>
    <t>Progetto Erasmus</t>
  </si>
  <si>
    <t>10.1.6A-FSEPON-LO-2018-68-Orientamento e riorientamento</t>
  </si>
  <si>
    <t>Orientamento generico</t>
  </si>
  <si>
    <t>Multimedialità d'Istituto</t>
  </si>
  <si>
    <t>Ambienti digitali in aree a rischio</t>
  </si>
  <si>
    <t>10.2.2a-fdrpoc-lo-2018-116- Pensiero computazionale e cittadinanza digitale</t>
  </si>
  <si>
    <t>Progetto scuola - Sportelli di consulenza psicopedagogica</t>
  </si>
  <si>
    <t>10.1.1A-Fsepon-lo-2017-173-Inclusione sociale e lotta al disagio</t>
  </si>
  <si>
    <t>10.2.1A-Fsepon-lo-2017-94- Competenze base per la scuola dell'infanzia</t>
  </si>
  <si>
    <t>10.2.2A-Fsepon-lo-2017-200-Competenze base per la scuola del 1^ ciclo</t>
  </si>
  <si>
    <t>10.2.5A-Fsepon-lo-2018-137-Educazione al patrimonio culturale</t>
  </si>
  <si>
    <t>10.2.5A-Fsepon-lo-2018-243-Competenze di cittadinanza globale</t>
  </si>
  <si>
    <t>10.2.2A-Fsepon-lo-2018-42-Potenziamento della cittadinanza europea</t>
  </si>
  <si>
    <t>10.2.3B-Fsepon-lo-2018-30-Potenziamento della cittadinanza europea</t>
  </si>
  <si>
    <t>Screening DSA e progetto Teatro disabili</t>
  </si>
  <si>
    <t>Progetto "L" I.C. di Esine diventa autore</t>
  </si>
  <si>
    <t>10.2.1A-FDRPOC-LO-2019-5-Competenze Base2 Ediz.Sc.Infanzia</t>
  </si>
  <si>
    <t>10.2.2A-FDRPOC-LO-2019-7-Competenze base 2 Ediz.Sc.Primaria</t>
  </si>
  <si>
    <t>Progetti per "Formazione/aggiornamento del personale"</t>
  </si>
  <si>
    <t>Formazione generica del personale docente-amministrativo-ausiliario</t>
  </si>
  <si>
    <t>Formazione del personale docente - Aree a rischio</t>
  </si>
  <si>
    <t>Progetti per "Gare e Concorsi"</t>
  </si>
  <si>
    <t>Giochi Matematici</t>
  </si>
  <si>
    <t>Attività contrattuale</t>
  </si>
  <si>
    <t>Presidenza</t>
  </si>
  <si>
    <t>Scuola Infanzia Cogno</t>
  </si>
  <si>
    <t>Scuola Infanzia Esine</t>
  </si>
  <si>
    <t>Scuola Infanzia Piamborno</t>
  </si>
  <si>
    <t>Scuola Infanzia Sacca</t>
  </si>
  <si>
    <t>Scuola Primaria Esine</t>
  </si>
  <si>
    <t>Scuola Primaria Sacca</t>
  </si>
  <si>
    <t>Scuola Primaria Piamborno</t>
  </si>
  <si>
    <t>Scuola Secondaria Esine</t>
  </si>
  <si>
    <t>Scuola Secondaria Piamborno</t>
  </si>
  <si>
    <t>Responsabile infanzia Esine</t>
  </si>
  <si>
    <t>Responsabile Infanzia Cogno</t>
  </si>
  <si>
    <t>Responsabile Infanzia Sacca</t>
  </si>
  <si>
    <t>Responsabile Infanzia Piamborno</t>
  </si>
  <si>
    <t>Responsabile Primaria Esine</t>
  </si>
  <si>
    <t>Responsabile Primaria Sacca</t>
  </si>
  <si>
    <t>Responsabile Primaria Piamborno</t>
  </si>
  <si>
    <t>Responsabile Secondaria Esine</t>
  </si>
  <si>
    <t>Responsabile Secondaria Piamborno</t>
  </si>
  <si>
    <t>Acquisto file determine 2021</t>
  </si>
  <si>
    <t>(8) Affidamento diretto</t>
  </si>
  <si>
    <t>(3) Unico fornitore</t>
  </si>
  <si>
    <t>Si procede all'affidamento diretto al Sig. Arena Nicola per acquisto file determine 2021-CF= RNANCL65D23F631G</t>
  </si>
  <si>
    <t>A02 - 2  Funzionamento Amministrativo</t>
  </si>
  <si>
    <t>Plessi Istituto Comprensivo</t>
  </si>
  <si>
    <t>(2) Procedura ristretta</t>
  </si>
  <si>
    <t>(2) Prezzo più basso.</t>
  </si>
  <si>
    <t>Si procede alla stesura del contratto annuale 2021 per fornitura di toner e cartucce per i vari plessi - Ditta INFOCOPIA-CF. PDRLSN69T30A293J</t>
  </si>
  <si>
    <t>Z722FCC069</t>
  </si>
  <si>
    <t>ZD0301FE84</t>
  </si>
  <si>
    <t>Contratto annuale per acquisto di toner e cartucce - RIF. Determina a contrarre n. 135/20</t>
  </si>
  <si>
    <t>Contratto triennio 2021/2023 per noleggio fotocopiatori- RIF.Determina a contrarre n. 136/20</t>
  </si>
  <si>
    <t>Infanzia Piamborno-Primaria e Secondaria Esine e Piamborno</t>
  </si>
  <si>
    <t>Si procede alla stesura del contratto triennale 2021/2023 per noleggio fotocopiatori - Ditta INFOCOPIA-CF. PDRLSN69T30A293J</t>
  </si>
  <si>
    <t>ZA82FD68E6</t>
  </si>
  <si>
    <t>Contratto triennio 2021/2023 per assistenza e manutenzione fotocopiatori- RIF.Determina a contrarre n. 136/20</t>
  </si>
  <si>
    <t>Infanzia Cogno e Primaria Sacca</t>
  </si>
  <si>
    <t xml:space="preserve">(4) Ordine diretto entro limiti di spesa (Decreto Legislativo 18 aprile 2016, n. 50) </t>
  </si>
  <si>
    <t>Z84301EFEA</t>
  </si>
  <si>
    <t>Si procede alla stesura del contratto triennale 2021/2023 per assistenza e manutenzione fotocopiatori -   Ditta INFOCOPIA-CF. PDRLSN69T30A293J</t>
  </si>
  <si>
    <t>Contratto triennio 2021/2023 per  noleggio fotocopiatori- RIF.Determina a contrarre n. 136/20</t>
  </si>
  <si>
    <t>Infanzia Esine e Sacca</t>
  </si>
  <si>
    <t>Z9A2FD6B02</t>
  </si>
  <si>
    <t xml:space="preserve">Acquisto di cartucce </t>
  </si>
  <si>
    <t>Si procede all'acquisto di cartucce per la scuola secondaria di Esine da contratto con Ditta INFOCOPIA = CF. PDRLSN69T30A293J</t>
  </si>
  <si>
    <t>Acquisto di tastiera per PC</t>
  </si>
  <si>
    <t>Si procede all'acquisto di una tastiera per PC della scuola dell'Infanzia di Esine  da Ditta Tecnoffice Srl - P.IVA= 02855790982</t>
  </si>
  <si>
    <t>A03 - 2  Scuola infanzia di Esine - Attività integrative</t>
  </si>
  <si>
    <t>ZDD3031297</t>
  </si>
  <si>
    <t>Richiesta acquisto mascherine chirurgiche e FFP2 per operatori scolastici e docenti</t>
  </si>
  <si>
    <t>A01 - 1  Funzionamento generale e decoro della scuola</t>
  </si>
  <si>
    <t>Z0C301EFED</t>
  </si>
  <si>
    <t xml:space="preserve">Si procede all'acquisto di mascherine chirurgiche e FFP2 per personale scolastico da Ditta Tuttufficiopiù - P.IVA = 10238660152 </t>
  </si>
  <si>
    <t>Contratto annuale per  nomina responsabile protezione dati</t>
  </si>
  <si>
    <t>Si procede alla stipula di un contratto annuale per nomina responsabile protezione dati  alla Società Cooperativa Sociale CSC = P.IVA=01567260987</t>
  </si>
  <si>
    <t>ZCF305B066</t>
  </si>
  <si>
    <t>Contratto per progetto screening rivolto alle classi della Scuola Primaria dell'Istituto</t>
  </si>
  <si>
    <t>Scuole Primarie Istituto</t>
  </si>
  <si>
    <t>Si procede alla stipula di un contratto per progetto screening alunni della Scuola Primaria dell'Istituto con Pia Fondazione = P.IVA= 81002310175</t>
  </si>
  <si>
    <t>P02 - 11  Screening DSA e progetto Teatro disabili</t>
  </si>
  <si>
    <t>Z28305DD97</t>
  </si>
  <si>
    <t xml:space="preserve">Contratto per stampa fotografica </t>
  </si>
  <si>
    <t>Z56308F76C</t>
  </si>
  <si>
    <t>Acquisto di detergente per sanificazione COVID 19</t>
  </si>
  <si>
    <t>Si procede all'acquisto di detergente di sanificazione  per nebulizzatori dei vari plessi - Ditta RIEL = P.IVA= 02415540166</t>
  </si>
  <si>
    <t>Z3D30918E2</t>
  </si>
  <si>
    <t>Si procede alla stipula di un contratto annuale  per stampe fotografiche per i vari plessi dell'Istituto - Foto Gilberti Bruno  CF= GLBBRN53T22E851J P.IVA= 00210760989</t>
  </si>
  <si>
    <t xml:space="preserve">Acquisto in MEPA di RAM 4GB DELL e SSD 256 </t>
  </si>
  <si>
    <t>Segreteria e Presidenza</t>
  </si>
  <si>
    <t>(37) MePA Ordine diretto (OdA)</t>
  </si>
  <si>
    <t>Si procede all'acquisto di HA DISK SSD e RAM 4 GB UDIMM per Ufficio di Segreteria e Presidenza  da Ditta Tecnoffice SRL = P.IVA=02855790982</t>
  </si>
  <si>
    <t>ZEC3099D5A</t>
  </si>
  <si>
    <t xml:space="preserve">Convenzione di Cassa 2021-2024 </t>
  </si>
  <si>
    <t>Si procede all'affidamento del servizio di cassa per gli anni 2021/2024 con Unione Banche Italiane Bergamo - CF= 03053920265 P.IVA= 04334690163</t>
  </si>
  <si>
    <t>ZF930B3AB1</t>
  </si>
  <si>
    <t>Istituto Comprensivo</t>
  </si>
  <si>
    <t>Contratto di mediazione culturale</t>
  </si>
  <si>
    <t>Primaria Esine e Sc.Secondaria di Piamborno</t>
  </si>
  <si>
    <t xml:space="preserve">Si procede all'affidamento del contratto di mediazione  culturale a.s. 2020/2021 per sc.primaria Esine e sc.secondaria di Piamborno con Parrocchia SS.Salvatore di Breno = P.IVA= 01990150987 </t>
  </si>
  <si>
    <t>A03 - 1  Miglioramento offerta formativa</t>
  </si>
  <si>
    <t>ZA330A2788</t>
  </si>
  <si>
    <t>Modulo adesione al Webinar -Agora' Sogi</t>
  </si>
  <si>
    <t xml:space="preserve">Infanzia Piamborno-Primaria e Secondaria Esine </t>
  </si>
  <si>
    <t>P04 - 1  Formazione generica del personale docente-amministrativo-ausiliario</t>
  </si>
  <si>
    <t>ZD630B963F</t>
  </si>
  <si>
    <t>Acquisto di una lavatrice</t>
  </si>
  <si>
    <t>Si procede all'acquisto di n.1 lavatrice per scuola secondaria di Piamborno da Ditta Cretti Elettrodomestici - P.IVA= 04434120160</t>
  </si>
  <si>
    <t>A03 - 9  Scuola secondaria di Piamborno - Attività integrative</t>
  </si>
  <si>
    <t>ZB830CAF66</t>
  </si>
  <si>
    <t>Giochi matematici a.s. 2020/2021 alunni sc.secondaria istituto</t>
  </si>
  <si>
    <t>Sc.Secondaria Esine e Piamborno</t>
  </si>
  <si>
    <t>P05 - 1  Giochi Matematici</t>
  </si>
  <si>
    <t>Si procede alla iscrizione ai Giochi Matematici di alcuni alunni della Sc.Secondaria di Esine e Piamborno con  Università Bocconi - Centro Pristem - Milano P.IVA = 03628350153</t>
  </si>
  <si>
    <t>Rinnovo abbonamento annuale rivista "Amministrare la Scuola"</t>
  </si>
  <si>
    <t>Si procede al rinnovo annuale della rivista "Amministrare la Scuola" - Euroedizioni Torino - P.IVA= 07009890018</t>
  </si>
  <si>
    <t>ZCB30E8C20</t>
  </si>
  <si>
    <t>Acquisto di n. 1 webcam full</t>
  </si>
  <si>
    <t>Si procede all'acquisto di n. 1 webcam full per Ufficio DSGA da Ditta Tecnoffice Stl - P,Iva=02855790982</t>
  </si>
  <si>
    <t>Z8130EB7E9</t>
  </si>
  <si>
    <t>Contributo per gestione sistemazione conto assicurativo</t>
  </si>
  <si>
    <t>Per assistenza gestione della sistemazione del conto assicurativo in Passweb si versa contributo a Liceo Gambara di Brescia- CF=80049650171</t>
  </si>
  <si>
    <t>Richiesta di acquisto di alcool denaturato</t>
  </si>
  <si>
    <t>Si procede ll'acquisto di alcool denaturato per Ufficio di Segreteria da Ditta Rosa di Savoldelli P.IVA= 03789170986</t>
  </si>
  <si>
    <t>ZF030D6D04</t>
  </si>
  <si>
    <t>23</t>
  </si>
  <si>
    <t xml:space="preserve">Acquisto di wireless access point e switch per sistemazione linea wifi </t>
  </si>
  <si>
    <t>Si procede all'acquisto di n. 4 wireless access point e n. 1 switch netgear GS116LP per sistemazione rete wifi della Sc.secondaria di Piamborno- Ditta Tecnoffice Srl =P.IVA=02855790982</t>
  </si>
  <si>
    <t>ZBA31039E4</t>
  </si>
  <si>
    <t>n.34/21</t>
  </si>
  <si>
    <t>Si procede all'affidamento dell'acquisto di AGORA' SOGI nuove funzioni e ottimizzazione delle procedure a Ditta Sogi Scuola Srl -P.IVA=03972020238</t>
  </si>
  <si>
    <t>Si procede alla stesura del contratto triennale 2021/2023 per noleggio fotocopiatori - Ditta  GAMMA - IVA=01754270179</t>
  </si>
  <si>
    <t>24</t>
  </si>
  <si>
    <t>Spese postali mese di febbraio 2021</t>
  </si>
  <si>
    <t>Si procede al pagamento delle spese postali del mese di Febbraio 2021 a  Poste Italiane = P.IVA=97103880585</t>
  </si>
  <si>
    <t>Z1D0119F1C</t>
  </si>
  <si>
    <t>25</t>
  </si>
  <si>
    <t>Acquisto in MEPA di notebook</t>
  </si>
  <si>
    <t>Commissione digitale</t>
  </si>
  <si>
    <t>P01 - 2  Multimedialità d'Istituto</t>
  </si>
  <si>
    <t>Si procede all'acquisto di notebook HP 14'' 240G8i5- da Ditta Chiocciola Service di Bernardi Andrea - P.IVA = 04083140980</t>
  </si>
  <si>
    <t>Z9331366F9</t>
  </si>
  <si>
    <t>26</t>
  </si>
  <si>
    <t>Acquisto di cartucce da Ditta Infocopia</t>
  </si>
  <si>
    <t>Responsabile Informatica</t>
  </si>
  <si>
    <t>Si procede all'acquisto di cartucce per la scuola primaria di Piamborno da Ditta Infocopia = PDRLSN69T30A293J</t>
  </si>
  <si>
    <t>A03 - 8  Scuola primaria di Piamborno - Attività integrative</t>
  </si>
  <si>
    <t>27</t>
  </si>
  <si>
    <t>Acquisto di sementi, piante e atrezzi per progetto "Giardino-Orto di classe"</t>
  </si>
  <si>
    <t>ZC3314F637</t>
  </si>
  <si>
    <t>Si procede all'acquisto di sementi,piante e atrezzi per progetto "Giardino-Orto di classe"- classi quarte della Sc.Primaria di Piamborno- Ditta Agrisistem Srl di Bellini- CF= BLLGCM57D03A861T</t>
  </si>
  <si>
    <t>28</t>
  </si>
  <si>
    <t>Corso di formazione per docenti della Sc.Primaria</t>
  </si>
  <si>
    <t>Sc.Primaria di Esine e Piamborno</t>
  </si>
  <si>
    <t>29</t>
  </si>
  <si>
    <t>Progetto "Incontro con l'autore" -classi 1-2 della Sc.Secondaria di Esine e Piamborno</t>
  </si>
  <si>
    <t>Si procede alla stesura di un contratto per esperto esterno per corso di formazione ai  Docenti della Sc.Primaria dell'Istituto - Dott.Massimo Colturi = CF=CLTMTT4BB26L563Q</t>
  </si>
  <si>
    <t>Si procede alla stesura di un contratto per esperto esterno per  progetto "Incontro con l'autore" rivolto alle classi 1-2 della Sc.Secondaria dell'Istituto- relatore Dott. Giuseppe Festa = ????????</t>
  </si>
  <si>
    <t>30</t>
  </si>
  <si>
    <t>Acquisto di lampada per proiettore cl.5B della Sc.Primaria di Piamborno</t>
  </si>
  <si>
    <t>Resp. Informatica Piamborno</t>
  </si>
  <si>
    <t>Sc.Primaria di Piamborno</t>
  </si>
  <si>
    <t>Si procede all'acquisto di una lampada per proiettore LIM cl.5B della Sc.Primaria di Piamborno da Ditta Tecnoffice SRL = 02855790982</t>
  </si>
  <si>
    <t>ZBC3177493</t>
  </si>
  <si>
    <t>Z72317743D</t>
  </si>
  <si>
    <t>31</t>
  </si>
  <si>
    <t>Spese postali mese di Marzo 2021</t>
  </si>
  <si>
    <t>Si procede al pagamento delle spese postali del mese di Marzo 2021 a  Poste Italiane = P.IVA=97103880585</t>
  </si>
  <si>
    <t>32</t>
  </si>
  <si>
    <t>Sii procede all'acquisto di n. 27 lettori CD/DVD per i vari plessi dell'Istituto da Ditta Chiocciola Service =P.IVA = 04083140980</t>
  </si>
  <si>
    <t>Z113185227</t>
  </si>
  <si>
    <t>Acquisto di lettori CD/DVD per infanzia,primaria e secondaria di Piamborno;primaria Esine e Sacca;secondaria Esine</t>
  </si>
  <si>
    <t>Vari plessi dell'IC</t>
  </si>
  <si>
    <t>Responsabili plessi</t>
  </si>
  <si>
    <t>33</t>
  </si>
  <si>
    <t>Acquisto di sussidi didattici per sc.Infanzia di Piancogno</t>
  </si>
  <si>
    <t>Si procede all'acquisto di libri per la scuola dell'Infanzia di Piamborno da Ditta Erikson di Trento= P.IVA=01063120222</t>
  </si>
  <si>
    <t>A03 - 7  Scuola infanzia di Piamborno - Attività integrative</t>
  </si>
  <si>
    <t>Z183194732</t>
  </si>
  <si>
    <t>34</t>
  </si>
  <si>
    <t>Acquisto penne per  monitor SMART e cavi HDMI da 5 mt.</t>
  </si>
  <si>
    <t>Si procede all'acquisto di penne per monitor SMART MX265-V2 e cavi HDMI per scuola primaria di Esine  - Ditta Tecnoffice SRL =P.IVA=02855790982</t>
  </si>
  <si>
    <t>A03 - 3  Scuola primaria di Esine - Attività integrative</t>
  </si>
  <si>
    <t>ZD931AEBDF</t>
  </si>
  <si>
    <t>35</t>
  </si>
  <si>
    <t>Acquisto di mascherine FFP2 protezione COVID per il personale scolastico</t>
  </si>
  <si>
    <t xml:space="preserve">Si procede all'acquisto di mascherine FFP2 per protezione COVID 19 per personale scolastico da Ditta  GIFRAN - P.IVA = 02369570987 </t>
  </si>
  <si>
    <t>Z6E31AEF63</t>
  </si>
  <si>
    <t>36</t>
  </si>
  <si>
    <t>Acquisto di cartucce per stampante scuola secondaria di Esine</t>
  </si>
  <si>
    <t>appalto annuale</t>
  </si>
  <si>
    <t>Si procede all'acquisto di cartucce per stampante della scuola secondaria di Esine da Ditta INFOCOPIA = CF=PDRLSN69T30A293J</t>
  </si>
  <si>
    <t>A03 - 4  Scuola secondaria di Esine - Attività integrative</t>
  </si>
  <si>
    <t>37</t>
  </si>
  <si>
    <t>Acquisto da Ditta RIEL di n. 1 nebulizzatore per sanificazione locali scolastici dell'Istituto</t>
  </si>
  <si>
    <t>Si procede all'acquisto di n. 1 nebulizzatore per sanificazione locali scolastici dell'Istituto Comprensivo - Ditta RIEL  =P.IVA= 02415540166</t>
  </si>
  <si>
    <t>Z2131C7864</t>
  </si>
  <si>
    <t>38</t>
  </si>
  <si>
    <t>Si procede all'acquisto di n. 3 monitor interattivi 75" per scuola secondaria di Esine- MEPA TRATTATIVA RISTRETTA</t>
  </si>
  <si>
    <t>39</t>
  </si>
  <si>
    <t>Acquisto in MEPA trattativa ristretta monitor interattivi per sc.secondaria di Esine</t>
  </si>
  <si>
    <t>Pagamento a Poste Italiane del servizio postale del mese di Aprile 2021</t>
  </si>
  <si>
    <t>Si procede al pagamento delle spese postali del mese di Aprile 2021 a Poste Italiane P.IVA= 97103880585</t>
  </si>
  <si>
    <t>40</t>
  </si>
  <si>
    <t>Acquisto in MEPA trattativa ristretta monitor interattivi per sc.secondaria di Piamborno</t>
  </si>
  <si>
    <t>Si procede all'acquisto di n. 3 monitor interattivi 75" per scuola secondaria di Piamborno- MEPA TRATTATIVA RISTRETTA</t>
  </si>
  <si>
    <t>41</t>
  </si>
  <si>
    <t>Acquisto di n. 1 alimentatore per PC ufficio DSGA</t>
  </si>
  <si>
    <t>Si procede all'acquisto di n. 1 alimetatore per PC Ufficio DSGA da Ditta Tecnoffice = P.IVA= 02855790982</t>
  </si>
  <si>
    <t>ZC631E7987</t>
  </si>
  <si>
    <t>42</t>
  </si>
  <si>
    <t>Si procede all'acquisto di n. 3 monitor interattivi 75" per sc. secondaria di Esine- MEPA TRATTATIVA RISTRETTA- DITTA TECNOFFICE = P.IVA 02855790982</t>
  </si>
  <si>
    <t>Z4131D3958</t>
  </si>
  <si>
    <t>43</t>
  </si>
  <si>
    <t>Z2E31E0510</t>
  </si>
  <si>
    <t>44</t>
  </si>
  <si>
    <t>Acquisto da Ditta appalto Infocopia di cartucce per Sc.Infanzia di Cogno</t>
  </si>
  <si>
    <t>Si procede all'acquisto di cartucce per stampante della Scuola dell'Infanzia di Cogno da Ditta Infocopia = CF=PDRLSN69T30A293</t>
  </si>
  <si>
    <t>A03 - 10  Scuola infanzia Cogno - Attività integrative</t>
  </si>
  <si>
    <t>45</t>
  </si>
  <si>
    <t>Z373204029</t>
  </si>
  <si>
    <t>46</t>
  </si>
  <si>
    <t>Ufficio Segreteria e Presidenza</t>
  </si>
  <si>
    <t>(12) Contratto in essere</t>
  </si>
  <si>
    <t>Si procede all'acquisto di materialr di facile consumo per la Scuola dell'Infanzia di Cogno da Ditta Borgione = p.iva=02027040019</t>
  </si>
  <si>
    <t xml:space="preserve">Acquisto di materiale di facile consumo </t>
  </si>
  <si>
    <t>ZA3320A1E7</t>
  </si>
  <si>
    <t>47</t>
  </si>
  <si>
    <t>Si procede all'acquisto di materialr di facile consumo per la Scuola dell'Infanzia di Piamborno da Ditta Borgione = p.iva=02027040019</t>
  </si>
  <si>
    <t>Z1D320A210</t>
  </si>
  <si>
    <t>48</t>
  </si>
  <si>
    <t>Si procede all'acquisto di materialr di facile consumo per la Scuola dell'Infanzia di Esine da Ditta Borgione = p.iva=02027040019</t>
  </si>
  <si>
    <t>ZE6320A250</t>
  </si>
  <si>
    <t>49</t>
  </si>
  <si>
    <t>Acquisto di spray igienizzante contro COVID19 per arredi e PC Uffici</t>
  </si>
  <si>
    <t>Si procede all'acquisto di materialr di facile consumo per la Scuola dell'Infanzia della Sacca da Ditta Borgione = p.iva=02027040019</t>
  </si>
  <si>
    <t>A03 - 5  Scuola infanzia Sacca - Attività integrative</t>
  </si>
  <si>
    <t>Z72320A26C</t>
  </si>
  <si>
    <t>Si procede all'acquisto di n. 12 spray igienizzanti per arredi,pc dell'Ufficio di Segreteria e Presidenza da Ditta ML Cosmetici =  03710270160</t>
  </si>
  <si>
    <t>Acquisto di n. 1 adattatore e n.1 Jack</t>
  </si>
  <si>
    <t>Si procede all'acquisto di n. 1 adattatore e n. 1 Jack per scuola dell'Infanzia di Cogno da Ditta Tecnoffice - P.IVA= 02855790982</t>
  </si>
  <si>
    <t>Z0531FBE02</t>
  </si>
  <si>
    <t>50</t>
  </si>
  <si>
    <t>Personale Ufficio Segreteria e Coll.Scolastici vari plessi</t>
  </si>
  <si>
    <t>Visita medica periodica personale Segreteria e Coll.Scolastici dell'Istituto</t>
  </si>
  <si>
    <t>Si procede alll'affidamento dell'esecuzione di visite mediche per personale Ufficio di Segreteria e Coll.Scolastici dei vari plessi a Ditta Eco Medical = P.IVA=03078770983</t>
  </si>
  <si>
    <t>Z49299437D</t>
  </si>
  <si>
    <t>51</t>
  </si>
  <si>
    <t>Acquisto di cartucce per le varie stampanti della Sc.Primaria di Piamborno</t>
  </si>
  <si>
    <t>Si procede allacquisto di cartucce per la scuola primaria di Piamborno dalla Ditta Infocopia = CF= PDRLSN69T30A293J</t>
  </si>
  <si>
    <t>52</t>
  </si>
  <si>
    <t>Canone noleggio fotocopiatore Scuola Infanzia Sacca e Esine</t>
  </si>
  <si>
    <t>Scuola Infanzia Esine e Sacca</t>
  </si>
  <si>
    <t>Si procede al pagamento  del canone di noleggio fotocopiatori della Scuola dell'Infanzia di Esine e della Sacca- Ditta Gamma Darfo=01754270179</t>
  </si>
  <si>
    <t>53</t>
  </si>
  <si>
    <t>Pagamento a Poste Italiane del servizio postale del mese di MAGGIO 2021</t>
  </si>
  <si>
    <t>54</t>
  </si>
  <si>
    <t>Acquisto di sussidi didattici per sc.Infanzia di  COGNO</t>
  </si>
  <si>
    <t>Si procede all'affidamento per la fornitura di sussidi didattici richiesti dalla Scuola dell'Infanzia di Cogno alla Ditta Centro Studi Erickson =P.IVA=01063120222</t>
  </si>
  <si>
    <t>Z78323CAF7</t>
  </si>
  <si>
    <t>55</t>
  </si>
  <si>
    <t>Intervento c/o la Scuola Secondaria di Esine</t>
  </si>
  <si>
    <t>Si procede all'affidamento dell'intervento su fotocopiatore e PC della Scuola Secondaria di Esine a ll Ditta Infocopia = CF= PDRLSN69T30A293J</t>
  </si>
  <si>
    <t>ZE1323EE21</t>
  </si>
  <si>
    <t>56</t>
  </si>
  <si>
    <t xml:space="preserve">Acquisto materiale di facile consumo per i vari plessi </t>
  </si>
  <si>
    <t>Si procede RDO  n Mepa</t>
  </si>
  <si>
    <t>Z33323D0E1</t>
  </si>
  <si>
    <t>Capitoli vari plessi</t>
  </si>
  <si>
    <t xml:space="preserve">Acquisto materiale di facile consumo per Scuola dell'Infanzia della Sacca </t>
  </si>
  <si>
    <t xml:space="preserve">Si procede all'affidamento per acquisto di materiale di facile consumo per la scuola dell'Infanzia della Sacca a Ditta Effegi Srl = P.IVA= 01872630171 </t>
  </si>
  <si>
    <t>56B</t>
  </si>
  <si>
    <t>56A</t>
  </si>
  <si>
    <t xml:space="preserve">Acquisto materiale di facile consumo per Scuola dell'Infanzia di Esine </t>
  </si>
  <si>
    <t xml:space="preserve">Si procede all'affidamento per acquisto di materiale di facile consumo per la scuola dell'Infanzia di  Esine a Ditta Effegi Srl = P.IVA= 01872630171 </t>
  </si>
  <si>
    <t>56C</t>
  </si>
  <si>
    <t>Acquisto materiale di facile consumo per Scuola  Primaria Sacca</t>
  </si>
  <si>
    <t xml:space="preserve">Si procede all'affidamento per acquisto di materiale di facile consumo per la scuola   primaria della Sacca a Ditta Effegi Srl = P.IVA= 01872630171 </t>
  </si>
  <si>
    <t>A03 - 6  Scuola primaria Sacca - Attività integrative</t>
  </si>
  <si>
    <t>56D</t>
  </si>
  <si>
    <t>Acquisto materiale di facile consumo per Scuola  Primaria  Esine</t>
  </si>
  <si>
    <t xml:space="preserve">Si procede all'affidamento per acquisto di materiale di facile consumo per la scuola   primaria di ESINE a Ditta Effegi Srl = P.IVA= 01872630171 </t>
  </si>
  <si>
    <t>56E</t>
  </si>
  <si>
    <t>Acquisto materiale di facile consumo per Scuola  Primaria  PIAMBORNO</t>
  </si>
  <si>
    <t xml:space="preserve">Si procede all'affidamento per acquisto di materiale di facile consumo per la scuola   primaria di  Piamborno a Ditta Effegi Srl = P.IVA= 01872630171 </t>
  </si>
  <si>
    <t>56F</t>
  </si>
  <si>
    <t>Acquisto materiale di facile consumo per Scuola  Secondaria di  PIAMBORNO</t>
  </si>
  <si>
    <t xml:space="preserve">Si procede all'affidamento per acquisto di materiale di facile consumo per la scuola  secondaria di  Piamborno a Ditta Effegi Srl = P.IVA= 01872630171 </t>
  </si>
  <si>
    <t>56G</t>
  </si>
  <si>
    <t>Acquisto materiale di facile consumo per Scuola  Secondaria di  ESINE</t>
  </si>
  <si>
    <t xml:space="preserve">Si procede all'affidamento per acquisto di materiale di facile consumo per la scuola  secondaria di  Esine a Ditta Effegi Srl = P.IVA= 01872630171 </t>
  </si>
  <si>
    <t>57</t>
  </si>
  <si>
    <t>Acquisto di n. 1 defibrillatore per palestrina scuola primaria di Esine</t>
  </si>
  <si>
    <t xml:space="preserve">Si procede all'affidamento per acquisto di n. 1 defibrillatore per la scuola  primaria di  Esine  da  Ditta  Gifran = P.IVA=  02369570987 </t>
  </si>
  <si>
    <t>Z4E3246D30</t>
  </si>
  <si>
    <t>58</t>
  </si>
  <si>
    <t>Ordine per stampa Diario Scolastico 2021-2022</t>
  </si>
  <si>
    <t>Scuola Primaria e Secondaria IC</t>
  </si>
  <si>
    <t>Si rpocede all'affidamento della stampa del Diario SCOLASTICO 202172022 desinato agli alunni dell'IC a Ditta Litos = P.IVA= 03814400986</t>
  </si>
  <si>
    <t>ZB3324F734</t>
  </si>
  <si>
    <t>59</t>
  </si>
  <si>
    <t>Pagamento prima tranche contratto manutenzione informatica generale dell'Istituto</t>
  </si>
  <si>
    <t>Si procede al pagamento della prima tranche del contratto di assistenza informatica e software a Ditta Tecnoffice Srl= P.IVA=02855790982</t>
  </si>
  <si>
    <t>Z542FADEC2</t>
  </si>
  <si>
    <t>60</t>
  </si>
  <si>
    <t>Pagamento canone trimestrale apr/magg/giugno 2021 fotocopiatore Ufficio di Segreteria</t>
  </si>
  <si>
    <t>Si procede al pagamento del trimestre aprile/maggio e Giugno 2021  per  contratto di noleggio fotocopiatore Ufficio di Segreteria  a Ditta  Global Office = P.IVA= 03163010980</t>
  </si>
  <si>
    <t>ZCC2667595</t>
  </si>
  <si>
    <t>61</t>
  </si>
  <si>
    <t>Affidamento del servizio di trasporto, montaggio e smontaggio LIM dei vari plessi a Ditta Tecnoffice</t>
  </si>
  <si>
    <t>Si procede all'affidamento del servizio di trasporto, montaggio e smontaggio LIM nei vari plessi a Ditta Tecnoffice SRL =P.IVA= 02855790982</t>
  </si>
  <si>
    <t>Z46327428A</t>
  </si>
  <si>
    <t>62</t>
  </si>
  <si>
    <t>Acquisto di materiale didattico da Ditta G.A.M.</t>
  </si>
  <si>
    <t>Si procede all'affidamento per acquisto di materiale didattico per la scuola dell'Infanzia di Cogno da Ditta G.A.M Gonzagarredi = P.IVA= 04649630268</t>
  </si>
  <si>
    <t>Z2F327E305</t>
  </si>
  <si>
    <t>63</t>
  </si>
  <si>
    <t>Contratto assicurativo  per alunni e personale dell'IC per triennio 2021/2022 2022/2023 2023/2024</t>
  </si>
  <si>
    <t>Si procede all'affidamento a Compagnia Assicurativa Benacquista  gestione polizza assicurativa per alunni e plessi dell'Istituto =P.IVA=00565010592</t>
  </si>
  <si>
    <t>Z05328B83A</t>
  </si>
  <si>
    <t>64</t>
  </si>
  <si>
    <t>Acquisto in MEPA ordine diretto di Notebook e carrelli per Sc.Secondaria di Esine e Piancogno</t>
  </si>
  <si>
    <t>Scuola secondaria di Esine e Piancogno</t>
  </si>
  <si>
    <t>Si procede all'affidamento alla Ditta Tecnoffice Srl dell'acquisto di notebook e carrelli per scuola secondaria di Esine e Piancogno = P.IVA= 02855790982</t>
  </si>
  <si>
    <t>Z193289E3E</t>
  </si>
  <si>
    <t>Animatore digitale</t>
  </si>
  <si>
    <t>65</t>
  </si>
  <si>
    <t>66</t>
  </si>
  <si>
    <t>Z1E29939DC</t>
  </si>
  <si>
    <t>Pagamento canone primo semestre contratto 2021 per nomina responsabile protezione dati</t>
  </si>
  <si>
    <t>Si procede al pagamento del canone primo semestre 2021 per Nomina a responsabile protezione dati a Ditta CSC Società Cooperativa Sociale =P.IVA =01567260987</t>
  </si>
  <si>
    <t>Pagamento seconda rata secondo anno per incarico triennale RSPP</t>
  </si>
  <si>
    <t>Si procede al pagamento della II^ rata secondo anno incarico triennale RSPP a Ditta ICS = P.IVA= 03601860178</t>
  </si>
  <si>
    <t>N.150</t>
  </si>
  <si>
    <t>Mandato n. 138</t>
  </si>
  <si>
    <t>N.1021172960</t>
  </si>
  <si>
    <t>20/07/2021</t>
  </si>
  <si>
    <t>23/07/2021</t>
  </si>
  <si>
    <t>N.342</t>
  </si>
  <si>
    <t>14/07/2021</t>
  </si>
  <si>
    <t>N.340</t>
  </si>
  <si>
    <t>13/07/2021</t>
  </si>
  <si>
    <t>N.337</t>
  </si>
  <si>
    <t>12/07/2021</t>
  </si>
  <si>
    <t>N.296</t>
  </si>
  <si>
    <t>30/06/2021</t>
  </si>
  <si>
    <t>331</t>
  </si>
  <si>
    <t>07/07/2021</t>
  </si>
  <si>
    <t>N. 47</t>
  </si>
  <si>
    <t>N.2073</t>
  </si>
  <si>
    <t>25/06/2021</t>
  </si>
  <si>
    <t>Mandato n. 118-119</t>
  </si>
  <si>
    <t>V3-16352</t>
  </si>
  <si>
    <t>29/06/2021</t>
  </si>
  <si>
    <t>V3-15979</t>
  </si>
  <si>
    <t>23/06/2021</t>
  </si>
  <si>
    <t>Mandato n. 115</t>
  </si>
  <si>
    <t>N.1021160427</t>
  </si>
  <si>
    <t>Mandato n. 112-113</t>
  </si>
  <si>
    <t>N.143</t>
  </si>
  <si>
    <t>Mandato n. 111-110</t>
  </si>
  <si>
    <t>N.139/02</t>
  </si>
  <si>
    <t>Mandato n. 108-109</t>
  </si>
  <si>
    <t>N. 182</t>
  </si>
  <si>
    <t>21/06/2021</t>
  </si>
  <si>
    <t>Mandato 105</t>
  </si>
  <si>
    <t>N.41PA</t>
  </si>
  <si>
    <t>Mandato n. 104-103</t>
  </si>
  <si>
    <t>N. 307</t>
  </si>
  <si>
    <t>18/06/2021</t>
  </si>
  <si>
    <t>Mandato n. 100-n.102</t>
  </si>
  <si>
    <t>fatt.acc.to V3-15450</t>
  </si>
  <si>
    <t>15/06/2021</t>
  </si>
  <si>
    <t>Mandato n. 99-101</t>
  </si>
  <si>
    <t>N.V3-15449</t>
  </si>
  <si>
    <t>Mandato n. 97-98</t>
  </si>
  <si>
    <t>N. 216</t>
  </si>
  <si>
    <t>07/06/2021</t>
  </si>
  <si>
    <t>Mandato n. 94-95</t>
  </si>
  <si>
    <t>N. 311</t>
  </si>
  <si>
    <t>10/06/2021</t>
  </si>
  <si>
    <t>Mandato n. 92-93</t>
  </si>
  <si>
    <t>N.45</t>
  </si>
  <si>
    <t>31/05/2021</t>
  </si>
  <si>
    <t>Mandato n. 91</t>
  </si>
  <si>
    <t>N.1021136813</t>
  </si>
  <si>
    <t>03/06/2021</t>
  </si>
  <si>
    <t>28/05/2021</t>
  </si>
  <si>
    <t>Mandato n. 87-88</t>
  </si>
  <si>
    <t>N. 110</t>
  </si>
  <si>
    <t>Mandato n. 83-84</t>
  </si>
  <si>
    <t>N. 291</t>
  </si>
  <si>
    <t>27/05/2021</t>
  </si>
  <si>
    <t>Mandato n. 81-82</t>
  </si>
  <si>
    <t>N.154</t>
  </si>
  <si>
    <t>24/05/2021</t>
  </si>
  <si>
    <t>Mandato n. 78-79</t>
  </si>
  <si>
    <t>N. 212</t>
  </si>
  <si>
    <t>17/05/2021</t>
  </si>
  <si>
    <t>Mandato n. 76-77</t>
  </si>
  <si>
    <t>N. 136</t>
  </si>
  <si>
    <t>06/05/2021</t>
  </si>
  <si>
    <t>Mandato n. 74-75</t>
  </si>
  <si>
    <t>N. 0/1534</t>
  </si>
  <si>
    <t>04/05/2021</t>
  </si>
  <si>
    <t>Mandato n. 72-73</t>
  </si>
  <si>
    <t>N. 253</t>
  </si>
  <si>
    <t>05/05/2021</t>
  </si>
  <si>
    <t>Mandato n. 70-71</t>
  </si>
  <si>
    <t>N. 96</t>
  </si>
  <si>
    <t>30/04/2021</t>
  </si>
  <si>
    <t>Mandato n. 65</t>
  </si>
  <si>
    <t>N. 1021099155</t>
  </si>
  <si>
    <t>23/04/2021</t>
  </si>
  <si>
    <t>Mandato n. 57-58</t>
  </si>
  <si>
    <t>N.195</t>
  </si>
  <si>
    <t>29/03/2021</t>
  </si>
  <si>
    <t>Mandato n. 55-56</t>
  </si>
  <si>
    <t>N. 561</t>
  </si>
  <si>
    <t>16/03/2021</t>
  </si>
  <si>
    <t>Mandato n. 53-54</t>
  </si>
  <si>
    <t>N.172</t>
  </si>
  <si>
    <t>17/03/2021</t>
  </si>
  <si>
    <t>Mandato n. 51-52</t>
  </si>
  <si>
    <t>N. 11</t>
  </si>
  <si>
    <t>01/03/2021</t>
  </si>
  <si>
    <t>Mandato n. 49-50</t>
  </si>
  <si>
    <t>N. 152</t>
  </si>
  <si>
    <t>10/03/2021</t>
  </si>
  <si>
    <t>Mandato n. 48</t>
  </si>
  <si>
    <t>prot.1970</t>
  </si>
  <si>
    <t>03/03/2021</t>
  </si>
  <si>
    <t>Mandato n. 47</t>
  </si>
  <si>
    <t>N.01841</t>
  </si>
  <si>
    <t>08/03/2021</t>
  </si>
  <si>
    <t>Mandato n. 45-46</t>
  </si>
  <si>
    <t>N. 14</t>
  </si>
  <si>
    <t>25/02/2021</t>
  </si>
  <si>
    <t>Mandato n. 43-44</t>
  </si>
  <si>
    <t>N. 120</t>
  </si>
  <si>
    <t>26/02/2021</t>
  </si>
  <si>
    <t>Mandato n. 41-42</t>
  </si>
  <si>
    <t>N. 49</t>
  </si>
  <si>
    <t>23/02/2021</t>
  </si>
  <si>
    <t>Mandato n. 40</t>
  </si>
  <si>
    <t>Mandato n. 34</t>
  </si>
  <si>
    <t>Mandato n. 33-35</t>
  </si>
  <si>
    <t>N. 54</t>
  </si>
  <si>
    <t>29/01/2021</t>
  </si>
  <si>
    <t>Mandato n. 139-n.140</t>
  </si>
  <si>
    <t>Mandato n. 135-n. 136</t>
  </si>
  <si>
    <t>Mandato n. 131- n. 132</t>
  </si>
  <si>
    <t>Mandato n. 129-n. 130</t>
  </si>
  <si>
    <t>Mandato n. 117- n. 120</t>
  </si>
  <si>
    <t>Mandato n. 121- n. 122</t>
  </si>
  <si>
    <t>Mandato n. 123 - n. 124</t>
  </si>
  <si>
    <t>Mandato n. 126 - n. 127</t>
  </si>
  <si>
    <t>Mandato n. 125 - n. 128</t>
  </si>
  <si>
    <t>Mandato n. 180-.181</t>
  </si>
  <si>
    <t>109E</t>
  </si>
  <si>
    <t>23/08/2021</t>
  </si>
  <si>
    <t>67</t>
  </si>
  <si>
    <t>Visita medica personale Col. Scol. Sec. Esine</t>
  </si>
  <si>
    <t>Visita medicha per personale Coll.Scolastici Sec. Esine - Ditta Eco Medical = P.IVA=03078770983</t>
  </si>
  <si>
    <t>Sig.ra Roberta Angela Mpscardi</t>
  </si>
  <si>
    <t>Mandato n. 175</t>
  </si>
  <si>
    <t>4/2021</t>
  </si>
  <si>
    <t>24/08/2021</t>
  </si>
  <si>
    <t>Mandato n. 141 e 148</t>
  </si>
  <si>
    <t>801327</t>
  </si>
  <si>
    <t>30/07/2021</t>
  </si>
  <si>
    <t>Mandato n. 142 e 149</t>
  </si>
  <si>
    <t>801324</t>
  </si>
  <si>
    <t>801326</t>
  </si>
  <si>
    <t>Mandato n. 143 e 150</t>
  </si>
  <si>
    <t>Mandato n. 144 e 151</t>
  </si>
  <si>
    <t>801323</t>
  </si>
  <si>
    <t>Mandato n. 146 e 152</t>
  </si>
  <si>
    <t>801321</t>
  </si>
  <si>
    <t>Mandato n. 145 e 153</t>
  </si>
  <si>
    <t>801322</t>
  </si>
  <si>
    <t>Mandato n. 147 e 154</t>
  </si>
  <si>
    <t>801325</t>
  </si>
  <si>
    <t>68</t>
  </si>
  <si>
    <t>Richiesta di acquisto di Astra 5 KG Art. AST. 5</t>
  </si>
  <si>
    <t>ZCA333AF76</t>
  </si>
  <si>
    <t>Mandato n. 114-116</t>
  </si>
  <si>
    <t>69</t>
  </si>
  <si>
    <t>V3-20269</t>
  </si>
  <si>
    <t>09/09/2021</t>
  </si>
  <si>
    <t>70</t>
  </si>
  <si>
    <t>Si procede all'acquisto di materiale di facile consumo per la Scuola dell'Infanzia della Sacca da Ditta Borgione = p.iva=02027040019</t>
  </si>
  <si>
    <t>Si procede all'acquisto di materiale di facile consumo per la Scuola dell'Infanzia di Piamborno da Ditta Borgione = p.iva=02027040019</t>
  </si>
  <si>
    <t>V3-20793</t>
  </si>
  <si>
    <t>13/09/2021</t>
  </si>
  <si>
    <t>2021-60PA</t>
  </si>
  <si>
    <t>27/09/2021</t>
  </si>
  <si>
    <t>71</t>
  </si>
  <si>
    <t>Contratto di prestazione d'opera professionale Dott. Cotti Luigia</t>
  </si>
  <si>
    <t>Contratto di prestazione d'opera professionale Dott. Cotti Luigia P.IVA 0336520980</t>
  </si>
  <si>
    <t>Z4A3349C8D</t>
  </si>
  <si>
    <t>Mandato n. 207</t>
  </si>
  <si>
    <t>72</t>
  </si>
  <si>
    <t>V3-22547</t>
  </si>
  <si>
    <t>30/09/2021</t>
  </si>
  <si>
    <t>2498</t>
  </si>
  <si>
    <t>73</t>
  </si>
  <si>
    <t>75/PA</t>
  </si>
  <si>
    <t>74</t>
  </si>
  <si>
    <t>(26) Procedura negoziata per affidamento sotto soglia</t>
  </si>
  <si>
    <t>Si procede all'affidamento alla Ditta Autolinee S.A.B.B.A. s.r.l. per il servizio di trasporto alunni per I.C. Esine - P.IVA= 005660100984</t>
  </si>
  <si>
    <t>A05 - 1  Visite e viaggi d'istruzione-soggiorno-mostre-spettacoli</t>
  </si>
  <si>
    <t>Z903375ACE</t>
  </si>
  <si>
    <t>Contratto Prot. n. 2309 del 14/10/21</t>
  </si>
  <si>
    <t>Contratto Autolinee S.A.B.B.A. s.r.l. per servizio di trasporto alunni per uscite didattiche e viaggi di istruzione dal 15/10/21 al 30/06/22</t>
  </si>
  <si>
    <t>Si procede al pagamento del trimestre lug./agos/sett. 2021  per  contratto di noleggio fotocopiatore Ufficio di Segreteria  a Ditta  Global Office = P.IVA= 03163010980</t>
  </si>
  <si>
    <t>Pagamento canone trimestrale lug./agos./sett. 2021 fotocopiatore Ufficio di Segreteria</t>
  </si>
  <si>
    <t>75</t>
  </si>
  <si>
    <t xml:space="preserve">Acquisto materiale di facile consumo per Scuola Primaria Sacca </t>
  </si>
  <si>
    <t xml:space="preserve">(36) Ordine diretto entro limiti di spesa (Decreto Legislativo 18 aprile 2016, n. 50)  </t>
  </si>
  <si>
    <t xml:space="preserve">Si procede all'affidamento per acquisto di materiale di facile consumo per la scuola primaria di Sacca a Ditta Effegi Srl = P.IVA= 01872630171 </t>
  </si>
  <si>
    <t>Si procede ll'acquisto del prodotto Astra 5 KG Art. AST. 5 da Ditta Rosa di Savoldelli P.IVA= 03789170986</t>
  </si>
  <si>
    <t>76</t>
  </si>
  <si>
    <t>Acquisto materiale di facile consumo per Scuola Secondaria di Esine</t>
  </si>
  <si>
    <t>ZD03388187</t>
  </si>
  <si>
    <t>Si procede allacquisto di materiale di facile consumo/cartucce stampanti per la Scuola Secondaria di Esine - Ditta INFOCOPIA-CF. PDRLSN69T30A293J</t>
  </si>
  <si>
    <t>77</t>
  </si>
  <si>
    <t>Si procede all'acquisto di materiale di facile consumo per corso di formazione docenti - Ditta  GAMMADARFO - IVA=01754270179</t>
  </si>
  <si>
    <t>ZC03388FD8</t>
  </si>
  <si>
    <t>Acquisto materiale di facile consumo per Formazione Docenti Prog. "Vorrei Dirti"</t>
  </si>
  <si>
    <t>78</t>
  </si>
  <si>
    <t>Acquisto materiale di facile consumo per Ufficio di Segreteria</t>
  </si>
  <si>
    <t xml:space="preserve">Si procede all'affidamento per acquisto di materiale di facile consumo per ufficio di segreteria a Ditta Effegi Srl = P.IVA= 01872630171 </t>
  </si>
  <si>
    <t>Z253397A8F</t>
  </si>
  <si>
    <t>79</t>
  </si>
  <si>
    <t>Si procede ll'acquisto del prodotto alcool denaturato da Ditta Rosa di Savoldelli P.IVA= 03789170986</t>
  </si>
  <si>
    <t>80</t>
  </si>
  <si>
    <t xml:space="preserve">Si procede all'affidamento per acquisto di materiale di facile consumo per Scuola Secondaria di Esine a Ditta Effegi Srl = P.IVA= 01872630171 </t>
  </si>
  <si>
    <t>ZA233A0529</t>
  </si>
  <si>
    <t>ZC4339DD4D</t>
  </si>
  <si>
    <t>Acquisto materiale di facile consumo Scuola Secondaria di Esine</t>
  </si>
  <si>
    <t>Acquisto di alcool denaturato Scuola Secondaria di Esine</t>
  </si>
  <si>
    <t>Acquisto materiale di facile consumo Scuola Primaria di Esine</t>
  </si>
  <si>
    <t xml:space="preserve">Si procede all'affidamento per acquisto di materiale di facile consumo per Scuola Primaria di Esine a Ditta Effegi Srl = P.IVA= 01872630171 </t>
  </si>
  <si>
    <t>Z6533A8CB1</t>
  </si>
  <si>
    <t>81</t>
  </si>
  <si>
    <t>135-02</t>
  </si>
  <si>
    <t>30/10/2021</t>
  </si>
  <si>
    <t>328-PA</t>
  </si>
  <si>
    <t>25/10/2021</t>
  </si>
  <si>
    <t>120-PA</t>
  </si>
  <si>
    <t>20/10/2021</t>
  </si>
  <si>
    <t>82</t>
  </si>
  <si>
    <t>Riunione periodica annuale art. 35 D.Lgs /08</t>
  </si>
  <si>
    <t>Riunione periodica annuale art. 35 D.Lgs /08 - Ditta Eco Medical = P.IVA=03078770983</t>
  </si>
  <si>
    <t>2021-67PA</t>
  </si>
  <si>
    <t>2739</t>
  </si>
  <si>
    <t>29/10/2021</t>
  </si>
  <si>
    <t>25/09/2021</t>
  </si>
  <si>
    <t>849</t>
  </si>
  <si>
    <t>Mandato n. 225-226</t>
  </si>
  <si>
    <t>Mandato n. 223-224</t>
  </si>
  <si>
    <t>Mandato n. 221-222</t>
  </si>
  <si>
    <t>Mandato n. 227-228</t>
  </si>
  <si>
    <t>Mandato n. 229-230</t>
  </si>
  <si>
    <t>83</t>
  </si>
  <si>
    <t>84</t>
  </si>
  <si>
    <t>85</t>
  </si>
  <si>
    <t>P02 - 1  Progetto scuola - Sportelli di consulenza psicopedagogica</t>
  </si>
  <si>
    <t>Convenzione Progetto Scuola a.s. 2021/2022 - Dott.ssa. Cotti L.</t>
  </si>
  <si>
    <t>Convenzione Progetto Scuola a.s. 2021/2022 - K-Pax S.C.S. Onlus - Dott. Cominelli C.</t>
  </si>
  <si>
    <t>Convenzione Progetto Scuola a.s. 2021/2022 - Arcobaleno S.C.S. Onlus - Dott.ssa Ducoli R.</t>
  </si>
  <si>
    <t>Convenzione Progetto Scuola a.s. 2021/2021 -  Arcobaleno S.C.S. Onlus - Dott.ssa Ducoli R. - P.IVA 02869720173</t>
  </si>
  <si>
    <t>Convenzione Progetto Scuola a.s. 2021/2021 - K-Pax S.C.S. Onlus - Dott. Cominelli C. - P.IVA 03018010987</t>
  </si>
  <si>
    <t>Convenzione Progetto Scuola a.s. 2021/2021 - Dott.ssa. Cotti L. - P.IVA 00698860988</t>
  </si>
  <si>
    <t>Mandato n. 220</t>
  </si>
  <si>
    <t>86</t>
  </si>
  <si>
    <t>ZA733DB4BD</t>
  </si>
  <si>
    <t>87</t>
  </si>
  <si>
    <t>Contratto esperto esterno Ghiroldi Marilena Progetto Mosaio "ti racconto Van Gogh"</t>
  </si>
  <si>
    <t>Ghiroldi Marilena esperta per Progetto Mosaco "Ti racconto Van Gogh" C.F. GHRMLN51L61B054V</t>
  </si>
  <si>
    <t>Z6433E4F3E</t>
  </si>
  <si>
    <t>88</t>
  </si>
  <si>
    <t>89</t>
  </si>
  <si>
    <t>90</t>
  </si>
  <si>
    <t>Accordo di rete Progetto "English for everybody" I.C. Darfo2</t>
  </si>
  <si>
    <t>(33) Accordi di rete per gli affidamenti e gli acquisti (art. 47, Decreto 129/2019)</t>
  </si>
  <si>
    <t>(19) Accordo di rete</t>
  </si>
  <si>
    <t>Accordo di rete Progetto "English for everybody" I.C. Darfo 2 C.F. 90015440176 Cod. Mecc. BSIC864008</t>
  </si>
  <si>
    <t>Accordo di rete Progetto "English for everybody" Golden Ariella C.F. GLDRLR99D63Z401Z</t>
  </si>
  <si>
    <t>Accordo di rete Progetto "English for everybody"Bruzzi Natalie C.F. BRZNLN99L61Z404X</t>
  </si>
  <si>
    <t>Contratto madrelingua Bruzzi Natalie - Progetto "English for everybody"</t>
  </si>
  <si>
    <t>Contratto madrelingua Golden Ariella - Progetto "English for everybody"</t>
  </si>
  <si>
    <t>P02 - 15  Progetto "English For Everybody"</t>
  </si>
  <si>
    <t>Z3B33CF7D0</t>
  </si>
  <si>
    <t>ZBD33CF889</t>
  </si>
  <si>
    <t>Z7B33CF960</t>
  </si>
  <si>
    <t>91</t>
  </si>
  <si>
    <t>Rinnovo contratto SOGI SCUOLA S.r.l. dal 01/01/2022 al 31/12/2022</t>
  </si>
  <si>
    <t>Rinnovo contratto SOGI SCUOLA S.r.l. - C.F. e P.IVA 03972020238</t>
  </si>
  <si>
    <t>Z6733E56EA</t>
  </si>
  <si>
    <t>92</t>
  </si>
  <si>
    <t>Acquisto di cavo hdmi e spina corrente per casse della scuola Primaria di Piamborno da Ditta Tecnoffice Srl - P.IVA= 02855790982</t>
  </si>
  <si>
    <t>93</t>
  </si>
  <si>
    <t>Z7433E6534</t>
  </si>
  <si>
    <t>V3-26720</t>
  </si>
  <si>
    <t>10/11/2021</t>
  </si>
  <si>
    <t>Mandato n. 212-213</t>
  </si>
  <si>
    <t>Mandato n. 214-215</t>
  </si>
  <si>
    <t>Mandato n. 216-217</t>
  </si>
  <si>
    <t>Mandato n. 218-219</t>
  </si>
  <si>
    <t>Mandato n. 210-211</t>
  </si>
  <si>
    <t>Mandato n. 231-232</t>
  </si>
  <si>
    <t>Mandato n. 246</t>
  </si>
  <si>
    <t xml:space="preserve">Mandato n. 247-248 </t>
  </si>
  <si>
    <t>HCE International Progetto "Intervento di Formazione regole di intelligenza linguistica</t>
  </si>
  <si>
    <t>HCE International Progetto "Intervento di Formazione regole di intelligenza linguistica - P.IVA 02817310184</t>
  </si>
  <si>
    <t>Acquisto cavo Hdmi e spina corrente per casse Scuola Primaria di Piamborno</t>
  </si>
  <si>
    <t>801926</t>
  </si>
  <si>
    <t>18/11/2021</t>
  </si>
  <si>
    <t>801929</t>
  </si>
  <si>
    <t>801933</t>
  </si>
  <si>
    <t>94</t>
  </si>
  <si>
    <t>Z4933E52C0</t>
  </si>
  <si>
    <t>Mandato n. 253-254</t>
  </si>
  <si>
    <t>Mandato n. 251-252</t>
  </si>
  <si>
    <t>Mandato n. 249-250</t>
  </si>
  <si>
    <t>210004-HICPA</t>
  </si>
  <si>
    <t>15/11/2021</t>
  </si>
  <si>
    <t>Mandato n. 255-256</t>
  </si>
  <si>
    <t>95</t>
  </si>
  <si>
    <t>Acquisto materiale per Consiglio Comunale dei Ragazzi - Ditta Tipografia Valgrigna</t>
  </si>
  <si>
    <t>Acquisto materiale per Consiglio Comunale dei Ragazzi - Ditta Tipografia Valgrigna - P.IVA 01793070986</t>
  </si>
  <si>
    <t>Z55340F3A5</t>
  </si>
  <si>
    <t>96</t>
  </si>
  <si>
    <t>97</t>
  </si>
  <si>
    <t>100</t>
  </si>
  <si>
    <t>101</t>
  </si>
  <si>
    <t>Si procede al pagamento del trimestre ottobre/novembre/dicembre 2021  per  contratto di noleggio fotocopiatore Ufficio di Segreteria  a Ditta  Global Office = P.IVA= 03163010980</t>
  </si>
  <si>
    <t>Spese postali mese di ottobre 2021</t>
  </si>
  <si>
    <t>Si procede al pagamento delle spese postali del mese di ottobre 2021 a Poste Italiane = P.IVA=97103880585</t>
  </si>
  <si>
    <t>Pagamento canone trimestrale ott/nov/dic 2021 fotocopiatore Ufficio di Segreteria - Ditta Globaloffice</t>
  </si>
  <si>
    <t>A02 - 1  Funzionamento Amministrativo Uffici e plessi</t>
  </si>
  <si>
    <t>Contratto per rinnovo licenza ANNO 2022 Segreteria Digitale per Ufficio di Segreteria a Ditta Diemme Informatica Srl = P.IVA =02115770469</t>
  </si>
  <si>
    <t>Rinnovo licenza ANNO 2022 AXIOS-Scuola Digitale</t>
  </si>
  <si>
    <t>Contratto per stampa su carta fotografica anno 2022</t>
  </si>
  <si>
    <t>Si procede alla stipula di un contratto annuale  per stampa su carta fotografica  anno 2022 per i vari plessi dell'Istituto - Foto Gilberti Bruno  CF= GLBBRN53T22E851J P.IVA= 00210760989</t>
  </si>
  <si>
    <t>Contratto triennale dal 01/01/2022 al 31/12/2024 noleggio fotocopiatore Ufficio di Segreteria - Ditta Globaloffice</t>
  </si>
  <si>
    <t>Contratto triennale dal 01/01/2022 al 31/12/2024 noleggio fotocopiatore Ufficio di Segreteria - Ditta Globaloffice P.IVA 03163010980</t>
  </si>
  <si>
    <t>Contratto CSC Società Cooperativa Sociale anno 2022 - RPD-DPO</t>
  </si>
  <si>
    <t>ZD73449BBC</t>
  </si>
  <si>
    <t>Z3A344A271</t>
  </si>
  <si>
    <t>Z81344AFB2</t>
  </si>
  <si>
    <t>Riparazione e pulizia nebulizzatori e-spray electrostatic - Ditta Riel</t>
  </si>
  <si>
    <t>Riparazione e pulizia nebulizzatori e-spray electrostatic - Ditta Riel S.r.l. - P-IVA 02415540166</t>
  </si>
  <si>
    <t>Contratto CSC Società Cooperativa Sociale anno 2022 - RPD-DPO - P.IVA 01567260987</t>
  </si>
  <si>
    <t>Mandato n. 264</t>
  </si>
  <si>
    <t>1021304064</t>
  </si>
  <si>
    <t>06/12/2021</t>
  </si>
  <si>
    <t>Mand. Sec. semestre n. 262-263</t>
  </si>
  <si>
    <t>30/11/2021</t>
  </si>
  <si>
    <t>85_21</t>
  </si>
  <si>
    <t>Mandato n. 260-261</t>
  </si>
  <si>
    <t>105/PA</t>
  </si>
  <si>
    <t>567/PA2021</t>
  </si>
  <si>
    <t>04/12/2021</t>
  </si>
  <si>
    <t>Mandato n. 258-259</t>
  </si>
  <si>
    <t>Mandato n. 283</t>
  </si>
  <si>
    <t>14/12/2021</t>
  </si>
  <si>
    <t>Mandato n. 271-272</t>
  </si>
  <si>
    <t>94/PA</t>
  </si>
  <si>
    <t>Mandato n. 275-276</t>
  </si>
  <si>
    <t>802190</t>
  </si>
  <si>
    <t>10/12/2021</t>
  </si>
  <si>
    <t>Mandato n. 277-278</t>
  </si>
  <si>
    <t>25/2021</t>
  </si>
  <si>
    <t>Mandato n. 288-289</t>
  </si>
  <si>
    <t>268/EL</t>
  </si>
  <si>
    <t>31/001</t>
  </si>
  <si>
    <t>19/01/2022</t>
  </si>
  <si>
    <t>Mandato n. 51/52</t>
  </si>
  <si>
    <t>220363/E</t>
  </si>
  <si>
    <t>20/01/2022</t>
  </si>
  <si>
    <t>N. 328 - N. 50/PA2022</t>
  </si>
  <si>
    <t>30/06/2021 - 28/02/2022</t>
  </si>
  <si>
    <t>Mandato n. 165-166-167</t>
  </si>
  <si>
    <t>Nota n. 1 del 21/05/2022</t>
  </si>
  <si>
    <t>Arcobaleno Società Cooperativa Sociale Onlus</t>
  </si>
  <si>
    <t>64PA</t>
  </si>
  <si>
    <t>15/06/2022</t>
  </si>
  <si>
    <t>09/11/2021</t>
  </si>
  <si>
    <t>13/06/2022</t>
  </si>
  <si>
    <t>209</t>
  </si>
  <si>
    <t>210</t>
  </si>
  <si>
    <t>44B</t>
  </si>
  <si>
    <t>20/06/2022</t>
  </si>
  <si>
    <t>282</t>
  </si>
  <si>
    <t>09/01/2021</t>
  </si>
  <si>
    <t>14/05/2022</t>
  </si>
  <si>
    <t>K.Pax Società Cooperativa Sociale</t>
  </si>
  <si>
    <t>GAMMA DARFO</t>
  </si>
  <si>
    <t>3.02</t>
  </si>
  <si>
    <t>298</t>
  </si>
  <si>
    <t>Z66345097C</t>
  </si>
  <si>
    <t>CSC Società Cooperativa Sociale</t>
  </si>
  <si>
    <t>16/SPL22-23/SPL22-31/SPL22-44/SPL22-49/SPL22</t>
  </si>
  <si>
    <t>12/04/22-29/04/22-10/05/22-31/05/22-14/06/22</t>
  </si>
  <si>
    <t>136-145-179-180-181-305</t>
  </si>
  <si>
    <t>137-146-182-306</t>
  </si>
  <si>
    <t>123</t>
  </si>
  <si>
    <t>25/07/2022</t>
  </si>
  <si>
    <t>303</t>
  </si>
  <si>
    <t>304</t>
  </si>
  <si>
    <t>ICS Informazione Consulenza Servizi Srl</t>
  </si>
  <si>
    <t>FATTPA 47_22 - 78_22</t>
  </si>
  <si>
    <t>26/07/2022 -09/12/2022</t>
  </si>
  <si>
    <t>307 - 426</t>
  </si>
  <si>
    <t>308 - 427</t>
  </si>
  <si>
    <t>Mandato n. 439-440</t>
  </si>
  <si>
    <t>293-467</t>
  </si>
  <si>
    <t>22/2022</t>
  </si>
  <si>
    <t>28/12/2022</t>
  </si>
  <si>
    <t xml:space="preserve">Mandato n. 8-9-10-11-12 </t>
  </si>
  <si>
    <t>Mandato n. 85-86-273-274-16-17</t>
  </si>
  <si>
    <t>N.112-13/02</t>
  </si>
  <si>
    <t>28/05/21-21/01/23</t>
  </si>
  <si>
    <t>Mandato n. 89-90-265-266-267-268-269-270-18-19-20-21-22</t>
  </si>
  <si>
    <t>N. 113-195/02-12/02</t>
  </si>
  <si>
    <t>28/05/21-26/11/21-24/01/23</t>
  </si>
  <si>
    <t>291-292-465-466</t>
  </si>
  <si>
    <t>182/PA-408/PA-155/PA-342/PA-142/PA</t>
  </si>
  <si>
    <t>21/0621-10/12/21-22/06/22-05/12/22-12/06/23</t>
  </si>
  <si>
    <t>50/PA-103/PA-53/PA</t>
  </si>
  <si>
    <t>30/06/22-30/11/22-27/06/23</t>
  </si>
  <si>
    <t>296-179</t>
  </si>
  <si>
    <t>297-180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</si>
</sst>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_-;\-* #,##0_-;_-* &quot;-&quot;_-;_-@_-"/>
    <numFmt numFmtId="165" formatCode="_-&quot;€&quot;\ * #,##0.00_-;\-&quot;€&quot;\ * #,##0.00_-;_-&quot;€&quot;\ * &quot;-&quot;??_-;_-@_-"/>
    <numFmt numFmtId="166" formatCode="_-[$€-2]\ * #,##0.00_-;\-[$€-2]\ * #,##0.00_-;_-[$€-2]\ * &quot;-&quot;??_-"/>
    <numFmt numFmtId="167" formatCode="_-[$€]\ * #,##0.00_-;\-[$€]\ * #,##0.00_-;_-[$€]\ * &quot;-&quot;??_-;_-@_-"/>
    <numFmt numFmtId="168" formatCode="_-[$€-410]\ * #,##0.00_-;\-[$€-410]\ * #,##0.00_-;_-[$€-410]\ * &quot;-&quot;??_-;_-@_-"/>
    <numFmt numFmtId="169" formatCode="#,##0_ ;\-#,##0\ "/>
    <numFmt numFmtId="170" formatCode="&quot;€&quot;\ #,##0.00"/>
    <numFmt numFmtId="171" formatCode="[$€-410]\ #,##0.00"/>
    <numFmt numFmtId="172" formatCode=";;;"/>
    <numFmt numFmtId="173" formatCode="[$€-410]\ #,##0.00;[Red][$€-410]\ #,##0.00"/>
    <numFmt numFmtId="174" formatCode="dd/mm/yy;@"/>
    <numFmt numFmtId="175" formatCode="#,##0.00\ _€"/>
    <numFmt numFmtId="176" formatCode="[$-410]d\ mmmm\ yyyy;@"/>
    <numFmt numFmtId="177" formatCode="#,##0.00\ _€;[Red]#,##0.00\ _€"/>
  </numFmts>
  <fonts count="200">
    <font>
      <sz val="10"/>
      <name val="Arial"/>
    </font>
    <font>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52"/>
      <name val="Calibri"/>
      <family val="2"/>
    </font>
    <font>
      <sz val="11"/>
      <color indexed="10"/>
      <name val="Calibri"/>
      <family val="2"/>
    </font>
    <font>
      <b/>
      <sz val="11"/>
      <color indexed="9"/>
      <name val="Calibri"/>
      <family val="2"/>
    </font>
    <font>
      <u/>
      <sz val="7.5"/>
      <color indexed="12"/>
      <name val="Arial"/>
      <family val="2"/>
    </font>
    <font>
      <u/>
      <sz val="10"/>
      <color indexed="12"/>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1"/>
      <color indexed="19"/>
      <name val="Calibri"/>
      <family val="2"/>
    </font>
    <font>
      <sz val="10"/>
      <name val="System"/>
      <family val="2"/>
    </font>
    <font>
      <b/>
      <sz val="11"/>
      <color indexed="63"/>
      <name val="Calibri"/>
      <family val="2"/>
    </font>
    <font>
      <b/>
      <sz val="18"/>
      <color indexed="56"/>
      <name val="Cambria"/>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sz val="8"/>
      <name val="Arial"/>
      <family val="2"/>
    </font>
    <font>
      <sz val="10"/>
      <color indexed="9"/>
      <name val="Arial"/>
      <family val="2"/>
    </font>
    <font>
      <sz val="1"/>
      <color indexed="9"/>
      <name val="Arial"/>
      <family val="2"/>
    </font>
    <font>
      <sz val="1"/>
      <color indexed="9"/>
      <name val="Arial"/>
      <family val="2"/>
    </font>
    <font>
      <b/>
      <sz val="12"/>
      <color indexed="10"/>
      <name val="Arial"/>
      <family val="2"/>
    </font>
    <font>
      <u/>
      <sz val="12"/>
      <color indexed="12"/>
      <name val="Arial"/>
      <family val="2"/>
    </font>
    <font>
      <sz val="12"/>
      <name val="Arial"/>
      <family val="2"/>
    </font>
    <font>
      <b/>
      <sz val="14"/>
      <color indexed="10"/>
      <name val="Arial"/>
      <family val="2"/>
    </font>
    <font>
      <sz val="10"/>
      <name val="Arial"/>
      <family val="2"/>
    </font>
    <font>
      <b/>
      <sz val="10"/>
      <name val="Arial"/>
      <family val="2"/>
    </font>
    <font>
      <b/>
      <sz val="14"/>
      <name val="Arial"/>
      <family val="2"/>
    </font>
    <font>
      <b/>
      <sz val="12"/>
      <name val="Arial"/>
      <family val="2"/>
    </font>
    <font>
      <b/>
      <sz val="11"/>
      <name val="Arial"/>
      <family val="2"/>
    </font>
    <font>
      <sz val="24"/>
      <color indexed="10"/>
      <name val="Arial"/>
      <family val="2"/>
    </font>
    <font>
      <sz val="14"/>
      <name val="Arial"/>
      <family val="2"/>
    </font>
    <font>
      <sz val="16"/>
      <name val="Arial"/>
      <family val="2"/>
    </font>
    <font>
      <sz val="12"/>
      <name val="Arial"/>
      <family val="2"/>
    </font>
    <font>
      <b/>
      <sz val="16"/>
      <name val="Arial"/>
      <family val="2"/>
    </font>
    <font>
      <b/>
      <sz val="16"/>
      <name val="Arial"/>
      <family val="2"/>
    </font>
    <font>
      <b/>
      <sz val="10"/>
      <color indexed="10"/>
      <name val="Arial"/>
      <family val="2"/>
    </font>
    <font>
      <sz val="10"/>
      <color indexed="8"/>
      <name val="Arial"/>
      <family val="2"/>
    </font>
    <font>
      <u/>
      <sz val="10"/>
      <color indexed="8"/>
      <name val="Arial"/>
      <family val="2"/>
    </font>
    <font>
      <sz val="9"/>
      <name val="Arial"/>
      <family val="2"/>
    </font>
    <font>
      <b/>
      <sz val="22"/>
      <color indexed="8"/>
      <name val="Arial"/>
      <family val="2"/>
    </font>
    <font>
      <b/>
      <sz val="20"/>
      <name val="Arial"/>
      <family val="2"/>
    </font>
    <font>
      <sz val="11"/>
      <color indexed="8"/>
      <name val="Arial"/>
      <family val="2"/>
    </font>
    <font>
      <sz val="11"/>
      <name val="Arial"/>
      <family val="2"/>
    </font>
    <font>
      <b/>
      <sz val="14"/>
      <color indexed="8"/>
      <name val="Arial"/>
      <family val="2"/>
    </font>
    <font>
      <b/>
      <sz val="13"/>
      <color indexed="8"/>
      <name val="Arial"/>
      <family val="2"/>
    </font>
    <font>
      <sz val="13"/>
      <color indexed="9"/>
      <name val="Arial"/>
      <family val="2"/>
    </font>
    <font>
      <b/>
      <sz val="13"/>
      <name val="Arial"/>
      <family val="2"/>
    </font>
    <font>
      <b/>
      <sz val="11"/>
      <color indexed="8"/>
      <name val="Arial"/>
      <family val="2"/>
    </font>
    <font>
      <b/>
      <sz val="13"/>
      <color indexed="9"/>
      <name val="Arial"/>
      <family val="2"/>
    </font>
    <font>
      <i/>
      <sz val="11"/>
      <name val="Arial"/>
      <family val="2"/>
    </font>
    <font>
      <b/>
      <i/>
      <u/>
      <sz val="22"/>
      <color indexed="8"/>
      <name val="Arial"/>
      <family val="2"/>
    </font>
    <font>
      <b/>
      <sz val="10"/>
      <color indexed="9"/>
      <name val="Arial"/>
      <family val="2"/>
    </font>
    <font>
      <b/>
      <i/>
      <sz val="11"/>
      <name val="Arial"/>
      <family val="2"/>
    </font>
    <font>
      <i/>
      <sz val="10"/>
      <color indexed="9"/>
      <name val="Arial"/>
      <family val="2"/>
    </font>
    <font>
      <sz val="10"/>
      <color indexed="9"/>
      <name val="Arial"/>
      <family val="2"/>
    </font>
    <font>
      <b/>
      <sz val="12"/>
      <color indexed="9"/>
      <name val="Arial"/>
      <family val="2"/>
    </font>
    <font>
      <i/>
      <sz val="13"/>
      <color indexed="8"/>
      <name val="Arial"/>
      <family val="2"/>
    </font>
    <font>
      <sz val="14"/>
      <color indexed="9"/>
      <name val="Arial"/>
      <family val="2"/>
    </font>
    <font>
      <sz val="12"/>
      <color indexed="9"/>
      <name val="Arial"/>
      <family val="2"/>
    </font>
    <font>
      <b/>
      <i/>
      <sz val="13"/>
      <color indexed="8"/>
      <name val="Arial"/>
      <family val="2"/>
    </font>
    <font>
      <b/>
      <sz val="14"/>
      <color indexed="9"/>
      <name val="Arial"/>
      <family val="2"/>
    </font>
    <font>
      <sz val="11"/>
      <name val="Arial"/>
      <family val="2"/>
    </font>
    <font>
      <sz val="11"/>
      <color indexed="9"/>
      <name val="Arial"/>
      <family val="2"/>
    </font>
    <font>
      <i/>
      <sz val="11"/>
      <name val="Arial"/>
      <family val="2"/>
    </font>
    <font>
      <i/>
      <sz val="13"/>
      <name val="Arial"/>
      <family val="2"/>
    </font>
    <font>
      <i/>
      <sz val="11"/>
      <color indexed="9"/>
      <name val="Arial"/>
      <family val="2"/>
    </font>
    <font>
      <i/>
      <sz val="11"/>
      <color indexed="9"/>
      <name val="Arial"/>
      <family val="2"/>
    </font>
    <font>
      <b/>
      <sz val="11"/>
      <name val="Arial"/>
      <family val="2"/>
    </font>
    <font>
      <b/>
      <sz val="11"/>
      <color indexed="10"/>
      <name val="Arial"/>
      <family val="2"/>
    </font>
    <font>
      <i/>
      <sz val="13"/>
      <color indexed="9"/>
      <name val="Arial"/>
      <family val="2"/>
    </font>
    <font>
      <sz val="14"/>
      <color indexed="9"/>
      <name val="Arial"/>
      <family val="2"/>
    </font>
    <font>
      <i/>
      <sz val="12"/>
      <color indexed="9"/>
      <name val="Arial"/>
      <family val="2"/>
    </font>
    <font>
      <sz val="12"/>
      <color indexed="8"/>
      <name val="Arial"/>
      <family val="2"/>
    </font>
    <font>
      <sz val="13"/>
      <color indexed="8"/>
      <name val="Arial"/>
      <family val="2"/>
    </font>
    <font>
      <sz val="13"/>
      <color indexed="8"/>
      <name val="Arial"/>
      <family val="2"/>
    </font>
    <font>
      <sz val="12"/>
      <color indexed="8"/>
      <name val="Arial"/>
      <family val="2"/>
    </font>
    <font>
      <b/>
      <i/>
      <sz val="12"/>
      <name val="Arial"/>
      <family val="2"/>
    </font>
    <font>
      <i/>
      <sz val="10"/>
      <name val="Arial"/>
      <family val="2"/>
    </font>
    <font>
      <i/>
      <sz val="12"/>
      <color indexed="9"/>
      <name val="Arial"/>
      <family val="2"/>
    </font>
    <font>
      <b/>
      <sz val="12"/>
      <color indexed="8"/>
      <name val="Arial"/>
      <family val="2"/>
    </font>
    <font>
      <u/>
      <sz val="11"/>
      <name val="Arial"/>
      <family val="2"/>
    </font>
    <font>
      <i/>
      <sz val="8"/>
      <color indexed="8"/>
      <name val="Arial"/>
      <family val="2"/>
    </font>
    <font>
      <sz val="9"/>
      <name val="Arial"/>
      <family val="2"/>
    </font>
    <font>
      <b/>
      <sz val="12"/>
      <color indexed="8"/>
      <name val="Arial"/>
      <family val="2"/>
    </font>
    <font>
      <sz val="10"/>
      <name val="Aa129"/>
    </font>
    <font>
      <sz val="13"/>
      <name val="Arial"/>
      <family val="2"/>
    </font>
    <font>
      <sz val="11"/>
      <color indexed="8"/>
      <name val="Arial"/>
      <family val="2"/>
    </font>
    <font>
      <i/>
      <sz val="8"/>
      <name val="Arial"/>
      <family val="2"/>
    </font>
    <font>
      <b/>
      <sz val="11"/>
      <color indexed="9"/>
      <name val="Arial"/>
      <family val="2"/>
    </font>
    <font>
      <b/>
      <sz val="10"/>
      <color indexed="81"/>
      <name val="Tahoma"/>
      <family val="2"/>
    </font>
    <font>
      <sz val="9"/>
      <color indexed="81"/>
      <name val="Tahoma"/>
      <family val="2"/>
    </font>
    <font>
      <sz val="22"/>
      <color indexed="10"/>
      <name val="Arial"/>
      <family val="2"/>
    </font>
    <font>
      <sz val="14"/>
      <name val="Arial"/>
      <family val="2"/>
    </font>
    <font>
      <b/>
      <sz val="9"/>
      <name val="Arial"/>
      <family val="2"/>
    </font>
    <font>
      <sz val="10"/>
      <color indexed="18"/>
      <name val="Arial"/>
      <family val="2"/>
    </font>
    <font>
      <b/>
      <sz val="11"/>
      <color indexed="10"/>
      <name val="Arial"/>
      <family val="2"/>
    </font>
    <font>
      <sz val="11"/>
      <color indexed="56"/>
      <name val="Arial"/>
      <family val="2"/>
    </font>
    <font>
      <b/>
      <sz val="11"/>
      <color indexed="18"/>
      <name val="Arial"/>
      <family val="2"/>
    </font>
    <font>
      <b/>
      <sz val="10"/>
      <color indexed="18"/>
      <name val="Arial"/>
      <family val="2"/>
    </font>
    <font>
      <u/>
      <sz val="10"/>
      <color indexed="12"/>
      <name val="Arial"/>
      <family val="2"/>
    </font>
    <font>
      <sz val="10"/>
      <color indexed="10"/>
      <name val="Arial"/>
      <family val="2"/>
    </font>
    <font>
      <u/>
      <sz val="10"/>
      <name val="Arial"/>
      <family val="2"/>
    </font>
    <font>
      <i/>
      <sz val="10"/>
      <name val="Arial"/>
      <family val="2"/>
    </font>
    <font>
      <b/>
      <sz val="18"/>
      <color indexed="10"/>
      <name val="Arial"/>
      <family val="2"/>
    </font>
    <font>
      <sz val="10"/>
      <color indexed="22"/>
      <name val="Arial"/>
      <family val="2"/>
    </font>
    <font>
      <u/>
      <sz val="11"/>
      <color indexed="12"/>
      <name val="Arial"/>
      <family val="2"/>
    </font>
    <font>
      <b/>
      <sz val="20"/>
      <color indexed="8"/>
      <name val="Arial"/>
      <family val="2"/>
    </font>
    <font>
      <sz val="14"/>
      <color indexed="10"/>
      <name val="Arial"/>
      <family val="2"/>
    </font>
    <font>
      <sz val="10"/>
      <color indexed="8"/>
      <name val="Arial"/>
      <family val="2"/>
    </font>
    <font>
      <b/>
      <sz val="14"/>
      <color indexed="10"/>
      <name val="Tahoma"/>
      <family val="2"/>
    </font>
    <font>
      <b/>
      <sz val="11"/>
      <color indexed="81"/>
      <name val="Tahoma"/>
      <family val="2"/>
    </font>
    <font>
      <b/>
      <sz val="11"/>
      <color indexed="10"/>
      <name val="Tahoma"/>
      <family val="2"/>
    </font>
    <font>
      <sz val="8"/>
      <name val="Arial"/>
      <family val="2"/>
    </font>
    <font>
      <sz val="11"/>
      <color indexed="10"/>
      <name val="Arial"/>
      <family val="2"/>
    </font>
    <font>
      <b/>
      <i/>
      <sz val="11"/>
      <name val="Times New Roman"/>
      <family val="1"/>
    </font>
    <font>
      <b/>
      <i/>
      <sz val="14"/>
      <name val="Times New Roman"/>
      <family val="1"/>
    </font>
    <font>
      <b/>
      <sz val="12"/>
      <color indexed="12"/>
      <name val="Arial"/>
      <family val="2"/>
    </font>
    <font>
      <b/>
      <sz val="13"/>
      <color indexed="12"/>
      <name val="Arial"/>
      <family val="2"/>
    </font>
    <font>
      <b/>
      <sz val="13"/>
      <color indexed="18"/>
      <name val="Arial"/>
      <family val="2"/>
    </font>
    <font>
      <i/>
      <sz val="10"/>
      <color indexed="8"/>
      <name val="Arial"/>
      <family val="2"/>
    </font>
    <font>
      <i/>
      <sz val="11"/>
      <color indexed="8"/>
      <name val="Arial"/>
      <family val="2"/>
    </font>
    <font>
      <b/>
      <sz val="13"/>
      <color indexed="9"/>
      <name val="Arial"/>
      <family val="2"/>
    </font>
    <font>
      <sz val="13"/>
      <color indexed="9"/>
      <name val="Arial"/>
      <family val="2"/>
    </font>
    <font>
      <sz val="10"/>
      <name val="Arial"/>
      <family val="2"/>
    </font>
    <font>
      <b/>
      <sz val="10"/>
      <color indexed="8"/>
      <name val="Arial"/>
      <family val="2"/>
    </font>
    <font>
      <sz val="13"/>
      <name val="Arial"/>
      <family val="2"/>
    </font>
    <font>
      <b/>
      <sz val="13"/>
      <color indexed="8"/>
      <name val="Wingdings"/>
      <charset val="2"/>
    </font>
    <font>
      <i/>
      <sz val="9"/>
      <color indexed="8"/>
      <name val="Arial"/>
      <family val="2"/>
    </font>
    <font>
      <sz val="8"/>
      <color indexed="22"/>
      <name val="Arial"/>
      <family val="2"/>
    </font>
    <font>
      <b/>
      <sz val="22"/>
      <color indexed="12"/>
      <name val="Arial"/>
      <family val="2"/>
    </font>
    <font>
      <sz val="10"/>
      <color indexed="10"/>
      <name val="Arial"/>
      <family val="2"/>
    </font>
    <font>
      <b/>
      <sz val="10"/>
      <color indexed="10"/>
      <name val="Tahoma"/>
      <family val="2"/>
    </font>
    <font>
      <b/>
      <sz val="10"/>
      <color indexed="12"/>
      <name val="Tahoma"/>
      <family val="2"/>
    </font>
    <font>
      <b/>
      <u/>
      <sz val="12"/>
      <color indexed="10"/>
      <name val="Arial"/>
      <family val="2"/>
    </font>
    <font>
      <sz val="11"/>
      <color indexed="9"/>
      <name val="Arial"/>
      <family val="2"/>
    </font>
    <font>
      <i/>
      <sz val="13"/>
      <color indexed="8"/>
      <name val="Arial"/>
      <family val="2"/>
    </font>
    <font>
      <strike/>
      <sz val="10"/>
      <name val="Arial"/>
      <family val="2"/>
    </font>
    <font>
      <strike/>
      <sz val="10"/>
      <name val="Arial"/>
      <family val="2"/>
    </font>
    <font>
      <b/>
      <strike/>
      <sz val="10"/>
      <name val="Arial"/>
      <family val="2"/>
    </font>
    <font>
      <b/>
      <sz val="7"/>
      <name val="Arial"/>
      <family val="2"/>
    </font>
    <font>
      <i/>
      <sz val="12"/>
      <color indexed="8"/>
      <name val="Arial"/>
      <family val="2"/>
    </font>
    <font>
      <b/>
      <sz val="8"/>
      <color indexed="81"/>
      <name val="Tahoma"/>
      <family val="2"/>
    </font>
    <font>
      <b/>
      <sz val="8"/>
      <color indexed="10"/>
      <name val="Tahoma"/>
      <family val="2"/>
    </font>
    <font>
      <b/>
      <i/>
      <sz val="13"/>
      <color indexed="8"/>
      <name val="Arial"/>
      <family val="2"/>
    </font>
    <font>
      <b/>
      <i/>
      <sz val="11"/>
      <color indexed="8"/>
      <name val="Arial"/>
      <family val="2"/>
    </font>
    <font>
      <b/>
      <i/>
      <sz val="13"/>
      <name val="Arial"/>
      <family val="2"/>
    </font>
    <font>
      <b/>
      <sz val="30"/>
      <color indexed="12"/>
      <name val="Arial"/>
      <family val="2"/>
    </font>
    <font>
      <b/>
      <sz val="30"/>
      <color indexed="12"/>
      <name val="Arial"/>
      <family val="2"/>
    </font>
    <font>
      <sz val="8"/>
      <color indexed="10"/>
      <name val="Arial"/>
      <family val="2"/>
    </font>
    <font>
      <sz val="8"/>
      <color indexed="81"/>
      <name val="Tahoma"/>
      <family val="2"/>
    </font>
    <font>
      <sz val="12"/>
      <color indexed="9"/>
      <name val="Arial"/>
      <family val="2"/>
    </font>
    <font>
      <i/>
      <sz val="12"/>
      <name val="Arial"/>
      <family val="2"/>
    </font>
    <font>
      <b/>
      <sz val="18"/>
      <color indexed="9"/>
      <name val="Arial"/>
      <family val="2"/>
    </font>
    <font>
      <b/>
      <sz val="11"/>
      <color indexed="8"/>
      <name val="Arial"/>
      <family val="2"/>
    </font>
    <font>
      <strike/>
      <sz val="9"/>
      <name val="Arial"/>
      <family val="2"/>
    </font>
    <font>
      <b/>
      <sz val="10"/>
      <color indexed="50"/>
      <name val="Arial"/>
      <family val="2"/>
    </font>
    <font>
      <b/>
      <sz val="11"/>
      <color indexed="50"/>
      <name val="Arial"/>
      <family val="2"/>
    </font>
    <font>
      <b/>
      <sz val="20"/>
      <color indexed="10"/>
      <name val="Arial"/>
      <family val="2"/>
    </font>
    <font>
      <b/>
      <sz val="18"/>
      <color indexed="9"/>
      <name val="Courier"/>
      <family val="3"/>
    </font>
    <font>
      <sz val="18"/>
      <color indexed="8"/>
      <name val="Courier"/>
      <family val="3"/>
    </font>
    <font>
      <sz val="10"/>
      <color indexed="8"/>
      <name val="Garamond"/>
      <family val="1"/>
    </font>
    <font>
      <sz val="11"/>
      <color indexed="8"/>
      <name val="Garamond"/>
      <family val="1"/>
    </font>
    <font>
      <b/>
      <sz val="9"/>
      <color indexed="81"/>
      <name val="Tahoma"/>
      <family val="2"/>
    </font>
    <font>
      <b/>
      <sz val="10"/>
      <color indexed="10"/>
      <name val="Arial"/>
      <family val="2"/>
    </font>
    <font>
      <sz val="9"/>
      <color indexed="8"/>
      <name val="Garamond"/>
      <family val="1"/>
    </font>
    <font>
      <sz val="9"/>
      <color indexed="8"/>
      <name val="Calibri"/>
      <family val="2"/>
    </font>
    <font>
      <sz val="10"/>
      <color indexed="8"/>
      <name val="Garamond"/>
      <family val="1"/>
    </font>
    <font>
      <sz val="12"/>
      <color indexed="8"/>
      <name val="Garamond"/>
      <family val="1"/>
    </font>
    <font>
      <sz val="11"/>
      <color indexed="8"/>
      <name val="Garamond"/>
      <family val="1"/>
    </font>
    <font>
      <b/>
      <sz val="22"/>
      <color indexed="8"/>
      <name val="Garamond"/>
      <family val="1"/>
    </font>
    <font>
      <sz val="1"/>
      <color indexed="9"/>
      <name val="Arial"/>
      <family val="2"/>
    </font>
    <font>
      <sz val="11"/>
      <color indexed="9"/>
      <name val="Arial"/>
      <family val="2"/>
    </font>
    <font>
      <b/>
      <sz val="11"/>
      <color indexed="9"/>
      <name val="Arial"/>
      <family val="2"/>
    </font>
    <font>
      <b/>
      <sz val="16"/>
      <color indexed="8"/>
      <name val="Garamond"/>
      <family val="1"/>
    </font>
    <font>
      <sz val="9"/>
      <color theme="1"/>
      <name val="Garamond"/>
      <family val="1"/>
    </font>
    <font>
      <b/>
      <sz val="11"/>
      <color rgb="FFFF0000"/>
      <name val="Arial"/>
      <family val="2"/>
    </font>
    <font>
      <sz val="1"/>
      <color theme="0"/>
      <name val="Arial"/>
      <family val="2"/>
    </font>
    <font>
      <b/>
      <sz val="10"/>
      <color rgb="FFFF0000"/>
      <name val="Arial"/>
      <family val="2"/>
    </font>
    <font>
      <b/>
      <sz val="1"/>
      <color theme="0"/>
      <name val="Arial"/>
      <family val="2"/>
    </font>
    <font>
      <i/>
      <sz val="1"/>
      <color theme="0"/>
      <name val="Arial"/>
      <family val="2"/>
    </font>
    <font>
      <b/>
      <sz val="22"/>
      <name val="Arial"/>
      <family val="2"/>
    </font>
    <font>
      <b/>
      <sz val="30"/>
      <name val="Arial"/>
      <family val="2"/>
    </font>
    <font>
      <b/>
      <i/>
      <sz val="10"/>
      <name val="Arial"/>
      <family val="2"/>
    </font>
    <font>
      <sz val="10"/>
      <color theme="0"/>
      <name val="Arial"/>
      <family val="2"/>
    </font>
    <font>
      <b/>
      <sz val="10"/>
      <color theme="0"/>
      <name val="Arial"/>
      <family val="2"/>
    </font>
    <font>
      <sz val="1"/>
      <color theme="0"/>
      <name val="Times New Roman"/>
      <family val="1"/>
    </font>
    <font>
      <b/>
      <sz val="12"/>
      <color rgb="FFFF0000"/>
      <name val="Arial"/>
      <family val="2"/>
    </font>
    <font>
      <sz val="1"/>
      <color theme="0"/>
      <name val="Calibri"/>
      <family val="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22"/>
      </patternFill>
    </fill>
    <fill>
      <patternFill patternType="solid">
        <fgColor indexed="55"/>
      </patternFill>
    </fill>
    <fill>
      <patternFill patternType="solid">
        <fgColor indexed="56"/>
      </patternFill>
    </fill>
    <fill>
      <patternFill patternType="solid">
        <fgColor indexed="54"/>
      </patternFill>
    </fill>
    <fill>
      <patternFill patternType="solid">
        <fgColor indexed="9"/>
        <bgColor indexed="64"/>
      </patternFill>
    </fill>
    <fill>
      <patternFill patternType="solid">
        <fgColor indexed="13"/>
        <bgColor indexed="64"/>
      </patternFill>
    </fill>
    <fill>
      <patternFill patternType="solid">
        <fgColor indexed="11"/>
        <bgColor indexed="64"/>
      </patternFill>
    </fill>
    <fill>
      <patternFill patternType="solid">
        <fgColor indexed="14"/>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darkUp"/>
    </fill>
    <fill>
      <patternFill patternType="solid">
        <fgColor indexed="51"/>
        <bgColor indexed="64"/>
      </patternFill>
    </fill>
    <fill>
      <patternFill patternType="solid">
        <fgColor indexed="41"/>
        <bgColor indexed="64"/>
      </patternFill>
    </fill>
    <fill>
      <patternFill patternType="solid">
        <fgColor indexed="15"/>
        <bgColor indexed="64"/>
      </patternFill>
    </fill>
    <fill>
      <patternFill patternType="solid">
        <fgColor indexed="45"/>
        <bgColor indexed="64"/>
      </patternFill>
    </fill>
    <fill>
      <patternFill patternType="solid">
        <fgColor indexed="44"/>
        <bgColor indexed="64"/>
      </patternFill>
    </fill>
    <fill>
      <patternFill patternType="solid">
        <fgColor indexed="56"/>
        <bgColor indexed="64"/>
      </patternFill>
    </fill>
    <fill>
      <patternFill patternType="solid">
        <fgColor indexed="62"/>
        <bgColor indexed="64"/>
      </patternFill>
    </fill>
    <fill>
      <patternFill patternType="solid">
        <fgColor indexed="53"/>
        <bgColor indexed="64"/>
      </patternFill>
    </fill>
    <fill>
      <patternFill patternType="solid">
        <fgColor indexed="50"/>
        <bgColor indexed="64"/>
      </patternFill>
    </fill>
    <fill>
      <patternFill patternType="solid">
        <fgColor indexed="23"/>
        <bgColor indexed="64"/>
      </patternFill>
    </fill>
    <fill>
      <patternFill patternType="solid">
        <fgColor indexed="55"/>
        <bgColor indexed="64"/>
      </patternFill>
    </fill>
    <fill>
      <patternFill patternType="solid">
        <fgColor indexed="49"/>
        <bgColor indexed="64"/>
      </patternFill>
    </fill>
    <fill>
      <patternFill patternType="solid">
        <fgColor theme="0"/>
        <bgColor indexed="64"/>
      </patternFill>
    </fill>
    <fill>
      <patternFill patternType="solid">
        <fgColor theme="0" tint="-0.14999847407452621"/>
        <bgColor indexed="64"/>
      </patternFill>
    </fill>
  </fills>
  <borders count="120">
    <border>
      <left/>
      <right/>
      <top/>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double">
        <color indexed="10"/>
      </right>
      <top style="thin">
        <color indexed="64"/>
      </top>
      <bottom style="thin">
        <color indexed="64"/>
      </bottom>
      <diagonal/>
    </border>
    <border>
      <left/>
      <right style="double">
        <color indexed="10"/>
      </right>
      <top/>
      <bottom style="thin">
        <color indexed="64"/>
      </bottom>
      <diagonal/>
    </border>
    <border>
      <left style="thin">
        <color indexed="64"/>
      </left>
      <right style="thin">
        <color indexed="64"/>
      </right>
      <top/>
      <bottom style="thin">
        <color indexed="64"/>
      </bottom>
      <diagonal/>
    </border>
    <border>
      <left/>
      <right style="double">
        <color indexed="10"/>
      </right>
      <top/>
      <bottom/>
      <diagonal/>
    </border>
    <border>
      <left style="thin">
        <color indexed="64"/>
      </left>
      <right/>
      <top style="thin">
        <color indexed="64"/>
      </top>
      <bottom style="thin">
        <color indexed="64"/>
      </bottom>
      <diagonal/>
    </border>
    <border>
      <left/>
      <right style="double">
        <color indexed="10"/>
      </right>
      <top style="thin">
        <color indexed="64"/>
      </top>
      <bottom style="thin">
        <color indexed="64"/>
      </bottom>
      <diagonal/>
    </border>
    <border>
      <left style="double">
        <color indexed="10"/>
      </left>
      <right style="thin">
        <color indexed="64"/>
      </right>
      <top style="thin">
        <color indexed="64"/>
      </top>
      <bottom style="thin">
        <color indexed="64"/>
      </bottom>
      <diagonal/>
    </border>
    <border>
      <left style="double">
        <color indexed="10"/>
      </left>
      <right style="double">
        <color indexed="10"/>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diagonal/>
    </border>
    <border>
      <left/>
      <right/>
      <top/>
      <bottom style="dotted">
        <color indexed="64"/>
      </bottom>
      <diagonal/>
    </border>
    <border>
      <left/>
      <right style="thin">
        <color indexed="64"/>
      </right>
      <top/>
      <bottom style="dotted">
        <color indexed="64"/>
      </bottom>
      <diagonal/>
    </border>
    <border>
      <left style="thin">
        <color indexed="64"/>
      </left>
      <right style="dotted">
        <color indexed="64"/>
      </right>
      <top/>
      <bottom style="thin">
        <color indexed="64"/>
      </bottom>
      <diagonal/>
    </border>
    <border>
      <left style="double">
        <color indexed="10"/>
      </left>
      <right style="double">
        <color indexed="10"/>
      </right>
      <top style="double">
        <color indexed="10"/>
      </top>
      <bottom style="double">
        <color indexed="10"/>
      </bottom>
      <diagonal/>
    </border>
    <border>
      <left/>
      <right style="thin">
        <color indexed="64"/>
      </right>
      <top/>
      <bottom style="double">
        <color indexed="10"/>
      </bottom>
      <diagonal/>
    </border>
    <border>
      <left style="thin">
        <color indexed="64"/>
      </left>
      <right style="double">
        <color indexed="10"/>
      </right>
      <top/>
      <bottom style="double">
        <color indexed="10"/>
      </bottom>
      <diagonal/>
    </border>
    <border>
      <left style="thin">
        <color indexed="64"/>
      </left>
      <right style="double">
        <color indexed="10"/>
      </right>
      <top/>
      <bottom style="thin">
        <color indexed="64"/>
      </bottom>
      <diagonal/>
    </border>
    <border>
      <left style="double">
        <color indexed="10"/>
      </left>
      <right style="double">
        <color indexed="10"/>
      </right>
      <top/>
      <bottom style="thin">
        <color indexed="64"/>
      </bottom>
      <diagonal/>
    </border>
    <border>
      <left/>
      <right/>
      <top/>
      <bottom style="double">
        <color indexed="12"/>
      </bottom>
      <diagonal/>
    </border>
    <border>
      <left style="double">
        <color indexed="12"/>
      </left>
      <right/>
      <top style="double">
        <color indexed="12"/>
      </top>
      <bottom/>
      <diagonal/>
    </border>
    <border>
      <left/>
      <right/>
      <top style="double">
        <color indexed="12"/>
      </top>
      <bottom/>
      <diagonal/>
    </border>
    <border>
      <left/>
      <right style="double">
        <color indexed="12"/>
      </right>
      <top style="double">
        <color indexed="12"/>
      </top>
      <bottom/>
      <diagonal/>
    </border>
    <border>
      <left style="double">
        <color indexed="12"/>
      </left>
      <right/>
      <top/>
      <bottom/>
      <diagonal/>
    </border>
    <border>
      <left/>
      <right style="double">
        <color indexed="12"/>
      </right>
      <top/>
      <bottom/>
      <diagonal/>
    </border>
    <border>
      <left style="double">
        <color indexed="12"/>
      </left>
      <right/>
      <top/>
      <bottom style="double">
        <color indexed="12"/>
      </bottom>
      <diagonal/>
    </border>
    <border>
      <left/>
      <right style="double">
        <color indexed="12"/>
      </right>
      <top/>
      <bottom style="double">
        <color indexed="12"/>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right/>
      <top/>
      <bottom style="double">
        <color indexed="48"/>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double">
        <color indexed="10"/>
      </left>
      <right style="thin">
        <color indexed="64"/>
      </right>
      <top/>
      <bottom style="double">
        <color indexed="10"/>
      </bottom>
      <diagonal/>
    </border>
    <border>
      <left style="thin">
        <color indexed="64"/>
      </left>
      <right style="thin">
        <color indexed="64"/>
      </right>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thin">
        <color indexed="64"/>
      </left>
      <right style="thin">
        <color indexed="64"/>
      </right>
      <top/>
      <bottom style="double">
        <color indexed="12"/>
      </bottom>
      <diagonal/>
    </border>
    <border>
      <left style="double">
        <color indexed="10"/>
      </left>
      <right/>
      <top style="thin">
        <color indexed="64"/>
      </top>
      <bottom style="thin">
        <color indexed="64"/>
      </bottom>
      <diagonal/>
    </border>
    <border>
      <left style="double">
        <color indexed="12"/>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12"/>
      </bottom>
      <diagonal/>
    </border>
    <border>
      <left style="thin">
        <color indexed="64"/>
      </left>
      <right style="double">
        <color indexed="12"/>
      </right>
      <top/>
      <bottom/>
      <diagonal/>
    </border>
    <border>
      <left style="thin">
        <color indexed="64"/>
      </left>
      <right style="double">
        <color indexed="12"/>
      </right>
      <top/>
      <bottom style="double">
        <color indexed="12"/>
      </bottom>
      <diagonal/>
    </border>
    <border>
      <left style="thin">
        <color indexed="64"/>
      </left>
      <right style="double">
        <color indexed="10"/>
      </right>
      <top style="thin">
        <color indexed="64"/>
      </top>
      <bottom/>
      <diagonal/>
    </border>
    <border>
      <left style="double">
        <color indexed="10"/>
      </left>
      <right style="double">
        <color indexed="10"/>
      </right>
      <top style="double">
        <color indexed="10"/>
      </top>
      <bottom/>
      <diagonal/>
    </border>
    <border>
      <left/>
      <right/>
      <top style="double">
        <color indexed="10"/>
      </top>
      <bottom/>
      <diagonal/>
    </border>
    <border>
      <left style="thin">
        <color indexed="64"/>
      </left>
      <right/>
      <top style="double">
        <color indexed="10"/>
      </top>
      <bottom/>
      <diagonal/>
    </border>
    <border>
      <left style="double">
        <color indexed="10"/>
      </left>
      <right style="double">
        <color indexed="10"/>
      </right>
      <top/>
      <bottom/>
      <diagonal/>
    </border>
    <border>
      <left style="double">
        <color indexed="10"/>
      </left>
      <right/>
      <top style="double">
        <color indexed="10"/>
      </top>
      <bottom/>
      <diagonal/>
    </border>
    <border>
      <left style="thin">
        <color indexed="64"/>
      </left>
      <right style="double">
        <color indexed="10"/>
      </right>
      <top style="double">
        <color indexed="10"/>
      </top>
      <bottom/>
      <diagonal/>
    </border>
    <border>
      <left/>
      <right/>
      <top style="double">
        <color indexed="10"/>
      </top>
      <bottom style="thin">
        <color indexed="64"/>
      </bottom>
      <diagonal/>
    </border>
    <border>
      <left style="double">
        <color indexed="10"/>
      </left>
      <right/>
      <top/>
      <bottom style="thin">
        <color indexed="64"/>
      </bottom>
      <diagonal/>
    </border>
    <border>
      <left style="dashDot">
        <color indexed="64"/>
      </left>
      <right/>
      <top style="thin">
        <color indexed="64"/>
      </top>
      <bottom/>
      <diagonal/>
    </border>
    <border>
      <left style="dashDot">
        <color indexed="64"/>
      </left>
      <right/>
      <top/>
      <bottom style="thin">
        <color indexed="64"/>
      </bottom>
      <diagonal/>
    </border>
    <border>
      <left style="double">
        <color indexed="10"/>
      </left>
      <right style="thin">
        <color indexed="64"/>
      </right>
      <top style="double">
        <color indexed="10"/>
      </top>
      <bottom style="double">
        <color indexed="10"/>
      </bottom>
      <diagonal/>
    </border>
    <border>
      <left style="thin">
        <color indexed="64"/>
      </left>
      <right style="thin">
        <color indexed="64"/>
      </right>
      <top style="double">
        <color indexed="10"/>
      </top>
      <bottom style="double">
        <color indexed="10"/>
      </bottom>
      <diagonal/>
    </border>
    <border>
      <left style="thin">
        <color indexed="64"/>
      </left>
      <right style="double">
        <color indexed="10"/>
      </right>
      <top style="double">
        <color indexed="10"/>
      </top>
      <bottom style="double">
        <color indexed="10"/>
      </bottom>
      <diagonal/>
    </border>
    <border>
      <left style="double">
        <color indexed="10"/>
      </left>
      <right/>
      <top style="double">
        <color indexed="10"/>
      </top>
      <bottom style="double">
        <color indexed="10"/>
      </bottom>
      <diagonal/>
    </border>
    <border>
      <left style="thin">
        <color indexed="64"/>
      </left>
      <right style="dotted">
        <color indexed="64"/>
      </right>
      <top style="thin">
        <color indexed="64"/>
      </top>
      <bottom/>
      <diagonal/>
    </border>
    <border>
      <left/>
      <right style="double">
        <color indexed="10"/>
      </right>
      <top style="double">
        <color indexed="10"/>
      </top>
      <bottom/>
      <diagonal/>
    </border>
    <border>
      <left/>
      <right/>
      <top style="medium">
        <color indexed="64"/>
      </top>
      <bottom style="medium">
        <color indexed="64"/>
      </bottom>
      <diagonal/>
    </border>
    <border>
      <left/>
      <right style="thin">
        <color indexed="64"/>
      </right>
      <top style="double">
        <color indexed="10"/>
      </top>
      <bottom/>
      <diagonal/>
    </border>
    <border>
      <left style="double">
        <color indexed="10"/>
      </left>
      <right style="thin">
        <color indexed="64"/>
      </right>
      <top style="double">
        <color indexed="10"/>
      </top>
      <bottom style="thin">
        <color indexed="64"/>
      </bottom>
      <diagonal/>
    </border>
    <border>
      <left style="thin">
        <color indexed="64"/>
      </left>
      <right style="thin">
        <color indexed="64"/>
      </right>
      <top style="double">
        <color indexed="10"/>
      </top>
      <bottom style="thin">
        <color indexed="64"/>
      </bottom>
      <diagonal/>
    </border>
    <border>
      <left style="thin">
        <color indexed="64"/>
      </left>
      <right style="double">
        <color indexed="10"/>
      </right>
      <top style="double">
        <color indexed="1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right style="double">
        <color rgb="FFFF0000"/>
      </right>
      <top style="double">
        <color indexed="10"/>
      </top>
      <bottom/>
      <diagonal/>
    </border>
    <border>
      <left/>
      <right style="double">
        <color rgb="FFFF0000"/>
      </right>
      <top/>
      <bottom style="thin">
        <color indexed="64"/>
      </bottom>
      <diagonal/>
    </border>
  </borders>
  <cellStyleXfs count="9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2" borderId="0" applyNumberFormat="0" applyBorder="0" applyAlignment="0" applyProtection="0"/>
    <xf numFmtId="0" fontId="2" fillId="6"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6" borderId="0" applyNumberFormat="0" applyBorder="0" applyAlignment="0" applyProtection="0"/>
    <xf numFmtId="0" fontId="3" fillId="18"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4" fillId="3" borderId="0" applyNumberFormat="0" applyBorder="0" applyAlignment="0" applyProtection="0"/>
    <xf numFmtId="0" fontId="5" fillId="22" borderId="1" applyNumberFormat="0" applyAlignment="0" applyProtection="0"/>
    <xf numFmtId="0" fontId="6" fillId="23" borderId="1" applyNumberFormat="0" applyAlignment="0" applyProtection="0"/>
    <xf numFmtId="0" fontId="7" fillId="0" borderId="2" applyNumberFormat="0" applyFill="0" applyAlignment="0" applyProtection="0"/>
    <xf numFmtId="0" fontId="8" fillId="24" borderId="3" applyNumberFormat="0" applyAlignment="0" applyProtection="0"/>
    <xf numFmtId="0" fontId="8" fillId="24" borderId="3" applyNumberFormat="0" applyAlignment="0" applyProtection="0"/>
    <xf numFmtId="0" fontId="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 fillId="25" borderId="0" applyNumberFormat="0" applyBorder="0" applyAlignment="0" applyProtection="0"/>
    <xf numFmtId="0" fontId="3" fillId="18" borderId="0" applyNumberFormat="0" applyBorder="0" applyAlignment="0" applyProtection="0"/>
    <xf numFmtId="0" fontId="3" fillId="12" borderId="0" applyNumberFormat="0" applyBorder="0" applyAlignment="0" applyProtection="0"/>
    <xf numFmtId="0" fontId="3" fillId="2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16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16" fillId="13" borderId="1" applyNumberFormat="0" applyAlignment="0" applyProtection="0"/>
    <xf numFmtId="0" fontId="17" fillId="0" borderId="7" applyNumberFormat="0" applyFill="0" applyAlignment="0" applyProtection="0"/>
    <xf numFmtId="164" fontId="1" fillId="0" borderId="0" applyFont="0" applyFill="0" applyBorder="0" applyAlignment="0" applyProtection="0"/>
    <xf numFmtId="0" fontId="18" fillId="13" borderId="0" applyNumberFormat="0" applyBorder="0" applyAlignment="0" applyProtection="0"/>
    <xf numFmtId="0" fontId="19" fillId="13" borderId="0" applyNumberFormat="0" applyBorder="0" applyAlignment="0" applyProtection="0"/>
    <xf numFmtId="0" fontId="20" fillId="0" borderId="0"/>
    <xf numFmtId="0" fontId="36" fillId="0" borderId="0"/>
    <xf numFmtId="0" fontId="2" fillId="0" borderId="0"/>
    <xf numFmtId="0" fontId="2" fillId="0" borderId="0"/>
    <xf numFmtId="0" fontId="2" fillId="0" borderId="0"/>
    <xf numFmtId="0" fontId="1" fillId="10" borderId="8" applyNumberFormat="0" applyFont="0" applyAlignment="0" applyProtection="0"/>
    <xf numFmtId="0" fontId="2" fillId="10" borderId="8" applyNumberFormat="0" applyFont="0" applyAlignment="0" applyProtection="0"/>
    <xf numFmtId="0" fontId="21" fillId="22" borderId="9" applyNumberFormat="0" applyAlignment="0" applyProtection="0"/>
    <xf numFmtId="0" fontId="7" fillId="0" borderId="0" applyNumberFormat="0" applyFill="0" applyBorder="0" applyAlignment="0" applyProtection="0"/>
    <xf numFmtId="0" fontId="11"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10" applyNumberFormat="0" applyFill="0" applyAlignment="0" applyProtection="0"/>
    <xf numFmtId="0" fontId="25" fillId="0" borderId="11" applyNumberFormat="0" applyFill="0" applyAlignment="0" applyProtection="0"/>
    <xf numFmtId="0" fontId="26" fillId="0" borderId="12" applyNumberFormat="0" applyFill="0" applyAlignment="0" applyProtection="0"/>
    <xf numFmtId="0" fontId="26" fillId="0" borderId="0" applyNumberFormat="0" applyFill="0" applyBorder="0" applyAlignment="0" applyProtection="0"/>
    <xf numFmtId="0" fontId="27" fillId="0" borderId="13" applyNumberFormat="0" applyFill="0" applyAlignment="0" applyProtection="0"/>
    <xf numFmtId="0" fontId="27" fillId="0" borderId="14" applyNumberFormat="0" applyFill="0" applyAlignment="0" applyProtection="0"/>
    <xf numFmtId="0" fontId="4" fillId="5" borderId="0" applyNumberFormat="0" applyBorder="0" applyAlignment="0" applyProtection="0"/>
    <xf numFmtId="0" fontId="12" fillId="6" borderId="0" applyNumberFormat="0" applyBorder="0" applyAlignment="0" applyProtection="0"/>
    <xf numFmtId="165" fontId="1" fillId="0" borderId="0" applyFont="0" applyFill="0" applyBorder="0" applyAlignment="0" applyProtection="0"/>
    <xf numFmtId="0" fontId="7" fillId="0" borderId="0" applyNumberFormat="0" applyFill="0" applyBorder="0" applyAlignment="0" applyProtection="0"/>
  </cellStyleXfs>
  <cellXfs count="1638">
    <xf numFmtId="0" fontId="0" fillId="0" borderId="0" xfId="0"/>
    <xf numFmtId="0" fontId="29" fillId="0" borderId="0" xfId="0" applyFont="1" applyFill="1"/>
    <xf numFmtId="172" fontId="30" fillId="0" borderId="0" xfId="0" applyNumberFormat="1" applyFont="1" applyFill="1"/>
    <xf numFmtId="172" fontId="31" fillId="27" borderId="0" xfId="0" applyNumberFormat="1" applyFont="1" applyFill="1" applyBorder="1"/>
    <xf numFmtId="172" fontId="31" fillId="27" borderId="0" xfId="0" applyNumberFormat="1" applyFont="1" applyFill="1"/>
    <xf numFmtId="0" fontId="32" fillId="0" borderId="0" xfId="0" applyFont="1"/>
    <xf numFmtId="0" fontId="33" fillId="0" borderId="15" xfId="49" applyFont="1" applyBorder="1" applyAlignment="1" applyProtection="1"/>
    <xf numFmtId="0" fontId="34" fillId="0" borderId="0" xfId="0" applyFont="1"/>
    <xf numFmtId="0" fontId="33" fillId="0" borderId="15" xfId="49" applyFont="1" applyBorder="1" applyAlignment="1" applyProtection="1">
      <alignment vertical="justify"/>
    </xf>
    <xf numFmtId="0" fontId="33" fillId="0" borderId="15" xfId="49" applyFont="1" applyBorder="1" applyAlignment="1" applyProtection="1">
      <alignment wrapText="1"/>
    </xf>
    <xf numFmtId="0" fontId="0" fillId="0" borderId="0" xfId="0" applyProtection="1">
      <protection hidden="1"/>
    </xf>
    <xf numFmtId="0" fontId="41" fillId="0" borderId="0" xfId="0" applyFont="1" applyProtection="1">
      <protection hidden="1"/>
    </xf>
    <xf numFmtId="0" fontId="39" fillId="0" borderId="0" xfId="0" applyFont="1" applyBorder="1" applyAlignment="1" applyProtection="1">
      <alignment horizontal="center" vertical="center" wrapText="1"/>
      <protection hidden="1"/>
    </xf>
    <xf numFmtId="0" fontId="37" fillId="0" borderId="0" xfId="0" applyFont="1" applyFill="1" applyBorder="1" applyAlignment="1" applyProtection="1">
      <alignment vertical="justify"/>
      <protection hidden="1"/>
    </xf>
    <xf numFmtId="172" fontId="31" fillId="27" borderId="0" xfId="0" applyNumberFormat="1" applyFont="1" applyFill="1" applyBorder="1" applyAlignment="1" applyProtection="1">
      <alignment vertical="center"/>
      <protection hidden="1"/>
    </xf>
    <xf numFmtId="0" fontId="0" fillId="0" borderId="0" xfId="0" applyFill="1" applyProtection="1">
      <protection hidden="1"/>
    </xf>
    <xf numFmtId="172" fontId="31" fillId="0" borderId="0" xfId="0" applyNumberFormat="1" applyFont="1" applyFill="1" applyBorder="1" applyProtection="1">
      <protection hidden="1"/>
    </xf>
    <xf numFmtId="172" fontId="29" fillId="0" borderId="0" xfId="0" applyNumberFormat="1" applyFont="1" applyProtection="1">
      <protection hidden="1"/>
    </xf>
    <xf numFmtId="172" fontId="31" fillId="27" borderId="0" xfId="0" applyNumberFormat="1" applyFont="1" applyFill="1" applyBorder="1" applyProtection="1">
      <protection hidden="1"/>
    </xf>
    <xf numFmtId="0" fontId="39" fillId="0" borderId="0" xfId="0" applyFont="1" applyAlignment="1" applyProtection="1">
      <alignment wrapText="1"/>
      <protection hidden="1"/>
    </xf>
    <xf numFmtId="0" fontId="0" fillId="0" borderId="0" xfId="0" applyFill="1" applyBorder="1" applyProtection="1">
      <protection hidden="1"/>
    </xf>
    <xf numFmtId="0" fontId="47" fillId="0" borderId="0" xfId="0" applyFont="1" applyProtection="1">
      <protection hidden="1"/>
    </xf>
    <xf numFmtId="0" fontId="48" fillId="0" borderId="0" xfId="0" applyFont="1" applyAlignment="1" applyProtection="1">
      <alignment horizontal="left"/>
      <protection hidden="1"/>
    </xf>
    <xf numFmtId="0" fontId="48" fillId="0" borderId="0" xfId="0" applyFont="1" applyProtection="1">
      <protection hidden="1"/>
    </xf>
    <xf numFmtId="0" fontId="48" fillId="0" borderId="0" xfId="0" applyFont="1" applyAlignment="1" applyProtection="1">
      <alignment horizontal="right"/>
      <protection hidden="1"/>
    </xf>
    <xf numFmtId="14" fontId="49" fillId="0" borderId="0" xfId="0" applyNumberFormat="1" applyFont="1" applyAlignment="1" applyProtection="1">
      <alignment horizontal="left"/>
      <protection hidden="1"/>
    </xf>
    <xf numFmtId="0" fontId="49" fillId="0" borderId="0" xfId="0" applyFont="1" applyAlignment="1" applyProtection="1">
      <alignment horizontal="left"/>
      <protection hidden="1"/>
    </xf>
    <xf numFmtId="0" fontId="48" fillId="0" borderId="0" xfId="0" applyFont="1" applyAlignment="1" applyProtection="1">
      <alignment horizontal="center"/>
      <protection hidden="1"/>
    </xf>
    <xf numFmtId="0" fontId="0" fillId="0" borderId="0" xfId="0" applyBorder="1" applyProtection="1">
      <protection hidden="1"/>
    </xf>
    <xf numFmtId="0" fontId="50" fillId="0" borderId="0" xfId="0" applyFont="1" applyFill="1" applyBorder="1" applyAlignment="1" applyProtection="1">
      <alignment horizontal="right"/>
      <protection hidden="1"/>
    </xf>
    <xf numFmtId="0" fontId="44" fillId="0" borderId="0" xfId="0" applyFont="1" applyProtection="1">
      <protection hidden="1"/>
    </xf>
    <xf numFmtId="0" fontId="38" fillId="0" borderId="0" xfId="0" applyFont="1" applyFill="1" applyBorder="1" applyAlignment="1" applyProtection="1">
      <alignment horizontal="center" vertical="center"/>
      <protection hidden="1"/>
    </xf>
    <xf numFmtId="0" fontId="53" fillId="0" borderId="0" xfId="0" applyFont="1" applyProtection="1">
      <protection hidden="1"/>
    </xf>
    <xf numFmtId="0" fontId="54" fillId="0" borderId="0" xfId="0" applyFont="1" applyBorder="1" applyAlignment="1" applyProtection="1">
      <alignment horizontal="center"/>
      <protection hidden="1"/>
    </xf>
    <xf numFmtId="0" fontId="56" fillId="0" borderId="0" xfId="0" applyFont="1" applyBorder="1" applyProtection="1">
      <protection hidden="1"/>
    </xf>
    <xf numFmtId="0" fontId="48" fillId="27" borderId="0" xfId="0" applyFont="1" applyFill="1" applyBorder="1" applyProtection="1">
      <protection hidden="1"/>
    </xf>
    <xf numFmtId="0" fontId="57" fillId="0" borderId="0" xfId="0" applyFont="1" applyFill="1" applyBorder="1" applyAlignment="1" applyProtection="1">
      <alignment vertical="center"/>
      <protection hidden="1"/>
    </xf>
    <xf numFmtId="0" fontId="53" fillId="0" borderId="0" xfId="0" applyFont="1" applyBorder="1" applyProtection="1">
      <protection hidden="1"/>
    </xf>
    <xf numFmtId="0" fontId="58" fillId="0" borderId="0" xfId="0" applyFont="1" applyBorder="1" applyProtection="1">
      <protection hidden="1"/>
    </xf>
    <xf numFmtId="0" fontId="44" fillId="0" borderId="0" xfId="0" applyFont="1" applyBorder="1" applyProtection="1">
      <protection hidden="1"/>
    </xf>
    <xf numFmtId="0" fontId="54" fillId="0" borderId="0" xfId="0" applyFont="1" applyBorder="1" applyProtection="1">
      <protection hidden="1"/>
    </xf>
    <xf numFmtId="0" fontId="36" fillId="0" borderId="0" xfId="0" applyFont="1" applyBorder="1" applyAlignment="1" applyProtection="1">
      <alignment horizontal="center"/>
      <protection hidden="1"/>
    </xf>
    <xf numFmtId="0" fontId="59" fillId="0" borderId="0" xfId="0" applyFont="1" applyBorder="1" applyProtection="1">
      <protection hidden="1"/>
    </xf>
    <xf numFmtId="0" fontId="53" fillId="27" borderId="0" xfId="0" applyFont="1" applyFill="1" applyBorder="1" applyProtection="1">
      <protection hidden="1"/>
    </xf>
    <xf numFmtId="0" fontId="0" fillId="0" borderId="0" xfId="0" applyBorder="1" applyAlignment="1" applyProtection="1">
      <alignment horizontal="right"/>
      <protection hidden="1"/>
    </xf>
    <xf numFmtId="0" fontId="54" fillId="0" borderId="0" xfId="0" applyFont="1" applyProtection="1">
      <protection hidden="1"/>
    </xf>
    <xf numFmtId="0" fontId="58" fillId="0" borderId="0" xfId="0" applyFont="1" applyFill="1" applyProtection="1">
      <protection hidden="1"/>
    </xf>
    <xf numFmtId="0" fontId="44" fillId="0" borderId="0" xfId="0" applyFont="1" applyFill="1" applyProtection="1">
      <protection hidden="1"/>
    </xf>
    <xf numFmtId="0" fontId="60" fillId="0" borderId="0" xfId="0" applyFont="1" applyFill="1" applyBorder="1" applyAlignment="1" applyProtection="1">
      <alignment vertical="center"/>
      <protection hidden="1"/>
    </xf>
    <xf numFmtId="0" fontId="56" fillId="0" borderId="0" xfId="0" applyFont="1" applyFill="1" applyBorder="1" applyProtection="1">
      <protection hidden="1"/>
    </xf>
    <xf numFmtId="0" fontId="61" fillId="0" borderId="0" xfId="0" applyFont="1" applyBorder="1" applyProtection="1">
      <protection hidden="1"/>
    </xf>
    <xf numFmtId="0" fontId="58" fillId="0" borderId="0" xfId="0" applyFont="1" applyBorder="1" applyAlignment="1" applyProtection="1">
      <protection hidden="1"/>
    </xf>
    <xf numFmtId="0" fontId="63" fillId="0" borderId="0" xfId="0" applyFont="1" applyFill="1" applyBorder="1" applyProtection="1">
      <protection hidden="1"/>
    </xf>
    <xf numFmtId="167" fontId="64" fillId="0" borderId="0" xfId="0" applyNumberFormat="1" applyFont="1" applyBorder="1" applyAlignment="1" applyProtection="1">
      <alignment horizontal="left"/>
      <protection hidden="1"/>
    </xf>
    <xf numFmtId="0" fontId="65" fillId="0" borderId="0" xfId="0" applyFont="1" applyBorder="1" applyProtection="1">
      <protection hidden="1"/>
    </xf>
    <xf numFmtId="0" fontId="66" fillId="0" borderId="0" xfId="0" applyFont="1" applyBorder="1" applyProtection="1">
      <protection hidden="1"/>
    </xf>
    <xf numFmtId="0" fontId="55" fillId="0" borderId="0" xfId="0" applyFont="1" applyFill="1" applyBorder="1" applyProtection="1">
      <protection hidden="1"/>
    </xf>
    <xf numFmtId="0" fontId="56" fillId="0" borderId="0" xfId="0" applyFont="1" applyAlignment="1" applyProtection="1">
      <alignment horizontal="left"/>
      <protection hidden="1"/>
    </xf>
    <xf numFmtId="0" fontId="1" fillId="0" borderId="0" xfId="0" applyFont="1" applyProtection="1">
      <protection hidden="1"/>
    </xf>
    <xf numFmtId="0" fontId="68" fillId="0" borderId="16" xfId="0" applyFont="1" applyFill="1" applyBorder="1" applyAlignment="1" applyProtection="1">
      <alignment horizontal="right"/>
      <protection hidden="1"/>
    </xf>
    <xf numFmtId="0" fontId="70" fillId="0" borderId="16" xfId="0" applyFont="1" applyBorder="1" applyAlignment="1" applyProtection="1">
      <alignment vertical="center"/>
      <protection hidden="1"/>
    </xf>
    <xf numFmtId="0" fontId="70" fillId="0" borderId="16" xfId="0" applyFont="1" applyBorder="1" applyProtection="1">
      <protection hidden="1"/>
    </xf>
    <xf numFmtId="168" fontId="70" fillId="0" borderId="16" xfId="0" applyNumberFormat="1" applyFont="1" applyBorder="1" applyAlignment="1" applyProtection="1">
      <protection hidden="1"/>
    </xf>
    <xf numFmtId="0" fontId="70" fillId="0" borderId="17" xfId="0" applyFont="1" applyBorder="1" applyAlignment="1" applyProtection="1">
      <alignment horizontal="right"/>
      <protection hidden="1"/>
    </xf>
    <xf numFmtId="0" fontId="53" fillId="0" borderId="0" xfId="0" applyFont="1" applyAlignment="1" applyProtection="1">
      <alignment horizontal="left"/>
      <protection hidden="1"/>
    </xf>
    <xf numFmtId="0" fontId="73" fillId="0" borderId="0" xfId="0" applyFont="1" applyProtection="1">
      <protection hidden="1"/>
    </xf>
    <xf numFmtId="0" fontId="74" fillId="0" borderId="0" xfId="0" applyFont="1" applyAlignment="1" applyProtection="1">
      <alignment vertical="center"/>
      <protection hidden="1"/>
    </xf>
    <xf numFmtId="0" fontId="74" fillId="0" borderId="0" xfId="0" applyFont="1" applyProtection="1">
      <protection hidden="1"/>
    </xf>
    <xf numFmtId="0" fontId="72" fillId="0" borderId="18" xfId="0" applyFont="1" applyBorder="1" applyAlignment="1" applyProtection="1">
      <alignment vertical="center"/>
      <protection hidden="1"/>
    </xf>
    <xf numFmtId="0" fontId="76" fillId="0" borderId="16" xfId="0" applyFont="1" applyFill="1" applyBorder="1" applyAlignment="1" applyProtection="1">
      <alignment horizontal="right"/>
      <protection hidden="1"/>
    </xf>
    <xf numFmtId="0" fontId="1" fillId="0" borderId="0" xfId="0" applyFont="1" applyFill="1" applyProtection="1">
      <protection hidden="1"/>
    </xf>
    <xf numFmtId="0" fontId="53" fillId="0" borderId="0" xfId="0" applyFont="1" applyFill="1" applyBorder="1" applyProtection="1">
      <protection hidden="1"/>
    </xf>
    <xf numFmtId="0" fontId="78" fillId="0" borderId="19" xfId="0" applyFont="1" applyFill="1" applyBorder="1" applyProtection="1">
      <protection hidden="1"/>
    </xf>
    <xf numFmtId="0" fontId="81" fillId="0" borderId="16" xfId="0" applyFont="1" applyFill="1" applyBorder="1" applyAlignment="1" applyProtection="1">
      <alignment vertical="center"/>
      <protection hidden="1"/>
    </xf>
    <xf numFmtId="0" fontId="78" fillId="0" borderId="16" xfId="0" applyFont="1" applyFill="1" applyBorder="1" applyAlignment="1" applyProtection="1">
      <alignment vertical="center"/>
      <protection hidden="1"/>
    </xf>
    <xf numFmtId="0" fontId="78" fillId="0" borderId="16" xfId="0" applyFont="1" applyFill="1" applyBorder="1" applyProtection="1">
      <protection hidden="1"/>
    </xf>
    <xf numFmtId="0" fontId="78" fillId="0" borderId="17" xfId="0" applyFont="1" applyBorder="1" applyProtection="1">
      <protection hidden="1"/>
    </xf>
    <xf numFmtId="0" fontId="78" fillId="0" borderId="20" xfId="0" applyFont="1" applyFill="1" applyBorder="1" applyProtection="1">
      <protection hidden="1"/>
    </xf>
    <xf numFmtId="0" fontId="68" fillId="0" borderId="21" xfId="0" applyFont="1" applyFill="1" applyBorder="1" applyAlignment="1" applyProtection="1">
      <alignment horizontal="right"/>
      <protection hidden="1"/>
    </xf>
    <xf numFmtId="0" fontId="81" fillId="0" borderId="21" xfId="0" applyFont="1" applyFill="1" applyBorder="1" applyAlignment="1" applyProtection="1">
      <alignment vertical="center"/>
      <protection hidden="1"/>
    </xf>
    <xf numFmtId="0" fontId="78" fillId="0" borderId="21" xfId="0" applyFont="1" applyFill="1" applyBorder="1" applyAlignment="1" applyProtection="1">
      <alignment vertical="center"/>
      <protection hidden="1"/>
    </xf>
    <xf numFmtId="0" fontId="78" fillId="0" borderId="21" xfId="0" applyFont="1" applyFill="1" applyBorder="1" applyProtection="1">
      <protection hidden="1"/>
    </xf>
    <xf numFmtId="0" fontId="78" fillId="0" borderId="22" xfId="0" applyFont="1" applyBorder="1" applyProtection="1">
      <protection hidden="1"/>
    </xf>
    <xf numFmtId="0" fontId="78" fillId="0" borderId="23" xfId="0" applyFont="1" applyFill="1" applyBorder="1" applyProtection="1">
      <protection hidden="1"/>
    </xf>
    <xf numFmtId="0" fontId="81" fillId="0" borderId="0" xfId="0" applyFont="1" applyFill="1" applyBorder="1" applyAlignment="1" applyProtection="1">
      <alignment vertical="center"/>
      <protection hidden="1"/>
    </xf>
    <xf numFmtId="0" fontId="78" fillId="0" borderId="0" xfId="0" applyFont="1" applyFill="1" applyBorder="1" applyAlignment="1" applyProtection="1">
      <alignment vertical="center"/>
      <protection hidden="1"/>
    </xf>
    <xf numFmtId="0" fontId="78" fillId="0" borderId="0" xfId="0" applyFont="1" applyFill="1" applyBorder="1" applyProtection="1">
      <protection hidden="1"/>
    </xf>
    <xf numFmtId="0" fontId="78" fillId="0" borderId="24" xfId="0" applyFont="1" applyBorder="1" applyProtection="1">
      <protection hidden="1"/>
    </xf>
    <xf numFmtId="0" fontId="68" fillId="0" borderId="0" xfId="0" applyFont="1" applyFill="1" applyBorder="1" applyAlignment="1" applyProtection="1">
      <alignment horizontal="right"/>
      <protection hidden="1"/>
    </xf>
    <xf numFmtId="0" fontId="37" fillId="0" borderId="0" xfId="0" applyFont="1" applyFill="1" applyBorder="1" applyAlignment="1" applyProtection="1">
      <alignment vertical="center" wrapText="1"/>
      <protection hidden="1"/>
    </xf>
    <xf numFmtId="0" fontId="78" fillId="0" borderId="21" xfId="0" applyFont="1" applyFill="1" applyBorder="1" applyAlignment="1" applyProtection="1">
      <alignment horizontal="right"/>
      <protection hidden="1"/>
    </xf>
    <xf numFmtId="0" fontId="47" fillId="0" borderId="0" xfId="0" applyFont="1" applyFill="1" applyBorder="1" applyAlignment="1" applyProtection="1">
      <alignment vertical="center" wrapText="1"/>
      <protection hidden="1"/>
    </xf>
    <xf numFmtId="0" fontId="75" fillId="0" borderId="0" xfId="0" applyFont="1" applyFill="1" applyBorder="1" applyAlignment="1" applyProtection="1">
      <alignment horizontal="right"/>
      <protection hidden="1"/>
    </xf>
    <xf numFmtId="0" fontId="65" fillId="0" borderId="0" xfId="0" applyFont="1" applyBorder="1" applyAlignment="1" applyProtection="1">
      <alignment horizontal="left"/>
      <protection hidden="1"/>
    </xf>
    <xf numFmtId="0" fontId="68" fillId="0" borderId="16" xfId="0" applyFont="1" applyFill="1" applyBorder="1" applyAlignment="1" applyProtection="1">
      <alignment horizontal="right" vertical="center"/>
      <protection hidden="1"/>
    </xf>
    <xf numFmtId="168" fontId="84" fillId="0" borderId="16" xfId="0" applyNumberFormat="1" applyFont="1" applyFill="1" applyBorder="1" applyAlignment="1" applyProtection="1">
      <alignment horizontal="center"/>
      <protection hidden="1"/>
    </xf>
    <xf numFmtId="0" fontId="84" fillId="0" borderId="16" xfId="0" applyFont="1" applyFill="1" applyBorder="1" applyProtection="1">
      <protection hidden="1"/>
    </xf>
    <xf numFmtId="0" fontId="84" fillId="0" borderId="16" xfId="0" applyFont="1" applyFill="1" applyBorder="1" applyAlignment="1" applyProtection="1">
      <alignment horizontal="center"/>
      <protection hidden="1"/>
    </xf>
    <xf numFmtId="0" fontId="84" fillId="0" borderId="16" xfId="0" applyFont="1" applyFill="1" applyBorder="1" applyAlignment="1" applyProtection="1">
      <protection hidden="1"/>
    </xf>
    <xf numFmtId="0" fontId="84" fillId="0" borderId="17" xfId="0" applyFont="1" applyFill="1" applyBorder="1" applyAlignment="1" applyProtection="1">
      <protection hidden="1"/>
    </xf>
    <xf numFmtId="168" fontId="84" fillId="0" borderId="0" xfId="0" applyNumberFormat="1" applyFont="1" applyFill="1" applyBorder="1" applyAlignment="1" applyProtection="1">
      <alignment horizontal="center"/>
      <protection hidden="1"/>
    </xf>
    <xf numFmtId="0" fontId="84" fillId="0" borderId="0" xfId="0" applyFont="1" applyFill="1" applyBorder="1" applyProtection="1">
      <protection hidden="1"/>
    </xf>
    <xf numFmtId="0" fontId="84" fillId="0" borderId="0" xfId="0" applyFont="1" applyFill="1" applyBorder="1" applyAlignment="1" applyProtection="1">
      <alignment horizontal="center"/>
      <protection hidden="1"/>
    </xf>
    <xf numFmtId="0" fontId="84" fillId="0" borderId="0" xfId="0" applyFont="1" applyFill="1" applyBorder="1" applyAlignment="1" applyProtection="1">
      <protection hidden="1"/>
    </xf>
    <xf numFmtId="0" fontId="84" fillId="0" borderId="24" xfId="0" applyFont="1" applyFill="1" applyBorder="1" applyAlignment="1" applyProtection="1">
      <protection hidden="1"/>
    </xf>
    <xf numFmtId="0" fontId="48" fillId="0" borderId="21" xfId="0" applyFont="1" applyFill="1" applyBorder="1" applyAlignment="1" applyProtection="1">
      <alignment vertical="center"/>
      <protection hidden="1"/>
    </xf>
    <xf numFmtId="0" fontId="48" fillId="0" borderId="21" xfId="0" applyFont="1" applyFill="1" applyBorder="1" applyProtection="1">
      <protection hidden="1"/>
    </xf>
    <xf numFmtId="168" fontId="48" fillId="0" borderId="21" xfId="0" applyNumberFormat="1" applyFont="1" applyFill="1" applyBorder="1" applyAlignment="1" applyProtection="1">
      <alignment horizontal="center"/>
      <protection hidden="1"/>
    </xf>
    <xf numFmtId="0" fontId="48" fillId="0" borderId="21" xfId="0" applyFont="1" applyFill="1" applyBorder="1" applyAlignment="1" applyProtection="1">
      <alignment horizontal="center"/>
      <protection hidden="1"/>
    </xf>
    <xf numFmtId="0" fontId="48" fillId="0" borderId="21" xfId="0" applyFont="1" applyFill="1" applyBorder="1" applyAlignment="1" applyProtection="1">
      <protection hidden="1"/>
    </xf>
    <xf numFmtId="0" fontId="72" fillId="0" borderId="18" xfId="0" applyFont="1" applyFill="1" applyBorder="1" applyAlignment="1" applyProtection="1">
      <alignment vertical="center"/>
      <protection hidden="1"/>
    </xf>
    <xf numFmtId="168" fontId="53" fillId="0" borderId="18" xfId="0" applyNumberFormat="1" applyFont="1" applyFill="1" applyBorder="1" applyAlignment="1" applyProtection="1">
      <alignment horizontal="center"/>
      <protection hidden="1"/>
    </xf>
    <xf numFmtId="0" fontId="53" fillId="0" borderId="18" xfId="0" applyFont="1" applyFill="1" applyBorder="1" applyProtection="1">
      <protection hidden="1"/>
    </xf>
    <xf numFmtId="0" fontId="53" fillId="0" borderId="18" xfId="0" applyFont="1" applyFill="1" applyBorder="1" applyAlignment="1" applyProtection="1">
      <alignment horizontal="center"/>
      <protection hidden="1"/>
    </xf>
    <xf numFmtId="0" fontId="53" fillId="0" borderId="18" xfId="0" applyFont="1" applyFill="1" applyBorder="1" applyAlignment="1" applyProtection="1">
      <protection hidden="1"/>
    </xf>
    <xf numFmtId="0" fontId="53" fillId="0" borderId="25" xfId="0" applyFont="1" applyFill="1" applyBorder="1" applyAlignment="1" applyProtection="1">
      <protection hidden="1"/>
    </xf>
    <xf numFmtId="0" fontId="69" fillId="0" borderId="16" xfId="0" applyFont="1" applyFill="1" applyBorder="1" applyProtection="1">
      <protection hidden="1"/>
    </xf>
    <xf numFmtId="168" fontId="87" fillId="0" borderId="16" xfId="0" applyNumberFormat="1" applyFont="1" applyFill="1" applyBorder="1" applyAlignment="1" applyProtection="1">
      <alignment horizontal="center"/>
      <protection hidden="1"/>
    </xf>
    <xf numFmtId="0" fontId="53" fillId="0" borderId="16" xfId="0" applyFont="1" applyFill="1" applyBorder="1" applyProtection="1">
      <protection hidden="1"/>
    </xf>
    <xf numFmtId="0" fontId="53" fillId="0" borderId="16" xfId="0" applyFont="1" applyFill="1" applyBorder="1" applyAlignment="1" applyProtection="1">
      <alignment horizontal="center"/>
      <protection hidden="1"/>
    </xf>
    <xf numFmtId="0" fontId="53" fillId="0" borderId="16" xfId="0" applyFont="1" applyFill="1" applyBorder="1" applyAlignment="1" applyProtection="1">
      <protection hidden="1"/>
    </xf>
    <xf numFmtId="0" fontId="53" fillId="0" borderId="17" xfId="0" applyFont="1" applyFill="1" applyBorder="1" applyAlignment="1" applyProtection="1">
      <protection hidden="1"/>
    </xf>
    <xf numFmtId="0" fontId="67" fillId="0" borderId="0" xfId="0" applyFont="1" applyBorder="1" applyAlignment="1" applyProtection="1">
      <alignment horizontal="center"/>
      <protection hidden="1"/>
    </xf>
    <xf numFmtId="0" fontId="53" fillId="0" borderId="21" xfId="0" applyFont="1" applyFill="1" applyBorder="1" applyProtection="1">
      <protection hidden="1"/>
    </xf>
    <xf numFmtId="0" fontId="53" fillId="0" borderId="21" xfId="0" applyFont="1" applyFill="1" applyBorder="1" applyAlignment="1" applyProtection="1">
      <alignment horizontal="center"/>
      <protection hidden="1"/>
    </xf>
    <xf numFmtId="0" fontId="53" fillId="0" borderId="21" xfId="0" applyFont="1" applyFill="1" applyBorder="1" applyAlignment="1" applyProtection="1">
      <protection hidden="1"/>
    </xf>
    <xf numFmtId="0" fontId="53" fillId="0" borderId="22" xfId="0" applyFont="1" applyFill="1" applyBorder="1" applyAlignment="1" applyProtection="1">
      <protection hidden="1"/>
    </xf>
    <xf numFmtId="170" fontId="88" fillId="0" borderId="0" xfId="0" applyNumberFormat="1" applyFont="1" applyBorder="1" applyAlignment="1" applyProtection="1">
      <alignment horizontal="left"/>
      <protection hidden="1"/>
    </xf>
    <xf numFmtId="0" fontId="85" fillId="0" borderId="19" xfId="0" applyFont="1" applyBorder="1" applyAlignment="1" applyProtection="1">
      <alignment horizontal="left"/>
      <protection hidden="1"/>
    </xf>
    <xf numFmtId="0" fontId="53" fillId="0" borderId="16" xfId="0" applyFont="1" applyBorder="1" applyProtection="1">
      <protection hidden="1"/>
    </xf>
    <xf numFmtId="0" fontId="57" fillId="0" borderId="16" xfId="0" applyFont="1" applyFill="1" applyBorder="1" applyProtection="1">
      <protection hidden="1"/>
    </xf>
    <xf numFmtId="168" fontId="53" fillId="0" borderId="16" xfId="0" applyNumberFormat="1" applyFont="1" applyFill="1" applyBorder="1" applyAlignment="1" applyProtection="1">
      <alignment horizontal="center"/>
      <protection hidden="1"/>
    </xf>
    <xf numFmtId="0" fontId="53" fillId="0" borderId="0" xfId="0" applyFont="1" applyFill="1" applyBorder="1" applyAlignment="1" applyProtection="1">
      <alignment vertical="center"/>
      <protection hidden="1"/>
    </xf>
    <xf numFmtId="0" fontId="53" fillId="0" borderId="0" xfId="0" applyFont="1" applyFill="1" applyBorder="1" applyAlignment="1" applyProtection="1">
      <alignment horizontal="left" vertical="center"/>
      <protection hidden="1"/>
    </xf>
    <xf numFmtId="0" fontId="59" fillId="0" borderId="0" xfId="0" applyFont="1" applyFill="1" applyBorder="1" applyAlignment="1" applyProtection="1">
      <alignment horizontal="center" vertical="center"/>
      <protection hidden="1"/>
    </xf>
    <xf numFmtId="0" fontId="59" fillId="0" borderId="24" xfId="0" applyFont="1" applyFill="1" applyBorder="1" applyAlignment="1" applyProtection="1">
      <alignment horizontal="right" vertical="center"/>
      <protection hidden="1"/>
    </xf>
    <xf numFmtId="0" fontId="34" fillId="0" borderId="0" xfId="0" applyFont="1" applyBorder="1" applyAlignment="1" applyProtection="1">
      <alignment horizontal="right"/>
      <protection hidden="1"/>
    </xf>
    <xf numFmtId="0" fontId="57" fillId="0" borderId="21" xfId="0" applyFont="1" applyFill="1" applyBorder="1" applyAlignment="1" applyProtection="1">
      <alignment vertical="center"/>
      <protection hidden="1"/>
    </xf>
    <xf numFmtId="168" fontId="53" fillId="0" borderId="21" xfId="0" applyNumberFormat="1" applyFont="1" applyFill="1" applyBorder="1" applyAlignment="1" applyProtection="1">
      <alignment horizontal="center"/>
      <protection hidden="1"/>
    </xf>
    <xf numFmtId="168" fontId="53" fillId="0" borderId="21" xfId="0" applyNumberFormat="1" applyFont="1" applyFill="1" applyBorder="1" applyAlignment="1" applyProtection="1">
      <alignment horizontal="right" vertical="center"/>
      <protection hidden="1"/>
    </xf>
    <xf numFmtId="170" fontId="53" fillId="0" borderId="21" xfId="0" applyNumberFormat="1" applyFont="1" applyFill="1" applyBorder="1" applyAlignment="1" applyProtection="1">
      <alignment horizontal="left" vertical="center"/>
      <protection hidden="1"/>
    </xf>
    <xf numFmtId="169" fontId="53" fillId="0" borderId="21" xfId="0" applyNumberFormat="1" applyFont="1" applyFill="1" applyBorder="1" applyAlignment="1" applyProtection="1">
      <alignment horizontal="right" vertical="center"/>
      <protection hidden="1"/>
    </xf>
    <xf numFmtId="170" fontId="53" fillId="0" borderId="21" xfId="0" applyNumberFormat="1" applyFont="1" applyFill="1" applyBorder="1" applyAlignment="1" applyProtection="1">
      <alignment horizontal="right" vertical="center"/>
      <protection hidden="1"/>
    </xf>
    <xf numFmtId="0" fontId="57" fillId="0" borderId="16" xfId="0" applyFont="1" applyFill="1" applyBorder="1" applyAlignment="1" applyProtection="1">
      <alignment vertical="center"/>
      <protection hidden="1"/>
    </xf>
    <xf numFmtId="0" fontId="1" fillId="0" borderId="0" xfId="0" applyFont="1" applyBorder="1" applyAlignment="1" applyProtection="1">
      <protection hidden="1"/>
    </xf>
    <xf numFmtId="168" fontId="53" fillId="0" borderId="0" xfId="0" applyNumberFormat="1" applyFont="1" applyFill="1" applyBorder="1" applyAlignment="1" applyProtection="1">
      <alignment horizontal="center"/>
      <protection hidden="1"/>
    </xf>
    <xf numFmtId="0" fontId="53" fillId="0" borderId="0" xfId="0" applyFont="1" applyFill="1" applyBorder="1" applyAlignment="1" applyProtection="1">
      <alignment horizontal="center"/>
      <protection hidden="1"/>
    </xf>
    <xf numFmtId="0" fontId="53" fillId="0" borderId="0" xfId="0" applyFont="1" applyFill="1" applyBorder="1" applyAlignment="1" applyProtection="1">
      <protection hidden="1"/>
    </xf>
    <xf numFmtId="0" fontId="53" fillId="0" borderId="24" xfId="0" applyFont="1" applyFill="1" applyBorder="1" applyAlignment="1" applyProtection="1">
      <protection hidden="1"/>
    </xf>
    <xf numFmtId="0" fontId="89" fillId="0" borderId="0" xfId="0" applyFont="1" applyFill="1" applyBorder="1" applyAlignment="1" applyProtection="1">
      <protection hidden="1"/>
    </xf>
    <xf numFmtId="0" fontId="1" fillId="0" borderId="0" xfId="0" applyFont="1" applyBorder="1" applyAlignment="1" applyProtection="1">
      <alignment horizontal="right"/>
      <protection hidden="1"/>
    </xf>
    <xf numFmtId="0" fontId="36" fillId="0" borderId="21" xfId="0" applyFont="1" applyBorder="1" applyProtection="1">
      <protection hidden="1"/>
    </xf>
    <xf numFmtId="0" fontId="89" fillId="0" borderId="0" xfId="0" applyFont="1" applyBorder="1" applyProtection="1">
      <protection hidden="1"/>
    </xf>
    <xf numFmtId="0" fontId="53" fillId="0" borderId="23" xfId="0" applyFont="1" applyBorder="1" applyProtection="1">
      <protection hidden="1"/>
    </xf>
    <xf numFmtId="0" fontId="53" fillId="0" borderId="20" xfId="0" applyFont="1" applyBorder="1" applyProtection="1">
      <protection hidden="1"/>
    </xf>
    <xf numFmtId="0" fontId="53" fillId="0" borderId="21" xfId="0" applyFont="1" applyBorder="1" applyProtection="1">
      <protection hidden="1"/>
    </xf>
    <xf numFmtId="0" fontId="75" fillId="0" borderId="0" xfId="0" applyFont="1" applyFill="1" applyBorder="1" applyProtection="1">
      <protection hidden="1"/>
    </xf>
    <xf numFmtId="0" fontId="73" fillId="0" borderId="0" xfId="0" applyFont="1" applyFill="1" applyBorder="1" applyProtection="1">
      <protection hidden="1"/>
    </xf>
    <xf numFmtId="0" fontId="73" fillId="0" borderId="0" xfId="0" applyFont="1" applyFill="1" applyBorder="1" applyAlignment="1" applyProtection="1">
      <alignment horizontal="right"/>
      <protection hidden="1"/>
    </xf>
    <xf numFmtId="14" fontId="73" fillId="0" borderId="0" xfId="0" applyNumberFormat="1" applyFont="1" applyFill="1" applyBorder="1" applyAlignment="1" applyProtection="1">
      <alignment horizontal="left"/>
      <protection hidden="1"/>
    </xf>
    <xf numFmtId="0" fontId="1" fillId="0" borderId="0" xfId="0" applyFont="1" applyBorder="1" applyProtection="1">
      <protection hidden="1"/>
    </xf>
    <xf numFmtId="0" fontId="79" fillId="0" borderId="0" xfId="0" applyFont="1" applyBorder="1" applyProtection="1">
      <protection hidden="1"/>
    </xf>
    <xf numFmtId="0" fontId="73" fillId="0" borderId="0" xfId="0" applyFont="1" applyFill="1" applyBorder="1" applyAlignment="1" applyProtection="1">
      <alignment vertical="justify"/>
      <protection hidden="1"/>
    </xf>
    <xf numFmtId="0" fontId="73" fillId="0" borderId="0" xfId="0" applyFont="1" applyBorder="1" applyProtection="1">
      <protection hidden="1"/>
    </xf>
    <xf numFmtId="0" fontId="55" fillId="0" borderId="21" xfId="0" applyFont="1" applyBorder="1" applyAlignment="1" applyProtection="1">
      <alignment horizontal="center"/>
      <protection hidden="1"/>
    </xf>
    <xf numFmtId="0" fontId="92" fillId="0" borderId="0" xfId="0" applyFont="1" applyFill="1" applyBorder="1" applyAlignment="1" applyProtection="1">
      <alignment horizontal="left"/>
      <protection hidden="1"/>
    </xf>
    <xf numFmtId="0" fontId="92" fillId="0" borderId="0" xfId="0" applyFont="1" applyBorder="1" applyAlignment="1" applyProtection="1">
      <alignment horizontal="left"/>
      <protection hidden="1"/>
    </xf>
    <xf numFmtId="0" fontId="93" fillId="0" borderId="0" xfId="0" applyFont="1" applyBorder="1" applyAlignment="1" applyProtection="1">
      <alignment horizontal="center"/>
      <protection hidden="1"/>
    </xf>
    <xf numFmtId="0" fontId="73" fillId="0" borderId="0" xfId="0" applyFont="1" applyFill="1" applyBorder="1" applyAlignment="1" applyProtection="1">
      <alignment horizontal="left"/>
      <protection hidden="1"/>
    </xf>
    <xf numFmtId="0" fontId="55" fillId="0" borderId="18" xfId="0" applyFont="1" applyFill="1" applyBorder="1" applyAlignment="1" applyProtection="1">
      <alignment horizontal="center"/>
      <protection hidden="1"/>
    </xf>
    <xf numFmtId="0" fontId="55" fillId="0" borderId="0" xfId="0" applyFont="1" applyBorder="1" applyAlignment="1" applyProtection="1">
      <alignment horizontal="center"/>
      <protection hidden="1"/>
    </xf>
    <xf numFmtId="0" fontId="93" fillId="0" borderId="0" xfId="0" applyFont="1" applyBorder="1" applyAlignment="1" applyProtection="1">
      <alignment horizontal="center" vertical="top"/>
      <protection hidden="1"/>
    </xf>
    <xf numFmtId="170" fontId="1" fillId="0" borderId="0" xfId="0" applyNumberFormat="1" applyFont="1" applyBorder="1" applyAlignment="1" applyProtection="1">
      <protection hidden="1"/>
    </xf>
    <xf numFmtId="170" fontId="73" fillId="0" borderId="0" xfId="0" applyNumberFormat="1" applyFont="1" applyBorder="1" applyAlignment="1" applyProtection="1">
      <protection hidden="1"/>
    </xf>
    <xf numFmtId="170" fontId="1" fillId="0" borderId="0" xfId="0" applyNumberFormat="1" applyFont="1" applyBorder="1" applyAlignment="1" applyProtection="1">
      <alignment horizontal="right"/>
      <protection hidden="1"/>
    </xf>
    <xf numFmtId="0" fontId="34" fillId="0" borderId="0" xfId="0" applyFont="1" applyFill="1" applyBorder="1" applyAlignment="1" applyProtection="1">
      <protection hidden="1"/>
    </xf>
    <xf numFmtId="0" fontId="96" fillId="0" borderId="0" xfId="0" applyFont="1" applyProtection="1">
      <protection hidden="1"/>
    </xf>
    <xf numFmtId="0" fontId="80" fillId="0" borderId="0" xfId="0" applyFont="1" applyAlignment="1" applyProtection="1">
      <alignment horizontal="left"/>
      <protection hidden="1"/>
    </xf>
    <xf numFmtId="0" fontId="97" fillId="0" borderId="0" xfId="0" applyFont="1" applyFill="1" applyBorder="1" applyAlignment="1" applyProtection="1">
      <alignment horizontal="right"/>
      <protection hidden="1"/>
    </xf>
    <xf numFmtId="14" fontId="86" fillId="0" borderId="0" xfId="0" applyNumberFormat="1" applyFont="1" applyFill="1" applyBorder="1" applyAlignment="1"/>
    <xf numFmtId="14" fontId="72" fillId="0" borderId="0" xfId="0" applyNumberFormat="1" applyFont="1" applyFill="1" applyBorder="1" applyAlignment="1"/>
    <xf numFmtId="0" fontId="0" fillId="0" borderId="0" xfId="0" applyFill="1" applyBorder="1" applyAlignment="1" applyProtection="1">
      <alignment horizontal="center"/>
      <protection hidden="1"/>
    </xf>
    <xf numFmtId="0" fontId="1" fillId="0" borderId="0" xfId="0" applyFont="1" applyFill="1" applyBorder="1" applyAlignment="1" applyProtection="1">
      <protection hidden="1"/>
    </xf>
    <xf numFmtId="0" fontId="37" fillId="0" borderId="0" xfId="0" applyFont="1" applyFill="1" applyBorder="1" applyAlignment="1" applyProtection="1">
      <alignment horizontal="right"/>
      <protection hidden="1"/>
    </xf>
    <xf numFmtId="170" fontId="98" fillId="0" borderId="0" xfId="0" applyNumberFormat="1" applyFont="1" applyBorder="1" applyAlignment="1" applyProtection="1">
      <alignment horizontal="center"/>
      <protection hidden="1"/>
    </xf>
    <xf numFmtId="0" fontId="0" fillId="0" borderId="0" xfId="0" applyFill="1" applyBorder="1" applyAlignment="1" applyProtection="1">
      <alignment vertical="justify"/>
      <protection hidden="1"/>
    </xf>
    <xf numFmtId="0" fontId="99" fillId="0" borderId="0" xfId="0" applyFont="1" applyAlignment="1" applyProtection="1">
      <alignment horizontal="center"/>
      <protection hidden="1"/>
    </xf>
    <xf numFmtId="170" fontId="0" fillId="0" borderId="0" xfId="0" applyNumberFormat="1" applyAlignment="1" applyProtection="1">
      <protection hidden="1"/>
    </xf>
    <xf numFmtId="0" fontId="0" fillId="0" borderId="0" xfId="0" applyBorder="1" applyAlignment="1" applyProtection="1">
      <alignment horizontal="center"/>
      <protection hidden="1"/>
    </xf>
    <xf numFmtId="0" fontId="0" fillId="0" borderId="0" xfId="0" applyFill="1" applyBorder="1" applyAlignment="1" applyProtection="1">
      <alignment horizontal="left" vertical="justify"/>
      <protection hidden="1"/>
    </xf>
    <xf numFmtId="0" fontId="66" fillId="0" borderId="0" xfId="0" applyFont="1" applyFill="1" applyBorder="1" applyAlignment="1" applyProtection="1">
      <alignment horizontal="justify" vertical="justify"/>
      <protection hidden="1"/>
    </xf>
    <xf numFmtId="0" fontId="0" fillId="0" borderId="0" xfId="0" applyBorder="1" applyAlignment="1" applyProtection="1">
      <alignment horizontal="left"/>
      <protection hidden="1"/>
    </xf>
    <xf numFmtId="0" fontId="100" fillId="0" borderId="0" xfId="0" applyFont="1" applyBorder="1" applyAlignment="1" applyProtection="1">
      <alignment horizontal="left"/>
      <protection hidden="1"/>
    </xf>
    <xf numFmtId="0" fontId="36" fillId="0" borderId="0" xfId="0" applyFont="1" applyBorder="1" applyAlignment="1" applyProtection="1">
      <alignment horizontal="right" vertical="justify"/>
      <protection hidden="1"/>
    </xf>
    <xf numFmtId="167" fontId="36" fillId="0" borderId="0" xfId="57" applyFont="1" applyFill="1" applyBorder="1" applyAlignment="1" applyProtection="1">
      <alignment horizontal="left"/>
      <protection hidden="1"/>
    </xf>
    <xf numFmtId="0" fontId="1" fillId="0" borderId="0" xfId="0" applyFont="1" applyFill="1" applyBorder="1" applyAlignment="1" applyProtection="1">
      <alignment horizontal="left" vertical="justify"/>
      <protection hidden="1"/>
    </xf>
    <xf numFmtId="0" fontId="37" fillId="0" borderId="0" xfId="0" applyFont="1" applyFill="1" applyBorder="1" applyAlignment="1" applyProtection="1">
      <alignment horizontal="center"/>
      <protection hidden="1"/>
    </xf>
    <xf numFmtId="0" fontId="36" fillId="0" borderId="0" xfId="0" applyFont="1" applyFill="1" applyBorder="1" applyAlignment="1" applyProtection="1">
      <alignment horizontal="left" vertical="justify"/>
      <protection hidden="1"/>
    </xf>
    <xf numFmtId="0" fontId="36" fillId="0" borderId="0" xfId="0" applyNumberFormat="1" applyFont="1" applyAlignment="1" applyProtection="1">
      <alignment vertical="center"/>
      <protection hidden="1"/>
    </xf>
    <xf numFmtId="0" fontId="38" fillId="0" borderId="0" xfId="0" applyNumberFormat="1" applyFont="1" applyFill="1" applyBorder="1" applyAlignment="1" applyProtection="1">
      <alignment vertical="center"/>
      <protection hidden="1"/>
    </xf>
    <xf numFmtId="0" fontId="36" fillId="0" borderId="0" xfId="0" applyNumberFormat="1" applyFont="1" applyAlignment="1" applyProtection="1">
      <alignment horizontal="justify" vertical="justify"/>
      <protection hidden="1"/>
    </xf>
    <xf numFmtId="167" fontId="36" fillId="0" borderId="0" xfId="57" applyFont="1" applyFill="1" applyAlignment="1" applyProtection="1">
      <alignment horizontal="justify" vertical="justify"/>
      <protection hidden="1"/>
    </xf>
    <xf numFmtId="49" fontId="36" fillId="0" borderId="0" xfId="0" applyNumberFormat="1" applyFont="1" applyAlignment="1" applyProtection="1">
      <alignment horizontal="center" vertical="center"/>
      <protection hidden="1"/>
    </xf>
    <xf numFmtId="167" fontId="36" fillId="0" borderId="0" xfId="57" applyFont="1" applyAlignment="1" applyProtection="1">
      <alignment horizontal="justify" vertical="justify"/>
      <protection hidden="1"/>
    </xf>
    <xf numFmtId="0" fontId="37" fillId="0" borderId="21" xfId="0" applyNumberFormat="1" applyFont="1" applyFill="1" applyBorder="1" applyAlignment="1" applyProtection="1">
      <alignment horizontal="center" vertical="center"/>
      <protection hidden="1"/>
    </xf>
    <xf numFmtId="0" fontId="37" fillId="28" borderId="25" xfId="0" applyNumberFormat="1" applyFont="1" applyFill="1" applyBorder="1" applyAlignment="1" applyProtection="1">
      <alignment horizontal="center" vertical="center"/>
      <protection hidden="1"/>
    </xf>
    <xf numFmtId="0" fontId="37" fillId="28" borderId="15" xfId="0" applyNumberFormat="1" applyFont="1" applyFill="1" applyBorder="1" applyAlignment="1" applyProtection="1">
      <alignment horizontal="center" vertical="center"/>
      <protection hidden="1"/>
    </xf>
    <xf numFmtId="0" fontId="37" fillId="28" borderId="26" xfId="0" applyNumberFormat="1" applyFont="1" applyFill="1" applyBorder="1" applyAlignment="1" applyProtection="1">
      <alignment horizontal="center" vertical="center"/>
      <protection hidden="1"/>
    </xf>
    <xf numFmtId="0" fontId="37" fillId="28" borderId="18" xfId="0" applyNumberFormat="1" applyFont="1" applyFill="1" applyBorder="1" applyAlignment="1" applyProtection="1">
      <alignment horizontal="center" vertical="center"/>
      <protection hidden="1"/>
    </xf>
    <xf numFmtId="0" fontId="37" fillId="0" borderId="0" xfId="0" applyNumberFormat="1" applyFont="1" applyAlignment="1" applyProtection="1">
      <alignment horizontal="center" vertical="center"/>
      <protection hidden="1"/>
    </xf>
    <xf numFmtId="0" fontId="37" fillId="29" borderId="25" xfId="0" applyNumberFormat="1" applyFont="1" applyFill="1" applyBorder="1" applyAlignment="1" applyProtection="1">
      <alignment horizontal="center" vertical="justify"/>
      <protection hidden="1"/>
    </xf>
    <xf numFmtId="0" fontId="40" fillId="29" borderId="15" xfId="0" applyNumberFormat="1" applyFont="1" applyFill="1" applyBorder="1" applyAlignment="1" applyProtection="1">
      <alignment horizontal="center" vertical="justify"/>
      <protection hidden="1"/>
    </xf>
    <xf numFmtId="0" fontId="36" fillId="29" borderId="27" xfId="0" applyNumberFormat="1" applyFont="1" applyFill="1" applyBorder="1" applyAlignment="1" applyProtection="1">
      <alignment horizontal="left" vertical="justify"/>
      <protection hidden="1"/>
    </xf>
    <xf numFmtId="0" fontId="106" fillId="29" borderId="28" xfId="68" applyNumberFormat="1" applyFont="1" applyFill="1" applyBorder="1" applyAlignment="1" applyProtection="1">
      <alignment horizontal="center" vertical="justify" wrapText="1"/>
      <protection hidden="1"/>
    </xf>
    <xf numFmtId="0" fontId="37" fillId="30" borderId="26" xfId="0" applyNumberFormat="1" applyFont="1" applyFill="1" applyBorder="1" applyAlignment="1" applyProtection="1">
      <alignment horizontal="center" vertical="center"/>
      <protection hidden="1"/>
    </xf>
    <xf numFmtId="0" fontId="36" fillId="0" borderId="29" xfId="0" applyNumberFormat="1" applyFont="1" applyBorder="1" applyAlignment="1" applyProtection="1">
      <alignment vertical="center"/>
      <protection hidden="1"/>
    </xf>
    <xf numFmtId="14" fontId="54" fillId="0" borderId="26" xfId="0" applyNumberFormat="1" applyFont="1" applyFill="1" applyBorder="1" applyAlignment="1" applyProtection="1">
      <alignment vertical="center"/>
      <protection locked="0"/>
    </xf>
    <xf numFmtId="0" fontId="54" fillId="0" borderId="15" xfId="0" applyNumberFormat="1" applyFont="1" applyBorder="1" applyAlignment="1" applyProtection="1">
      <alignment vertical="justify"/>
      <protection locked="0"/>
    </xf>
    <xf numFmtId="0" fontId="54" fillId="0" borderId="26" xfId="0" applyNumberFormat="1" applyFont="1" applyBorder="1" applyAlignment="1" applyProtection="1">
      <alignment vertical="justify"/>
      <protection locked="0"/>
    </xf>
    <xf numFmtId="0" fontId="54" fillId="0" borderId="25" xfId="0" applyNumberFormat="1" applyFont="1" applyBorder="1" applyAlignment="1" applyProtection="1">
      <alignment vertical="justify"/>
      <protection locked="0"/>
    </xf>
    <xf numFmtId="49" fontId="54" fillId="0" borderId="30" xfId="0" applyNumberFormat="1" applyFont="1" applyBorder="1" applyAlignment="1" applyProtection="1">
      <alignment horizontal="left" vertical="justify"/>
      <protection locked="0"/>
    </xf>
    <xf numFmtId="0" fontId="54" fillId="0" borderId="15" xfId="0" applyNumberFormat="1" applyFont="1" applyBorder="1" applyAlignment="1" applyProtection="1">
      <alignment horizontal="center" vertical="center"/>
      <protection locked="0"/>
    </xf>
    <xf numFmtId="49" fontId="54" fillId="0" borderId="15" xfId="57" applyNumberFormat="1" applyFont="1" applyFill="1" applyBorder="1" applyAlignment="1" applyProtection="1">
      <alignment horizontal="center" vertical="center"/>
      <protection locked="0"/>
    </xf>
    <xf numFmtId="49" fontId="54" fillId="0" borderId="31" xfId="0" applyNumberFormat="1" applyFont="1" applyFill="1" applyBorder="1" applyAlignment="1" applyProtection="1">
      <alignment vertical="justify"/>
      <protection locked="0"/>
    </xf>
    <xf numFmtId="49" fontId="54" fillId="0" borderId="25" xfId="0" applyNumberFormat="1" applyFont="1" applyBorder="1" applyAlignment="1" applyProtection="1">
      <alignment horizontal="center" vertical="justify"/>
      <protection locked="0"/>
    </xf>
    <xf numFmtId="49" fontId="108" fillId="0" borderId="26" xfId="0" applyNumberFormat="1" applyFont="1" applyBorder="1" applyAlignment="1" applyProtection="1">
      <alignment horizontal="center" vertical="center"/>
      <protection locked="0"/>
    </xf>
    <xf numFmtId="167" fontId="109" fillId="0" borderId="15" xfId="57" applyFont="1" applyBorder="1" applyAlignment="1" applyProtection="1">
      <alignment vertical="center"/>
      <protection locked="0"/>
    </xf>
    <xf numFmtId="0" fontId="54" fillId="0" borderId="26" xfId="0" applyNumberFormat="1" applyFont="1" applyBorder="1" applyAlignment="1" applyProtection="1">
      <alignment horizontal="left" vertical="justify"/>
      <protection locked="0"/>
    </xf>
    <xf numFmtId="49" fontId="36" fillId="0" borderId="25" xfId="0" applyNumberFormat="1" applyFont="1" applyBorder="1" applyAlignment="1" applyProtection="1">
      <alignment horizontal="center" vertical="center"/>
      <protection locked="0"/>
    </xf>
    <xf numFmtId="49" fontId="37" fillId="0" borderId="15" xfId="0" applyNumberFormat="1" applyFont="1" applyBorder="1" applyAlignment="1" applyProtection="1">
      <alignment horizontal="center" vertical="center"/>
      <protection locked="0"/>
    </xf>
    <xf numFmtId="49" fontId="36" fillId="0" borderId="15" xfId="0" applyNumberFormat="1" applyFont="1" applyBorder="1" applyAlignment="1" applyProtection="1">
      <alignment horizontal="center" vertical="center"/>
      <protection locked="0"/>
    </xf>
    <xf numFmtId="49" fontId="36" fillId="0" borderId="26" xfId="0" applyNumberFormat="1" applyFont="1" applyBorder="1" applyAlignment="1" applyProtection="1">
      <alignment horizontal="center" vertical="center"/>
      <protection locked="0"/>
    </xf>
    <xf numFmtId="49" fontId="54" fillId="0" borderId="31" xfId="0" applyNumberFormat="1" applyFont="1" applyBorder="1" applyAlignment="1" applyProtection="1">
      <alignment vertical="justify"/>
      <protection locked="0"/>
    </xf>
    <xf numFmtId="49" fontId="95" fillId="28" borderId="32" xfId="0" applyNumberFormat="1" applyFont="1" applyFill="1" applyBorder="1" applyAlignment="1" applyProtection="1">
      <alignment horizontal="center" vertical="center"/>
      <protection locked="0"/>
    </xf>
    <xf numFmtId="49" fontId="54" fillId="0" borderId="33" xfId="0" applyNumberFormat="1" applyFont="1" applyBorder="1" applyAlignment="1" applyProtection="1">
      <alignment vertical="justify"/>
      <protection locked="0"/>
    </xf>
    <xf numFmtId="49" fontId="36" fillId="0" borderId="18" xfId="0" applyNumberFormat="1" applyFont="1" applyBorder="1" applyAlignment="1" applyProtection="1">
      <alignment horizontal="center" vertical="center"/>
      <protection locked="0"/>
    </xf>
    <xf numFmtId="49" fontId="37" fillId="0" borderId="30" xfId="0" applyNumberFormat="1" applyFont="1" applyBorder="1" applyAlignment="1" applyProtection="1">
      <alignment horizontal="center" vertical="center"/>
      <protection locked="0"/>
    </xf>
    <xf numFmtId="0" fontId="36" fillId="31" borderId="15" xfId="0" applyNumberFormat="1" applyFont="1" applyFill="1" applyBorder="1" applyAlignment="1" applyProtection="1">
      <alignment vertical="center"/>
      <protection locked="0"/>
    </xf>
    <xf numFmtId="49" fontId="36" fillId="31" borderId="30" xfId="0" applyNumberFormat="1" applyFont="1" applyFill="1" applyBorder="1" applyAlignment="1" applyProtection="1">
      <alignment vertical="center"/>
      <protection locked="0"/>
    </xf>
    <xf numFmtId="1" fontId="36" fillId="31" borderId="32" xfId="0" applyNumberFormat="1" applyFont="1" applyFill="1" applyBorder="1" applyAlignment="1" applyProtection="1">
      <alignment vertical="justify"/>
      <protection hidden="1"/>
    </xf>
    <xf numFmtId="49" fontId="36" fillId="31" borderId="26" xfId="0" applyNumberFormat="1" applyFont="1" applyFill="1" applyBorder="1" applyAlignment="1" applyProtection="1">
      <alignment vertical="justify"/>
      <protection hidden="1"/>
    </xf>
    <xf numFmtId="49" fontId="36" fillId="31" borderId="25" xfId="0" applyNumberFormat="1" applyFont="1" applyFill="1" applyBorder="1" applyAlignment="1" applyProtection="1">
      <alignment vertical="justify"/>
      <protection hidden="1"/>
    </xf>
    <xf numFmtId="0" fontId="50" fillId="31" borderId="31" xfId="0" applyFont="1" applyFill="1" applyBorder="1" applyAlignment="1" applyProtection="1">
      <alignment vertical="justify"/>
      <protection hidden="1"/>
    </xf>
    <xf numFmtId="0" fontId="28" fillId="31" borderId="25" xfId="0" applyNumberFormat="1" applyFont="1" applyFill="1" applyBorder="1" applyAlignment="1" applyProtection="1">
      <alignment vertical="justify"/>
      <protection hidden="1"/>
    </xf>
    <xf numFmtId="49" fontId="28" fillId="31" borderId="30" xfId="0" applyNumberFormat="1" applyFont="1" applyFill="1" applyBorder="1" applyAlignment="1" applyProtection="1">
      <alignment horizontal="left" vertical="center"/>
      <protection hidden="1"/>
    </xf>
    <xf numFmtId="167" fontId="110" fillId="31" borderId="15" xfId="57" applyFont="1" applyFill="1" applyBorder="1" applyAlignment="1" applyProtection="1">
      <alignment horizontal="right" vertical="center"/>
      <protection hidden="1"/>
    </xf>
    <xf numFmtId="0" fontId="110" fillId="31" borderId="15" xfId="0" applyFont="1" applyFill="1" applyBorder="1" applyAlignment="1" applyProtection="1">
      <alignment horizontal="right" vertical="center"/>
      <protection hidden="1"/>
    </xf>
    <xf numFmtId="0" fontId="50" fillId="31" borderId="15" xfId="0" applyFont="1" applyFill="1" applyBorder="1" applyAlignment="1" applyProtection="1">
      <alignment horizontal="center" vertical="center"/>
      <protection hidden="1"/>
    </xf>
    <xf numFmtId="49" fontId="36" fillId="31" borderId="25" xfId="57" applyNumberFormat="1" applyFont="1" applyFill="1" applyBorder="1" applyAlignment="1" applyProtection="1">
      <alignment horizontal="center" vertical="center"/>
      <protection hidden="1"/>
    </xf>
    <xf numFmtId="49" fontId="36" fillId="31" borderId="25" xfId="0" applyNumberFormat="1" applyFont="1" applyFill="1" applyBorder="1" applyAlignment="1" applyProtection="1">
      <alignment horizontal="center" vertical="justify"/>
      <protection hidden="1"/>
    </xf>
    <xf numFmtId="49" fontId="36" fillId="31" borderId="15" xfId="0" applyNumberFormat="1" applyFont="1" applyFill="1" applyBorder="1" applyAlignment="1" applyProtection="1">
      <alignment horizontal="center" vertical="top"/>
      <protection hidden="1"/>
    </xf>
    <xf numFmtId="49" fontId="28" fillId="31" borderId="26" xfId="0" applyNumberFormat="1" applyFont="1" applyFill="1" applyBorder="1" applyAlignment="1" applyProtection="1">
      <alignment horizontal="center" vertical="center"/>
      <protection hidden="1"/>
    </xf>
    <xf numFmtId="167" fontId="110" fillId="31" borderId="18" xfId="57" applyFont="1" applyFill="1" applyBorder="1" applyAlignment="1" applyProtection="1">
      <alignment horizontal="left" vertical="center"/>
      <protection hidden="1"/>
    </xf>
    <xf numFmtId="49" fontId="28" fillId="31" borderId="15" xfId="0" applyNumberFormat="1" applyFont="1" applyFill="1" applyBorder="1" applyAlignment="1" applyProtection="1">
      <alignment horizontal="center" vertical="center"/>
      <protection hidden="1"/>
    </xf>
    <xf numFmtId="0" fontId="50" fillId="31" borderId="15" xfId="0" applyFont="1" applyFill="1" applyBorder="1" applyAlignment="1" applyProtection="1">
      <alignment vertical="justify"/>
      <protection hidden="1"/>
    </xf>
    <xf numFmtId="0" fontId="50" fillId="31" borderId="25" xfId="0" applyFont="1" applyFill="1" applyBorder="1" applyAlignment="1" applyProtection="1">
      <alignment horizontal="center" vertical="justify"/>
      <protection hidden="1"/>
    </xf>
    <xf numFmtId="0" fontId="50" fillId="31" borderId="26" xfId="0" applyFont="1" applyFill="1" applyBorder="1" applyAlignment="1" applyProtection="1">
      <alignment horizontal="center" vertical="center"/>
      <protection hidden="1"/>
    </xf>
    <xf numFmtId="0" fontId="50" fillId="31" borderId="18" xfId="0" applyFont="1" applyFill="1" applyBorder="1" applyAlignment="1" applyProtection="1">
      <alignment horizontal="center" vertical="center"/>
      <protection hidden="1"/>
    </xf>
    <xf numFmtId="0" fontId="28" fillId="31" borderId="26" xfId="0" applyFont="1" applyFill="1" applyBorder="1" applyAlignment="1" applyProtection="1">
      <alignment horizontal="center" vertical="center"/>
      <protection hidden="1"/>
    </xf>
    <xf numFmtId="0" fontId="28" fillId="31" borderId="18" xfId="0" applyFont="1" applyFill="1" applyBorder="1" applyAlignment="1" applyProtection="1">
      <alignment horizontal="center" vertical="center"/>
      <protection hidden="1"/>
    </xf>
    <xf numFmtId="0" fontId="28" fillId="31" borderId="15" xfId="0" applyFont="1" applyFill="1" applyBorder="1" applyAlignment="1" applyProtection="1">
      <alignment horizontal="center" vertical="center"/>
      <protection hidden="1"/>
    </xf>
    <xf numFmtId="49" fontId="28" fillId="31" borderId="18" xfId="0" applyNumberFormat="1" applyFont="1" applyFill="1" applyBorder="1" applyAlignment="1" applyProtection="1">
      <alignment horizontal="center" vertical="center"/>
      <protection hidden="1"/>
    </xf>
    <xf numFmtId="49" fontId="28" fillId="31" borderId="30" xfId="0" applyNumberFormat="1" applyFont="1" applyFill="1" applyBorder="1" applyAlignment="1" applyProtection="1">
      <alignment horizontal="center" vertical="center"/>
      <protection hidden="1"/>
    </xf>
    <xf numFmtId="0" fontId="28" fillId="31" borderId="30" xfId="0" applyFont="1" applyFill="1" applyBorder="1" applyAlignment="1" applyProtection="1">
      <alignment horizontal="center" vertical="center"/>
      <protection hidden="1"/>
    </xf>
    <xf numFmtId="49" fontId="36" fillId="31" borderId="33" xfId="0" applyNumberFormat="1" applyFont="1" applyFill="1" applyBorder="1" applyAlignment="1" applyProtection="1">
      <alignment horizontal="center" vertical="center"/>
      <protection hidden="1"/>
    </xf>
    <xf numFmtId="49" fontId="36" fillId="31" borderId="18" xfId="0" applyNumberFormat="1" applyFont="1" applyFill="1" applyBorder="1" applyAlignment="1" applyProtection="1">
      <alignment horizontal="center" vertical="center"/>
      <protection hidden="1"/>
    </xf>
    <xf numFmtId="49" fontId="36" fillId="31" borderId="26" xfId="0" applyNumberFormat="1" applyFont="1" applyFill="1" applyBorder="1" applyAlignment="1" applyProtection="1">
      <alignment horizontal="center" vertical="center"/>
      <protection hidden="1"/>
    </xf>
    <xf numFmtId="49" fontId="36" fillId="31" borderId="25" xfId="0" applyNumberFormat="1" applyFont="1" applyFill="1" applyBorder="1" applyAlignment="1" applyProtection="1">
      <alignment horizontal="center" vertical="center"/>
      <protection hidden="1"/>
    </xf>
    <xf numFmtId="1" fontId="36" fillId="0" borderId="0" xfId="0" applyNumberFormat="1" applyFont="1" applyAlignment="1" applyProtection="1">
      <alignment vertical="center"/>
      <protection hidden="1"/>
    </xf>
    <xf numFmtId="49" fontId="36" fillId="0" borderId="0" xfId="0" applyNumberFormat="1" applyFont="1" applyFill="1" applyAlignment="1" applyProtection="1">
      <alignment vertical="center"/>
      <protection hidden="1"/>
    </xf>
    <xf numFmtId="0" fontId="36" fillId="0" borderId="0" xfId="0" applyNumberFormat="1" applyFont="1" applyAlignment="1" applyProtection="1">
      <alignment horizontal="justify" vertical="center"/>
      <protection hidden="1"/>
    </xf>
    <xf numFmtId="167" fontId="37" fillId="0" borderId="0" xfId="57" applyFont="1" applyFill="1" applyAlignment="1" applyProtection="1">
      <alignment horizontal="center"/>
      <protection hidden="1"/>
    </xf>
    <xf numFmtId="49" fontId="36" fillId="0" borderId="0" xfId="0" applyNumberFormat="1" applyFont="1" applyFill="1" applyAlignment="1" applyProtection="1">
      <alignment horizontal="justify" vertical="justify"/>
      <protection hidden="1"/>
    </xf>
    <xf numFmtId="167" fontId="110" fillId="0" borderId="0" xfId="57" applyFont="1" applyFill="1" applyAlignment="1" applyProtection="1">
      <alignment horizontal="center"/>
      <protection hidden="1"/>
    </xf>
    <xf numFmtId="167" fontId="47" fillId="0" borderId="0" xfId="57" applyFont="1" applyFill="1" applyAlignment="1" applyProtection="1">
      <alignment horizontal="center"/>
      <protection hidden="1"/>
    </xf>
    <xf numFmtId="0" fontId="36" fillId="0" borderId="0" xfId="0" applyNumberFormat="1" applyFont="1" applyFill="1" applyAlignment="1" applyProtection="1">
      <alignment vertical="center"/>
      <protection hidden="1"/>
    </xf>
    <xf numFmtId="0" fontId="111" fillId="0" borderId="0" xfId="49" applyNumberFormat="1" applyFont="1" applyAlignment="1" applyProtection="1">
      <alignment horizontal="center" vertical="justify"/>
      <protection hidden="1"/>
    </xf>
    <xf numFmtId="49" fontId="37" fillId="0" borderId="0" xfId="0" applyNumberFormat="1" applyFont="1" applyAlignment="1" applyProtection="1">
      <alignment horizontal="right" vertical="center"/>
      <protection hidden="1"/>
    </xf>
    <xf numFmtId="167" fontId="37" fillId="0" borderId="15" xfId="57" applyFont="1" applyBorder="1" applyAlignment="1" applyProtection="1">
      <alignment vertical="justify"/>
      <protection locked="0"/>
    </xf>
    <xf numFmtId="49" fontId="36" fillId="0" borderId="0" xfId="0" applyNumberFormat="1" applyFont="1" applyAlignment="1" applyProtection="1">
      <alignment horizontal="justify" vertical="justify"/>
      <protection hidden="1"/>
    </xf>
    <xf numFmtId="167" fontId="37" fillId="0" borderId="0" xfId="57" applyFont="1" applyFill="1" applyAlignment="1" applyProtection="1">
      <alignment horizontal="center" vertical="center"/>
      <protection hidden="1"/>
    </xf>
    <xf numFmtId="167" fontId="110" fillId="0" borderId="34" xfId="57" applyFont="1" applyBorder="1" applyAlignment="1" applyProtection="1">
      <alignment vertical="center"/>
      <protection locked="0"/>
    </xf>
    <xf numFmtId="167" fontId="47" fillId="0" borderId="35" xfId="57" applyFont="1" applyBorder="1" applyAlignment="1" applyProtection="1">
      <alignment vertical="center"/>
      <protection locked="0"/>
    </xf>
    <xf numFmtId="0" fontId="37" fillId="0" borderId="0" xfId="0" applyNumberFormat="1" applyFont="1" applyAlignment="1" applyProtection="1">
      <alignment horizontal="right" vertical="justify"/>
      <protection hidden="1"/>
    </xf>
    <xf numFmtId="167" fontId="28" fillId="0" borderId="0" xfId="57" applyFont="1" applyAlignment="1" applyProtection="1">
      <alignment horizontal="center" vertical="center"/>
      <protection hidden="1"/>
    </xf>
    <xf numFmtId="167" fontId="36" fillId="0" borderId="0" xfId="57" applyFont="1" applyAlignment="1" applyProtection="1">
      <alignment horizontal="center" vertical="justify"/>
      <protection hidden="1"/>
    </xf>
    <xf numFmtId="0" fontId="36" fillId="0" borderId="0" xfId="0" applyNumberFormat="1" applyFont="1" applyAlignment="1" applyProtection="1">
      <alignment horizontal="center" vertical="justify"/>
      <protection hidden="1"/>
    </xf>
    <xf numFmtId="0" fontId="37" fillId="0" borderId="0" xfId="0" applyFont="1" applyProtection="1">
      <protection hidden="1"/>
    </xf>
    <xf numFmtId="0" fontId="47" fillId="0" borderId="0" xfId="0" applyNumberFormat="1" applyFont="1" applyFill="1" applyAlignment="1" applyProtection="1">
      <alignment vertical="center"/>
      <protection hidden="1"/>
    </xf>
    <xf numFmtId="0" fontId="47" fillId="0" borderId="0" xfId="0" applyNumberFormat="1" applyFont="1" applyFill="1" applyAlignment="1" applyProtection="1">
      <alignment horizontal="right" vertical="center"/>
      <protection hidden="1"/>
    </xf>
    <xf numFmtId="0" fontId="36" fillId="27" borderId="0" xfId="0" applyNumberFormat="1" applyFont="1" applyFill="1" applyAlignment="1" applyProtection="1">
      <alignment vertical="center"/>
      <protection hidden="1"/>
    </xf>
    <xf numFmtId="49" fontId="36" fillId="27" borderId="0" xfId="0" applyNumberFormat="1" applyFont="1" applyFill="1" applyAlignment="1" applyProtection="1">
      <alignment vertical="center"/>
      <protection hidden="1"/>
    </xf>
    <xf numFmtId="0" fontId="36" fillId="27" borderId="0" xfId="0" applyNumberFormat="1" applyFont="1" applyFill="1" applyAlignment="1" applyProtection="1">
      <alignment horizontal="justify" vertical="justify"/>
      <protection hidden="1"/>
    </xf>
    <xf numFmtId="0" fontId="36" fillId="27" borderId="0" xfId="0" applyNumberFormat="1" applyFont="1" applyFill="1" applyAlignment="1" applyProtection="1">
      <alignment horizontal="justify" vertical="center"/>
      <protection hidden="1"/>
    </xf>
    <xf numFmtId="167" fontId="36" fillId="27" borderId="0" xfId="57" applyFont="1" applyFill="1" applyAlignment="1" applyProtection="1">
      <alignment horizontal="justify" vertical="justify"/>
      <protection hidden="1"/>
    </xf>
    <xf numFmtId="49" fontId="36" fillId="27" borderId="0" xfId="0" applyNumberFormat="1" applyFont="1" applyFill="1" applyAlignment="1" applyProtection="1">
      <alignment horizontal="center" vertical="center"/>
      <protection hidden="1"/>
    </xf>
    <xf numFmtId="49" fontId="36" fillId="27" borderId="0" xfId="0" applyNumberFormat="1" applyFont="1" applyFill="1" applyAlignment="1" applyProtection="1">
      <alignment horizontal="justify" vertical="justify"/>
      <protection hidden="1"/>
    </xf>
    <xf numFmtId="0" fontId="0" fillId="27" borderId="0" xfId="0" applyFill="1"/>
    <xf numFmtId="0" fontId="47" fillId="0" borderId="0" xfId="0" applyNumberFormat="1" applyFont="1" applyFill="1" applyAlignment="1" applyProtection="1">
      <alignment horizontal="left" vertical="center"/>
      <protection hidden="1"/>
    </xf>
    <xf numFmtId="0" fontId="36" fillId="0" borderId="0" xfId="0" applyNumberFormat="1" applyFont="1" applyFill="1" applyAlignment="1" applyProtection="1">
      <alignment vertical="center"/>
      <protection locked="0"/>
    </xf>
    <xf numFmtId="0" fontId="0" fillId="0" borderId="0" xfId="0" applyFill="1"/>
    <xf numFmtId="172" fontId="29" fillId="0" borderId="0" xfId="0" applyNumberFormat="1" applyFont="1" applyFill="1" applyProtection="1">
      <protection hidden="1"/>
    </xf>
    <xf numFmtId="172" fontId="30" fillId="0" borderId="0" xfId="0" applyNumberFormat="1" applyFont="1" applyFill="1" applyBorder="1" applyProtection="1">
      <protection hidden="1"/>
    </xf>
    <xf numFmtId="0" fontId="36" fillId="0" borderId="0" xfId="0" applyFont="1" applyProtection="1">
      <protection hidden="1"/>
    </xf>
    <xf numFmtId="1" fontId="0" fillId="0" borderId="0" xfId="0" applyNumberFormat="1" applyAlignment="1" applyProtection="1">
      <alignment horizontal="center"/>
      <protection hidden="1"/>
    </xf>
    <xf numFmtId="0" fontId="36" fillId="0" borderId="0" xfId="0" applyFont="1" applyAlignment="1" applyProtection="1">
      <alignment horizontal="left"/>
      <protection hidden="1"/>
    </xf>
    <xf numFmtId="0" fontId="36" fillId="0" borderId="0" xfId="0" applyFont="1" applyAlignment="1" applyProtection="1">
      <alignment horizontal="right"/>
      <protection hidden="1"/>
    </xf>
    <xf numFmtId="14" fontId="113" fillId="0" borderId="0" xfId="0" applyNumberFormat="1" applyFont="1" applyAlignment="1" applyProtection="1">
      <alignment horizontal="left"/>
      <protection hidden="1"/>
    </xf>
    <xf numFmtId="0" fontId="36" fillId="0" borderId="0" xfId="0" applyFont="1" applyAlignment="1" applyProtection="1">
      <alignment horizontal="center"/>
      <protection hidden="1"/>
    </xf>
    <xf numFmtId="0" fontId="0" fillId="0" borderId="0" xfId="0" applyAlignment="1" applyProtection="1">
      <alignment horizontal="center"/>
      <protection hidden="1"/>
    </xf>
    <xf numFmtId="0" fontId="65" fillId="0" borderId="0" xfId="0" applyFont="1" applyBorder="1" applyAlignment="1" applyProtection="1">
      <alignment horizontal="center"/>
      <protection hidden="1"/>
    </xf>
    <xf numFmtId="1" fontId="39" fillId="0" borderId="0" xfId="0" applyNumberFormat="1" applyFont="1" applyAlignment="1" applyProtection="1">
      <alignment horizontal="center"/>
      <protection hidden="1"/>
    </xf>
    <xf numFmtId="0" fontId="44" fillId="0" borderId="0" xfId="0" applyFont="1" applyFill="1" applyAlignment="1" applyProtection="1">
      <alignment horizontal="left"/>
      <protection hidden="1"/>
    </xf>
    <xf numFmtId="0" fontId="39" fillId="0" borderId="0" xfId="0" applyFont="1" applyProtection="1">
      <protection hidden="1"/>
    </xf>
    <xf numFmtId="0" fontId="39" fillId="0" borderId="0" xfId="0" applyFont="1" applyFill="1" applyProtection="1">
      <protection hidden="1"/>
    </xf>
    <xf numFmtId="0" fontId="0" fillId="0" borderId="0" xfId="0" applyAlignment="1" applyProtection="1">
      <alignment horizontal="left"/>
      <protection hidden="1"/>
    </xf>
    <xf numFmtId="0" fontId="100" fillId="0" borderId="0" xfId="0" applyFont="1" applyAlignment="1" applyProtection="1">
      <alignment horizontal="left"/>
      <protection hidden="1"/>
    </xf>
    <xf numFmtId="0" fontId="66" fillId="0" borderId="21" xfId="0" applyFont="1" applyBorder="1" applyProtection="1">
      <protection hidden="1"/>
    </xf>
    <xf numFmtId="167" fontId="66" fillId="0" borderId="0" xfId="57" applyFont="1" applyFill="1" applyBorder="1" applyAlignment="1" applyProtection="1">
      <alignment horizontal="left"/>
      <protection hidden="1"/>
    </xf>
    <xf numFmtId="167" fontId="63" fillId="0" borderId="16" xfId="57" applyFont="1" applyFill="1" applyBorder="1" applyAlignment="1" applyProtection="1">
      <alignment horizontal="left"/>
      <protection hidden="1"/>
    </xf>
    <xf numFmtId="167" fontId="63" fillId="0" borderId="0" xfId="57" applyFont="1" applyFill="1" applyBorder="1" applyAlignment="1" applyProtection="1">
      <alignment horizontal="left"/>
      <protection hidden="1"/>
    </xf>
    <xf numFmtId="49" fontId="63" fillId="27" borderId="21" xfId="0" applyNumberFormat="1" applyFont="1" applyFill="1" applyBorder="1" applyAlignment="1" applyProtection="1">
      <alignment horizontal="right" vertical="center"/>
      <protection hidden="1"/>
    </xf>
    <xf numFmtId="49" fontId="63" fillId="27" borderId="21" xfId="0" applyNumberFormat="1" applyFont="1" applyFill="1" applyBorder="1" applyAlignment="1" applyProtection="1">
      <alignment vertical="center"/>
      <protection hidden="1"/>
    </xf>
    <xf numFmtId="0" fontId="66" fillId="0" borderId="22" xfId="0" applyFont="1" applyBorder="1" applyProtection="1">
      <protection hidden="1"/>
    </xf>
    <xf numFmtId="0" fontId="37" fillId="0" borderId="21" xfId="0" applyFont="1" applyBorder="1" applyAlignment="1" applyProtection="1">
      <protection hidden="1"/>
    </xf>
    <xf numFmtId="0" fontId="63" fillId="0" borderId="21" xfId="0" applyFont="1" applyBorder="1" applyAlignment="1" applyProtection="1">
      <protection hidden="1"/>
    </xf>
    <xf numFmtId="0" fontId="63" fillId="0" borderId="0" xfId="0" applyFont="1" applyBorder="1" applyAlignment="1" applyProtection="1">
      <alignment horizontal="right"/>
      <protection hidden="1"/>
    </xf>
    <xf numFmtId="0" fontId="37" fillId="0" borderId="36" xfId="0" applyFont="1" applyBorder="1" applyProtection="1">
      <protection hidden="1"/>
    </xf>
    <xf numFmtId="0" fontId="63" fillId="0" borderId="36" xfId="0" applyFont="1" applyBorder="1" applyProtection="1">
      <protection hidden="1"/>
    </xf>
    <xf numFmtId="0" fontId="66" fillId="0" borderId="36" xfId="0" applyFont="1" applyBorder="1" applyProtection="1">
      <protection hidden="1"/>
    </xf>
    <xf numFmtId="0" fontId="66" fillId="0" borderId="36" xfId="0" applyFont="1" applyBorder="1" applyAlignment="1" applyProtection="1">
      <alignment horizontal="center"/>
      <protection hidden="1"/>
    </xf>
    <xf numFmtId="0" fontId="66" fillId="0" borderId="37" xfId="0" applyFont="1" applyBorder="1" applyAlignment="1" applyProtection="1">
      <alignment horizontal="center"/>
      <protection hidden="1"/>
    </xf>
    <xf numFmtId="0" fontId="36" fillId="0" borderId="38" xfId="0" applyFont="1" applyBorder="1" applyProtection="1">
      <protection hidden="1"/>
    </xf>
    <xf numFmtId="0" fontId="36" fillId="0" borderId="0" xfId="0" applyFont="1" applyBorder="1" applyProtection="1">
      <protection hidden="1"/>
    </xf>
    <xf numFmtId="49" fontId="66" fillId="27" borderId="0" xfId="0" applyNumberFormat="1" applyFont="1" applyFill="1" applyBorder="1" applyAlignment="1" applyProtection="1">
      <alignment vertical="center"/>
      <protection hidden="1"/>
    </xf>
    <xf numFmtId="0" fontId="66" fillId="0" borderId="24" xfId="0" applyFont="1" applyBorder="1" applyProtection="1">
      <protection hidden="1"/>
    </xf>
    <xf numFmtId="0" fontId="36" fillId="0" borderId="39" xfId="0" applyFont="1" applyBorder="1" applyProtection="1">
      <protection hidden="1"/>
    </xf>
    <xf numFmtId="49" fontId="66" fillId="27" borderId="39" xfId="0" applyNumberFormat="1" applyFont="1" applyFill="1" applyBorder="1" applyAlignment="1" applyProtection="1">
      <alignment vertical="center"/>
      <protection hidden="1"/>
    </xf>
    <xf numFmtId="0" fontId="66" fillId="0" borderId="39" xfId="0" applyFont="1" applyBorder="1" applyProtection="1">
      <protection hidden="1"/>
    </xf>
    <xf numFmtId="0" fontId="66" fillId="0" borderId="40" xfId="0" applyFont="1" applyBorder="1" applyProtection="1">
      <protection hidden="1"/>
    </xf>
    <xf numFmtId="171" fontId="0" fillId="0" borderId="0" xfId="0" applyNumberFormat="1" applyProtection="1">
      <protection hidden="1"/>
    </xf>
    <xf numFmtId="14" fontId="66" fillId="27" borderId="39" xfId="0" applyNumberFormat="1" applyFont="1" applyFill="1" applyBorder="1" applyAlignment="1" applyProtection="1">
      <alignment vertical="center"/>
      <protection hidden="1"/>
    </xf>
    <xf numFmtId="14" fontId="66" fillId="27" borderId="0" xfId="0" applyNumberFormat="1" applyFont="1" applyFill="1" applyBorder="1" applyAlignment="1" applyProtection="1">
      <alignment vertical="center"/>
      <protection hidden="1"/>
    </xf>
    <xf numFmtId="4" fontId="66" fillId="27" borderId="39" xfId="0" applyNumberFormat="1" applyFont="1" applyFill="1" applyBorder="1" applyAlignment="1" applyProtection="1">
      <alignment vertical="center"/>
      <protection hidden="1"/>
    </xf>
    <xf numFmtId="4" fontId="66" fillId="27" borderId="0" xfId="0" applyNumberFormat="1" applyFont="1" applyFill="1" applyBorder="1" applyAlignment="1" applyProtection="1">
      <alignment vertical="center"/>
      <protection hidden="1"/>
    </xf>
    <xf numFmtId="0" fontId="36" fillId="0" borderId="41" xfId="0" applyFont="1" applyBorder="1" applyProtection="1">
      <protection hidden="1"/>
    </xf>
    <xf numFmtId="4" fontId="66" fillId="27" borderId="21" xfId="0" applyNumberFormat="1" applyFont="1" applyFill="1" applyBorder="1" applyAlignment="1" applyProtection="1">
      <alignment vertical="center"/>
      <protection hidden="1"/>
    </xf>
    <xf numFmtId="0" fontId="36" fillId="0" borderId="0" xfId="0" applyFont="1" applyFill="1" applyBorder="1" applyAlignment="1" applyProtection="1">
      <alignment horizontal="right"/>
      <protection hidden="1"/>
    </xf>
    <xf numFmtId="0" fontId="36" fillId="0" borderId="0" xfId="0" applyFont="1" applyFill="1" applyBorder="1" applyProtection="1">
      <protection hidden="1"/>
    </xf>
    <xf numFmtId="0" fontId="36" fillId="0" borderId="0" xfId="0" applyFont="1" applyFill="1" applyBorder="1" applyAlignment="1" applyProtection="1">
      <alignment horizontal="center"/>
      <protection hidden="1"/>
    </xf>
    <xf numFmtId="14" fontId="36" fillId="0" borderId="0" xfId="0" applyNumberFormat="1" applyFont="1" applyFill="1" applyBorder="1" applyAlignment="1" applyProtection="1">
      <alignment horizontal="left"/>
      <protection hidden="1"/>
    </xf>
    <xf numFmtId="0" fontId="36" fillId="0" borderId="16" xfId="0" applyFont="1" applyBorder="1" applyProtection="1">
      <protection hidden="1"/>
    </xf>
    <xf numFmtId="0" fontId="36" fillId="0" borderId="17" xfId="0" applyFont="1" applyBorder="1" applyProtection="1">
      <protection hidden="1"/>
    </xf>
    <xf numFmtId="0" fontId="37" fillId="0" borderId="23" xfId="0" applyFont="1" applyBorder="1" applyAlignment="1" applyProtection="1">
      <alignment horizontal="right" vertical="center"/>
      <protection hidden="1"/>
    </xf>
    <xf numFmtId="0" fontId="99" fillId="0" borderId="0" xfId="0" applyFont="1" applyAlignment="1" applyProtection="1">
      <alignment horizontal="center" vertical="top"/>
      <protection hidden="1"/>
    </xf>
    <xf numFmtId="0" fontId="36" fillId="0" borderId="23" xfId="0" applyFont="1" applyBorder="1" applyAlignment="1" applyProtection="1">
      <alignment horizontal="right"/>
      <protection hidden="1"/>
    </xf>
    <xf numFmtId="0" fontId="36" fillId="0" borderId="0" xfId="0" applyFont="1" applyBorder="1" applyAlignment="1" applyProtection="1">
      <alignment horizontal="right"/>
      <protection hidden="1"/>
    </xf>
    <xf numFmtId="0" fontId="36" fillId="0" borderId="20" xfId="0" applyFont="1" applyBorder="1" applyAlignment="1" applyProtection="1">
      <alignment horizontal="right"/>
      <protection hidden="1"/>
    </xf>
    <xf numFmtId="0" fontId="37" fillId="0" borderId="0" xfId="0" applyFont="1" applyFill="1" applyBorder="1" applyAlignment="1" applyProtection="1">
      <alignment vertical="center"/>
      <protection hidden="1"/>
    </xf>
    <xf numFmtId="165" fontId="115" fillId="0" borderId="0" xfId="91" applyFont="1" applyFill="1" applyBorder="1" applyAlignment="1" applyProtection="1">
      <alignment horizontal="left" vertical="center"/>
      <protection hidden="1"/>
    </xf>
    <xf numFmtId="49" fontId="40" fillId="29" borderId="32" xfId="0" applyNumberFormat="1" applyFont="1" applyFill="1" applyBorder="1" applyAlignment="1" applyProtection="1">
      <alignment horizontal="center" vertical="justify"/>
      <protection hidden="1"/>
    </xf>
    <xf numFmtId="49" fontId="40" fillId="29" borderId="26" xfId="0" applyNumberFormat="1" applyFont="1" applyFill="1" applyBorder="1" applyAlignment="1" applyProtection="1">
      <alignment horizontal="center" vertical="center"/>
      <protection hidden="1"/>
    </xf>
    <xf numFmtId="0" fontId="37" fillId="32" borderId="42" xfId="0" applyNumberFormat="1" applyFont="1" applyFill="1" applyBorder="1" applyAlignment="1" applyProtection="1">
      <alignment horizontal="center" vertical="center" wrapText="1"/>
      <protection hidden="1"/>
    </xf>
    <xf numFmtId="0" fontId="37" fillId="32" borderId="43" xfId="0" applyNumberFormat="1" applyFont="1" applyFill="1" applyBorder="1" applyAlignment="1" applyProtection="1">
      <alignment horizontal="center" vertical="center" wrapText="1"/>
      <protection hidden="1"/>
    </xf>
    <xf numFmtId="0" fontId="40" fillId="32" borderId="44" xfId="0" applyNumberFormat="1" applyFont="1" applyFill="1" applyBorder="1" applyAlignment="1" applyProtection="1">
      <alignment horizontal="center" vertical="center"/>
      <protection hidden="1"/>
    </xf>
    <xf numFmtId="49" fontId="54" fillId="0" borderId="25" xfId="0" applyNumberFormat="1" applyFont="1" applyFill="1" applyBorder="1" applyAlignment="1" applyProtection="1">
      <alignment vertical="justify"/>
      <protection locked="0"/>
    </xf>
    <xf numFmtId="165" fontId="54" fillId="0" borderId="25" xfId="0" applyNumberFormat="1" applyFont="1" applyFill="1" applyBorder="1" applyAlignment="1" applyProtection="1">
      <alignment vertical="center"/>
      <protection locked="0"/>
    </xf>
    <xf numFmtId="49" fontId="36" fillId="0" borderId="25" xfId="0" applyNumberFormat="1" applyFont="1" applyFill="1" applyBorder="1" applyAlignment="1" applyProtection="1">
      <alignment vertical="justify"/>
      <protection locked="0"/>
    </xf>
    <xf numFmtId="49" fontId="54" fillId="0" borderId="15" xfId="0" applyNumberFormat="1" applyFont="1" applyBorder="1" applyAlignment="1" applyProtection="1">
      <alignment horizontal="center" vertical="justify"/>
      <protection locked="0"/>
    </xf>
    <xf numFmtId="49" fontId="54" fillId="0" borderId="30" xfId="0" applyNumberFormat="1" applyFont="1" applyBorder="1" applyAlignment="1" applyProtection="1">
      <alignment vertical="justify"/>
      <protection locked="0"/>
    </xf>
    <xf numFmtId="49" fontId="54" fillId="0" borderId="26" xfId="57" applyNumberFormat="1" applyFont="1" applyFill="1" applyBorder="1" applyAlignment="1" applyProtection="1">
      <alignment vertical="justify"/>
      <protection locked="0"/>
    </xf>
    <xf numFmtId="49" fontId="54" fillId="0" borderId="22" xfId="57" applyNumberFormat="1" applyFont="1" applyFill="1" applyBorder="1" applyAlignment="1" applyProtection="1">
      <alignment vertical="justify"/>
      <protection locked="0"/>
    </xf>
    <xf numFmtId="49" fontId="54" fillId="0" borderId="28" xfId="57" applyNumberFormat="1" applyFont="1" applyFill="1" applyBorder="1" applyAlignment="1" applyProtection="1">
      <alignment vertical="justify"/>
      <protection locked="0"/>
    </xf>
    <xf numFmtId="49" fontId="54" fillId="0" borderId="45" xfId="57" applyNumberFormat="1" applyFont="1" applyFill="1" applyBorder="1" applyAlignment="1" applyProtection="1">
      <alignment vertical="justify"/>
      <protection locked="0"/>
    </xf>
    <xf numFmtId="49" fontId="54" fillId="33" borderId="45" xfId="0" applyNumberFormat="1" applyFont="1" applyFill="1" applyBorder="1" applyAlignment="1" applyProtection="1">
      <alignment horizontal="left" vertical="justify"/>
      <protection locked="0"/>
    </xf>
    <xf numFmtId="0" fontId="54" fillId="0" borderId="22" xfId="0" applyNumberFormat="1" applyFont="1" applyBorder="1" applyAlignment="1" applyProtection="1">
      <alignment vertical="justify"/>
      <protection locked="0"/>
    </xf>
    <xf numFmtId="165" fontId="54" fillId="0" borderId="28" xfId="0" applyNumberFormat="1" applyFont="1" applyBorder="1" applyAlignment="1" applyProtection="1">
      <alignment vertical="center"/>
      <protection locked="0"/>
    </xf>
    <xf numFmtId="49" fontId="0" fillId="0" borderId="46" xfId="0" applyNumberFormat="1" applyBorder="1" applyAlignment="1" applyProtection="1">
      <alignment horizontal="center" vertical="center"/>
      <protection locked="0"/>
    </xf>
    <xf numFmtId="49" fontId="36" fillId="0" borderId="22" xfId="0" applyNumberFormat="1" applyFont="1" applyBorder="1" applyAlignment="1" applyProtection="1">
      <alignment horizontal="center" vertical="center"/>
      <protection locked="0"/>
    </xf>
    <xf numFmtId="165" fontId="54" fillId="0" borderId="45" xfId="0" applyNumberFormat="1" applyFont="1" applyBorder="1" applyAlignment="1" applyProtection="1">
      <alignment vertical="center"/>
      <protection locked="0"/>
    </xf>
    <xf numFmtId="49" fontId="36" fillId="0" borderId="25" xfId="0" applyNumberFormat="1" applyFont="1" applyFill="1" applyBorder="1" applyAlignment="1" applyProtection="1">
      <alignment horizontal="left" vertical="justify"/>
      <protection locked="0"/>
    </xf>
    <xf numFmtId="49" fontId="54" fillId="0" borderId="25" xfId="57" applyNumberFormat="1" applyFont="1" applyFill="1" applyBorder="1" applyAlignment="1" applyProtection="1">
      <alignment vertical="justify"/>
      <protection locked="0"/>
    </xf>
    <xf numFmtId="49" fontId="54" fillId="0" borderId="15" xfId="57" applyNumberFormat="1" applyFont="1" applyFill="1" applyBorder="1" applyAlignment="1" applyProtection="1">
      <alignment vertical="justify"/>
      <protection locked="0"/>
    </xf>
    <xf numFmtId="49" fontId="54" fillId="33" borderId="26" xfId="0" applyNumberFormat="1" applyFont="1" applyFill="1" applyBorder="1" applyAlignment="1" applyProtection="1">
      <alignment horizontal="left" vertical="justify"/>
      <protection locked="0"/>
    </xf>
    <xf numFmtId="165" fontId="54" fillId="0" borderId="15" xfId="0" applyNumberFormat="1" applyFont="1" applyBorder="1" applyAlignment="1" applyProtection="1">
      <alignment vertical="center"/>
      <protection locked="0"/>
    </xf>
    <xf numFmtId="49" fontId="0" fillId="0" borderId="33" xfId="0" applyNumberFormat="1" applyBorder="1" applyAlignment="1" applyProtection="1">
      <alignment horizontal="center" vertical="center"/>
      <protection locked="0"/>
    </xf>
    <xf numFmtId="165" fontId="54" fillId="0" borderId="26" xfId="0" applyNumberFormat="1" applyFont="1" applyBorder="1" applyAlignment="1" applyProtection="1">
      <alignment vertical="center"/>
      <protection locked="0"/>
    </xf>
    <xf numFmtId="49" fontId="95" fillId="29" borderId="32" xfId="0" applyNumberFormat="1" applyFont="1" applyFill="1" applyBorder="1" applyAlignment="1" applyProtection="1">
      <alignment horizontal="center" vertical="center"/>
      <protection locked="0"/>
    </xf>
    <xf numFmtId="49" fontId="54" fillId="0" borderId="25" xfId="0" applyNumberFormat="1" applyFont="1" applyFill="1" applyBorder="1" applyAlignment="1" applyProtection="1">
      <alignment vertical="justify" wrapText="1"/>
      <protection locked="0"/>
    </xf>
    <xf numFmtId="165" fontId="54" fillId="0" borderId="25" xfId="0" applyNumberFormat="1" applyFont="1" applyFill="1" applyBorder="1" applyAlignment="1" applyProtection="1">
      <alignment vertical="center" wrapText="1"/>
      <protection locked="0"/>
    </xf>
    <xf numFmtId="49" fontId="36" fillId="0" borderId="25" xfId="0" applyNumberFormat="1" applyFont="1" applyFill="1" applyBorder="1" applyAlignment="1" applyProtection="1">
      <alignment vertical="justify" wrapText="1"/>
      <protection locked="0"/>
    </xf>
    <xf numFmtId="49" fontId="36" fillId="29" borderId="32" xfId="0" applyNumberFormat="1" applyFont="1" applyFill="1" applyBorder="1" applyAlignment="1" applyProtection="1">
      <alignment vertical="justify"/>
      <protection hidden="1"/>
    </xf>
    <xf numFmtId="49" fontId="116" fillId="29" borderId="26" xfId="0" applyNumberFormat="1" applyFont="1" applyFill="1" applyBorder="1" applyAlignment="1" applyProtection="1">
      <alignment vertical="justify"/>
      <protection hidden="1"/>
    </xf>
    <xf numFmtId="49" fontId="36" fillId="29" borderId="25" xfId="0" applyNumberFormat="1" applyFont="1" applyFill="1" applyBorder="1" applyAlignment="1" applyProtection="1">
      <alignment vertical="justify"/>
      <protection hidden="1"/>
    </xf>
    <xf numFmtId="49" fontId="36" fillId="31" borderId="15" xfId="0" applyNumberFormat="1" applyFont="1" applyFill="1" applyBorder="1" applyAlignment="1" applyProtection="1">
      <alignment vertical="justify"/>
      <protection hidden="1"/>
    </xf>
    <xf numFmtId="49" fontId="36" fillId="31" borderId="30" xfId="0" applyNumberFormat="1" applyFont="1" applyFill="1" applyBorder="1" applyAlignment="1" applyProtection="1">
      <alignment vertical="justify"/>
      <protection hidden="1"/>
    </xf>
    <xf numFmtId="49" fontId="36" fillId="31" borderId="26" xfId="57" applyNumberFormat="1" applyFont="1" applyFill="1" applyBorder="1" applyAlignment="1" applyProtection="1">
      <alignment horizontal="right" vertical="center"/>
      <protection hidden="1"/>
    </xf>
    <xf numFmtId="49" fontId="36" fillId="31" borderId="25" xfId="57" applyNumberFormat="1" applyFont="1" applyFill="1" applyBorder="1" applyAlignment="1" applyProtection="1">
      <alignment horizontal="right" vertical="center"/>
      <protection hidden="1"/>
    </xf>
    <xf numFmtId="49" fontId="36" fillId="31" borderId="15" xfId="57" applyNumberFormat="1" applyFont="1" applyFill="1" applyBorder="1" applyAlignment="1" applyProtection="1">
      <alignment horizontal="right" vertical="center"/>
      <protection hidden="1"/>
    </xf>
    <xf numFmtId="0" fontId="28" fillId="31" borderId="26" xfId="0" applyNumberFormat="1" applyFont="1" applyFill="1" applyBorder="1" applyAlignment="1" applyProtection="1">
      <alignment vertical="justify"/>
      <protection hidden="1"/>
    </xf>
    <xf numFmtId="0" fontId="28" fillId="31" borderId="15" xfId="0" applyNumberFormat="1" applyFont="1" applyFill="1" applyBorder="1" applyAlignment="1" applyProtection="1">
      <alignment vertical="justify"/>
      <protection hidden="1"/>
    </xf>
    <xf numFmtId="49" fontId="28" fillId="31" borderId="33" xfId="0" applyNumberFormat="1" applyFont="1" applyFill="1" applyBorder="1" applyAlignment="1" applyProtection="1">
      <alignment horizontal="center" vertical="center"/>
      <protection hidden="1"/>
    </xf>
    <xf numFmtId="49" fontId="28" fillId="31" borderId="25" xfId="0" applyNumberFormat="1" applyFont="1" applyFill="1" applyBorder="1" applyAlignment="1" applyProtection="1">
      <alignment horizontal="center" vertical="center"/>
      <protection hidden="1"/>
    </xf>
    <xf numFmtId="49" fontId="28" fillId="31" borderId="25" xfId="0" applyNumberFormat="1" applyFont="1" applyFill="1" applyBorder="1" applyAlignment="1" applyProtection="1">
      <alignment horizontal="center" vertical="justify"/>
      <protection hidden="1"/>
    </xf>
    <xf numFmtId="0" fontId="39" fillId="0" borderId="0" xfId="0" applyFont="1" applyFill="1" applyBorder="1" applyAlignment="1">
      <alignment horizontal="left"/>
    </xf>
    <xf numFmtId="0" fontId="0" fillId="0" borderId="0" xfId="0" applyFill="1" applyBorder="1"/>
    <xf numFmtId="0" fontId="44" fillId="0" borderId="0" xfId="0" applyFont="1" applyFill="1" applyBorder="1"/>
    <xf numFmtId="0" fontId="39" fillId="0" borderId="0" xfId="0" applyFont="1" applyFill="1" applyBorder="1" applyAlignment="1">
      <alignment horizontal="center"/>
    </xf>
    <xf numFmtId="0" fontId="0" fillId="0" borderId="0" xfId="0" applyFill="1" applyBorder="1" applyAlignment="1">
      <alignment horizontal="right"/>
    </xf>
    <xf numFmtId="0" fontId="117" fillId="0" borderId="0" xfId="49" applyFont="1" applyFill="1" applyBorder="1" applyAlignment="1" applyProtection="1"/>
    <xf numFmtId="0" fontId="33" fillId="0" borderId="0" xfId="49" applyFont="1" applyFill="1" applyBorder="1" applyAlignment="1" applyProtection="1">
      <alignment horizontal="center"/>
    </xf>
    <xf numFmtId="0" fontId="44" fillId="0" borderId="0" xfId="0" applyFont="1" applyFill="1" applyBorder="1" applyAlignment="1"/>
    <xf numFmtId="0" fontId="44" fillId="0" borderId="47" xfId="0" applyFont="1" applyFill="1" applyBorder="1" applyAlignment="1"/>
    <xf numFmtId="0" fontId="1" fillId="0" borderId="0" xfId="0" applyFont="1" applyFill="1" applyBorder="1"/>
    <xf numFmtId="0" fontId="37" fillId="0" borderId="48" xfId="0" applyFont="1" applyFill="1" applyBorder="1" applyAlignment="1">
      <alignment horizontal="center"/>
    </xf>
    <xf numFmtId="0" fontId="1" fillId="0" borderId="49" xfId="0" applyFont="1" applyFill="1" applyBorder="1" applyAlignment="1"/>
    <xf numFmtId="0" fontId="1" fillId="0" borderId="50" xfId="0" applyFont="1" applyFill="1" applyBorder="1" applyAlignment="1"/>
    <xf numFmtId="0" fontId="1" fillId="0" borderId="0" xfId="0" applyFont="1" applyFill="1"/>
    <xf numFmtId="0" fontId="37" fillId="0" borderId="51" xfId="0" applyFont="1" applyFill="1" applyBorder="1" applyAlignment="1">
      <alignment horizontal="center"/>
    </xf>
    <xf numFmtId="0" fontId="37" fillId="0" borderId="0" xfId="0" applyFont="1" applyFill="1" applyBorder="1" applyAlignment="1">
      <alignment horizontal="center"/>
    </xf>
    <xf numFmtId="0" fontId="0" fillId="0" borderId="52" xfId="0" applyFill="1" applyBorder="1"/>
    <xf numFmtId="0" fontId="37" fillId="0" borderId="51" xfId="0" applyFont="1" applyFill="1" applyBorder="1" applyAlignment="1">
      <alignment horizontal="right"/>
    </xf>
    <xf numFmtId="0" fontId="119" fillId="0" borderId="52" xfId="0" applyFont="1" applyFill="1" applyBorder="1" applyAlignment="1">
      <alignment horizontal="center" vertical="center"/>
    </xf>
    <xf numFmtId="0" fontId="50" fillId="0" borderId="0" xfId="0" applyFont="1" applyFill="1" applyBorder="1" applyAlignment="1">
      <alignment horizontal="right"/>
    </xf>
    <xf numFmtId="0" fontId="0" fillId="0" borderId="51" xfId="0" applyFill="1" applyBorder="1" applyAlignment="1">
      <alignment horizontal="right"/>
    </xf>
    <xf numFmtId="0" fontId="37" fillId="0" borderId="53" xfId="0" applyFont="1" applyFill="1" applyBorder="1" applyAlignment="1">
      <alignment horizontal="center"/>
    </xf>
    <xf numFmtId="0" fontId="0" fillId="0" borderId="48" xfId="0" applyFill="1" applyBorder="1"/>
    <xf numFmtId="0" fontId="0" fillId="0" borderId="49" xfId="0" applyFill="1" applyBorder="1"/>
    <xf numFmtId="0" fontId="37" fillId="0" borderId="49" xfId="0" applyFont="1" applyFill="1" applyBorder="1" applyAlignment="1" applyProtection="1">
      <alignment horizontal="center"/>
      <protection hidden="1"/>
    </xf>
    <xf numFmtId="0" fontId="0" fillId="0" borderId="50" xfId="0" applyFill="1" applyBorder="1"/>
    <xf numFmtId="0" fontId="0" fillId="0" borderId="51" xfId="0" applyFill="1" applyBorder="1"/>
    <xf numFmtId="0" fontId="0" fillId="0" borderId="47" xfId="0" applyFill="1" applyBorder="1"/>
    <xf numFmtId="0" fontId="0" fillId="0" borderId="54" xfId="0" applyFill="1" applyBorder="1"/>
    <xf numFmtId="0" fontId="37" fillId="0" borderId="0" xfId="0" applyFont="1" applyFill="1" applyBorder="1" applyAlignment="1">
      <alignment horizontal="left"/>
    </xf>
    <xf numFmtId="167" fontId="36" fillId="0" borderId="0" xfId="57" applyFont="1" applyFill="1" applyBorder="1" applyAlignment="1" applyProtection="1">
      <alignment horizontal="justify" vertical="justify"/>
      <protection hidden="1"/>
    </xf>
    <xf numFmtId="167" fontId="37" fillId="0" borderId="0" xfId="57" applyFont="1" applyFill="1" applyBorder="1" applyAlignment="1" applyProtection="1">
      <alignment horizontal="justify" vertical="justify"/>
      <protection hidden="1"/>
    </xf>
    <xf numFmtId="167" fontId="37" fillId="0" borderId="0" xfId="57" applyFont="1" applyFill="1" applyBorder="1" applyAlignment="1" applyProtection="1">
      <alignment horizontal="left" vertical="justify"/>
      <protection hidden="1"/>
    </xf>
    <xf numFmtId="0" fontId="1" fillId="0" borderId="0" xfId="0" applyFont="1" applyFill="1" applyBorder="1" applyAlignment="1">
      <alignment horizontal="right"/>
    </xf>
    <xf numFmtId="0" fontId="1" fillId="0" borderId="0" xfId="0" applyNumberFormat="1" applyFont="1" applyFill="1" applyBorder="1" applyAlignment="1" applyProtection="1">
      <alignment horizontal="justify" vertical="center"/>
      <protection hidden="1"/>
    </xf>
    <xf numFmtId="0" fontId="0" fillId="0" borderId="47" xfId="0" applyFill="1" applyBorder="1" applyProtection="1">
      <protection hidden="1"/>
    </xf>
    <xf numFmtId="0" fontId="0" fillId="0" borderId="49" xfId="0" applyFill="1" applyBorder="1" applyProtection="1">
      <protection hidden="1"/>
    </xf>
    <xf numFmtId="0" fontId="36" fillId="0" borderId="0" xfId="0" applyFont="1" applyFill="1" applyBorder="1" applyAlignment="1">
      <alignment horizontal="left"/>
    </xf>
    <xf numFmtId="0" fontId="36" fillId="0" borderId="51" xfId="0" applyFont="1" applyFill="1" applyBorder="1" applyAlignment="1">
      <alignment horizontal="left"/>
    </xf>
    <xf numFmtId="0" fontId="50" fillId="0" borderId="0" xfId="0" applyFont="1" applyFill="1" applyBorder="1" applyProtection="1">
      <protection hidden="1"/>
    </xf>
    <xf numFmtId="0" fontId="50" fillId="0" borderId="47" xfId="0" applyFont="1" applyFill="1" applyBorder="1" applyProtection="1">
      <protection hidden="1"/>
    </xf>
    <xf numFmtId="0" fontId="37" fillId="0" borderId="51" xfId="0" applyFont="1" applyFill="1" applyBorder="1" applyAlignment="1">
      <alignment horizontal="center" vertical="top"/>
    </xf>
    <xf numFmtId="0" fontId="36" fillId="0" borderId="55" xfId="0" applyFont="1" applyFill="1" applyBorder="1" applyAlignment="1">
      <alignment vertical="top"/>
    </xf>
    <xf numFmtId="0" fontId="36" fillId="0" borderId="56" xfId="0" applyFont="1" applyFill="1" applyBorder="1" applyAlignment="1">
      <alignment vertical="top"/>
    </xf>
    <xf numFmtId="0" fontId="37" fillId="0" borderId="0" xfId="0" applyFont="1" applyFill="1" applyBorder="1" applyAlignment="1">
      <alignment horizontal="right"/>
    </xf>
    <xf numFmtId="0" fontId="36" fillId="0" borderId="57" xfId="0" applyFont="1" applyFill="1" applyBorder="1" applyAlignment="1">
      <alignment horizontal="left" vertical="justify"/>
    </xf>
    <xf numFmtId="0" fontId="0" fillId="0" borderId="58" xfId="0" applyFill="1" applyBorder="1"/>
    <xf numFmtId="0" fontId="0" fillId="0" borderId="59" xfId="0" applyFill="1" applyBorder="1" applyAlignment="1">
      <alignment horizontal="left" vertical="center"/>
    </xf>
    <xf numFmtId="0" fontId="35" fillId="0" borderId="56" xfId="0" applyFont="1" applyFill="1" applyBorder="1" applyAlignment="1">
      <alignment horizontal="center" vertical="top"/>
    </xf>
    <xf numFmtId="0" fontId="47" fillId="0" borderId="15" xfId="0" applyFont="1" applyFill="1" applyBorder="1" applyAlignment="1">
      <alignment horizontal="left" vertical="justify"/>
    </xf>
    <xf numFmtId="0" fontId="47" fillId="0" borderId="60" xfId="0" applyFont="1" applyFill="1" applyBorder="1" applyAlignment="1">
      <alignment horizontal="left" vertical="justify"/>
    </xf>
    <xf numFmtId="0" fontId="36" fillId="0" borderId="15" xfId="0" applyFont="1" applyFill="1" applyBorder="1" applyAlignment="1">
      <alignment horizontal="left" vertical="justify"/>
    </xf>
    <xf numFmtId="0" fontId="36" fillId="0" borderId="60" xfId="0" applyFont="1" applyFill="1" applyBorder="1" applyAlignment="1">
      <alignment horizontal="left" vertical="center"/>
    </xf>
    <xf numFmtId="0" fontId="37" fillId="0" borderId="15" xfId="0" applyFont="1" applyFill="1" applyBorder="1" applyAlignment="1">
      <alignment horizontal="left" vertical="justify"/>
    </xf>
    <xf numFmtId="0" fontId="47" fillId="0" borderId="60" xfId="0" applyFont="1" applyFill="1" applyBorder="1" applyAlignment="1">
      <alignment horizontal="left" vertical="center"/>
    </xf>
    <xf numFmtId="0" fontId="0" fillId="0" borderId="60" xfId="0" applyFill="1" applyBorder="1" applyAlignment="1">
      <alignment horizontal="left" vertical="center"/>
    </xf>
    <xf numFmtId="0" fontId="37" fillId="0" borderId="15" xfId="0" applyFont="1" applyFill="1" applyBorder="1" applyAlignment="1">
      <alignment horizontal="justify" vertical="justify"/>
    </xf>
    <xf numFmtId="0" fontId="36" fillId="0" borderId="15" xfId="0" applyFont="1" applyFill="1" applyBorder="1" applyAlignment="1">
      <alignment horizontal="justify" vertical="justify"/>
    </xf>
    <xf numFmtId="0" fontId="47" fillId="0" borderId="15" xfId="0" applyFont="1" applyFill="1" applyBorder="1" applyAlignment="1">
      <alignment horizontal="justify" vertical="justify"/>
    </xf>
    <xf numFmtId="0" fontId="0" fillId="27" borderId="15" xfId="0" applyFill="1" applyBorder="1" applyAlignment="1" applyProtection="1">
      <alignment horizontal="left" vertical="justify"/>
      <protection hidden="1"/>
    </xf>
    <xf numFmtId="0" fontId="0" fillId="0" borderId="60" xfId="0" applyFill="1" applyBorder="1" applyAlignment="1" applyProtection="1">
      <alignment horizontal="left" vertical="justify"/>
      <protection hidden="1"/>
    </xf>
    <xf numFmtId="0" fontId="0" fillId="28" borderId="15" xfId="0" applyFill="1" applyBorder="1" applyAlignment="1" applyProtection="1">
      <alignment horizontal="left" vertical="justify"/>
      <protection locked="0"/>
    </xf>
    <xf numFmtId="0" fontId="0" fillId="0" borderId="61" xfId="0" applyFill="1" applyBorder="1"/>
    <xf numFmtId="0" fontId="0" fillId="0" borderId="62" xfId="0" applyFill="1" applyBorder="1" applyAlignment="1" applyProtection="1">
      <alignment horizontal="left" vertical="justify"/>
      <protection hidden="1"/>
    </xf>
    <xf numFmtId="0" fontId="37" fillId="0" borderId="0" xfId="0" applyFont="1" applyFill="1" applyAlignment="1">
      <alignment horizontal="center"/>
    </xf>
    <xf numFmtId="0" fontId="0" fillId="0" borderId="63" xfId="0" applyFill="1" applyBorder="1" applyProtection="1">
      <protection hidden="1"/>
    </xf>
    <xf numFmtId="0" fontId="0" fillId="0" borderId="64" xfId="0" applyFill="1" applyBorder="1" applyProtection="1">
      <protection hidden="1"/>
    </xf>
    <xf numFmtId="0" fontId="0" fillId="0" borderId="65" xfId="0" applyFill="1" applyBorder="1" applyAlignment="1" applyProtection="1">
      <alignment horizontal="center"/>
      <protection hidden="1"/>
    </xf>
    <xf numFmtId="0" fontId="37" fillId="27" borderId="0" xfId="0" applyFont="1" applyFill="1" applyBorder="1" applyAlignment="1">
      <alignment horizontal="center"/>
    </xf>
    <xf numFmtId="0" fontId="0" fillId="27" borderId="0" xfId="0" applyFill="1" applyBorder="1"/>
    <xf numFmtId="0" fontId="0" fillId="27" borderId="49" xfId="0" applyFill="1" applyBorder="1"/>
    <xf numFmtId="0" fontId="0" fillId="27" borderId="49" xfId="0" applyFill="1" applyBorder="1" applyProtection="1">
      <protection hidden="1"/>
    </xf>
    <xf numFmtId="0" fontId="0" fillId="27" borderId="50" xfId="0" applyFill="1" applyBorder="1"/>
    <xf numFmtId="0" fontId="37" fillId="27" borderId="51" xfId="0" applyFont="1" applyFill="1" applyBorder="1" applyAlignment="1">
      <alignment horizontal="center"/>
    </xf>
    <xf numFmtId="0" fontId="0" fillId="27" borderId="63" xfId="0" applyFill="1" applyBorder="1" applyAlignment="1" applyProtection="1">
      <alignment horizontal="left"/>
      <protection hidden="1"/>
    </xf>
    <xf numFmtId="0" fontId="0" fillId="27" borderId="52" xfId="0" applyFill="1" applyBorder="1"/>
    <xf numFmtId="0" fontId="0" fillId="27" borderId="64" xfId="0" applyFill="1" applyBorder="1" applyAlignment="1" applyProtection="1">
      <alignment horizontal="left"/>
      <protection hidden="1"/>
    </xf>
    <xf numFmtId="0" fontId="0" fillId="27" borderId="65" xfId="0" applyFill="1" applyBorder="1" applyAlignment="1" applyProtection="1">
      <alignment horizontal="left"/>
      <protection hidden="1"/>
    </xf>
    <xf numFmtId="0" fontId="0" fillId="27" borderId="0" xfId="0" applyFill="1" applyBorder="1" applyAlignment="1" applyProtection="1">
      <alignment horizontal="left"/>
      <protection hidden="1"/>
    </xf>
    <xf numFmtId="0" fontId="37" fillId="0" borderId="0" xfId="0" applyFont="1" applyFill="1" applyBorder="1"/>
    <xf numFmtId="0" fontId="0" fillId="0" borderId="0" xfId="0" applyBorder="1"/>
    <xf numFmtId="0" fontId="73" fillId="0" borderId="0" xfId="0" applyFont="1" applyFill="1" applyBorder="1" applyAlignment="1">
      <alignment wrapText="1"/>
    </xf>
    <xf numFmtId="0" fontId="32" fillId="0" borderId="0" xfId="0" applyFont="1" applyFill="1" applyBorder="1" applyAlignment="1">
      <alignment horizontal="right"/>
    </xf>
    <xf numFmtId="0" fontId="73" fillId="0" borderId="0" xfId="0" applyFont="1" applyFill="1" applyBorder="1" applyAlignment="1">
      <alignment vertical="justify" wrapText="1"/>
    </xf>
    <xf numFmtId="0" fontId="73" fillId="0" borderId="0" xfId="0" applyFont="1" applyFill="1" applyBorder="1" applyAlignment="1">
      <alignment vertical="justify"/>
    </xf>
    <xf numFmtId="0" fontId="0" fillId="0" borderId="66" xfId="0" applyBorder="1" applyAlignment="1">
      <alignment horizontal="left"/>
    </xf>
    <xf numFmtId="0" fontId="40" fillId="33" borderId="67" xfId="0" applyFont="1" applyFill="1" applyBorder="1"/>
    <xf numFmtId="0" fontId="0" fillId="33" borderId="58" xfId="0" applyFill="1" applyBorder="1"/>
    <xf numFmtId="0" fontId="34" fillId="0" borderId="0" xfId="0" applyFont="1" applyFill="1" applyBorder="1" applyAlignment="1"/>
    <xf numFmtId="0" fontId="34" fillId="0" borderId="0" xfId="0" applyFont="1" applyFill="1" applyAlignment="1"/>
    <xf numFmtId="0" fontId="39" fillId="33" borderId="68" xfId="0" applyFont="1" applyFill="1" applyBorder="1" applyProtection="1">
      <protection hidden="1"/>
    </xf>
    <xf numFmtId="0" fontId="0" fillId="33" borderId="0" xfId="0" applyFill="1" applyBorder="1"/>
    <xf numFmtId="0" fontId="0" fillId="33" borderId="66" xfId="0" applyFill="1" applyBorder="1" applyAlignment="1">
      <alignment horizontal="left"/>
    </xf>
    <xf numFmtId="0" fontId="0" fillId="0" borderId="0" xfId="0" applyAlignment="1"/>
    <xf numFmtId="0" fontId="0" fillId="33" borderId="66" xfId="0" applyFill="1" applyBorder="1"/>
    <xf numFmtId="0" fontId="34" fillId="0" borderId="0" xfId="0" applyFont="1" applyFill="1" applyBorder="1" applyAlignment="1">
      <alignment vertical="justify"/>
    </xf>
    <xf numFmtId="0" fontId="34" fillId="0" borderId="0" xfId="0" applyFont="1" applyAlignment="1">
      <alignment vertical="justify"/>
    </xf>
    <xf numFmtId="0" fontId="0" fillId="33" borderId="0" xfId="0" applyFill="1" applyBorder="1" applyProtection="1">
      <protection hidden="1"/>
    </xf>
    <xf numFmtId="165" fontId="0" fillId="33" borderId="0" xfId="0" applyNumberFormat="1" applyFill="1" applyBorder="1"/>
    <xf numFmtId="0" fontId="0" fillId="33" borderId="61" xfId="0" applyFill="1" applyBorder="1"/>
    <xf numFmtId="0" fontId="0" fillId="33" borderId="70" xfId="0" applyFill="1" applyBorder="1"/>
    <xf numFmtId="0" fontId="37" fillId="0" borderId="0" xfId="0" applyFont="1"/>
    <xf numFmtId="0" fontId="37" fillId="0" borderId="0" xfId="0" applyFont="1" applyFill="1" applyBorder="1" applyProtection="1">
      <protection hidden="1"/>
    </xf>
    <xf numFmtId="0" fontId="0" fillId="0" borderId="0" xfId="0" applyFill="1" applyAlignment="1">
      <alignment horizontal="left"/>
    </xf>
    <xf numFmtId="0" fontId="1" fillId="0" borderId="0" xfId="0" applyFont="1" applyFill="1" applyBorder="1" applyProtection="1">
      <protection hidden="1"/>
    </xf>
    <xf numFmtId="0" fontId="1" fillId="0" borderId="0" xfId="0" applyFont="1" applyFill="1" applyBorder="1" applyAlignment="1" applyProtection="1">
      <alignment horizontal="right"/>
      <protection hidden="1"/>
    </xf>
    <xf numFmtId="49" fontId="0" fillId="0" borderId="0" xfId="0" applyNumberFormat="1" applyFill="1" applyBorder="1" applyProtection="1">
      <protection hidden="1"/>
    </xf>
    <xf numFmtId="0" fontId="43" fillId="0" borderId="0" xfId="0" applyFont="1" applyFill="1" applyBorder="1" applyAlignment="1" applyProtection="1">
      <alignment horizontal="center"/>
      <protection hidden="1"/>
    </xf>
    <xf numFmtId="0" fontId="1" fillId="0" borderId="0" xfId="0" applyFont="1" applyAlignment="1">
      <alignment horizontal="right"/>
    </xf>
    <xf numFmtId="0" fontId="1" fillId="0" borderId="0" xfId="0" applyFont="1"/>
    <xf numFmtId="0" fontId="1" fillId="0" borderId="0" xfId="0" applyFont="1" applyAlignment="1">
      <alignment horizontal="left"/>
    </xf>
    <xf numFmtId="9" fontId="1" fillId="0" borderId="0" xfId="0" applyNumberFormat="1" applyFont="1" applyAlignment="1">
      <alignment horizontal="left"/>
    </xf>
    <xf numFmtId="9" fontId="1" fillId="0" borderId="0" xfId="0" applyNumberFormat="1" applyFont="1"/>
    <xf numFmtId="0" fontId="43" fillId="0" borderId="0" xfId="0" applyFont="1" applyFill="1" applyBorder="1" applyAlignment="1">
      <alignment horizontal="center"/>
    </xf>
    <xf numFmtId="0" fontId="126" fillId="0" borderId="67" xfId="0" applyFont="1" applyBorder="1" applyAlignment="1">
      <alignment vertical="top" wrapText="1"/>
    </xf>
    <xf numFmtId="170" fontId="37" fillId="34" borderId="34" xfId="0" applyNumberFormat="1" applyFont="1" applyFill="1" applyBorder="1" applyAlignment="1">
      <alignment horizontal="center"/>
    </xf>
    <xf numFmtId="9" fontId="37" fillId="32" borderId="71" xfId="0" applyNumberFormat="1" applyFont="1" applyFill="1" applyBorder="1" applyAlignment="1">
      <alignment horizontal="center"/>
    </xf>
    <xf numFmtId="0" fontId="37" fillId="32" borderId="72" xfId="0" applyFont="1" applyFill="1" applyBorder="1" applyAlignment="1">
      <alignment horizontal="center"/>
    </xf>
    <xf numFmtId="10" fontId="37" fillId="33" borderId="73" xfId="0" applyNumberFormat="1" applyFont="1" applyFill="1" applyBorder="1" applyAlignment="1">
      <alignment horizontal="center"/>
    </xf>
    <xf numFmtId="170" fontId="127" fillId="34" borderId="35" xfId="0" applyNumberFormat="1" applyFont="1" applyFill="1" applyBorder="1" applyAlignment="1">
      <alignment horizontal="center" vertical="top" wrapText="1"/>
    </xf>
    <xf numFmtId="170" fontId="127" fillId="32" borderId="71" xfId="0" applyNumberFormat="1" applyFont="1" applyFill="1" applyBorder="1" applyAlignment="1">
      <alignment horizontal="center" vertical="top" wrapText="1"/>
    </xf>
    <xf numFmtId="170" fontId="127" fillId="32" borderId="72" xfId="0" applyNumberFormat="1" applyFont="1" applyFill="1" applyBorder="1" applyAlignment="1">
      <alignment horizontal="center" vertical="top" wrapText="1"/>
    </xf>
    <xf numFmtId="170" fontId="127" fillId="33" borderId="35" xfId="0" applyNumberFormat="1" applyFont="1" applyFill="1" applyBorder="1" applyAlignment="1">
      <alignment horizontal="center" vertical="top" wrapText="1"/>
    </xf>
    <xf numFmtId="0" fontId="36" fillId="0" borderId="67" xfId="0" applyFont="1" applyBorder="1"/>
    <xf numFmtId="0" fontId="0" fillId="0" borderId="58" xfId="0" applyBorder="1"/>
    <xf numFmtId="0" fontId="0" fillId="0" borderId="74" xfId="0" applyBorder="1"/>
    <xf numFmtId="0" fontId="44" fillId="0" borderId="68" xfId="0" applyFont="1" applyBorder="1" applyAlignment="1">
      <alignment horizontal="right"/>
    </xf>
    <xf numFmtId="0" fontId="39" fillId="0" borderId="0" xfId="0" applyFont="1" applyBorder="1" applyAlignment="1">
      <alignment horizontal="left"/>
    </xf>
    <xf numFmtId="166" fontId="1" fillId="0" borderId="0" xfId="58" applyFont="1" applyBorder="1"/>
    <xf numFmtId="166" fontId="1" fillId="0" borderId="66" xfId="58" applyFont="1" applyBorder="1"/>
    <xf numFmtId="49" fontId="36" fillId="0" borderId="0" xfId="0" applyNumberFormat="1" applyFont="1" applyBorder="1" applyAlignment="1">
      <alignment horizontal="left"/>
    </xf>
    <xf numFmtId="166" fontId="36" fillId="0" borderId="0" xfId="58" applyFont="1" applyBorder="1" applyAlignment="1">
      <alignment horizontal="left"/>
    </xf>
    <xf numFmtId="49" fontId="37" fillId="0" borderId="66" xfId="0" applyNumberFormat="1" applyFont="1" applyBorder="1" applyAlignment="1">
      <alignment horizontal="left"/>
    </xf>
    <xf numFmtId="0" fontId="37" fillId="0" borderId="0" xfId="0" applyFont="1" applyAlignment="1" applyProtection="1">
      <protection hidden="1"/>
    </xf>
    <xf numFmtId="49" fontId="40" fillId="0" borderId="0" xfId="0" applyNumberFormat="1" applyFont="1" applyBorder="1" applyAlignment="1">
      <alignment horizontal="left"/>
    </xf>
    <xf numFmtId="166" fontId="1" fillId="0" borderId="0" xfId="58" applyBorder="1"/>
    <xf numFmtId="166" fontId="1" fillId="0" borderId="66" xfId="58" applyBorder="1"/>
    <xf numFmtId="0" fontId="0" fillId="0" borderId="0" xfId="0" applyAlignment="1" applyProtection="1">
      <protection hidden="1"/>
    </xf>
    <xf numFmtId="0" fontId="39" fillId="28" borderId="68" xfId="0" applyFont="1" applyFill="1" applyBorder="1" applyAlignment="1">
      <alignment horizontal="right"/>
    </xf>
    <xf numFmtId="0" fontId="40" fillId="28" borderId="0" xfId="0" applyFont="1" applyFill="1" applyBorder="1"/>
    <xf numFmtId="0" fontId="0" fillId="28" borderId="66" xfId="0" applyFill="1" applyBorder="1"/>
    <xf numFmtId="0" fontId="50" fillId="28" borderId="68" xfId="0" applyFont="1" applyFill="1" applyBorder="1" applyAlignment="1">
      <alignment horizontal="left"/>
    </xf>
    <xf numFmtId="0" fontId="0" fillId="28" borderId="0" xfId="0" applyFill="1" applyBorder="1"/>
    <xf numFmtId="0" fontId="128" fillId="0" borderId="67" xfId="0" applyFont="1" applyBorder="1" applyAlignment="1">
      <alignment horizontal="left"/>
    </xf>
    <xf numFmtId="49" fontId="129" fillId="0" borderId="58" xfId="0" applyNumberFormat="1" applyFont="1" applyBorder="1" applyAlignment="1">
      <alignment horizontal="left"/>
    </xf>
    <xf numFmtId="166" fontId="1" fillId="0" borderId="58" xfId="59" applyBorder="1"/>
    <xf numFmtId="166" fontId="1" fillId="0" borderId="74" xfId="59" applyBorder="1"/>
    <xf numFmtId="0" fontId="128" fillId="0" borderId="68" xfId="0" applyFont="1" applyBorder="1" applyAlignment="1">
      <alignment horizontal="left"/>
    </xf>
    <xf numFmtId="49" fontId="129" fillId="0" borderId="0" xfId="0" applyNumberFormat="1" applyFont="1" applyBorder="1" applyAlignment="1">
      <alignment horizontal="left"/>
    </xf>
    <xf numFmtId="166" fontId="130" fillId="0" borderId="0" xfId="59" applyFont="1" applyBorder="1"/>
    <xf numFmtId="166" fontId="1" fillId="0" borderId="66" xfId="59" applyBorder="1"/>
    <xf numFmtId="0" fontId="128" fillId="0" borderId="69" xfId="0" applyFont="1" applyBorder="1" applyAlignment="1"/>
    <xf numFmtId="49" fontId="39" fillId="0" borderId="61" xfId="0" applyNumberFormat="1" applyFont="1" applyBorder="1" applyAlignment="1">
      <alignment horizontal="left"/>
    </xf>
    <xf numFmtId="166" fontId="1" fillId="0" borderId="61" xfId="59" applyBorder="1"/>
    <xf numFmtId="166" fontId="1" fillId="0" borderId="70" xfId="59" applyBorder="1"/>
    <xf numFmtId="0" fontId="94" fillId="0" borderId="68" xfId="0" applyFont="1" applyBorder="1"/>
    <xf numFmtId="0" fontId="0" fillId="0" borderId="66" xfId="0" applyBorder="1"/>
    <xf numFmtId="0" fontId="0" fillId="0" borderId="75" xfId="0" applyBorder="1"/>
    <xf numFmtId="0" fontId="0" fillId="0" borderId="21" xfId="0" applyBorder="1"/>
    <xf numFmtId="0" fontId="0" fillId="0" borderId="76" xfId="0" applyBorder="1"/>
    <xf numFmtId="0" fontId="37" fillId="28" borderId="77" xfId="0" applyFont="1" applyFill="1" applyBorder="1" applyAlignment="1">
      <alignment horizontal="left"/>
    </xf>
    <xf numFmtId="0" fontId="0" fillId="28" borderId="16" xfId="0" applyFill="1" applyBorder="1"/>
    <xf numFmtId="0" fontId="0" fillId="28" borderId="78" xfId="0" applyFill="1" applyBorder="1"/>
    <xf numFmtId="0" fontId="37" fillId="28" borderId="69" xfId="0" applyFont="1" applyFill="1" applyBorder="1" applyAlignment="1">
      <alignment horizontal="left"/>
    </xf>
    <xf numFmtId="0" fontId="0" fillId="28" borderId="61" xfId="0" applyFill="1" applyBorder="1"/>
    <xf numFmtId="0" fontId="0" fillId="28" borderId="70" xfId="0" applyFill="1" applyBorder="1"/>
    <xf numFmtId="0" fontId="50" fillId="0" borderId="0" xfId="0" applyFont="1"/>
    <xf numFmtId="0" fontId="10" fillId="0" borderId="0" xfId="50" applyAlignment="1" applyProtection="1"/>
    <xf numFmtId="0" fontId="37" fillId="30" borderId="22" xfId="0" applyNumberFormat="1" applyFont="1" applyFill="1" applyBorder="1" applyAlignment="1" applyProtection="1">
      <alignment horizontal="center" vertical="center" wrapText="1"/>
      <protection hidden="1"/>
    </xf>
    <xf numFmtId="0" fontId="54" fillId="0" borderId="18" xfId="0" applyNumberFormat="1" applyFont="1" applyBorder="1" applyAlignment="1" applyProtection="1">
      <alignment horizontal="left" vertical="center"/>
      <protection locked="0"/>
    </xf>
    <xf numFmtId="0" fontId="37" fillId="30" borderId="21" xfId="0" applyNumberFormat="1" applyFont="1" applyFill="1" applyBorder="1" applyAlignment="1" applyProtection="1">
      <alignment horizontal="center" vertical="center" wrapText="1"/>
      <protection hidden="1"/>
    </xf>
    <xf numFmtId="0" fontId="37" fillId="0" borderId="27" xfId="0" applyNumberFormat="1" applyFont="1" applyFill="1" applyBorder="1" applyAlignment="1" applyProtection="1">
      <alignment horizontal="center" vertical="center"/>
      <protection hidden="1"/>
    </xf>
    <xf numFmtId="0" fontId="53" fillId="0" borderId="0" xfId="0" applyFont="1" applyFill="1" applyBorder="1" applyAlignment="1" applyProtection="1">
      <alignment horizontal="left"/>
      <protection hidden="1"/>
    </xf>
    <xf numFmtId="0" fontId="37" fillId="0" borderId="0" xfId="0" applyFont="1" applyBorder="1" applyAlignment="1" applyProtection="1">
      <alignment horizontal="right" vertical="center"/>
      <protection hidden="1"/>
    </xf>
    <xf numFmtId="0" fontId="0" fillId="0" borderId="23" xfId="0" applyBorder="1" applyAlignment="1" applyProtection="1">
      <protection hidden="1"/>
    </xf>
    <xf numFmtId="0" fontId="0" fillId="0" borderId="0" xfId="0" applyBorder="1" applyAlignment="1" applyProtection="1">
      <protection hidden="1"/>
    </xf>
    <xf numFmtId="0" fontId="37" fillId="0" borderId="79" xfId="0" applyFont="1" applyBorder="1" applyAlignment="1" applyProtection="1">
      <alignment horizontal="right"/>
      <protection hidden="1"/>
    </xf>
    <xf numFmtId="0" fontId="131" fillId="0" borderId="0" xfId="0" applyFont="1" applyBorder="1" applyAlignment="1" applyProtection="1">
      <alignment horizontal="center"/>
      <protection hidden="1"/>
    </xf>
    <xf numFmtId="0" fontId="114" fillId="0" borderId="0" xfId="0" applyFont="1" applyFill="1" applyBorder="1" applyAlignment="1" applyProtection="1">
      <alignment horizontal="center"/>
      <protection hidden="1"/>
    </xf>
    <xf numFmtId="0" fontId="134" fillId="0" borderId="0" xfId="0" applyFont="1" applyFill="1" applyBorder="1" applyAlignment="1" applyProtection="1">
      <alignment horizontal="left" vertical="center"/>
      <protection hidden="1"/>
    </xf>
    <xf numFmtId="0" fontId="37" fillId="0" borderId="19" xfId="0" applyFont="1" applyBorder="1" applyProtection="1">
      <protection hidden="1"/>
    </xf>
    <xf numFmtId="0" fontId="134" fillId="0" borderId="21" xfId="0" applyFont="1" applyFill="1" applyBorder="1" applyAlignment="1" applyProtection="1">
      <alignment vertical="center"/>
      <protection hidden="1"/>
    </xf>
    <xf numFmtId="49" fontId="54" fillId="35" borderId="33" xfId="0" applyNumberFormat="1" applyFont="1" applyFill="1" applyBorder="1" applyAlignment="1" applyProtection="1">
      <alignment horizontal="center" vertical="center"/>
      <protection locked="0"/>
    </xf>
    <xf numFmtId="0" fontId="40" fillId="36" borderId="15" xfId="0" applyNumberFormat="1" applyFont="1" applyFill="1" applyBorder="1" applyAlignment="1" applyProtection="1">
      <alignment horizontal="center" vertical="center"/>
      <protection hidden="1"/>
    </xf>
    <xf numFmtId="0" fontId="40" fillId="36" borderId="25" xfId="0" applyNumberFormat="1" applyFont="1" applyFill="1" applyBorder="1" applyAlignment="1" applyProtection="1">
      <alignment horizontal="center" vertical="justify"/>
      <protection hidden="1"/>
    </xf>
    <xf numFmtId="0" fontId="40" fillId="36" borderId="26" xfId="0" applyNumberFormat="1" applyFont="1" applyFill="1" applyBorder="1" applyAlignment="1" applyProtection="1">
      <alignment horizontal="center" vertical="center"/>
      <protection hidden="1"/>
    </xf>
    <xf numFmtId="0" fontId="40" fillId="36" borderId="25" xfId="0" applyNumberFormat="1" applyFont="1" applyFill="1" applyBorder="1" applyAlignment="1" applyProtection="1">
      <alignment horizontal="center" vertical="center"/>
      <protection hidden="1"/>
    </xf>
    <xf numFmtId="0" fontId="107" fillId="36" borderId="26" xfId="0" applyNumberFormat="1" applyFont="1" applyFill="1" applyBorder="1" applyAlignment="1" applyProtection="1">
      <alignment horizontal="center" vertical="justify" wrapText="1"/>
      <protection hidden="1"/>
    </xf>
    <xf numFmtId="0" fontId="40" fillId="36" borderId="18" xfId="0" applyNumberFormat="1" applyFont="1" applyFill="1" applyBorder="1" applyAlignment="1" applyProtection="1">
      <alignment horizontal="center" vertical="justify"/>
      <protection hidden="1"/>
    </xf>
    <xf numFmtId="0" fontId="47" fillId="0" borderId="0" xfId="0" applyFont="1" applyFill="1" applyBorder="1"/>
    <xf numFmtId="0" fontId="0" fillId="0" borderId="80" xfId="0" applyFill="1" applyBorder="1" applyAlignment="1" applyProtection="1">
      <alignment horizontal="left" vertical="justify"/>
      <protection hidden="1"/>
    </xf>
    <xf numFmtId="0" fontId="135" fillId="0" borderId="0" xfId="0" applyFont="1"/>
    <xf numFmtId="0" fontId="133" fillId="0" borderId="0" xfId="0" applyFont="1" applyFill="1" applyBorder="1" applyAlignment="1" applyProtection="1">
      <alignment vertical="center"/>
      <protection hidden="1"/>
    </xf>
    <xf numFmtId="14" fontId="136" fillId="0" borderId="0" xfId="0" applyNumberFormat="1" applyFont="1" applyBorder="1" applyAlignment="1" applyProtection="1">
      <protection hidden="1"/>
    </xf>
    <xf numFmtId="0" fontId="38" fillId="0" borderId="0" xfId="0" applyFont="1" applyFill="1" applyBorder="1" applyAlignment="1" applyProtection="1">
      <alignment horizontal="center"/>
      <protection hidden="1"/>
    </xf>
    <xf numFmtId="0" fontId="133" fillId="0" borderId="0" xfId="0" applyFont="1" applyFill="1" applyBorder="1" applyAlignment="1" applyProtection="1">
      <alignment vertical="justify"/>
      <protection hidden="1"/>
    </xf>
    <xf numFmtId="0" fontId="53" fillId="0" borderId="0" xfId="0" applyFont="1" applyAlignment="1" applyProtection="1">
      <protection hidden="1"/>
    </xf>
    <xf numFmtId="0" fontId="138" fillId="0" borderId="0" xfId="0" applyFont="1" applyAlignment="1" applyProtection="1">
      <alignment horizontal="right"/>
      <protection hidden="1"/>
    </xf>
    <xf numFmtId="0" fontId="51" fillId="0" borderId="0" xfId="0" applyFont="1" applyBorder="1" applyAlignment="1" applyProtection="1">
      <alignment vertical="center"/>
      <protection hidden="1"/>
    </xf>
    <xf numFmtId="0" fontId="0" fillId="0" borderId="19" xfId="0" applyBorder="1" applyProtection="1">
      <protection hidden="1"/>
    </xf>
    <xf numFmtId="0" fontId="0" fillId="0" borderId="16" xfId="0" applyBorder="1" applyProtection="1">
      <protection hidden="1"/>
    </xf>
    <xf numFmtId="0" fontId="0" fillId="0" borderId="17" xfId="0" applyBorder="1" applyProtection="1">
      <protection hidden="1"/>
    </xf>
    <xf numFmtId="0" fontId="0" fillId="0" borderId="23" xfId="0" applyBorder="1" applyProtection="1">
      <protection hidden="1"/>
    </xf>
    <xf numFmtId="0" fontId="0" fillId="0" borderId="24" xfId="0" applyBorder="1" applyProtection="1">
      <protection hidden="1"/>
    </xf>
    <xf numFmtId="0" fontId="0" fillId="0" borderId="20" xfId="0" applyBorder="1" applyProtection="1">
      <protection hidden="1"/>
    </xf>
    <xf numFmtId="0" fontId="0" fillId="0" borderId="21" xfId="0" applyBorder="1" applyProtection="1">
      <protection hidden="1"/>
    </xf>
    <xf numFmtId="0" fontId="0" fillId="0" borderId="22" xfId="0" applyBorder="1" applyProtection="1">
      <protection hidden="1"/>
    </xf>
    <xf numFmtId="0" fontId="134" fillId="0" borderId="0" xfId="0" applyFont="1" applyFill="1" applyBorder="1" applyAlignment="1" applyProtection="1">
      <alignment vertical="center"/>
      <protection hidden="1"/>
    </xf>
    <xf numFmtId="0" fontId="72" fillId="0" borderId="0" xfId="0" applyFont="1" applyBorder="1" applyAlignment="1" applyProtection="1">
      <alignment vertical="center"/>
      <protection hidden="1"/>
    </xf>
    <xf numFmtId="0" fontId="86" fillId="0" borderId="0" xfId="0" applyFont="1" applyBorder="1" applyProtection="1">
      <protection hidden="1"/>
    </xf>
    <xf numFmtId="0" fontId="86" fillId="0" borderId="0" xfId="0" applyFont="1" applyProtection="1">
      <protection hidden="1"/>
    </xf>
    <xf numFmtId="0" fontId="137" fillId="0" borderId="0" xfId="0" applyFont="1" applyProtection="1">
      <protection hidden="1"/>
    </xf>
    <xf numFmtId="14" fontId="86" fillId="0" borderId="0" xfId="0" applyNumberFormat="1" applyFont="1" applyBorder="1" applyAlignment="1" applyProtection="1">
      <alignment horizontal="left"/>
      <protection hidden="1"/>
    </xf>
    <xf numFmtId="0" fontId="85" fillId="0" borderId="0" xfId="0" applyFont="1" applyProtection="1">
      <protection hidden="1"/>
    </xf>
    <xf numFmtId="0" fontId="98" fillId="0" borderId="0" xfId="0" applyFont="1" applyAlignment="1" applyProtection="1">
      <alignment horizontal="left"/>
      <protection hidden="1"/>
    </xf>
    <xf numFmtId="0" fontId="139" fillId="0" borderId="0" xfId="0" applyFont="1" applyProtection="1">
      <protection hidden="1"/>
    </xf>
    <xf numFmtId="0" fontId="93" fillId="0" borderId="0" xfId="0" applyFont="1" applyBorder="1" applyAlignment="1" applyProtection="1">
      <alignment horizontal="center"/>
      <protection locked="0"/>
    </xf>
    <xf numFmtId="0" fontId="93" fillId="0" borderId="0" xfId="0" applyFont="1" applyBorder="1" applyAlignment="1" applyProtection="1">
      <alignment horizontal="center" vertical="top"/>
      <protection locked="0"/>
    </xf>
    <xf numFmtId="0" fontId="140" fillId="0" borderId="0" xfId="0" applyFont="1" applyBorder="1" applyProtection="1">
      <protection hidden="1"/>
    </xf>
    <xf numFmtId="0" fontId="0" fillId="0" borderId="39" xfId="0" applyBorder="1" applyAlignment="1" applyProtection="1">
      <protection hidden="1"/>
    </xf>
    <xf numFmtId="0" fontId="53" fillId="27" borderId="0" xfId="0" applyFont="1" applyFill="1" applyBorder="1" applyAlignment="1" applyProtection="1">
      <alignment horizontal="left"/>
      <protection hidden="1"/>
    </xf>
    <xf numFmtId="0" fontId="73" fillId="0" borderId="0" xfId="0" applyFont="1" applyAlignment="1" applyProtection="1">
      <alignment horizontal="left"/>
      <protection hidden="1"/>
    </xf>
    <xf numFmtId="0" fontId="73" fillId="0" borderId="0" xfId="0" applyFont="1" applyBorder="1" applyAlignment="1" applyProtection="1">
      <alignment horizontal="left"/>
      <protection hidden="1"/>
    </xf>
    <xf numFmtId="0" fontId="0" fillId="0" borderId="0" xfId="0" applyProtection="1">
      <protection locked="0"/>
    </xf>
    <xf numFmtId="0" fontId="0" fillId="0" borderId="81" xfId="0" applyFill="1" applyBorder="1"/>
    <xf numFmtId="0" fontId="56" fillId="0" borderId="30" xfId="0" applyFont="1" applyBorder="1" applyAlignment="1" applyProtection="1">
      <alignment horizontal="left"/>
      <protection hidden="1"/>
    </xf>
    <xf numFmtId="0" fontId="86" fillId="0" borderId="18" xfId="0" applyFont="1" applyBorder="1" applyAlignment="1" applyProtection="1">
      <alignment horizontal="left"/>
      <protection hidden="1"/>
    </xf>
    <xf numFmtId="0" fontId="56" fillId="0" borderId="18" xfId="0" applyFont="1" applyBorder="1" applyAlignment="1" applyProtection="1">
      <alignment horizontal="left"/>
      <protection hidden="1"/>
    </xf>
    <xf numFmtId="0" fontId="56" fillId="0" borderId="25" xfId="0" applyFont="1" applyBorder="1" applyAlignment="1" applyProtection="1">
      <alignment horizontal="left"/>
      <protection hidden="1"/>
    </xf>
    <xf numFmtId="0" fontId="36" fillId="0" borderId="0" xfId="0" applyNumberFormat="1" applyFont="1" applyAlignment="1" applyProtection="1">
      <alignment horizontal="center" vertical="center"/>
      <protection hidden="1"/>
    </xf>
    <xf numFmtId="0" fontId="36" fillId="27" borderId="0" xfId="0" applyNumberFormat="1" applyFont="1" applyFill="1" applyAlignment="1" applyProtection="1">
      <alignment horizontal="center" vertical="center"/>
      <protection hidden="1"/>
    </xf>
    <xf numFmtId="49" fontId="36" fillId="31" borderId="18" xfId="0" applyNumberFormat="1" applyFont="1" applyFill="1" applyBorder="1" applyAlignment="1" applyProtection="1">
      <alignment horizontal="left" vertical="center"/>
      <protection hidden="1"/>
    </xf>
    <xf numFmtId="0" fontId="36" fillId="0" borderId="0" xfId="0" applyNumberFormat="1" applyFont="1" applyAlignment="1" applyProtection="1">
      <alignment horizontal="left" vertical="center"/>
      <protection hidden="1"/>
    </xf>
    <xf numFmtId="0" fontId="36" fillId="27" borderId="0" xfId="0" applyNumberFormat="1" applyFont="1" applyFill="1" applyAlignment="1" applyProtection="1">
      <alignment horizontal="left" vertical="center"/>
      <protection hidden="1"/>
    </xf>
    <xf numFmtId="49" fontId="36" fillId="0" borderId="25" xfId="0" applyNumberFormat="1" applyFont="1" applyBorder="1" applyAlignment="1" applyProtection="1">
      <alignment horizontal="left" vertical="center"/>
      <protection locked="0"/>
    </xf>
    <xf numFmtId="0" fontId="47" fillId="0" borderId="51" xfId="0" applyFont="1" applyFill="1" applyBorder="1" applyAlignment="1">
      <alignment horizontal="left"/>
    </xf>
    <xf numFmtId="0" fontId="47" fillId="27" borderId="51" xfId="0" applyFont="1" applyFill="1" applyBorder="1" applyAlignment="1">
      <alignment horizontal="center"/>
    </xf>
    <xf numFmtId="0" fontId="112" fillId="27" borderId="0" xfId="0" applyFont="1" applyFill="1" applyBorder="1" applyAlignment="1">
      <alignment horizontal="right"/>
    </xf>
    <xf numFmtId="1" fontId="142" fillId="0" borderId="0" xfId="0" applyNumberFormat="1" applyFont="1" applyAlignment="1" applyProtection="1">
      <alignment horizontal="center"/>
      <protection hidden="1"/>
    </xf>
    <xf numFmtId="0" fontId="145" fillId="0" borderId="0" xfId="0" applyFont="1"/>
    <xf numFmtId="0" fontId="54" fillId="0" borderId="0" xfId="0" applyFont="1" applyFill="1" applyProtection="1">
      <protection hidden="1"/>
    </xf>
    <xf numFmtId="49" fontId="37" fillId="29" borderId="32" xfId="0" applyNumberFormat="1" applyFont="1" applyFill="1" applyBorder="1" applyAlignment="1" applyProtection="1">
      <alignment horizontal="center" vertical="justify"/>
      <protection locked="0"/>
    </xf>
    <xf numFmtId="0" fontId="70" fillId="0" borderId="0" xfId="0" applyFont="1" applyBorder="1" applyAlignment="1" applyProtection="1">
      <alignment vertical="center"/>
      <protection hidden="1"/>
    </xf>
    <xf numFmtId="0" fontId="70" fillId="0" borderId="0" xfId="0" applyFont="1" applyBorder="1" applyProtection="1">
      <protection hidden="1"/>
    </xf>
    <xf numFmtId="168" fontId="70" fillId="0" borderId="0" xfId="0" applyNumberFormat="1" applyFont="1" applyBorder="1" applyAlignment="1" applyProtection="1">
      <protection hidden="1"/>
    </xf>
    <xf numFmtId="0" fontId="70" fillId="0" borderId="24" xfId="0" applyFont="1" applyBorder="1" applyAlignment="1" applyProtection="1">
      <alignment horizontal="right"/>
      <protection hidden="1"/>
    </xf>
    <xf numFmtId="0" fontId="69" fillId="0" borderId="21" xfId="0" applyFont="1" applyBorder="1" applyAlignment="1" applyProtection="1">
      <alignment vertical="center"/>
      <protection hidden="1"/>
    </xf>
    <xf numFmtId="0" fontId="50" fillId="0" borderId="26" xfId="0" applyNumberFormat="1" applyFont="1" applyBorder="1" applyAlignment="1" applyProtection="1">
      <alignment vertical="center" wrapText="1"/>
      <protection locked="0"/>
    </xf>
    <xf numFmtId="0" fontId="91" fillId="0" borderId="0" xfId="0" applyFont="1" applyBorder="1" applyProtection="1">
      <protection hidden="1"/>
    </xf>
    <xf numFmtId="0" fontId="34" fillId="0" borderId="0" xfId="0" applyFont="1" applyProtection="1">
      <protection hidden="1"/>
    </xf>
    <xf numFmtId="0" fontId="91" fillId="0" borderId="0" xfId="0" applyFont="1" applyFill="1" applyBorder="1" applyProtection="1">
      <protection hidden="1"/>
    </xf>
    <xf numFmtId="0" fontId="91" fillId="0" borderId="0" xfId="0" applyFont="1" applyAlignment="1" applyProtection="1">
      <alignment horizontal="left"/>
      <protection hidden="1"/>
    </xf>
    <xf numFmtId="0" fontId="84" fillId="0" borderId="0" xfId="0" applyFont="1" applyAlignment="1" applyProtection="1">
      <alignment horizontal="left"/>
      <protection hidden="1"/>
    </xf>
    <xf numFmtId="0" fontId="91" fillId="0" borderId="0" xfId="0" applyFont="1" applyFill="1" applyBorder="1" applyAlignment="1" applyProtection="1">
      <alignment horizontal="left" vertical="top"/>
      <protection hidden="1"/>
    </xf>
    <xf numFmtId="0" fontId="53" fillId="0" borderId="19" xfId="0" applyFont="1" applyFill="1" applyBorder="1" applyAlignment="1" applyProtection="1">
      <alignment vertical="top"/>
      <protection hidden="1"/>
    </xf>
    <xf numFmtId="0" fontId="36" fillId="0" borderId="18" xfId="0" applyNumberFormat="1" applyFont="1" applyBorder="1" applyAlignment="1" applyProtection="1">
      <alignment horizontal="center" vertical="center" wrapText="1"/>
      <protection locked="0"/>
    </xf>
    <xf numFmtId="49" fontId="54" fillId="0" borderId="30" xfId="0" applyNumberFormat="1" applyFont="1" applyBorder="1" applyAlignment="1" applyProtection="1">
      <alignment horizontal="left" vertical="center"/>
      <protection locked="0"/>
    </xf>
    <xf numFmtId="0" fontId="40" fillId="37" borderId="19" xfId="0" applyNumberFormat="1" applyFont="1" applyFill="1" applyBorder="1" applyAlignment="1" applyProtection="1">
      <alignment horizontal="center" vertical="center" wrapText="1"/>
      <protection hidden="1"/>
    </xf>
    <xf numFmtId="14" fontId="148" fillId="0" borderId="0" xfId="0" applyNumberFormat="1" applyFont="1" applyFill="1" applyBorder="1" applyAlignment="1">
      <alignment horizontal="left"/>
    </xf>
    <xf numFmtId="0" fontId="54" fillId="28" borderId="0" xfId="0" applyFont="1" applyFill="1" applyBorder="1"/>
    <xf numFmtId="0" fontId="37" fillId="0" borderId="48" xfId="0" applyFont="1" applyFill="1" applyBorder="1" applyAlignment="1">
      <alignment horizontal="right"/>
    </xf>
    <xf numFmtId="14" fontId="94" fillId="0" borderId="49" xfId="0" applyNumberFormat="1" applyFont="1" applyFill="1" applyBorder="1"/>
    <xf numFmtId="0" fontId="37" fillId="0" borderId="53" xfId="0" applyFont="1" applyFill="1" applyBorder="1" applyAlignment="1">
      <alignment horizontal="right"/>
    </xf>
    <xf numFmtId="14" fontId="94" fillId="0" borderId="47" xfId="0" applyNumberFormat="1" applyFont="1" applyFill="1" applyBorder="1"/>
    <xf numFmtId="0" fontId="0" fillId="0" borderId="15" xfId="0" applyFill="1" applyBorder="1" applyProtection="1">
      <protection hidden="1"/>
    </xf>
    <xf numFmtId="0" fontId="0" fillId="27" borderId="15" xfId="0" applyFill="1" applyBorder="1" applyProtection="1">
      <protection hidden="1"/>
    </xf>
    <xf numFmtId="49" fontId="36" fillId="0" borderId="30" xfId="0" applyNumberFormat="1" applyFont="1" applyBorder="1" applyAlignment="1" applyProtection="1">
      <alignment horizontal="center" vertical="center"/>
      <protection locked="0"/>
    </xf>
    <xf numFmtId="49" fontId="36" fillId="31" borderId="30" xfId="0" applyNumberFormat="1" applyFont="1" applyFill="1" applyBorder="1" applyAlignment="1" applyProtection="1">
      <alignment horizontal="center" vertical="center"/>
      <protection hidden="1"/>
    </xf>
    <xf numFmtId="0" fontId="36" fillId="31" borderId="15" xfId="0" applyNumberFormat="1" applyFont="1" applyFill="1" applyBorder="1" applyAlignment="1" applyProtection="1">
      <alignment vertical="center"/>
      <protection hidden="1"/>
    </xf>
    <xf numFmtId="0" fontId="36" fillId="31" borderId="30" xfId="0" applyNumberFormat="1" applyFont="1" applyFill="1" applyBorder="1" applyAlignment="1" applyProtection="1">
      <alignment vertical="center"/>
      <protection hidden="1"/>
    </xf>
    <xf numFmtId="0" fontId="37" fillId="38" borderId="15" xfId="0" applyNumberFormat="1" applyFont="1" applyFill="1" applyBorder="1" applyAlignment="1" applyProtection="1">
      <alignment horizontal="center" vertical="center"/>
      <protection hidden="1"/>
    </xf>
    <xf numFmtId="0" fontId="36" fillId="0" borderId="15" xfId="0" applyNumberFormat="1" applyFont="1" applyBorder="1" applyAlignment="1" applyProtection="1">
      <alignment vertical="center" wrapText="1"/>
      <protection locked="0"/>
    </xf>
    <xf numFmtId="0" fontId="36" fillId="0" borderId="30" xfId="0" applyNumberFormat="1" applyFont="1" applyBorder="1" applyAlignment="1" applyProtection="1">
      <alignment vertical="center"/>
      <protection locked="0"/>
    </xf>
    <xf numFmtId="49" fontId="37" fillId="0" borderId="0" xfId="0" applyNumberFormat="1" applyFont="1" applyFill="1" applyBorder="1" applyAlignment="1">
      <alignment horizontal="center"/>
    </xf>
    <xf numFmtId="14" fontId="37" fillId="0" borderId="0" xfId="0" applyNumberFormat="1" applyFont="1" applyAlignment="1">
      <alignment horizontal="right"/>
    </xf>
    <xf numFmtId="0" fontId="37" fillId="30" borderId="30" xfId="0" applyNumberFormat="1" applyFont="1" applyFill="1" applyBorder="1" applyAlignment="1" applyProtection="1">
      <alignment horizontal="center" vertical="center" wrapText="1"/>
      <protection hidden="1"/>
    </xf>
    <xf numFmtId="0" fontId="149" fillId="0" borderId="0" xfId="0" applyFont="1" applyFill="1" applyBorder="1" applyAlignment="1">
      <alignment horizontal="left"/>
    </xf>
    <xf numFmtId="0" fontId="149" fillId="0" borderId="0" xfId="0" applyFont="1" applyFill="1" applyBorder="1"/>
    <xf numFmtId="0" fontId="52" fillId="0" borderId="22" xfId="0" applyFont="1" applyBorder="1" applyAlignment="1" applyProtection="1">
      <alignment vertical="center"/>
      <protection hidden="1"/>
    </xf>
    <xf numFmtId="0" fontId="36" fillId="0" borderId="38" xfId="0" applyFont="1" applyBorder="1" applyAlignment="1" applyProtection="1">
      <alignment horizontal="center"/>
      <protection hidden="1"/>
    </xf>
    <xf numFmtId="49" fontId="54" fillId="0" borderId="30" xfId="0" applyNumberFormat="1" applyFont="1" applyBorder="1" applyAlignment="1" applyProtection="1">
      <alignment horizontal="center" vertical="justify"/>
      <protection locked="0"/>
    </xf>
    <xf numFmtId="49" fontId="37" fillId="0" borderId="0" xfId="0" applyNumberFormat="1" applyFont="1" applyAlignment="1" applyProtection="1">
      <alignment horizontal="center" vertical="center"/>
      <protection hidden="1"/>
    </xf>
    <xf numFmtId="0" fontId="37" fillId="28" borderId="15" xfId="0" applyFont="1" applyFill="1" applyBorder="1" applyAlignment="1" applyProtection="1">
      <alignment horizontal="center"/>
      <protection locked="0"/>
    </xf>
    <xf numFmtId="0" fontId="47" fillId="0" borderId="48" xfId="0" applyFont="1" applyFill="1" applyBorder="1" applyAlignment="1">
      <alignment horizontal="left"/>
    </xf>
    <xf numFmtId="0" fontId="112" fillId="0" borderId="51" xfId="0" applyFont="1" applyFill="1" applyBorder="1" applyAlignment="1">
      <alignment horizontal="left"/>
    </xf>
    <xf numFmtId="0" fontId="36" fillId="0" borderId="0" xfId="0" quotePrefix="1" applyFont="1" applyFill="1" applyBorder="1" applyAlignment="1">
      <alignment horizontal="left" vertical="center"/>
    </xf>
    <xf numFmtId="49" fontId="37" fillId="0" borderId="0" xfId="0" applyNumberFormat="1" applyFont="1" applyFill="1" applyBorder="1" applyAlignment="1">
      <alignment horizontal="center" vertical="center"/>
    </xf>
    <xf numFmtId="0" fontId="36" fillId="0" borderId="0" xfId="0" applyFont="1" applyFill="1" applyBorder="1" applyAlignment="1">
      <alignment horizontal="left" vertical="center"/>
    </xf>
    <xf numFmtId="0" fontId="36" fillId="0" borderId="66" xfId="0" applyFont="1" applyFill="1" applyBorder="1" applyAlignment="1">
      <alignment horizontal="left" vertical="center"/>
    </xf>
    <xf numFmtId="0" fontId="36" fillId="0" borderId="66" xfId="0" quotePrefix="1" applyFont="1" applyFill="1" applyBorder="1" applyAlignment="1">
      <alignment horizontal="left" vertical="center"/>
    </xf>
    <xf numFmtId="49" fontId="37" fillId="0" borderId="68" xfId="0" applyNumberFormat="1" applyFont="1" applyFill="1" applyBorder="1" applyAlignment="1">
      <alignment horizontal="right" vertical="center"/>
    </xf>
    <xf numFmtId="0" fontId="36" fillId="0" borderId="0" xfId="0" applyFont="1" applyFill="1" applyBorder="1" applyAlignment="1">
      <alignment vertical="center"/>
    </xf>
    <xf numFmtId="0" fontId="1" fillId="28" borderId="15" xfId="0" applyFont="1" applyFill="1" applyBorder="1" applyAlignment="1" applyProtection="1">
      <alignment horizontal="center"/>
      <protection locked="0"/>
    </xf>
    <xf numFmtId="49" fontId="0" fillId="28" borderId="15" xfId="0" applyNumberFormat="1" applyFill="1" applyBorder="1" applyProtection="1">
      <protection locked="0"/>
    </xf>
    <xf numFmtId="0" fontId="28" fillId="0" borderId="15" xfId="0" applyFont="1" applyFill="1" applyBorder="1" applyAlignment="1">
      <alignment horizontal="center" wrapText="1"/>
    </xf>
    <xf numFmtId="49" fontId="1" fillId="28" borderId="15" xfId="0" applyNumberFormat="1" applyFont="1" applyFill="1" applyBorder="1" applyAlignment="1" applyProtection="1">
      <alignment horizontal="justify" vertical="center"/>
      <protection locked="0"/>
    </xf>
    <xf numFmtId="0" fontId="37" fillId="0" borderId="15" xfId="0" applyFont="1" applyFill="1" applyBorder="1" applyAlignment="1">
      <alignment horizontal="center" vertical="center"/>
    </xf>
    <xf numFmtId="49" fontId="37" fillId="28" borderId="15" xfId="0" applyNumberFormat="1" applyFont="1" applyFill="1" applyBorder="1" applyProtection="1">
      <protection locked="0"/>
    </xf>
    <xf numFmtId="0" fontId="0" fillId="0" borderId="15" xfId="0" applyFill="1" applyBorder="1"/>
    <xf numFmtId="49" fontId="36" fillId="27" borderId="15" xfId="57" applyNumberFormat="1" applyFont="1" applyFill="1" applyBorder="1" applyAlignment="1" applyProtection="1">
      <alignment horizontal="justify" vertical="justify"/>
      <protection hidden="1"/>
    </xf>
    <xf numFmtId="49" fontId="36" fillId="28" borderId="15" xfId="57" applyNumberFormat="1" applyFont="1" applyFill="1" applyBorder="1" applyAlignment="1" applyProtection="1">
      <alignment horizontal="justify" vertical="justify"/>
      <protection locked="0"/>
    </xf>
    <xf numFmtId="49" fontId="36" fillId="0" borderId="15" xfId="57" applyNumberFormat="1" applyFont="1" applyFill="1" applyBorder="1" applyAlignment="1" applyProtection="1">
      <alignment horizontal="justify" vertical="justify"/>
      <protection hidden="1"/>
    </xf>
    <xf numFmtId="0" fontId="47" fillId="0" borderId="15" xfId="0" applyFont="1" applyFill="1" applyBorder="1"/>
    <xf numFmtId="49" fontId="112" fillId="0" borderId="15" xfId="57" applyNumberFormat="1" applyFont="1" applyFill="1" applyBorder="1" applyAlignment="1" applyProtection="1">
      <alignment horizontal="justify" vertical="justify"/>
      <protection hidden="1"/>
    </xf>
    <xf numFmtId="0" fontId="47" fillId="0" borderId="15" xfId="0" applyFont="1" applyFill="1" applyBorder="1" applyAlignment="1">
      <alignment vertical="top"/>
    </xf>
    <xf numFmtId="0" fontId="0" fillId="0" borderId="15" xfId="0" applyFill="1" applyBorder="1" applyAlignment="1" applyProtection="1">
      <alignment horizontal="left"/>
      <protection hidden="1"/>
    </xf>
    <xf numFmtId="0" fontId="0" fillId="28" borderId="15" xfId="0" applyFill="1" applyBorder="1" applyAlignment="1" applyProtection="1">
      <alignment horizontal="left"/>
      <protection locked="0"/>
    </xf>
    <xf numFmtId="0" fontId="0" fillId="28" borderId="15" xfId="0" applyFill="1" applyBorder="1" applyProtection="1">
      <protection locked="0"/>
    </xf>
    <xf numFmtId="0" fontId="47" fillId="28" borderId="15" xfId="0" applyFont="1" applyFill="1" applyBorder="1" applyAlignment="1" applyProtection="1">
      <alignment horizontal="center"/>
      <protection locked="0"/>
    </xf>
    <xf numFmtId="49" fontId="37" fillId="27" borderId="15" xfId="0" applyNumberFormat="1" applyFont="1" applyFill="1" applyBorder="1" applyAlignment="1" applyProtection="1">
      <alignment horizontal="left"/>
      <protection hidden="1"/>
    </xf>
    <xf numFmtId="49" fontId="36" fillId="27" borderId="15" xfId="0" applyNumberFormat="1" applyFont="1" applyFill="1" applyBorder="1" applyProtection="1">
      <protection hidden="1"/>
    </xf>
    <xf numFmtId="0" fontId="36" fillId="0" borderId="15" xfId="0" applyFont="1" applyFill="1" applyBorder="1" applyAlignment="1">
      <alignment vertical="top"/>
    </xf>
    <xf numFmtId="0" fontId="36" fillId="0" borderId="15" xfId="0" applyNumberFormat="1" applyFont="1" applyFill="1" applyBorder="1" applyAlignment="1" applyProtection="1">
      <alignment vertical="justify"/>
      <protection hidden="1"/>
    </xf>
    <xf numFmtId="0" fontId="36" fillId="0" borderId="15" xfId="0" applyFont="1" applyFill="1" applyBorder="1" applyAlignment="1">
      <alignment horizontal="right" vertical="top"/>
    </xf>
    <xf numFmtId="0" fontId="47" fillId="0" borderId="15" xfId="0" applyNumberFormat="1" applyFont="1" applyFill="1" applyBorder="1" applyAlignment="1" applyProtection="1">
      <alignment vertical="justify"/>
      <protection hidden="1"/>
    </xf>
    <xf numFmtId="0" fontId="36" fillId="27" borderId="15" xfId="0" applyNumberFormat="1" applyFont="1" applyFill="1" applyBorder="1" applyAlignment="1" applyProtection="1">
      <alignment vertical="center"/>
      <protection hidden="1"/>
    </xf>
    <xf numFmtId="0" fontId="36" fillId="27" borderId="15" xfId="0" applyFont="1" applyFill="1" applyBorder="1" applyProtection="1">
      <protection hidden="1"/>
    </xf>
    <xf numFmtId="0" fontId="35" fillId="0" borderId="82" xfId="0" applyFont="1" applyFill="1" applyBorder="1" applyAlignment="1">
      <alignment horizontal="center" vertical="top"/>
    </xf>
    <xf numFmtId="0" fontId="0" fillId="0" borderId="83" xfId="0" applyFill="1" applyBorder="1" applyAlignment="1" applyProtection="1">
      <alignment horizontal="left" vertical="justify"/>
      <protection hidden="1"/>
    </xf>
    <xf numFmtId="0" fontId="36" fillId="28" borderId="15" xfId="0" applyNumberFormat="1" applyFont="1" applyFill="1" applyBorder="1" applyAlignment="1" applyProtection="1">
      <alignment horizontal="left" vertical="center"/>
      <protection locked="0"/>
    </xf>
    <xf numFmtId="0" fontId="0" fillId="0" borderId="15" xfId="0" applyFill="1" applyBorder="1" applyAlignment="1" applyProtection="1">
      <alignment horizontal="left" vertical="justify"/>
      <protection hidden="1"/>
    </xf>
    <xf numFmtId="0" fontId="36" fillId="0" borderId="15" xfId="0" applyFont="1" applyFill="1" applyBorder="1" applyAlignment="1" applyProtection="1">
      <alignment horizontal="left" vertical="justify"/>
      <protection hidden="1"/>
    </xf>
    <xf numFmtId="0" fontId="0" fillId="28" borderId="15" xfId="0" applyFill="1" applyBorder="1" applyAlignment="1" applyProtection="1">
      <alignment horizontal="center"/>
      <protection locked="0"/>
    </xf>
    <xf numFmtId="0" fontId="151" fillId="37" borderId="19" xfId="0" applyNumberFormat="1" applyFont="1" applyFill="1" applyBorder="1" applyAlignment="1" applyProtection="1">
      <alignment horizontal="center" vertical="center" wrapText="1"/>
      <protection hidden="1"/>
    </xf>
    <xf numFmtId="0" fontId="53" fillId="0" borderId="0" xfId="0" applyFont="1" applyFill="1" applyProtection="1">
      <protection hidden="1"/>
    </xf>
    <xf numFmtId="170" fontId="62" fillId="0" borderId="0" xfId="0" applyNumberFormat="1" applyFont="1" applyBorder="1" applyAlignment="1" applyProtection="1">
      <protection hidden="1"/>
    </xf>
    <xf numFmtId="0" fontId="137" fillId="0" borderId="0" xfId="0" applyFont="1" applyBorder="1" applyAlignment="1" applyProtection="1">
      <alignment horizontal="center"/>
      <protection hidden="1"/>
    </xf>
    <xf numFmtId="0" fontId="53" fillId="27" borderId="0" xfId="0" applyFont="1" applyFill="1" applyBorder="1" applyAlignment="1" applyProtection="1">
      <alignment vertical="center"/>
      <protection hidden="1"/>
    </xf>
    <xf numFmtId="0" fontId="91" fillId="0" borderId="0" xfId="0" applyFont="1" applyFill="1" applyBorder="1" applyAlignment="1" applyProtection="1">
      <alignment vertical="center"/>
      <protection hidden="1"/>
    </xf>
    <xf numFmtId="49" fontId="54" fillId="0" borderId="15" xfId="0" applyNumberFormat="1" applyFont="1" applyBorder="1" applyAlignment="1" applyProtection="1">
      <alignment horizontal="center" vertical="center" wrapText="1"/>
      <protection locked="0"/>
    </xf>
    <xf numFmtId="0" fontId="104" fillId="0" borderId="21" xfId="0" applyFont="1" applyBorder="1" applyAlignment="1" applyProtection="1">
      <alignment horizontal="left"/>
      <protection hidden="1"/>
    </xf>
    <xf numFmtId="0" fontId="42" fillId="0" borderId="22" xfId="0" applyFont="1" applyBorder="1" applyAlignment="1" applyProtection="1">
      <alignment horizontal="left"/>
      <protection hidden="1"/>
    </xf>
    <xf numFmtId="167" fontId="54" fillId="32" borderId="25" xfId="57" applyFont="1" applyFill="1" applyBorder="1" applyAlignment="1" applyProtection="1">
      <alignment vertical="justify"/>
      <protection locked="0"/>
    </xf>
    <xf numFmtId="167" fontId="54" fillId="32" borderId="15" xfId="57" applyFont="1" applyFill="1" applyBorder="1" applyAlignment="1" applyProtection="1">
      <alignment vertical="justify"/>
      <protection locked="0"/>
    </xf>
    <xf numFmtId="49" fontId="54" fillId="0" borderId="30" xfId="0" applyNumberFormat="1" applyFont="1" applyBorder="1" applyAlignment="1" applyProtection="1">
      <alignment horizontal="center" vertical="justify" wrapText="1"/>
      <protection locked="0"/>
    </xf>
    <xf numFmtId="0" fontId="156" fillId="0" borderId="19" xfId="0" applyFont="1" applyFill="1" applyBorder="1" applyAlignment="1" applyProtection="1">
      <alignment vertical="center"/>
      <protection hidden="1"/>
    </xf>
    <xf numFmtId="0" fontId="147" fillId="0" borderId="16" xfId="0" applyFont="1" applyFill="1" applyBorder="1" applyAlignment="1" applyProtection="1">
      <alignment horizontal="right" vertical="center"/>
      <protection hidden="1"/>
    </xf>
    <xf numFmtId="0" fontId="156" fillId="0" borderId="20" xfId="0" applyFont="1" applyFill="1" applyBorder="1" applyAlignment="1" applyProtection="1">
      <alignment vertical="center"/>
      <protection hidden="1"/>
    </xf>
    <xf numFmtId="0" fontId="132" fillId="0" borderId="19" xfId="0" applyFont="1" applyBorder="1" applyProtection="1">
      <protection hidden="1"/>
    </xf>
    <xf numFmtId="0" fontId="147" fillId="0" borderId="16" xfId="0" applyFont="1" applyBorder="1" applyAlignment="1" applyProtection="1">
      <alignment horizontal="right"/>
      <protection hidden="1"/>
    </xf>
    <xf numFmtId="0" fontId="76" fillId="0" borderId="21" xfId="0" applyFont="1" applyBorder="1" applyAlignment="1" applyProtection="1">
      <alignment horizontal="right"/>
      <protection hidden="1"/>
    </xf>
    <xf numFmtId="0" fontId="98" fillId="0" borderId="16" xfId="0" applyFont="1" applyFill="1" applyBorder="1" applyProtection="1">
      <protection hidden="1"/>
    </xf>
    <xf numFmtId="0" fontId="98" fillId="0" borderId="16" xfId="0" applyFont="1" applyFill="1" applyBorder="1" applyAlignment="1" applyProtection="1">
      <alignment horizontal="center"/>
      <protection hidden="1"/>
    </xf>
    <xf numFmtId="0" fontId="98" fillId="0" borderId="16" xfId="0" applyFont="1" applyFill="1" applyBorder="1" applyAlignment="1" applyProtection="1">
      <protection hidden="1"/>
    </xf>
    <xf numFmtId="0" fontId="98" fillId="0" borderId="17" xfId="0" applyFont="1" applyFill="1" applyBorder="1" applyAlignment="1" applyProtection="1">
      <protection hidden="1"/>
    </xf>
    <xf numFmtId="0" fontId="98" fillId="0" borderId="21" xfId="0" applyFont="1" applyBorder="1" applyProtection="1">
      <protection hidden="1"/>
    </xf>
    <xf numFmtId="0" fontId="98" fillId="0" borderId="22" xfId="0" applyFont="1" applyBorder="1" applyProtection="1">
      <protection hidden="1"/>
    </xf>
    <xf numFmtId="0" fontId="157" fillId="0" borderId="18" xfId="0" applyFont="1" applyBorder="1" applyAlignment="1" applyProtection="1">
      <alignment horizontal="right"/>
      <protection hidden="1"/>
    </xf>
    <xf numFmtId="0" fontId="54" fillId="0" borderId="30" xfId="0" applyFont="1" applyFill="1" applyBorder="1" applyAlignment="1" applyProtection="1">
      <protection hidden="1"/>
    </xf>
    <xf numFmtId="0" fontId="146" fillId="0" borderId="18" xfId="0" applyFont="1" applyBorder="1" applyAlignment="1" applyProtection="1">
      <alignment vertical="center"/>
      <protection hidden="1"/>
    </xf>
    <xf numFmtId="0" fontId="146" fillId="0" borderId="18" xfId="0" applyFont="1" applyBorder="1" applyAlignment="1" applyProtection="1">
      <protection hidden="1"/>
    </xf>
    <xf numFmtId="0" fontId="146" fillId="0" borderId="25" xfId="0" applyFont="1" applyBorder="1" applyAlignment="1" applyProtection="1">
      <protection hidden="1"/>
    </xf>
    <xf numFmtId="0" fontId="54" fillId="0" borderId="19" xfId="0" applyFont="1" applyFill="1" applyBorder="1" applyProtection="1">
      <protection hidden="1"/>
    </xf>
    <xf numFmtId="0" fontId="69" fillId="0" borderId="16" xfId="0" applyFont="1" applyFill="1" applyBorder="1" applyAlignment="1" applyProtection="1">
      <alignment vertical="center"/>
      <protection hidden="1"/>
    </xf>
    <xf numFmtId="0" fontId="146" fillId="0" borderId="16" xfId="0" applyFont="1" applyBorder="1" applyAlignment="1" applyProtection="1">
      <alignment vertical="center"/>
      <protection hidden="1"/>
    </xf>
    <xf numFmtId="0" fontId="146" fillId="0" borderId="16" xfId="0" applyFont="1" applyBorder="1" applyProtection="1">
      <protection hidden="1"/>
    </xf>
    <xf numFmtId="0" fontId="146" fillId="0" borderId="17" xfId="0" applyFont="1" applyFill="1" applyBorder="1" applyAlignment="1" applyProtection="1">
      <protection hidden="1"/>
    </xf>
    <xf numFmtId="0" fontId="40" fillId="0" borderId="20" xfId="0" applyFont="1" applyFill="1" applyBorder="1" applyProtection="1">
      <protection hidden="1"/>
    </xf>
    <xf numFmtId="0" fontId="146" fillId="0" borderId="21" xfId="0" applyFont="1" applyBorder="1" applyProtection="1">
      <protection hidden="1"/>
    </xf>
    <xf numFmtId="168" fontId="146" fillId="0" borderId="21" xfId="0" applyNumberFormat="1" applyFont="1" applyBorder="1" applyAlignment="1" applyProtection="1">
      <protection hidden="1"/>
    </xf>
    <xf numFmtId="0" fontId="146" fillId="0" borderId="22" xfId="0" applyFont="1" applyBorder="1" applyAlignment="1" applyProtection="1">
      <alignment horizontal="right"/>
      <protection hidden="1"/>
    </xf>
    <xf numFmtId="0" fontId="36" fillId="0" borderId="19" xfId="0" applyFont="1" applyBorder="1" applyProtection="1">
      <protection hidden="1"/>
    </xf>
    <xf numFmtId="0" fontId="107" fillId="0" borderId="20" xfId="0" applyFont="1" applyBorder="1" applyProtection="1">
      <protection hidden="1"/>
    </xf>
    <xf numFmtId="0" fontId="146" fillId="0" borderId="22" xfId="0" applyFont="1" applyBorder="1" applyProtection="1">
      <protection hidden="1"/>
    </xf>
    <xf numFmtId="0" fontId="134" fillId="0" borderId="16" xfId="0" applyFont="1" applyFill="1" applyBorder="1" applyAlignment="1" applyProtection="1">
      <alignment vertical="center"/>
      <protection hidden="1"/>
    </xf>
    <xf numFmtId="0" fontId="146" fillId="0" borderId="16" xfId="0" applyFont="1" applyFill="1" applyBorder="1" applyAlignment="1" applyProtection="1">
      <alignment vertical="center"/>
      <protection hidden="1"/>
    </xf>
    <xf numFmtId="0" fontId="146" fillId="0" borderId="16" xfId="0" applyFont="1" applyFill="1" applyBorder="1" applyProtection="1">
      <protection hidden="1"/>
    </xf>
    <xf numFmtId="0" fontId="146" fillId="0" borderId="17" xfId="0" applyFont="1" applyBorder="1" applyProtection="1">
      <protection hidden="1"/>
    </xf>
    <xf numFmtId="0" fontId="146" fillId="0" borderId="21" xfId="0" applyFont="1" applyFill="1" applyBorder="1" applyAlignment="1" applyProtection="1">
      <alignment vertical="center"/>
      <protection hidden="1"/>
    </xf>
    <xf numFmtId="0" fontId="146" fillId="0" borderId="21" xfId="0" applyFont="1" applyFill="1" applyBorder="1" applyProtection="1">
      <protection hidden="1"/>
    </xf>
    <xf numFmtId="0" fontId="146" fillId="0" borderId="0" xfId="0" applyFont="1" applyFill="1" applyBorder="1" applyAlignment="1" applyProtection="1">
      <alignment vertical="center"/>
      <protection hidden="1"/>
    </xf>
    <xf numFmtId="0" fontId="146" fillId="0" borderId="0" xfId="0" applyFont="1" applyFill="1" applyBorder="1" applyProtection="1">
      <protection hidden="1"/>
    </xf>
    <xf numFmtId="0" fontId="146" fillId="0" borderId="24" xfId="0" applyFont="1" applyBorder="1" applyProtection="1">
      <protection hidden="1"/>
    </xf>
    <xf numFmtId="0" fontId="77" fillId="0" borderId="19" xfId="0" applyFont="1" applyFill="1" applyBorder="1" applyProtection="1">
      <protection hidden="1"/>
    </xf>
    <xf numFmtId="0" fontId="77" fillId="0" borderId="20" xfId="0" applyFont="1" applyFill="1" applyBorder="1" applyProtection="1">
      <protection hidden="1"/>
    </xf>
    <xf numFmtId="0" fontId="147" fillId="0" borderId="21" xfId="0" applyFont="1" applyFill="1" applyBorder="1" applyAlignment="1" applyProtection="1">
      <alignment horizontal="right"/>
      <protection hidden="1"/>
    </xf>
    <xf numFmtId="0" fontId="132" fillId="0" borderId="16" xfId="0" applyFont="1" applyFill="1" applyBorder="1" applyAlignment="1" applyProtection="1">
      <alignment horizontal="right"/>
      <protection hidden="1"/>
    </xf>
    <xf numFmtId="0" fontId="77" fillId="0" borderId="23" xfId="0" applyFont="1" applyFill="1" applyBorder="1" applyProtection="1">
      <protection hidden="1"/>
    </xf>
    <xf numFmtId="0" fontId="132" fillId="0" borderId="0" xfId="0" applyFont="1" applyFill="1" applyBorder="1" applyAlignment="1" applyProtection="1">
      <alignment horizontal="right"/>
      <protection hidden="1"/>
    </xf>
    <xf numFmtId="0" fontId="132" fillId="0" borderId="21" xfId="0" applyFont="1" applyFill="1" applyBorder="1" applyAlignment="1" applyProtection="1">
      <alignment horizontal="right"/>
      <protection hidden="1"/>
    </xf>
    <xf numFmtId="0" fontId="69" fillId="0" borderId="21" xfId="0" applyFont="1" applyFill="1" applyBorder="1" applyAlignment="1" applyProtection="1">
      <alignment vertical="center"/>
      <protection hidden="1"/>
    </xf>
    <xf numFmtId="0" fontId="156" fillId="0" borderId="30" xfId="0" applyFont="1" applyFill="1" applyBorder="1" applyAlignment="1" applyProtection="1">
      <alignment vertical="center"/>
      <protection hidden="1"/>
    </xf>
    <xf numFmtId="0" fontId="155" fillId="0" borderId="18" xfId="0" applyFont="1" applyFill="1" applyBorder="1" applyAlignment="1" applyProtection="1">
      <alignment horizontal="right" vertical="center"/>
      <protection hidden="1"/>
    </xf>
    <xf numFmtId="0" fontId="147" fillId="0" borderId="21" xfId="0" applyFont="1" applyFill="1" applyBorder="1" applyAlignment="1" applyProtection="1">
      <alignment horizontal="right" vertical="center"/>
      <protection hidden="1"/>
    </xf>
    <xf numFmtId="0" fontId="132" fillId="0" borderId="16" xfId="0" applyFont="1" applyFill="1" applyBorder="1" applyAlignment="1" applyProtection="1">
      <alignment horizontal="right" vertical="center"/>
      <protection hidden="1"/>
    </xf>
    <xf numFmtId="0" fontId="156" fillId="0" borderId="23" xfId="0" applyFont="1" applyFill="1" applyBorder="1" applyAlignment="1" applyProtection="1">
      <alignment vertical="center"/>
      <protection hidden="1"/>
    </xf>
    <xf numFmtId="0" fontId="132" fillId="0" borderId="0" xfId="0" applyFont="1" applyFill="1" applyBorder="1" applyAlignment="1" applyProtection="1">
      <alignment horizontal="right" vertical="center"/>
      <protection hidden="1"/>
    </xf>
    <xf numFmtId="0" fontId="132" fillId="0" borderId="21" xfId="0" applyFont="1" applyFill="1" applyBorder="1" applyAlignment="1" applyProtection="1">
      <alignment horizontal="right" vertical="center"/>
      <protection hidden="1"/>
    </xf>
    <xf numFmtId="0" fontId="147" fillId="0" borderId="0" xfId="0" applyFont="1" applyFill="1" applyBorder="1" applyAlignment="1" applyProtection="1">
      <alignment horizontal="right" vertical="center"/>
      <protection hidden="1"/>
    </xf>
    <xf numFmtId="0" fontId="132" fillId="0" borderId="20" xfId="0" applyFont="1" applyFill="1" applyBorder="1" applyAlignment="1" applyProtection="1">
      <alignment vertical="center"/>
      <protection hidden="1"/>
    </xf>
    <xf numFmtId="0" fontId="69" fillId="0" borderId="21" xfId="0" applyFont="1" applyBorder="1" applyAlignment="1" applyProtection="1">
      <alignment horizontal="left" vertical="center"/>
      <protection hidden="1"/>
    </xf>
    <xf numFmtId="0" fontId="40" fillId="39" borderId="44" xfId="0" applyNumberFormat="1" applyFont="1" applyFill="1" applyBorder="1" applyAlignment="1" applyProtection="1">
      <alignment horizontal="center" vertical="center" wrapText="1"/>
      <protection hidden="1"/>
    </xf>
    <xf numFmtId="0" fontId="40" fillId="34" borderId="84" xfId="0" applyNumberFormat="1" applyFont="1" applyFill="1" applyBorder="1" applyAlignment="1" applyProtection="1">
      <alignment horizontal="center" vertical="center"/>
      <protection hidden="1"/>
    </xf>
    <xf numFmtId="0" fontId="40" fillId="34" borderId="85" xfId="0" applyNumberFormat="1" applyFont="1" applyFill="1" applyBorder="1" applyAlignment="1" applyProtection="1">
      <alignment horizontal="center" vertical="center"/>
      <protection hidden="1"/>
    </xf>
    <xf numFmtId="0" fontId="40" fillId="34" borderId="44" xfId="0" applyNumberFormat="1" applyFont="1" applyFill="1" applyBorder="1" applyAlignment="1" applyProtection="1">
      <alignment horizontal="center" vertical="center" wrapText="1"/>
      <protection hidden="1"/>
    </xf>
    <xf numFmtId="0" fontId="40" fillId="32" borderId="84" xfId="0" applyNumberFormat="1" applyFont="1" applyFill="1" applyBorder="1" applyAlignment="1" applyProtection="1">
      <alignment horizontal="center" vertical="center"/>
      <protection hidden="1"/>
    </xf>
    <xf numFmtId="0" fontId="40" fillId="32" borderId="85" xfId="0" applyNumberFormat="1" applyFont="1" applyFill="1" applyBorder="1" applyAlignment="1" applyProtection="1">
      <alignment horizontal="center" vertical="center"/>
      <protection hidden="1"/>
    </xf>
    <xf numFmtId="0" fontId="40" fillId="32" borderId="44" xfId="0" applyNumberFormat="1" applyFont="1" applyFill="1" applyBorder="1" applyAlignment="1" applyProtection="1">
      <alignment horizontal="center" vertical="center" wrapText="1"/>
      <protection hidden="1"/>
    </xf>
    <xf numFmtId="0" fontId="40" fillId="33" borderId="84" xfId="0" applyNumberFormat="1" applyFont="1" applyFill="1" applyBorder="1" applyAlignment="1" applyProtection="1">
      <alignment horizontal="center" vertical="center"/>
      <protection hidden="1"/>
    </xf>
    <xf numFmtId="0" fontId="40" fillId="33" borderId="85" xfId="0" applyNumberFormat="1" applyFont="1" applyFill="1" applyBorder="1" applyAlignment="1" applyProtection="1">
      <alignment horizontal="center" vertical="center"/>
      <protection hidden="1"/>
    </xf>
    <xf numFmtId="0" fontId="40" fillId="33" borderId="44" xfId="0" applyNumberFormat="1" applyFont="1" applyFill="1" applyBorder="1" applyAlignment="1" applyProtection="1">
      <alignment horizontal="center" vertical="center" wrapText="1"/>
      <protection hidden="1"/>
    </xf>
    <xf numFmtId="0" fontId="40" fillId="40" borderId="84" xfId="0" applyNumberFormat="1" applyFont="1" applyFill="1" applyBorder="1" applyAlignment="1" applyProtection="1">
      <alignment horizontal="center" vertical="center"/>
      <protection hidden="1"/>
    </xf>
    <xf numFmtId="0" fontId="40" fillId="40" borderId="85" xfId="0" applyNumberFormat="1" applyFont="1" applyFill="1" applyBorder="1" applyAlignment="1" applyProtection="1">
      <alignment horizontal="center" vertical="center"/>
      <protection hidden="1"/>
    </xf>
    <xf numFmtId="0" fontId="40" fillId="40" borderId="44" xfId="0" applyNumberFormat="1" applyFont="1" applyFill="1" applyBorder="1" applyAlignment="1" applyProtection="1">
      <alignment horizontal="center" vertical="center" wrapText="1"/>
      <protection hidden="1"/>
    </xf>
    <xf numFmtId="0" fontId="0" fillId="29" borderId="86" xfId="0" applyFill="1" applyBorder="1"/>
    <xf numFmtId="0" fontId="0" fillId="29" borderId="87" xfId="0" applyFill="1" applyBorder="1"/>
    <xf numFmtId="0" fontId="28" fillId="0" borderId="30" xfId="0" applyNumberFormat="1" applyFont="1" applyBorder="1" applyAlignment="1" applyProtection="1">
      <alignment vertical="center" wrapText="1"/>
      <protection locked="0"/>
    </xf>
    <xf numFmtId="0" fontId="28" fillId="38" borderId="15" xfId="0" applyNumberFormat="1" applyFont="1" applyFill="1" applyBorder="1" applyAlignment="1" applyProtection="1">
      <alignment horizontal="center" vertical="center"/>
      <protection hidden="1"/>
    </xf>
    <xf numFmtId="0" fontId="48" fillId="0" borderId="23" xfId="0" applyFont="1" applyFill="1" applyBorder="1" applyAlignment="1" applyProtection="1">
      <alignment vertical="top" wrapText="1"/>
      <protection locked="0"/>
    </xf>
    <xf numFmtId="0" fontId="48" fillId="0" borderId="0" xfId="0" applyFont="1" applyFill="1" applyBorder="1" applyAlignment="1" applyProtection="1">
      <alignment vertical="top" wrapText="1"/>
      <protection locked="0"/>
    </xf>
    <xf numFmtId="0" fontId="48" fillId="0" borderId="24" xfId="0" applyFont="1" applyFill="1" applyBorder="1" applyAlignment="1" applyProtection="1">
      <alignment vertical="top" wrapText="1"/>
      <protection locked="0"/>
    </xf>
    <xf numFmtId="0" fontId="48" fillId="0" borderId="20" xfId="0" applyFont="1" applyFill="1" applyBorder="1" applyAlignment="1" applyProtection="1">
      <alignment vertical="top" wrapText="1"/>
      <protection locked="0"/>
    </xf>
    <xf numFmtId="0" fontId="48" fillId="0" borderId="21" xfId="0" applyFont="1" applyFill="1" applyBorder="1" applyAlignment="1" applyProtection="1">
      <alignment vertical="top" wrapText="1"/>
      <protection locked="0"/>
    </xf>
    <xf numFmtId="0" fontId="48" fillId="0" borderId="22" xfId="0" applyFont="1" applyFill="1" applyBorder="1" applyAlignment="1" applyProtection="1">
      <alignment vertical="top" wrapText="1"/>
      <protection locked="0"/>
    </xf>
    <xf numFmtId="0" fontId="147" fillId="0" borderId="17" xfId="0" applyFont="1" applyBorder="1" applyAlignment="1" applyProtection="1">
      <alignment horizontal="right"/>
      <protection hidden="1"/>
    </xf>
    <xf numFmtId="0" fontId="132" fillId="0" borderId="20" xfId="0" applyFont="1" applyBorder="1" applyProtection="1">
      <protection hidden="1"/>
    </xf>
    <xf numFmtId="0" fontId="147" fillId="0" borderId="21" xfId="0" applyFont="1" applyBorder="1" applyAlignment="1" applyProtection="1">
      <alignment horizontal="right"/>
      <protection hidden="1"/>
    </xf>
    <xf numFmtId="0" fontId="124" fillId="0" borderId="0" xfId="0" applyFont="1" applyBorder="1" applyProtection="1">
      <protection hidden="1"/>
    </xf>
    <xf numFmtId="0" fontId="129" fillId="0" borderId="0" xfId="0" applyFont="1" applyBorder="1" applyAlignment="1" applyProtection="1">
      <protection hidden="1"/>
    </xf>
    <xf numFmtId="1" fontId="160" fillId="0" borderId="0" xfId="0" applyNumberFormat="1" applyFont="1" applyAlignment="1" applyProtection="1">
      <alignment horizontal="left"/>
      <protection hidden="1"/>
    </xf>
    <xf numFmtId="0" fontId="74" fillId="0" borderId="16" xfId="0" applyFont="1" applyFill="1" applyBorder="1" applyAlignment="1" applyProtection="1">
      <alignment vertical="justify"/>
      <protection hidden="1"/>
    </xf>
    <xf numFmtId="0" fontId="74" fillId="0" borderId="17" xfId="0" applyFont="1" applyFill="1" applyBorder="1" applyAlignment="1" applyProtection="1">
      <alignment vertical="justify"/>
      <protection hidden="1"/>
    </xf>
    <xf numFmtId="0" fontId="74" fillId="0" borderId="0" xfId="0" applyFont="1" applyFill="1" applyBorder="1" applyAlignment="1" applyProtection="1">
      <alignment vertical="justify"/>
      <protection hidden="1"/>
    </xf>
    <xf numFmtId="0" fontId="74" fillId="0" borderId="24" xfId="0" applyFont="1" applyFill="1" applyBorder="1" applyAlignment="1" applyProtection="1">
      <alignment vertical="justify"/>
      <protection hidden="1"/>
    </xf>
    <xf numFmtId="0" fontId="74" fillId="0" borderId="21" xfId="0" applyFont="1" applyFill="1" applyBorder="1" applyAlignment="1" applyProtection="1">
      <alignment vertical="justify"/>
      <protection hidden="1"/>
    </xf>
    <xf numFmtId="0" fontId="74" fillId="0" borderId="22" xfId="0" applyFont="1" applyFill="1" applyBorder="1" applyAlignment="1" applyProtection="1">
      <alignment vertical="justify"/>
      <protection hidden="1"/>
    </xf>
    <xf numFmtId="0" fontId="86" fillId="0" borderId="0" xfId="0" applyFont="1" applyFill="1" applyBorder="1" applyAlignment="1" applyProtection="1">
      <alignment horizontal="right"/>
      <protection hidden="1"/>
    </xf>
    <xf numFmtId="0" fontId="0" fillId="0" borderId="15" xfId="0" applyFill="1" applyBorder="1" applyAlignment="1">
      <alignment horizontal="right"/>
    </xf>
    <xf numFmtId="0" fontId="28" fillId="0" borderId="31" xfId="0" applyNumberFormat="1" applyFont="1" applyBorder="1" applyAlignment="1" applyProtection="1">
      <alignment vertical="justify"/>
      <protection locked="0"/>
    </xf>
    <xf numFmtId="0" fontId="58" fillId="0" borderId="0" xfId="0" applyFont="1" applyFill="1" applyBorder="1" applyAlignment="1" applyProtection="1">
      <alignment horizontal="left"/>
      <protection hidden="1"/>
    </xf>
    <xf numFmtId="1" fontId="39" fillId="0" borderId="0" xfId="0" applyNumberFormat="1" applyFont="1" applyBorder="1" applyAlignment="1" applyProtection="1">
      <alignment horizontal="center"/>
      <protection locked="0"/>
    </xf>
    <xf numFmtId="1" fontId="95" fillId="0" borderId="0" xfId="0" applyNumberFormat="1" applyFont="1" applyBorder="1" applyAlignment="1" applyProtection="1">
      <alignment horizontal="center"/>
      <protection locked="0"/>
    </xf>
    <xf numFmtId="1" fontId="39" fillId="0" borderId="0" xfId="0" applyNumberFormat="1" applyFont="1" applyBorder="1" applyAlignment="1" applyProtection="1">
      <alignment horizontal="center"/>
      <protection hidden="1"/>
    </xf>
    <xf numFmtId="0" fontId="94" fillId="0" borderId="0" xfId="0" applyFont="1" applyFill="1" applyBorder="1" applyAlignment="1">
      <alignment horizontal="right" vertical="center"/>
    </xf>
    <xf numFmtId="0" fontId="119" fillId="0" borderId="52" xfId="0" applyFont="1" applyFill="1" applyBorder="1" applyAlignment="1">
      <alignment vertical="center"/>
    </xf>
    <xf numFmtId="0" fontId="50" fillId="0" borderId="47" xfId="0" applyFont="1" applyFill="1" applyBorder="1" applyAlignment="1">
      <alignment horizontal="right"/>
    </xf>
    <xf numFmtId="0" fontId="0" fillId="0" borderId="21" xfId="0" applyFill="1" applyBorder="1"/>
    <xf numFmtId="0" fontId="40" fillId="37" borderId="25" xfId="0" applyNumberFormat="1" applyFont="1" applyFill="1" applyBorder="1" applyAlignment="1" applyProtection="1">
      <alignment horizontal="center" vertical="center" wrapText="1"/>
      <protection hidden="1"/>
    </xf>
    <xf numFmtId="0" fontId="162" fillId="0" borderId="0" xfId="0" applyFont="1" applyFill="1" applyBorder="1" applyAlignment="1" applyProtection="1">
      <alignment horizontal="left" vertical="center"/>
      <protection hidden="1"/>
    </xf>
    <xf numFmtId="0" fontId="84" fillId="0" borderId="0" xfId="0" applyFont="1" applyFill="1" applyBorder="1" applyAlignment="1" applyProtection="1">
      <alignment vertical="center"/>
      <protection hidden="1"/>
    </xf>
    <xf numFmtId="0" fontId="84" fillId="0" borderId="0" xfId="0" applyFont="1" applyFill="1" applyBorder="1" applyAlignment="1" applyProtection="1">
      <alignment horizontal="right" vertical="center"/>
      <protection hidden="1"/>
    </xf>
    <xf numFmtId="167" fontId="84" fillId="0" borderId="0" xfId="0" applyNumberFormat="1" applyFont="1" applyFill="1" applyBorder="1" applyAlignment="1" applyProtection="1">
      <alignment horizontal="left" vertical="center"/>
      <protection hidden="1"/>
    </xf>
    <xf numFmtId="0" fontId="91" fillId="0" borderId="0" xfId="0" applyFont="1" applyFill="1" applyBorder="1" applyAlignment="1" applyProtection="1">
      <alignment horizontal="center" vertical="center"/>
      <protection hidden="1"/>
    </xf>
    <xf numFmtId="0" fontId="91" fillId="0" borderId="24" xfId="0" applyFont="1" applyFill="1" applyBorder="1" applyAlignment="1" applyProtection="1">
      <alignment horizontal="center" vertical="center"/>
      <protection hidden="1"/>
    </xf>
    <xf numFmtId="0" fontId="162" fillId="0" borderId="0" xfId="0" applyFont="1" applyBorder="1" applyAlignment="1" applyProtection="1">
      <alignment vertical="center"/>
      <protection hidden="1"/>
    </xf>
    <xf numFmtId="0" fontId="34" fillId="0" borderId="0" xfId="0" applyFont="1" applyBorder="1" applyProtection="1">
      <protection hidden="1"/>
    </xf>
    <xf numFmtId="0" fontId="162" fillId="0" borderId="0" xfId="0" applyFont="1" applyFill="1" applyBorder="1" applyAlignment="1" applyProtection="1">
      <alignment horizontal="right" vertical="center"/>
      <protection hidden="1"/>
    </xf>
    <xf numFmtId="0" fontId="162" fillId="0" borderId="0" xfId="0" applyFont="1" applyFill="1" applyBorder="1" applyAlignment="1" applyProtection="1">
      <alignment vertical="center"/>
      <protection hidden="1"/>
    </xf>
    <xf numFmtId="0" fontId="83" fillId="0" borderId="0" xfId="0" applyFont="1" applyFill="1" applyBorder="1" applyAlignment="1" applyProtection="1">
      <alignment horizontal="right"/>
      <protection hidden="1"/>
    </xf>
    <xf numFmtId="0" fontId="83" fillId="0" borderId="0" xfId="0" applyFont="1" applyFill="1" applyBorder="1" applyProtection="1">
      <protection hidden="1"/>
    </xf>
    <xf numFmtId="0" fontId="83" fillId="0" borderId="24" xfId="0" applyFont="1" applyBorder="1" applyProtection="1">
      <protection hidden="1"/>
    </xf>
    <xf numFmtId="0" fontId="131" fillId="0" borderId="0" xfId="0" applyFont="1" applyBorder="1" applyProtection="1">
      <protection hidden="1"/>
    </xf>
    <xf numFmtId="0" fontId="48" fillId="0" borderId="0" xfId="0" applyFont="1" applyBorder="1" applyProtection="1">
      <protection hidden="1"/>
    </xf>
    <xf numFmtId="49" fontId="47" fillId="28" borderId="15" xfId="0" applyNumberFormat="1" applyFont="1" applyFill="1" applyBorder="1" applyAlignment="1" applyProtection="1">
      <alignment horizontal="left" vertical="center"/>
      <protection locked="0"/>
    </xf>
    <xf numFmtId="49" fontId="47" fillId="28" borderId="88" xfId="0" applyNumberFormat="1" applyFont="1" applyFill="1" applyBorder="1" applyAlignment="1" applyProtection="1">
      <alignment horizontal="left" vertical="center"/>
      <protection locked="0"/>
    </xf>
    <xf numFmtId="0" fontId="50" fillId="31" borderId="25" xfId="0" applyFont="1" applyFill="1" applyBorder="1" applyAlignment="1" applyProtection="1">
      <alignment horizontal="center" vertical="center"/>
      <protection hidden="1"/>
    </xf>
    <xf numFmtId="0" fontId="105" fillId="28" borderId="25" xfId="0" applyNumberFormat="1" applyFont="1" applyFill="1" applyBorder="1" applyAlignment="1" applyProtection="1">
      <alignment horizontal="center" vertical="justify"/>
      <protection hidden="1"/>
    </xf>
    <xf numFmtId="0" fontId="54" fillId="28" borderId="15" xfId="0" applyNumberFormat="1" applyFont="1" applyFill="1" applyBorder="1" applyAlignment="1" applyProtection="1">
      <alignment horizontal="center" vertical="center"/>
      <protection locked="0"/>
    </xf>
    <xf numFmtId="0" fontId="54" fillId="28" borderId="25" xfId="0" applyNumberFormat="1" applyFont="1" applyFill="1" applyBorder="1" applyAlignment="1" applyProtection="1">
      <alignment horizontal="center" vertical="center"/>
      <protection locked="0"/>
    </xf>
    <xf numFmtId="0" fontId="37" fillId="0" borderId="0" xfId="0" applyNumberFormat="1" applyFont="1" applyAlignment="1" applyProtection="1">
      <alignment horizontal="center" vertical="center" wrapText="1"/>
      <protection hidden="1"/>
    </xf>
    <xf numFmtId="0" fontId="53" fillId="27" borderId="0" xfId="0" applyFont="1" applyFill="1" applyBorder="1" applyAlignment="1" applyProtection="1">
      <alignment horizontal="right" vertical="center"/>
      <protection hidden="1"/>
    </xf>
    <xf numFmtId="0" fontId="50" fillId="38" borderId="15" xfId="0" applyFont="1" applyFill="1" applyBorder="1" applyAlignment="1" applyProtection="1">
      <alignment horizontal="left"/>
      <protection locked="0"/>
    </xf>
    <xf numFmtId="0" fontId="105" fillId="0" borderId="0" xfId="0" applyFont="1" applyFill="1" applyBorder="1" applyAlignment="1">
      <alignment horizontal="right"/>
    </xf>
    <xf numFmtId="0" fontId="0" fillId="0" borderId="0" xfId="0" applyFill="1" applyAlignment="1">
      <alignment horizontal="right"/>
    </xf>
    <xf numFmtId="167" fontId="36" fillId="31" borderId="89" xfId="57" applyFont="1" applyFill="1" applyBorder="1" applyAlignment="1" applyProtection="1">
      <alignment horizontal="right" vertical="center"/>
      <protection hidden="1"/>
    </xf>
    <xf numFmtId="167" fontId="36" fillId="31" borderId="26" xfId="57" applyFont="1" applyFill="1" applyBorder="1" applyAlignment="1" applyProtection="1">
      <alignment horizontal="right" vertical="center"/>
      <protection hidden="1"/>
    </xf>
    <xf numFmtId="0" fontId="65" fillId="0" borderId="0" xfId="0" applyFont="1" applyFill="1" applyBorder="1" applyAlignment="1" applyProtection="1">
      <alignment horizontal="left" vertical="center"/>
      <protection hidden="1"/>
    </xf>
    <xf numFmtId="167" fontId="36" fillId="0" borderId="89" xfId="57" applyFont="1" applyFill="1" applyBorder="1" applyAlignment="1" applyProtection="1">
      <alignment vertical="justify"/>
      <protection locked="0"/>
    </xf>
    <xf numFmtId="167" fontId="36" fillId="0" borderId="26" xfId="57" applyFont="1" applyFill="1" applyBorder="1" applyAlignment="1" applyProtection="1">
      <alignment vertical="justify"/>
      <protection locked="0"/>
    </xf>
    <xf numFmtId="49" fontId="37" fillId="0" borderId="0" xfId="73" applyNumberFormat="1" applyFont="1" applyFill="1" applyBorder="1" applyAlignment="1">
      <alignment horizontal="center" vertical="center"/>
    </xf>
    <xf numFmtId="49" fontId="37" fillId="0" borderId="0" xfId="73" applyNumberFormat="1" applyFont="1" applyFill="1" applyBorder="1" applyAlignment="1">
      <alignment horizontal="center" vertical="center" wrapText="1"/>
    </xf>
    <xf numFmtId="0" fontId="165" fillId="0" borderId="0" xfId="73" quotePrefix="1" applyFont="1" applyFill="1" applyBorder="1" applyAlignment="1">
      <alignment horizontal="center" vertical="center"/>
    </xf>
    <xf numFmtId="0" fontId="40" fillId="0" borderId="0" xfId="73" quotePrefix="1" applyFont="1" applyFill="1" applyBorder="1" applyAlignment="1">
      <alignment horizontal="center" vertical="center"/>
    </xf>
    <xf numFmtId="0" fontId="36" fillId="0" borderId="51" xfId="0" applyFont="1" applyFill="1" applyBorder="1" applyAlignment="1">
      <alignment horizontal="center"/>
    </xf>
    <xf numFmtId="49" fontId="0" fillId="28" borderId="15" xfId="0" applyNumberFormat="1" applyFill="1" applyBorder="1" applyAlignment="1" applyProtection="1">
      <alignment horizontal="center"/>
      <protection locked="0"/>
    </xf>
    <xf numFmtId="0" fontId="36" fillId="28" borderId="90" xfId="0" applyFont="1" applyFill="1" applyBorder="1" applyAlignment="1" applyProtection="1">
      <alignment horizontal="center"/>
      <protection locked="0"/>
    </xf>
    <xf numFmtId="0" fontId="149" fillId="0" borderId="0" xfId="0" applyFont="1" applyFill="1" applyBorder="1" applyAlignment="1">
      <alignment horizontal="center"/>
    </xf>
    <xf numFmtId="0" fontId="150" fillId="0" borderId="0" xfId="0" applyFont="1" applyFill="1" applyBorder="1" applyAlignment="1">
      <alignment horizontal="left"/>
    </xf>
    <xf numFmtId="0" fontId="150" fillId="0" borderId="51" xfId="0" applyFont="1" applyFill="1" applyBorder="1" applyAlignment="1">
      <alignment horizontal="right"/>
    </xf>
    <xf numFmtId="0" fontId="150" fillId="0" borderId="90" xfId="0" applyFont="1" applyFill="1" applyBorder="1" applyAlignment="1" applyProtection="1">
      <alignment horizontal="center"/>
      <protection locked="0"/>
    </xf>
    <xf numFmtId="49" fontId="150" fillId="0" borderId="15" xfId="0" applyNumberFormat="1" applyFont="1" applyFill="1" applyBorder="1" applyAlignment="1" applyProtection="1">
      <alignment horizontal="center"/>
      <protection hidden="1"/>
    </xf>
    <xf numFmtId="0" fontId="149" fillId="0" borderId="15" xfId="0" applyFont="1" applyFill="1" applyBorder="1"/>
    <xf numFmtId="0" fontId="72" fillId="41" borderId="0" xfId="72" applyFont="1" applyFill="1" applyBorder="1" applyAlignment="1" applyProtection="1">
      <alignment vertical="center"/>
      <protection hidden="1"/>
    </xf>
    <xf numFmtId="0" fontId="98" fillId="0" borderId="0" xfId="73" applyFont="1" applyFill="1" applyBorder="1" applyAlignment="1" applyProtection="1">
      <alignment vertical="center"/>
      <protection hidden="1"/>
    </xf>
    <xf numFmtId="49" fontId="63" fillId="42" borderId="0" xfId="72" applyNumberFormat="1" applyFont="1" applyFill="1" applyBorder="1" applyAlignment="1" applyProtection="1">
      <alignment vertical="center"/>
      <protection hidden="1"/>
    </xf>
    <xf numFmtId="49" fontId="63" fillId="43" borderId="0" xfId="72" applyNumberFormat="1" applyFont="1" applyFill="1" applyBorder="1" applyAlignment="1" applyProtection="1">
      <alignment vertical="center"/>
      <protection hidden="1"/>
    </xf>
    <xf numFmtId="49" fontId="63" fillId="42" borderId="0" xfId="73" applyNumberFormat="1" applyFont="1" applyFill="1" applyBorder="1" applyAlignment="1" applyProtection="1">
      <alignment vertical="center"/>
      <protection hidden="1"/>
    </xf>
    <xf numFmtId="49" fontId="63" fillId="42" borderId="0" xfId="73" applyNumberFormat="1" applyFont="1" applyFill="1" applyBorder="1" applyAlignment="1" applyProtection="1">
      <alignment horizontal="center" vertical="center" wrapText="1"/>
      <protection hidden="1"/>
    </xf>
    <xf numFmtId="49" fontId="63" fillId="0" borderId="0" xfId="72" applyNumberFormat="1" applyFont="1" applyFill="1" applyBorder="1" applyAlignment="1" applyProtection="1">
      <alignment vertical="center"/>
      <protection hidden="1"/>
    </xf>
    <xf numFmtId="49" fontId="63" fillId="0" borderId="0" xfId="73" applyNumberFormat="1" applyFont="1" applyFill="1" applyBorder="1" applyAlignment="1" applyProtection="1">
      <alignment horizontal="center" vertical="center" wrapText="1"/>
      <protection hidden="1"/>
    </xf>
    <xf numFmtId="49" fontId="37" fillId="44" borderId="0" xfId="72" applyNumberFormat="1" applyFont="1" applyFill="1" applyBorder="1" applyAlignment="1" applyProtection="1">
      <alignment horizontal="left" vertical="center"/>
      <protection hidden="1"/>
    </xf>
    <xf numFmtId="0" fontId="98" fillId="0" borderId="0" xfId="73" applyFont="1" applyFill="1" applyBorder="1" applyAlignment="1" applyProtection="1">
      <alignment vertical="center" wrapText="1"/>
      <protection hidden="1"/>
    </xf>
    <xf numFmtId="49" fontId="37" fillId="0" borderId="17" xfId="72" applyNumberFormat="1" applyFont="1" applyFill="1" applyBorder="1" applyAlignment="1" applyProtection="1">
      <alignment horizontal="left" vertical="center"/>
      <protection hidden="1"/>
    </xf>
    <xf numFmtId="49" fontId="37" fillId="0" borderId="19" xfId="72" applyNumberFormat="1" applyFont="1" applyFill="1" applyBorder="1" applyAlignment="1" applyProtection="1">
      <alignment horizontal="center" vertical="center"/>
      <protection hidden="1"/>
    </xf>
    <xf numFmtId="0" fontId="36" fillId="0" borderId="17" xfId="72" applyFont="1" applyFill="1" applyBorder="1" applyAlignment="1" applyProtection="1">
      <alignment horizontal="left" vertical="center"/>
      <protection hidden="1"/>
    </xf>
    <xf numFmtId="0" fontId="36" fillId="0" borderId="15" xfId="72" applyFont="1" applyFill="1" applyBorder="1" applyAlignment="1" applyProtection="1">
      <alignment horizontal="left" vertical="center"/>
      <protection hidden="1"/>
    </xf>
    <xf numFmtId="0" fontId="120" fillId="0" borderId="15" xfId="73" applyFont="1" applyFill="1" applyBorder="1" applyAlignment="1" applyProtection="1">
      <alignment horizontal="center" vertical="center" wrapText="1"/>
      <protection hidden="1"/>
    </xf>
    <xf numFmtId="0" fontId="98" fillId="0" borderId="15" xfId="73" applyFont="1" applyFill="1" applyBorder="1" applyAlignment="1" applyProtection="1">
      <alignment vertical="center" wrapText="1"/>
      <protection hidden="1"/>
    </xf>
    <xf numFmtId="0" fontId="36" fillId="0" borderId="24" xfId="72" applyFont="1" applyFill="1" applyBorder="1" applyAlignment="1" applyProtection="1">
      <alignment horizontal="left" vertical="center"/>
      <protection hidden="1"/>
    </xf>
    <xf numFmtId="0" fontId="36" fillId="0" borderId="22" xfId="72" applyFont="1" applyFill="1" applyBorder="1" applyAlignment="1" applyProtection="1">
      <alignment horizontal="left" vertical="center"/>
      <protection hidden="1"/>
    </xf>
    <xf numFmtId="0" fontId="37" fillId="0" borderId="24" xfId="72" applyFont="1" applyFill="1" applyBorder="1" applyAlignment="1" applyProtection="1">
      <alignment horizontal="left" vertical="center"/>
      <protection hidden="1"/>
    </xf>
    <xf numFmtId="0" fontId="36" fillId="0" borderId="15" xfId="72" applyFont="1" applyFill="1" applyBorder="1" applyAlignment="1" applyProtection="1">
      <alignment vertical="center"/>
      <protection hidden="1"/>
    </xf>
    <xf numFmtId="49" fontId="37" fillId="0" borderId="23" xfId="72" applyNumberFormat="1" applyFont="1" applyFill="1" applyBorder="1" applyAlignment="1" applyProtection="1">
      <alignment horizontal="center" vertical="center"/>
      <protection hidden="1"/>
    </xf>
    <xf numFmtId="0" fontId="36" fillId="0" borderId="0" xfId="72" applyFont="1" applyFill="1" applyBorder="1" applyAlignment="1" applyProtection="1">
      <alignment vertical="center"/>
      <protection hidden="1"/>
    </xf>
    <xf numFmtId="0" fontId="37" fillId="44" borderId="0" xfId="72" applyFont="1" applyFill="1" applyBorder="1" applyAlignment="1" applyProtection="1">
      <alignment horizontal="left" vertical="center"/>
      <protection hidden="1"/>
    </xf>
    <xf numFmtId="0" fontId="37" fillId="0" borderId="17" xfId="72" applyFont="1" applyFill="1" applyBorder="1" applyAlignment="1" applyProtection="1">
      <alignment horizontal="left" vertical="center"/>
      <protection hidden="1"/>
    </xf>
    <xf numFmtId="0" fontId="36" fillId="0" borderId="15" xfId="72" applyFont="1" applyFill="1" applyBorder="1" applyAlignment="1" applyProtection="1">
      <alignment horizontal="center" vertical="center"/>
      <protection hidden="1"/>
    </xf>
    <xf numFmtId="0" fontId="37" fillId="0" borderId="24" xfId="72" quotePrefix="1" applyFont="1" applyFill="1" applyBorder="1" applyAlignment="1" applyProtection="1">
      <alignment horizontal="left" vertical="center"/>
      <protection hidden="1"/>
    </xf>
    <xf numFmtId="0" fontId="36" fillId="0" borderId="24" xfId="72" applyFont="1" applyFill="1" applyBorder="1" applyAlignment="1" applyProtection="1">
      <alignment horizontal="left" vertical="center" wrapText="1"/>
      <protection hidden="1"/>
    </xf>
    <xf numFmtId="0" fontId="36" fillId="0" borderId="15" xfId="72" applyFont="1" applyFill="1" applyBorder="1" applyAlignment="1" applyProtection="1">
      <alignment horizontal="left" vertical="center" wrapText="1"/>
      <protection hidden="1"/>
    </xf>
    <xf numFmtId="0" fontId="36" fillId="0" borderId="22" xfId="72" applyFont="1" applyFill="1" applyBorder="1" applyAlignment="1" applyProtection="1">
      <alignment horizontal="left" vertical="center" wrapText="1"/>
      <protection hidden="1"/>
    </xf>
    <xf numFmtId="0" fontId="36" fillId="0" borderId="17" xfId="72" applyFont="1" applyFill="1" applyBorder="1" applyAlignment="1" applyProtection="1">
      <alignment horizontal="left" vertical="center" wrapText="1"/>
      <protection hidden="1"/>
    </xf>
    <xf numFmtId="0" fontId="120" fillId="0" borderId="15" xfId="73" applyFont="1" applyFill="1" applyBorder="1" applyAlignment="1" applyProtection="1">
      <alignment vertical="center" wrapText="1"/>
      <protection hidden="1"/>
    </xf>
    <xf numFmtId="0" fontId="36" fillId="0" borderId="25" xfId="72" applyFont="1" applyFill="1" applyBorder="1" applyAlignment="1" applyProtection="1">
      <alignment horizontal="left" vertical="center"/>
      <protection hidden="1"/>
    </xf>
    <xf numFmtId="0" fontId="37" fillId="0" borderId="22" xfId="72" quotePrefix="1" applyFont="1" applyFill="1" applyBorder="1" applyAlignment="1" applyProtection="1">
      <alignment horizontal="left" vertical="center"/>
      <protection hidden="1"/>
    </xf>
    <xf numFmtId="0" fontId="36" fillId="0" borderId="25" xfId="72" applyFont="1" applyFill="1" applyBorder="1" applyAlignment="1" applyProtection="1">
      <alignment horizontal="left" vertical="center" wrapText="1"/>
      <protection hidden="1"/>
    </xf>
    <xf numFmtId="0" fontId="37" fillId="0" borderId="0" xfId="72" quotePrefix="1" applyFont="1" applyFill="1" applyBorder="1" applyAlignment="1" applyProtection="1">
      <alignment vertical="center"/>
      <protection hidden="1"/>
    </xf>
    <xf numFmtId="0" fontId="120" fillId="0" borderId="15" xfId="73" applyFont="1" applyFill="1" applyBorder="1" applyAlignment="1" applyProtection="1">
      <alignment horizontal="center" vertical="center"/>
      <protection hidden="1"/>
    </xf>
    <xf numFmtId="0" fontId="120" fillId="0" borderId="0" xfId="73" applyFont="1" applyFill="1" applyBorder="1" applyAlignment="1" applyProtection="1">
      <alignment vertical="center"/>
      <protection hidden="1"/>
    </xf>
    <xf numFmtId="0" fontId="36" fillId="0" borderId="15" xfId="73" applyFont="1" applyFill="1" applyBorder="1" applyAlignment="1" applyProtection="1">
      <alignment horizontal="center" vertical="center" wrapText="1"/>
      <protection hidden="1"/>
    </xf>
    <xf numFmtId="0" fontId="54" fillId="0" borderId="15" xfId="73" applyFont="1" applyFill="1" applyBorder="1" applyAlignment="1" applyProtection="1">
      <alignment vertical="center" wrapText="1"/>
      <protection hidden="1"/>
    </xf>
    <xf numFmtId="0" fontId="98" fillId="0" borderId="15" xfId="73" applyFont="1" applyFill="1" applyBorder="1" applyAlignment="1" applyProtection="1">
      <alignment horizontal="left" vertical="center" wrapText="1"/>
      <protection hidden="1"/>
    </xf>
    <xf numFmtId="0" fontId="37" fillId="0" borderId="22" xfId="72" applyFont="1" applyFill="1" applyBorder="1" applyAlignment="1" applyProtection="1">
      <alignment horizontal="left" vertical="center"/>
      <protection hidden="1"/>
    </xf>
    <xf numFmtId="0" fontId="120" fillId="0" borderId="15" xfId="73" applyFont="1" applyFill="1" applyBorder="1" applyAlignment="1" applyProtection="1">
      <alignment vertical="center"/>
      <protection hidden="1"/>
    </xf>
    <xf numFmtId="0" fontId="120" fillId="0" borderId="0" xfId="73" applyFont="1" applyFill="1" applyBorder="1" applyAlignment="1" applyProtection="1">
      <alignment horizontal="center" vertical="center"/>
      <protection hidden="1"/>
    </xf>
    <xf numFmtId="0" fontId="98" fillId="0" borderId="0" xfId="73" applyFont="1" applyFill="1" applyBorder="1" applyAlignment="1" applyProtection="1">
      <alignment horizontal="center" vertical="center"/>
      <protection hidden="1"/>
    </xf>
    <xf numFmtId="0" fontId="47" fillId="27" borderId="48" xfId="0" applyFont="1" applyFill="1" applyBorder="1" applyAlignment="1">
      <alignment horizontal="left"/>
    </xf>
    <xf numFmtId="0" fontId="0" fillId="28" borderId="91" xfId="0" applyFill="1" applyBorder="1" applyAlignment="1" applyProtection="1">
      <alignment horizontal="center"/>
      <protection locked="0"/>
    </xf>
    <xf numFmtId="0" fontId="0" fillId="0" borderId="92" xfId="0" applyFill="1" applyBorder="1"/>
    <xf numFmtId="0" fontId="0" fillId="0" borderId="93" xfId="0" applyFill="1" applyBorder="1"/>
    <xf numFmtId="0" fontId="37" fillId="29" borderId="83" xfId="0" applyFont="1" applyFill="1" applyBorder="1" applyAlignment="1" applyProtection="1">
      <alignment horizontal="center"/>
      <protection hidden="1"/>
    </xf>
    <xf numFmtId="0" fontId="105" fillId="29" borderId="28" xfId="0" applyFont="1" applyFill="1" applyBorder="1" applyAlignment="1" applyProtection="1">
      <alignment horizontal="center"/>
      <protection hidden="1"/>
    </xf>
    <xf numFmtId="0" fontId="53" fillId="0" borderId="0" xfId="0" applyFont="1" applyAlignment="1" applyProtection="1">
      <alignment horizontal="right"/>
      <protection hidden="1"/>
    </xf>
    <xf numFmtId="0" fontId="40" fillId="44" borderId="15" xfId="0" applyNumberFormat="1" applyFont="1" applyFill="1" applyBorder="1" applyAlignment="1" applyProtection="1">
      <alignment horizontal="center" vertical="center"/>
      <protection hidden="1"/>
    </xf>
    <xf numFmtId="0" fontId="105" fillId="44" borderId="15" xfId="0" applyNumberFormat="1" applyFont="1" applyFill="1" applyBorder="1" applyAlignment="1" applyProtection="1">
      <alignment horizontal="center" vertical="justify"/>
      <protection hidden="1"/>
    </xf>
    <xf numFmtId="0" fontId="40" fillId="44" borderId="25" xfId="68" applyNumberFormat="1" applyFont="1" applyFill="1" applyBorder="1" applyAlignment="1" applyProtection="1">
      <alignment horizontal="center" vertical="top"/>
      <protection hidden="1"/>
    </xf>
    <xf numFmtId="0" fontId="40" fillId="37" borderId="83" xfId="0" applyNumberFormat="1" applyFont="1" applyFill="1" applyBorder="1" applyAlignment="1" applyProtection="1">
      <alignment horizontal="center" vertical="justify"/>
      <protection hidden="1"/>
    </xf>
    <xf numFmtId="0" fontId="40" fillId="37" borderId="94" xfId="0" applyNumberFormat="1" applyFont="1" applyFill="1" applyBorder="1" applyAlignment="1" applyProtection="1">
      <alignment horizontal="center" vertical="center"/>
      <protection hidden="1"/>
    </xf>
    <xf numFmtId="0" fontId="40" fillId="37" borderId="25" xfId="68" applyNumberFormat="1" applyFont="1" applyFill="1" applyBorder="1" applyAlignment="1" applyProtection="1">
      <alignment horizontal="center" vertical="center"/>
      <protection hidden="1"/>
    </xf>
    <xf numFmtId="0" fontId="54" fillId="37" borderId="15" xfId="68" applyNumberFormat="1" applyFont="1" applyFill="1" applyBorder="1" applyAlignment="1" applyProtection="1">
      <alignment horizontal="center" vertical="justify"/>
      <protection hidden="1"/>
    </xf>
    <xf numFmtId="49" fontId="40" fillId="37" borderId="26" xfId="0" applyNumberFormat="1" applyFont="1" applyFill="1" applyBorder="1" applyAlignment="1" applyProtection="1">
      <alignment horizontal="center" vertical="center"/>
      <protection hidden="1"/>
    </xf>
    <xf numFmtId="0" fontId="40" fillId="37" borderId="17" xfId="0" applyNumberFormat="1" applyFont="1" applyFill="1" applyBorder="1" applyAlignment="1" applyProtection="1">
      <alignment horizontal="center" vertical="center" wrapText="1"/>
      <protection hidden="1"/>
    </xf>
    <xf numFmtId="0" fontId="40" fillId="37" borderId="15" xfId="68" applyNumberFormat="1" applyFont="1" applyFill="1" applyBorder="1" applyAlignment="1" applyProtection="1">
      <alignment horizontal="center" vertical="center"/>
      <protection hidden="1"/>
    </xf>
    <xf numFmtId="0" fontId="105" fillId="37" borderId="26" xfId="68" applyNumberFormat="1" applyFont="1" applyFill="1" applyBorder="1" applyAlignment="1" applyProtection="1">
      <alignment horizontal="center" vertical="justify" wrapText="1"/>
      <protection hidden="1"/>
    </xf>
    <xf numFmtId="165" fontId="115" fillId="37" borderId="30" xfId="0" applyNumberFormat="1" applyFont="1" applyFill="1" applyBorder="1" applyAlignment="1" applyProtection="1">
      <alignment vertical="center" wrapText="1"/>
      <protection hidden="1"/>
    </xf>
    <xf numFmtId="165" fontId="115" fillId="29" borderId="15" xfId="0" applyNumberFormat="1" applyFont="1" applyFill="1" applyBorder="1" applyAlignment="1" applyProtection="1">
      <alignment vertical="center" wrapText="1"/>
      <protection hidden="1"/>
    </xf>
    <xf numFmtId="165" fontId="115" fillId="34" borderId="15" xfId="0" applyNumberFormat="1" applyFont="1" applyFill="1" applyBorder="1" applyAlignment="1" applyProtection="1">
      <alignment vertical="center" wrapText="1"/>
      <protection hidden="1"/>
    </xf>
    <xf numFmtId="49" fontId="164" fillId="41" borderId="0" xfId="72" applyNumberFormat="1" applyFont="1" applyFill="1" applyBorder="1" applyAlignment="1" applyProtection="1">
      <alignment vertical="center"/>
      <protection hidden="1"/>
    </xf>
    <xf numFmtId="49" fontId="36" fillId="0" borderId="0" xfId="72" applyNumberFormat="1" applyFont="1" applyFill="1" applyBorder="1" applyAlignment="1" applyProtection="1">
      <alignment vertical="center"/>
      <protection hidden="1"/>
    </xf>
    <xf numFmtId="49" fontId="37" fillId="0" borderId="0" xfId="72" applyNumberFormat="1" applyFont="1" applyFill="1" applyBorder="1" applyAlignment="1" applyProtection="1">
      <alignment vertical="center"/>
      <protection hidden="1"/>
    </xf>
    <xf numFmtId="49" fontId="98" fillId="0" borderId="0" xfId="73" applyNumberFormat="1" applyFont="1" applyFill="1" applyBorder="1" applyAlignment="1" applyProtection="1">
      <alignment horizontal="center" vertical="center"/>
      <protection hidden="1"/>
    </xf>
    <xf numFmtId="49" fontId="37" fillId="0" borderId="20" xfId="72" applyNumberFormat="1" applyFont="1" applyFill="1" applyBorder="1" applyAlignment="1" applyProtection="1">
      <alignment horizontal="center" vertical="center"/>
      <protection hidden="1"/>
    </xf>
    <xf numFmtId="0" fontId="98" fillId="44" borderId="0" xfId="73" applyFont="1" applyFill="1" applyBorder="1" applyAlignment="1" applyProtection="1">
      <alignment vertical="center"/>
      <protection hidden="1"/>
    </xf>
    <xf numFmtId="0" fontId="165" fillId="0" borderId="0" xfId="73" applyFont="1" applyFill="1" applyBorder="1" applyAlignment="1" applyProtection="1">
      <alignment horizontal="center" vertical="center"/>
      <protection hidden="1"/>
    </xf>
    <xf numFmtId="0" fontId="165" fillId="44" borderId="0" xfId="73" applyFont="1" applyFill="1" applyBorder="1" applyAlignment="1" applyProtection="1">
      <alignment horizontal="center" vertical="center"/>
      <protection hidden="1"/>
    </xf>
    <xf numFmtId="49" fontId="167" fillId="44" borderId="0" xfId="72" applyNumberFormat="1" applyFont="1" applyFill="1" applyBorder="1" applyAlignment="1" applyProtection="1">
      <alignment horizontal="center" vertical="center"/>
      <protection hidden="1"/>
    </xf>
    <xf numFmtId="49" fontId="167" fillId="44" borderId="0" xfId="72" quotePrefix="1" applyNumberFormat="1" applyFont="1" applyFill="1" applyBorder="1" applyAlignment="1" applyProtection="1">
      <alignment horizontal="center" vertical="center"/>
      <protection hidden="1"/>
    </xf>
    <xf numFmtId="0" fontId="164" fillId="41" borderId="0" xfId="73" applyFont="1" applyFill="1" applyBorder="1" applyAlignment="1" applyProtection="1">
      <alignment horizontal="left" vertical="center"/>
      <protection hidden="1"/>
    </xf>
    <xf numFmtId="0" fontId="164" fillId="41" borderId="0" xfId="73" applyFont="1" applyFill="1" applyBorder="1" applyAlignment="1" applyProtection="1">
      <alignment vertical="center"/>
      <protection hidden="1"/>
    </xf>
    <xf numFmtId="0" fontId="164" fillId="41" borderId="0" xfId="73" applyFont="1" applyFill="1" applyBorder="1" applyAlignment="1" applyProtection="1">
      <alignment horizontal="center" vertical="center"/>
      <protection hidden="1"/>
    </xf>
    <xf numFmtId="0" fontId="98" fillId="0" borderId="0" xfId="73" applyFont="1" applyBorder="1" applyAlignment="1" applyProtection="1">
      <alignment vertical="center"/>
      <protection hidden="1"/>
    </xf>
    <xf numFmtId="49" fontId="63" fillId="45" borderId="0" xfId="73" applyNumberFormat="1" applyFont="1" applyFill="1" applyBorder="1" applyAlignment="1" applyProtection="1">
      <alignment horizontal="center" vertical="center"/>
      <protection hidden="1"/>
    </xf>
    <xf numFmtId="49" fontId="63" fillId="45" borderId="0" xfId="73" applyNumberFormat="1" applyFont="1" applyFill="1" applyBorder="1" applyAlignment="1" applyProtection="1">
      <alignment vertical="center"/>
      <protection hidden="1"/>
    </xf>
    <xf numFmtId="49" fontId="63" fillId="43" borderId="0" xfId="73" applyNumberFormat="1" applyFont="1" applyFill="1" applyBorder="1" applyAlignment="1" applyProtection="1">
      <alignment horizontal="center" vertical="center" wrapText="1"/>
      <protection hidden="1"/>
    </xf>
    <xf numFmtId="49" fontId="63" fillId="43" borderId="0" xfId="73" applyNumberFormat="1" applyFont="1" applyFill="1" applyBorder="1" applyAlignment="1" applyProtection="1">
      <alignment vertical="center" wrapText="1"/>
      <protection hidden="1"/>
    </xf>
    <xf numFmtId="49" fontId="63" fillId="46" borderId="0" xfId="73" applyNumberFormat="1" applyFont="1" applyFill="1" applyBorder="1" applyAlignment="1" applyProtection="1">
      <alignment vertical="center"/>
      <protection hidden="1"/>
    </xf>
    <xf numFmtId="49" fontId="63" fillId="45" borderId="0" xfId="73" applyNumberFormat="1" applyFont="1" applyFill="1" applyBorder="1" applyAlignment="1" applyProtection="1">
      <alignment horizontal="left" vertical="center"/>
      <protection hidden="1"/>
    </xf>
    <xf numFmtId="49" fontId="63" fillId="43" borderId="0" xfId="73" applyNumberFormat="1" applyFont="1" applyFill="1" applyBorder="1" applyAlignment="1" applyProtection="1">
      <alignment horizontal="left" vertical="center" wrapText="1"/>
      <protection hidden="1"/>
    </xf>
    <xf numFmtId="49" fontId="63" fillId="47" borderId="0" xfId="73" applyNumberFormat="1" applyFont="1" applyFill="1" applyBorder="1" applyAlignment="1" applyProtection="1">
      <alignment horizontal="center" vertical="center"/>
      <protection hidden="1"/>
    </xf>
    <xf numFmtId="49" fontId="63" fillId="47" borderId="0" xfId="73" applyNumberFormat="1" applyFont="1" applyFill="1" applyBorder="1" applyAlignment="1" applyProtection="1">
      <alignment horizontal="center" vertical="center" wrapText="1"/>
      <protection hidden="1"/>
    </xf>
    <xf numFmtId="49" fontId="167" fillId="44" borderId="0" xfId="73" applyNumberFormat="1" applyFont="1" applyFill="1" applyBorder="1" applyAlignment="1" applyProtection="1">
      <alignment horizontal="center" vertical="center"/>
      <protection hidden="1"/>
    </xf>
    <xf numFmtId="0" fontId="37" fillId="44" borderId="0" xfId="73" applyFont="1" applyFill="1" applyBorder="1" applyAlignment="1" applyProtection="1">
      <alignment horizontal="left" vertical="center"/>
      <protection hidden="1"/>
    </xf>
    <xf numFmtId="49" fontId="37" fillId="44" borderId="0" xfId="73" applyNumberFormat="1" applyFont="1" applyFill="1" applyBorder="1" applyAlignment="1" applyProtection="1">
      <alignment horizontal="center" vertical="center"/>
      <protection hidden="1"/>
    </xf>
    <xf numFmtId="0" fontId="36" fillId="44" borderId="0" xfId="73" applyFont="1" applyFill="1" applyBorder="1" applyAlignment="1" applyProtection="1">
      <alignment horizontal="left" vertical="center"/>
      <protection hidden="1"/>
    </xf>
    <xf numFmtId="49" fontId="37" fillId="44" borderId="0" xfId="73" applyNumberFormat="1" applyFont="1" applyFill="1" applyBorder="1" applyAlignment="1" applyProtection="1">
      <alignment vertical="center"/>
      <protection hidden="1"/>
    </xf>
    <xf numFmtId="49" fontId="37" fillId="0" borderId="19" xfId="73" applyNumberFormat="1" applyFont="1" applyFill="1" applyBorder="1" applyAlignment="1" applyProtection="1">
      <alignment horizontal="center" vertical="center"/>
      <protection hidden="1"/>
    </xf>
    <xf numFmtId="0" fontId="37" fillId="0" borderId="17" xfId="73" applyFont="1" applyFill="1" applyBorder="1" applyAlignment="1" applyProtection="1">
      <alignment horizontal="left" vertical="center"/>
      <protection hidden="1"/>
    </xf>
    <xf numFmtId="49" fontId="37" fillId="0" borderId="25" xfId="73" applyNumberFormat="1" applyFont="1" applyFill="1" applyBorder="1" applyAlignment="1" applyProtection="1">
      <alignment horizontal="center" vertical="center"/>
      <protection hidden="1"/>
    </xf>
    <xf numFmtId="0" fontId="36" fillId="0" borderId="15" xfId="73" applyFont="1" applyFill="1" applyBorder="1" applyAlignment="1" applyProtection="1">
      <alignment horizontal="left" vertical="center"/>
      <protection hidden="1"/>
    </xf>
    <xf numFmtId="49" fontId="37" fillId="0" borderId="15" xfId="73" applyNumberFormat="1" applyFont="1" applyFill="1" applyBorder="1" applyAlignment="1" applyProtection="1">
      <alignment horizontal="center" vertical="center"/>
      <protection hidden="1"/>
    </xf>
    <xf numFmtId="49" fontId="37" fillId="0" borderId="15" xfId="73" applyNumberFormat="1" applyFont="1" applyFill="1" applyBorder="1" applyAlignment="1" applyProtection="1">
      <alignment vertical="center"/>
      <protection hidden="1"/>
    </xf>
    <xf numFmtId="49" fontId="37" fillId="0" borderId="20" xfId="73" applyNumberFormat="1" applyFont="1" applyFill="1" applyBorder="1" applyAlignment="1" applyProtection="1">
      <alignment horizontal="center" vertical="center"/>
      <protection hidden="1"/>
    </xf>
    <xf numFmtId="0" fontId="36" fillId="0" borderId="22" xfId="73" applyFont="1" applyFill="1" applyBorder="1" applyAlignment="1" applyProtection="1">
      <alignment horizontal="left" vertical="center"/>
      <protection hidden="1"/>
    </xf>
    <xf numFmtId="49" fontId="37" fillId="0" borderId="0" xfId="73" applyNumberFormat="1" applyFont="1" applyFill="1" applyBorder="1" applyAlignment="1" applyProtection="1">
      <alignment horizontal="center" vertical="center"/>
      <protection hidden="1"/>
    </xf>
    <xf numFmtId="0" fontId="37" fillId="0" borderId="0" xfId="73" applyFont="1" applyFill="1" applyBorder="1" applyAlignment="1" applyProtection="1">
      <alignment horizontal="left" vertical="center"/>
      <protection hidden="1"/>
    </xf>
    <xf numFmtId="0" fontId="36" fillId="0" borderId="0" xfId="73" applyFont="1" applyFill="1" applyBorder="1" applyAlignment="1" applyProtection="1">
      <alignment horizontal="left" vertical="center"/>
      <protection hidden="1"/>
    </xf>
    <xf numFmtId="49" fontId="37" fillId="0" borderId="0" xfId="73" applyNumberFormat="1" applyFont="1" applyFill="1" applyBorder="1" applyAlignment="1" applyProtection="1">
      <alignment vertical="center"/>
      <protection hidden="1"/>
    </xf>
    <xf numFmtId="0" fontId="36" fillId="44" borderId="0" xfId="73" applyFont="1" applyFill="1" applyBorder="1" applyAlignment="1" applyProtection="1">
      <alignment vertical="center"/>
      <protection hidden="1"/>
    </xf>
    <xf numFmtId="0" fontId="98" fillId="0" borderId="15" xfId="73" applyFont="1" applyBorder="1" applyAlignment="1" applyProtection="1">
      <alignment horizontal="left" vertical="center"/>
      <protection hidden="1"/>
    </xf>
    <xf numFmtId="49" fontId="37" fillId="0" borderId="23" xfId="73" applyNumberFormat="1" applyFont="1" applyFill="1" applyBorder="1" applyAlignment="1" applyProtection="1">
      <alignment horizontal="center" vertical="center"/>
      <protection hidden="1"/>
    </xf>
    <xf numFmtId="0" fontId="36" fillId="0" borderId="24" xfId="73" applyFont="1" applyFill="1" applyBorder="1" applyAlignment="1" applyProtection="1">
      <alignment horizontal="left" vertical="center"/>
      <protection hidden="1"/>
    </xf>
    <xf numFmtId="0" fontId="98" fillId="0" borderId="15" xfId="73" applyFont="1" applyFill="1" applyBorder="1" applyAlignment="1" applyProtection="1">
      <alignment horizontal="left" vertical="center"/>
      <protection hidden="1"/>
    </xf>
    <xf numFmtId="49" fontId="167" fillId="44" borderId="0" xfId="73" applyNumberFormat="1" applyFont="1" applyFill="1" applyBorder="1" applyAlignment="1" applyProtection="1">
      <alignment horizontal="center" vertical="center" wrapText="1"/>
      <protection hidden="1"/>
    </xf>
    <xf numFmtId="0" fontId="37" fillId="44" borderId="0" xfId="73" applyFont="1" applyFill="1" applyBorder="1" applyAlignment="1" applyProtection="1">
      <alignment horizontal="left" vertical="center" wrapText="1"/>
      <protection hidden="1"/>
    </xf>
    <xf numFmtId="49" fontId="37" fillId="0" borderId="19" xfId="73" applyNumberFormat="1" applyFont="1" applyFill="1" applyBorder="1" applyAlignment="1" applyProtection="1">
      <alignment horizontal="center" vertical="center" wrapText="1"/>
      <protection hidden="1"/>
    </xf>
    <xf numFmtId="0" fontId="37" fillId="0" borderId="17" xfId="73" applyFont="1" applyFill="1" applyBorder="1" applyAlignment="1" applyProtection="1">
      <alignment horizontal="left" vertical="center" wrapText="1"/>
      <protection hidden="1"/>
    </xf>
    <xf numFmtId="0" fontId="36" fillId="0" borderId="15" xfId="73" applyFont="1" applyFill="1" applyBorder="1" applyAlignment="1" applyProtection="1">
      <alignment horizontal="center" vertical="center"/>
      <protection hidden="1"/>
    </xf>
    <xf numFmtId="0" fontId="98" fillId="0" borderId="15" xfId="73" applyFont="1" applyFill="1" applyBorder="1" applyAlignment="1" applyProtection="1">
      <alignment vertical="center"/>
      <protection hidden="1"/>
    </xf>
    <xf numFmtId="49" fontId="37" fillId="0" borderId="23" xfId="73" applyNumberFormat="1" applyFont="1" applyFill="1" applyBorder="1" applyAlignment="1" applyProtection="1">
      <alignment horizontal="center" vertical="center" wrapText="1"/>
      <protection hidden="1"/>
    </xf>
    <xf numFmtId="0" fontId="36" fillId="0" borderId="15" xfId="73" applyFont="1" applyFill="1" applyBorder="1" applyAlignment="1" applyProtection="1">
      <alignment vertical="center"/>
      <protection hidden="1"/>
    </xf>
    <xf numFmtId="0" fontId="98" fillId="0" borderId="24" xfId="73" applyFont="1" applyFill="1" applyBorder="1" applyAlignment="1" applyProtection="1">
      <alignment horizontal="left" vertical="center"/>
      <protection hidden="1"/>
    </xf>
    <xf numFmtId="0" fontId="37" fillId="0" borderId="24" xfId="73" applyFont="1" applyFill="1" applyBorder="1" applyAlignment="1" applyProtection="1">
      <alignment horizontal="left" vertical="center" wrapText="1"/>
      <protection hidden="1"/>
    </xf>
    <xf numFmtId="49" fontId="37" fillId="0" borderId="20" xfId="73" applyNumberFormat="1" applyFont="1" applyFill="1" applyBorder="1" applyAlignment="1" applyProtection="1">
      <alignment horizontal="center" vertical="center" wrapText="1"/>
      <protection hidden="1"/>
    </xf>
    <xf numFmtId="0" fontId="37" fillId="0" borderId="22" xfId="73" applyFont="1" applyFill="1" applyBorder="1" applyAlignment="1" applyProtection="1">
      <alignment horizontal="left" vertical="center" wrapText="1"/>
      <protection hidden="1"/>
    </xf>
    <xf numFmtId="0" fontId="98" fillId="0" borderId="15" xfId="73" applyFont="1" applyBorder="1" applyAlignment="1" applyProtection="1">
      <alignment vertical="center"/>
      <protection hidden="1"/>
    </xf>
    <xf numFmtId="0" fontId="37" fillId="0" borderId="24" xfId="73" applyFont="1" applyFill="1" applyBorder="1" applyAlignment="1" applyProtection="1">
      <alignment horizontal="left" vertical="center"/>
      <protection hidden="1"/>
    </xf>
    <xf numFmtId="0" fontId="98" fillId="0" borderId="22" xfId="73" applyFont="1" applyFill="1" applyBorder="1" applyAlignment="1" applyProtection="1">
      <alignment horizontal="left" vertical="center"/>
      <protection hidden="1"/>
    </xf>
    <xf numFmtId="0" fontId="168" fillId="44" borderId="0" xfId="73" quotePrefix="1" applyFont="1" applyFill="1" applyBorder="1" applyAlignment="1" applyProtection="1">
      <alignment horizontal="center" vertical="center"/>
      <protection hidden="1"/>
    </xf>
    <xf numFmtId="0" fontId="165" fillId="44" borderId="0" xfId="73" applyFont="1" applyFill="1" applyBorder="1" applyAlignment="1" applyProtection="1">
      <alignment horizontal="left" vertical="center"/>
      <protection hidden="1"/>
    </xf>
    <xf numFmtId="0" fontId="165" fillId="0" borderId="19" xfId="73" quotePrefix="1" applyFont="1" applyFill="1" applyBorder="1" applyAlignment="1" applyProtection="1">
      <alignment horizontal="center" vertical="center"/>
      <protection hidden="1"/>
    </xf>
    <xf numFmtId="0" fontId="165" fillId="0" borderId="17" xfId="73" applyFont="1" applyFill="1" applyBorder="1" applyAlignment="1" applyProtection="1">
      <alignment horizontal="left" vertical="center"/>
      <protection hidden="1"/>
    </xf>
    <xf numFmtId="0" fontId="165" fillId="0" borderId="23" xfId="73" quotePrefix="1" applyFont="1" applyFill="1" applyBorder="1" applyAlignment="1" applyProtection="1">
      <alignment horizontal="center" vertical="center"/>
      <protection hidden="1"/>
    </xf>
    <xf numFmtId="0" fontId="54" fillId="0" borderId="15" xfId="73" applyFont="1" applyFill="1" applyBorder="1" applyAlignment="1" applyProtection="1">
      <alignment horizontal="left" vertical="center"/>
      <protection hidden="1"/>
    </xf>
    <xf numFmtId="0" fontId="165" fillId="0" borderId="20" xfId="73" quotePrefix="1" applyFont="1" applyFill="1" applyBorder="1" applyAlignment="1" applyProtection="1">
      <alignment horizontal="center" vertical="center"/>
      <protection hidden="1"/>
    </xf>
    <xf numFmtId="0" fontId="98" fillId="44" borderId="0" xfId="73" applyFont="1" applyFill="1" applyBorder="1" applyAlignment="1" applyProtection="1">
      <alignment horizontal="center" vertical="center"/>
      <protection hidden="1"/>
    </xf>
    <xf numFmtId="0" fontId="165" fillId="0" borderId="24" xfId="73" applyFont="1" applyFill="1" applyBorder="1" applyAlignment="1" applyProtection="1">
      <alignment horizontal="left" vertical="center"/>
      <protection hidden="1"/>
    </xf>
    <xf numFmtId="0" fontId="165" fillId="0" borderId="25" xfId="73" quotePrefix="1" applyFont="1" applyFill="1" applyBorder="1" applyAlignment="1" applyProtection="1">
      <alignment horizontal="center" vertical="center"/>
      <protection hidden="1"/>
    </xf>
    <xf numFmtId="0" fontId="98" fillId="0" borderId="0" xfId="73" applyFont="1" applyFill="1" applyBorder="1" applyAlignment="1" applyProtection="1">
      <alignment horizontal="left" vertical="center"/>
      <protection hidden="1"/>
    </xf>
    <xf numFmtId="0" fontId="165" fillId="0" borderId="22" xfId="73" applyFont="1" applyFill="1" applyBorder="1" applyAlignment="1" applyProtection="1">
      <alignment horizontal="left" vertical="center"/>
      <protection hidden="1"/>
    </xf>
    <xf numFmtId="0" fontId="165" fillId="0" borderId="25" xfId="73" applyFont="1" applyFill="1" applyBorder="1" applyAlignment="1" applyProtection="1">
      <alignment horizontal="center" vertical="center"/>
      <protection hidden="1"/>
    </xf>
    <xf numFmtId="0" fontId="98" fillId="0" borderId="0" xfId="73" applyFont="1" applyBorder="1" applyAlignment="1" applyProtection="1">
      <alignment horizontal="center" vertical="center"/>
      <protection hidden="1"/>
    </xf>
    <xf numFmtId="0" fontId="98" fillId="0" borderId="0" xfId="73" applyFont="1" applyBorder="1" applyAlignment="1" applyProtection="1">
      <alignment horizontal="left" vertical="center"/>
      <protection hidden="1"/>
    </xf>
    <xf numFmtId="49" fontId="37" fillId="0" borderId="0" xfId="72" applyNumberFormat="1" applyFont="1" applyFill="1" applyBorder="1" applyAlignment="1" applyProtection="1">
      <alignment horizontal="center" vertical="center"/>
      <protection hidden="1"/>
    </xf>
    <xf numFmtId="0" fontId="36" fillId="0" borderId="0" xfId="72" applyFont="1" applyFill="1" applyBorder="1" applyAlignment="1" applyProtection="1">
      <alignment horizontal="left" vertical="center"/>
      <protection hidden="1"/>
    </xf>
    <xf numFmtId="0" fontId="120" fillId="0" borderId="0" xfId="73" applyFont="1" applyFill="1" applyBorder="1" applyAlignment="1" applyProtection="1">
      <alignment horizontal="center" vertical="center" wrapText="1"/>
      <protection hidden="1"/>
    </xf>
    <xf numFmtId="0" fontId="36" fillId="0" borderId="0" xfId="72" applyFont="1" applyFill="1" applyBorder="1" applyAlignment="1" applyProtection="1">
      <alignment horizontal="center" vertical="center"/>
      <protection hidden="1"/>
    </xf>
    <xf numFmtId="0" fontId="36" fillId="0" borderId="0" xfId="72" applyFont="1" applyFill="1" applyBorder="1" applyAlignment="1" applyProtection="1">
      <alignment horizontal="left" vertical="center" wrapText="1"/>
      <protection hidden="1"/>
    </xf>
    <xf numFmtId="49" fontId="37" fillId="0" borderId="25" xfId="72" applyNumberFormat="1" applyFont="1" applyFill="1" applyBorder="1" applyAlignment="1" applyProtection="1">
      <alignment horizontal="center" vertical="center"/>
      <protection hidden="1"/>
    </xf>
    <xf numFmtId="49" fontId="37" fillId="29" borderId="0" xfId="72" applyNumberFormat="1" applyFont="1" applyFill="1" applyBorder="1" applyAlignment="1" applyProtection="1">
      <alignment horizontal="center" vertical="center"/>
      <protection hidden="1"/>
    </xf>
    <xf numFmtId="0" fontId="36" fillId="29" borderId="0" xfId="72" applyFont="1" applyFill="1" applyBorder="1" applyAlignment="1" applyProtection="1">
      <alignment horizontal="left" vertical="center"/>
      <protection hidden="1"/>
    </xf>
    <xf numFmtId="0" fontId="37" fillId="29" borderId="0" xfId="72" quotePrefix="1" applyFont="1" applyFill="1" applyBorder="1" applyAlignment="1" applyProtection="1">
      <alignment horizontal="center" vertical="center"/>
      <protection hidden="1"/>
    </xf>
    <xf numFmtId="0" fontId="37" fillId="0" borderId="0" xfId="72" quotePrefix="1" applyFont="1" applyFill="1" applyBorder="1" applyAlignment="1" applyProtection="1">
      <alignment horizontal="center" vertical="center"/>
      <protection hidden="1"/>
    </xf>
    <xf numFmtId="0" fontId="36" fillId="29" borderId="0" xfId="72" applyFont="1" applyFill="1" applyBorder="1" applyAlignment="1" applyProtection="1">
      <alignment horizontal="left" vertical="center" wrapText="1"/>
      <protection hidden="1"/>
    </xf>
    <xf numFmtId="0" fontId="54" fillId="0" borderId="0" xfId="0" applyFont="1" applyFill="1" applyBorder="1" applyProtection="1">
      <protection hidden="1"/>
    </xf>
    <xf numFmtId="49" fontId="37" fillId="0" borderId="20" xfId="72" quotePrefix="1" applyNumberFormat="1" applyFont="1" applyFill="1" applyBorder="1" applyAlignment="1" applyProtection="1">
      <alignment horizontal="center" vertical="center"/>
      <protection hidden="1"/>
    </xf>
    <xf numFmtId="0" fontId="37" fillId="0" borderId="21" xfId="72" quotePrefix="1" applyFont="1" applyFill="1" applyBorder="1" applyAlignment="1" applyProtection="1">
      <alignment horizontal="center" vertical="center"/>
      <protection hidden="1"/>
    </xf>
    <xf numFmtId="49" fontId="37" fillId="0" borderId="21" xfId="72" applyNumberFormat="1" applyFont="1" applyFill="1" applyBorder="1" applyAlignment="1" applyProtection="1">
      <alignment horizontal="center" vertical="center"/>
      <protection hidden="1"/>
    </xf>
    <xf numFmtId="49" fontId="37" fillId="0" borderId="24" xfId="72" applyNumberFormat="1" applyFont="1" applyFill="1" applyBorder="1" applyAlignment="1" applyProtection="1">
      <alignment horizontal="left" vertical="center"/>
      <protection hidden="1"/>
    </xf>
    <xf numFmtId="49" fontId="50" fillId="0" borderId="45" xfId="0" applyNumberFormat="1" applyFont="1" applyBorder="1" applyAlignment="1" applyProtection="1">
      <alignment horizontal="left" vertical="justify"/>
      <protection locked="0"/>
    </xf>
    <xf numFmtId="49" fontId="50" fillId="0" borderId="26" xfId="0" applyNumberFormat="1" applyFont="1" applyBorder="1" applyAlignment="1" applyProtection="1">
      <alignment horizontal="left" vertical="justify"/>
      <protection locked="0"/>
    </xf>
    <xf numFmtId="49" fontId="37" fillId="0" borderId="16" xfId="72" applyNumberFormat="1" applyFont="1" applyFill="1" applyBorder="1" applyAlignment="1" applyProtection="1">
      <alignment horizontal="center" vertical="center"/>
      <protection hidden="1"/>
    </xf>
    <xf numFmtId="0" fontId="37" fillId="0" borderId="16" xfId="72" quotePrefix="1" applyFont="1" applyFill="1" applyBorder="1" applyAlignment="1" applyProtection="1">
      <alignment horizontal="center" vertical="center"/>
      <protection hidden="1"/>
    </xf>
    <xf numFmtId="0" fontId="37" fillId="0" borderId="18" xfId="72" quotePrefix="1" applyFont="1" applyFill="1" applyBorder="1" applyAlignment="1" applyProtection="1">
      <alignment horizontal="center" vertical="center"/>
      <protection hidden="1"/>
    </xf>
    <xf numFmtId="49" fontId="37" fillId="0" borderId="19" xfId="72" quotePrefix="1" applyNumberFormat="1" applyFont="1" applyFill="1" applyBorder="1" applyAlignment="1" applyProtection="1">
      <alignment horizontal="center" vertical="center"/>
      <protection hidden="1"/>
    </xf>
    <xf numFmtId="0" fontId="165" fillId="44" borderId="15" xfId="73" applyFont="1" applyFill="1" applyBorder="1" applyAlignment="1" applyProtection="1">
      <alignment horizontal="center" vertical="center"/>
      <protection hidden="1"/>
    </xf>
    <xf numFmtId="0" fontId="44" fillId="38" borderId="15" xfId="0" applyNumberFormat="1" applyFont="1" applyFill="1" applyBorder="1" applyAlignment="1" applyProtection="1">
      <alignment horizontal="center" vertical="center" wrapText="1"/>
      <protection hidden="1"/>
    </xf>
    <xf numFmtId="0" fontId="36" fillId="0" borderId="0" xfId="0" applyNumberFormat="1" applyFont="1" applyBorder="1" applyAlignment="1" applyProtection="1">
      <alignment vertical="center"/>
      <protection hidden="1"/>
    </xf>
    <xf numFmtId="0" fontId="50" fillId="37" borderId="18" xfId="68" applyNumberFormat="1" applyFont="1" applyFill="1" applyBorder="1" applyAlignment="1" applyProtection="1">
      <alignment horizontal="center" vertical="justify"/>
      <protection hidden="1"/>
    </xf>
    <xf numFmtId="0" fontId="36" fillId="0" borderId="95" xfId="0" applyNumberFormat="1" applyFont="1" applyFill="1" applyBorder="1" applyAlignment="1" applyProtection="1">
      <alignment horizontal="center" vertical="center"/>
      <protection hidden="1"/>
    </xf>
    <xf numFmtId="0" fontId="36" fillId="0" borderId="96" xfId="0" applyNumberFormat="1" applyFont="1" applyFill="1" applyBorder="1" applyAlignment="1" applyProtection="1">
      <alignment horizontal="justify" vertical="center"/>
      <protection hidden="1"/>
    </xf>
    <xf numFmtId="0" fontId="36" fillId="0" borderId="96" xfId="0" applyNumberFormat="1" applyFont="1" applyFill="1" applyBorder="1" applyAlignment="1" applyProtection="1">
      <alignment vertical="center"/>
      <protection hidden="1"/>
    </xf>
    <xf numFmtId="0" fontId="0" fillId="0" borderId="96" xfId="0" applyFill="1" applyBorder="1"/>
    <xf numFmtId="0" fontId="38" fillId="0" borderId="97" xfId="0" applyNumberFormat="1" applyFont="1" applyFill="1" applyBorder="1" applyAlignment="1" applyProtection="1">
      <alignment vertical="center"/>
      <protection hidden="1"/>
    </xf>
    <xf numFmtId="0" fontId="37" fillId="0" borderId="45" xfId="0" applyNumberFormat="1" applyFont="1" applyFill="1" applyBorder="1" applyAlignment="1" applyProtection="1">
      <alignment horizontal="center" vertical="center"/>
      <protection hidden="1"/>
    </xf>
    <xf numFmtId="0" fontId="36" fillId="0" borderId="21" xfId="0" applyNumberFormat="1" applyFont="1" applyFill="1" applyBorder="1" applyAlignment="1" applyProtection="1">
      <alignment vertical="center"/>
      <protection hidden="1"/>
    </xf>
    <xf numFmtId="0" fontId="36" fillId="0" borderId="98" xfId="0" applyNumberFormat="1" applyFont="1" applyFill="1" applyBorder="1" applyAlignment="1" applyProtection="1">
      <alignment horizontal="center" vertical="center"/>
      <protection hidden="1"/>
    </xf>
    <xf numFmtId="0" fontId="36" fillId="0" borderId="21" xfId="0" applyNumberFormat="1" applyFont="1" applyFill="1" applyBorder="1" applyAlignment="1" applyProtection="1">
      <alignment horizontal="center" vertical="center"/>
      <protection hidden="1"/>
    </xf>
    <xf numFmtId="169" fontId="28" fillId="0" borderId="99" xfId="57" applyNumberFormat="1" applyFont="1" applyFill="1" applyBorder="1" applyAlignment="1" applyProtection="1">
      <alignment horizontal="center" vertical="justify"/>
      <protection hidden="1"/>
    </xf>
    <xf numFmtId="169" fontId="28" fillId="0" borderId="100" xfId="57" applyNumberFormat="1" applyFont="1" applyFill="1" applyBorder="1" applyAlignment="1" applyProtection="1">
      <alignment horizontal="center" vertical="justify"/>
      <protection hidden="1"/>
    </xf>
    <xf numFmtId="0" fontId="38" fillId="0" borderId="99" xfId="0" applyNumberFormat="1" applyFont="1" applyFill="1" applyBorder="1" applyAlignment="1" applyProtection="1">
      <alignment vertical="center"/>
      <protection hidden="1"/>
    </xf>
    <xf numFmtId="49" fontId="36" fillId="0" borderId="96" xfId="0" applyNumberFormat="1" applyFont="1" applyFill="1" applyBorder="1" applyAlignment="1" applyProtection="1">
      <alignment horizontal="center" vertical="center"/>
      <protection hidden="1"/>
    </xf>
    <xf numFmtId="49" fontId="36" fillId="0" borderId="101" xfId="0" applyNumberFormat="1" applyFont="1" applyFill="1" applyBorder="1" applyAlignment="1" applyProtection="1">
      <alignment horizontal="center" vertical="center"/>
      <protection hidden="1"/>
    </xf>
    <xf numFmtId="0" fontId="36" fillId="0" borderId="21" xfId="0" applyNumberFormat="1" applyFont="1" applyFill="1" applyBorder="1" applyAlignment="1" applyProtection="1">
      <alignment horizontal="left" vertical="center"/>
      <protection hidden="1"/>
    </xf>
    <xf numFmtId="0" fontId="36" fillId="0" borderId="27" xfId="0" applyNumberFormat="1" applyFont="1" applyFill="1" applyBorder="1" applyAlignment="1" applyProtection="1">
      <alignment vertical="center"/>
      <protection hidden="1"/>
    </xf>
    <xf numFmtId="0" fontId="36" fillId="38" borderId="32" xfId="0" applyNumberFormat="1" applyFont="1" applyFill="1" applyBorder="1" applyAlignment="1" applyProtection="1">
      <alignment horizontal="center" vertical="center" wrapText="1"/>
      <protection hidden="1"/>
    </xf>
    <xf numFmtId="0" fontId="36" fillId="0" borderId="27" xfId="0" applyNumberFormat="1" applyFont="1" applyFill="1" applyBorder="1" applyAlignment="1" applyProtection="1">
      <alignment horizontal="center" vertical="center"/>
      <protection hidden="1"/>
    </xf>
    <xf numFmtId="0" fontId="104" fillId="0" borderId="21" xfId="0" applyNumberFormat="1" applyFont="1" applyFill="1" applyBorder="1" applyAlignment="1" applyProtection="1">
      <alignment vertical="center" wrapText="1"/>
      <protection hidden="1"/>
    </xf>
    <xf numFmtId="0" fontId="104" fillId="0" borderId="0" xfId="0" applyNumberFormat="1" applyFont="1" applyFill="1" applyBorder="1" applyAlignment="1" applyProtection="1">
      <alignment vertical="center" wrapText="1"/>
      <protection hidden="1"/>
    </xf>
    <xf numFmtId="0" fontId="37" fillId="0" borderId="102" xfId="0" applyNumberFormat="1" applyFont="1" applyFill="1" applyBorder="1" applyAlignment="1" applyProtection="1">
      <alignment horizontal="center" vertical="center" wrapText="1"/>
      <protection hidden="1"/>
    </xf>
    <xf numFmtId="0" fontId="28" fillId="0" borderId="27" xfId="0" applyNumberFormat="1" applyFont="1" applyFill="1" applyBorder="1" applyAlignment="1" applyProtection="1">
      <alignment horizontal="center" vertical="center" wrapText="1"/>
      <protection hidden="1"/>
    </xf>
    <xf numFmtId="0" fontId="32" fillId="28" borderId="67" xfId="0" applyFont="1" applyFill="1" applyBorder="1" applyAlignment="1">
      <alignment horizontal="right"/>
    </xf>
    <xf numFmtId="0" fontId="107" fillId="28" borderId="58" xfId="0" applyFont="1" applyFill="1" applyBorder="1"/>
    <xf numFmtId="0" fontId="112" fillId="28" borderId="74" xfId="0" applyFont="1" applyFill="1" applyBorder="1"/>
    <xf numFmtId="0" fontId="44" fillId="0" borderId="19" xfId="0" applyFont="1" applyFill="1" applyBorder="1" applyProtection="1">
      <protection hidden="1"/>
    </xf>
    <xf numFmtId="0" fontId="45" fillId="0" borderId="16" xfId="0" applyFont="1" applyFill="1" applyBorder="1" applyAlignment="1" applyProtection="1">
      <alignment horizontal="center"/>
      <protection hidden="1"/>
    </xf>
    <xf numFmtId="0" fontId="44" fillId="0" borderId="103" xfId="0" applyFont="1" applyFill="1" applyBorder="1" applyProtection="1">
      <protection hidden="1"/>
    </xf>
    <xf numFmtId="0" fontId="44" fillId="0" borderId="20" xfId="0" applyFont="1" applyFill="1" applyBorder="1" applyAlignment="1" applyProtection="1">
      <alignment horizontal="right"/>
      <protection hidden="1"/>
    </xf>
    <xf numFmtId="14" fontId="46" fillId="0" borderId="21" xfId="0" applyNumberFormat="1" applyFont="1" applyFill="1" applyBorder="1" applyAlignment="1" applyProtection="1">
      <alignment horizontal="center"/>
      <protection hidden="1"/>
    </xf>
    <xf numFmtId="0" fontId="0" fillId="0" borderId="104" xfId="0" applyFill="1" applyBorder="1" applyProtection="1">
      <protection hidden="1"/>
    </xf>
    <xf numFmtId="0" fontId="38" fillId="0" borderId="16" xfId="0" applyFont="1" applyFill="1" applyBorder="1" applyAlignment="1" applyProtection="1">
      <alignment horizontal="left"/>
      <protection hidden="1"/>
    </xf>
    <xf numFmtId="0" fontId="38" fillId="0" borderId="103" xfId="0" applyFont="1" applyFill="1" applyBorder="1" applyAlignment="1" applyProtection="1">
      <alignment horizontal="left"/>
      <protection hidden="1"/>
    </xf>
    <xf numFmtId="0" fontId="44" fillId="0" borderId="16" xfId="0" applyFont="1" applyFill="1" applyBorder="1" applyAlignment="1" applyProtection="1">
      <alignment vertical="justify"/>
      <protection hidden="1"/>
    </xf>
    <xf numFmtId="0" fontId="44" fillId="0" borderId="17" xfId="0" applyFont="1" applyFill="1" applyBorder="1" applyAlignment="1" applyProtection="1">
      <alignment vertical="justify"/>
      <protection hidden="1"/>
    </xf>
    <xf numFmtId="14" fontId="38" fillId="0" borderId="21" xfId="0" applyNumberFormat="1" applyFont="1" applyFill="1" applyBorder="1" applyAlignment="1" applyProtection="1">
      <alignment horizontal="left"/>
      <protection hidden="1"/>
    </xf>
    <xf numFmtId="0" fontId="36" fillId="0" borderId="104" xfId="0" applyFont="1" applyFill="1" applyBorder="1" applyProtection="1">
      <protection hidden="1"/>
    </xf>
    <xf numFmtId="0" fontId="44" fillId="0" borderId="21" xfId="0" applyFont="1" applyFill="1" applyBorder="1" applyAlignment="1" applyProtection="1">
      <alignment vertical="justify"/>
      <protection hidden="1"/>
    </xf>
    <xf numFmtId="0" fontId="44" fillId="0" borderId="22" xfId="0" applyFont="1" applyFill="1" applyBorder="1" applyAlignment="1" applyProtection="1">
      <alignment vertical="justify"/>
      <protection hidden="1"/>
    </xf>
    <xf numFmtId="0" fontId="36" fillId="0" borderId="29" xfId="0" applyNumberFormat="1" applyFont="1" applyBorder="1" applyAlignment="1" applyProtection="1">
      <alignment vertical="center"/>
      <protection locked="0"/>
    </xf>
    <xf numFmtId="0" fontId="36" fillId="0" borderId="0" xfId="0" applyNumberFormat="1" applyFont="1" applyAlignment="1" applyProtection="1">
      <alignment vertical="center"/>
      <protection locked="0"/>
    </xf>
    <xf numFmtId="0" fontId="85" fillId="0" borderId="21" xfId="0" applyFont="1" applyFill="1" applyBorder="1" applyAlignment="1" applyProtection="1">
      <alignment horizontal="left"/>
      <protection hidden="1"/>
    </xf>
    <xf numFmtId="0" fontId="60" fillId="0" borderId="21" xfId="0" applyFont="1" applyFill="1" applyBorder="1" applyAlignment="1" applyProtection="1">
      <alignment vertical="center"/>
      <protection hidden="1"/>
    </xf>
    <xf numFmtId="0" fontId="53" fillId="0" borderId="0" xfId="0" applyFont="1" applyFill="1" applyAlignment="1" applyProtection="1">
      <alignment vertical="top" wrapText="1"/>
      <protection hidden="1"/>
    </xf>
    <xf numFmtId="167" fontId="53" fillId="0" borderId="22" xfId="57" applyFont="1" applyFill="1" applyBorder="1" applyAlignment="1" applyProtection="1">
      <alignment horizontal="right" vertical="center"/>
      <protection hidden="1"/>
    </xf>
    <xf numFmtId="0" fontId="1" fillId="0" borderId="22" xfId="0" applyFont="1" applyBorder="1" applyProtection="1">
      <protection hidden="1"/>
    </xf>
    <xf numFmtId="0" fontId="141" fillId="0" borderId="16" xfId="0" applyFont="1" applyBorder="1" applyAlignment="1" applyProtection="1">
      <alignment vertical="center"/>
      <protection hidden="1"/>
    </xf>
    <xf numFmtId="0" fontId="147" fillId="0" borderId="23" xfId="0" applyFont="1" applyFill="1" applyBorder="1" applyAlignment="1" applyProtection="1">
      <alignment horizontal="left"/>
      <protection hidden="1"/>
    </xf>
    <xf numFmtId="0" fontId="147" fillId="0" borderId="20" xfId="0" applyFont="1" applyFill="1" applyBorder="1" applyAlignment="1" applyProtection="1">
      <alignment horizontal="left"/>
      <protection hidden="1"/>
    </xf>
    <xf numFmtId="0" fontId="147" fillId="0" borderId="23" xfId="0" applyFont="1" applyFill="1" applyBorder="1" applyAlignment="1" applyProtection="1">
      <alignment horizontal="left" vertical="top"/>
      <protection hidden="1"/>
    </xf>
    <xf numFmtId="0" fontId="114" fillId="0" borderId="23" xfId="0" applyFont="1" applyBorder="1" applyProtection="1">
      <protection hidden="1"/>
    </xf>
    <xf numFmtId="0" fontId="34" fillId="0" borderId="0" xfId="0" applyFont="1" applyBorder="1" applyAlignment="1" applyProtection="1">
      <alignment horizontal="left"/>
      <protection hidden="1"/>
    </xf>
    <xf numFmtId="0" fontId="77" fillId="0" borderId="0" xfId="0" applyFont="1" applyFill="1" applyBorder="1" applyAlignment="1" applyProtection="1">
      <alignment vertical="center"/>
      <protection hidden="1"/>
    </xf>
    <xf numFmtId="0" fontId="59" fillId="0" borderId="0" xfId="0" applyFont="1" applyFill="1" applyAlignment="1" applyProtection="1">
      <alignment horizontal="left"/>
      <protection hidden="1"/>
    </xf>
    <xf numFmtId="0" fontId="59" fillId="0" borderId="0" xfId="0" applyFont="1" applyAlignment="1" applyProtection="1">
      <alignment horizontal="left"/>
      <protection hidden="1"/>
    </xf>
    <xf numFmtId="0" fontId="98" fillId="0" borderId="0" xfId="0" applyFont="1" applyFill="1" applyBorder="1" applyProtection="1">
      <protection hidden="1"/>
    </xf>
    <xf numFmtId="0" fontId="98" fillId="0" borderId="0" xfId="0" applyFont="1" applyFill="1" applyBorder="1" applyAlignment="1" applyProtection="1">
      <alignment horizontal="center"/>
      <protection hidden="1"/>
    </xf>
    <xf numFmtId="0" fontId="98" fillId="0" borderId="0" xfId="0" applyFont="1" applyFill="1" applyBorder="1" applyAlignment="1" applyProtection="1">
      <protection hidden="1"/>
    </xf>
    <xf numFmtId="0" fontId="98" fillId="0" borderId="24" xfId="0" applyFont="1" applyFill="1" applyBorder="1" applyAlignment="1" applyProtection="1">
      <protection hidden="1"/>
    </xf>
    <xf numFmtId="0" fontId="69" fillId="0" borderId="21" xfId="0" applyFont="1" applyFill="1" applyBorder="1" applyProtection="1">
      <protection hidden="1"/>
    </xf>
    <xf numFmtId="0" fontId="88" fillId="0" borderId="0" xfId="0" applyFont="1" applyBorder="1" applyAlignment="1" applyProtection="1">
      <alignment horizontal="right"/>
      <protection hidden="1"/>
    </xf>
    <xf numFmtId="0" fontId="29" fillId="0" borderId="0" xfId="0" applyFont="1" applyAlignment="1" applyProtection="1">
      <alignment horizontal="left"/>
      <protection hidden="1"/>
    </xf>
    <xf numFmtId="0" fontId="36" fillId="38" borderId="15" xfId="0" applyNumberFormat="1" applyFont="1" applyFill="1" applyBorder="1" applyAlignment="1" applyProtection="1">
      <alignment horizontal="center" vertical="center"/>
      <protection hidden="1"/>
    </xf>
    <xf numFmtId="0" fontId="36" fillId="38" borderId="25" xfId="0" applyNumberFormat="1" applyFont="1" applyFill="1" applyBorder="1" applyAlignment="1" applyProtection="1">
      <alignment horizontal="center" vertical="center" wrapText="1"/>
      <protection hidden="1"/>
    </xf>
    <xf numFmtId="165" fontId="91" fillId="28" borderId="74" xfId="0" applyNumberFormat="1" applyFont="1" applyFill="1" applyBorder="1" applyAlignment="1" applyProtection="1">
      <alignment horizontal="center"/>
      <protection locked="0"/>
    </xf>
    <xf numFmtId="0" fontId="175" fillId="0" borderId="16" xfId="0" applyFont="1" applyFill="1" applyBorder="1" applyAlignment="1">
      <alignment horizontal="right"/>
    </xf>
    <xf numFmtId="0" fontId="91" fillId="0" borderId="0" xfId="0" applyFont="1" applyFill="1" applyAlignment="1" applyProtection="1">
      <alignment horizontal="left"/>
      <protection hidden="1"/>
    </xf>
    <xf numFmtId="49" fontId="36" fillId="28" borderId="15" xfId="0" applyNumberFormat="1" applyFont="1" applyFill="1" applyBorder="1" applyAlignment="1" applyProtection="1">
      <alignment horizontal="justify" vertical="center"/>
      <protection locked="0"/>
    </xf>
    <xf numFmtId="49" fontId="36" fillId="28" borderId="15" xfId="0" applyNumberFormat="1" applyFont="1" applyFill="1" applyBorder="1" applyProtection="1">
      <protection locked="0"/>
    </xf>
    <xf numFmtId="0" fontId="36" fillId="28" borderId="15" xfId="0" applyFont="1" applyFill="1" applyBorder="1" applyAlignment="1" applyProtection="1">
      <alignment horizontal="left" vertical="justify"/>
      <protection locked="0"/>
    </xf>
    <xf numFmtId="0" fontId="175" fillId="0" borderId="0" xfId="0" applyFont="1" applyFill="1" applyBorder="1" applyAlignment="1">
      <alignment horizontal="right"/>
    </xf>
    <xf numFmtId="0" fontId="74" fillId="0" borderId="0" xfId="0" applyFont="1" applyFill="1" applyBorder="1" applyAlignment="1" applyProtection="1">
      <alignment horizontal="left" vertical="center"/>
      <protection hidden="1"/>
    </xf>
    <xf numFmtId="0" fontId="54" fillId="0" borderId="0" xfId="0" applyFont="1" applyAlignment="1" applyProtection="1">
      <alignment horizontal="right"/>
      <protection hidden="1"/>
    </xf>
    <xf numFmtId="0" fontId="74" fillId="0" borderId="0" xfId="0" applyFont="1" applyBorder="1" applyProtection="1">
      <protection hidden="1"/>
    </xf>
    <xf numFmtId="0" fontId="61" fillId="0" borderId="30" xfId="0" applyFont="1" applyBorder="1" applyProtection="1">
      <protection hidden="1"/>
    </xf>
    <xf numFmtId="0" fontId="74" fillId="0" borderId="18" xfId="0" applyFont="1" applyBorder="1" applyProtection="1">
      <protection hidden="1"/>
    </xf>
    <xf numFmtId="0" fontId="74" fillId="0" borderId="25" xfId="0" applyFont="1" applyBorder="1" applyProtection="1">
      <protection hidden="1"/>
    </xf>
    <xf numFmtId="0" fontId="158" fillId="0" borderId="0" xfId="0" applyFont="1" applyFill="1" applyBorder="1" applyAlignment="1" applyProtection="1">
      <alignment vertical="center"/>
      <protection hidden="1"/>
    </xf>
    <xf numFmtId="0" fontId="70" fillId="0" borderId="0" xfId="0" applyFont="1" applyBorder="1" applyAlignment="1" applyProtection="1">
      <alignment horizontal="right"/>
      <protection hidden="1"/>
    </xf>
    <xf numFmtId="0" fontId="69" fillId="0" borderId="0" xfId="0" applyFont="1" applyBorder="1" applyAlignment="1" applyProtection="1">
      <alignment vertical="center"/>
      <protection hidden="1"/>
    </xf>
    <xf numFmtId="0" fontId="152" fillId="0" borderId="0" xfId="0" applyFont="1" applyFill="1" applyBorder="1" applyAlignment="1" applyProtection="1">
      <alignment horizontal="right"/>
      <protection hidden="1"/>
    </xf>
    <xf numFmtId="0" fontId="71" fillId="0" borderId="16" xfId="0" applyFont="1" applyFill="1" applyBorder="1" applyAlignment="1" applyProtection="1">
      <alignment horizontal="right"/>
      <protection hidden="1"/>
    </xf>
    <xf numFmtId="0" fontId="72" fillId="0" borderId="16" xfId="0" applyFont="1" applyBorder="1" applyAlignment="1" applyProtection="1">
      <alignment vertical="center"/>
      <protection hidden="1"/>
    </xf>
    <xf numFmtId="0" fontId="90" fillId="0" borderId="21" xfId="0" applyFont="1" applyFill="1" applyBorder="1" applyAlignment="1" applyProtection="1">
      <alignment horizontal="right" vertical="center"/>
      <protection hidden="1"/>
    </xf>
    <xf numFmtId="0" fontId="83" fillId="0" borderId="21" xfId="0" applyFont="1" applyFill="1" applyBorder="1" applyAlignment="1" applyProtection="1">
      <alignment horizontal="right"/>
      <protection hidden="1"/>
    </xf>
    <xf numFmtId="0" fontId="83" fillId="0" borderId="21" xfId="0" applyFont="1" applyFill="1" applyBorder="1" applyProtection="1">
      <protection hidden="1"/>
    </xf>
    <xf numFmtId="0" fontId="83" fillId="0" borderId="22" xfId="0" applyFont="1" applyBorder="1" applyProtection="1">
      <protection hidden="1"/>
    </xf>
    <xf numFmtId="0" fontId="39" fillId="0" borderId="0" xfId="0" applyFont="1" applyFill="1" applyBorder="1" applyAlignment="1" applyProtection="1">
      <protection hidden="1"/>
    </xf>
    <xf numFmtId="0" fontId="83" fillId="0" borderId="0" xfId="0" applyFont="1" applyBorder="1" applyAlignment="1" applyProtection="1">
      <protection hidden="1"/>
    </xf>
    <xf numFmtId="0" fontId="68" fillId="0" borderId="18" xfId="0" applyFont="1" applyFill="1" applyBorder="1" applyAlignment="1" applyProtection="1">
      <alignment horizontal="right"/>
      <protection hidden="1"/>
    </xf>
    <xf numFmtId="0" fontId="68" fillId="0" borderId="18" xfId="0" applyFont="1" applyFill="1" applyBorder="1" applyAlignment="1" applyProtection="1">
      <alignment horizontal="right" vertical="center"/>
      <protection hidden="1"/>
    </xf>
    <xf numFmtId="0" fontId="57" fillId="0" borderId="18" xfId="0" applyFont="1" applyFill="1" applyBorder="1" applyAlignment="1" applyProtection="1">
      <alignment vertical="center"/>
      <protection hidden="1"/>
    </xf>
    <xf numFmtId="168" fontId="53" fillId="0" borderId="18" xfId="0" applyNumberFormat="1" applyFont="1" applyFill="1" applyBorder="1" applyAlignment="1" applyProtection="1">
      <alignment horizontal="right"/>
      <protection hidden="1"/>
    </xf>
    <xf numFmtId="0" fontId="98" fillId="0" borderId="0" xfId="0" applyFont="1" applyFill="1" applyBorder="1" applyAlignment="1" applyProtection="1">
      <alignment horizontal="right" vertical="center"/>
      <protection hidden="1"/>
    </xf>
    <xf numFmtId="0" fontId="69" fillId="0" borderId="0" xfId="0" applyFont="1" applyFill="1" applyBorder="1" applyAlignment="1" applyProtection="1">
      <alignment vertical="center"/>
      <protection hidden="1"/>
    </xf>
    <xf numFmtId="0" fontId="132" fillId="0" borderId="23" xfId="0" applyFont="1" applyFill="1" applyBorder="1" applyAlignment="1" applyProtection="1">
      <alignment vertical="center"/>
      <protection hidden="1"/>
    </xf>
    <xf numFmtId="0" fontId="98" fillId="0" borderId="21" xfId="0" applyFont="1" applyFill="1" applyBorder="1" applyAlignment="1" applyProtection="1">
      <alignment vertical="center"/>
      <protection hidden="1"/>
    </xf>
    <xf numFmtId="0" fontId="98" fillId="0" borderId="21" xfId="0" applyFont="1" applyFill="1" applyBorder="1" applyProtection="1">
      <protection hidden="1"/>
    </xf>
    <xf numFmtId="0" fontId="98" fillId="0" borderId="21" xfId="0" applyFont="1" applyFill="1" applyBorder="1" applyAlignment="1" applyProtection="1">
      <protection hidden="1"/>
    </xf>
    <xf numFmtId="0" fontId="98" fillId="0" borderId="22" xfId="0" applyFont="1" applyFill="1" applyBorder="1" applyAlignment="1" applyProtection="1">
      <protection hidden="1"/>
    </xf>
    <xf numFmtId="0" fontId="68" fillId="0" borderId="0" xfId="0" applyFont="1" applyFill="1" applyBorder="1" applyAlignment="1" applyProtection="1">
      <alignment horizontal="right" vertical="center"/>
      <protection hidden="1"/>
    </xf>
    <xf numFmtId="0" fontId="82" fillId="0" borderId="0" xfId="0" applyFont="1" applyFill="1" applyBorder="1" applyAlignment="1" applyProtection="1">
      <alignment vertical="center"/>
      <protection hidden="1"/>
    </xf>
    <xf numFmtId="0" fontId="156" fillId="0" borderId="16" xfId="0" applyFont="1" applyFill="1" applyBorder="1" applyAlignment="1" applyProtection="1">
      <alignment horizontal="right" vertical="center"/>
      <protection hidden="1"/>
    </xf>
    <xf numFmtId="0" fontId="60" fillId="0" borderId="16" xfId="0" applyFont="1" applyFill="1" applyBorder="1" applyAlignment="1" applyProtection="1">
      <alignment vertical="center"/>
      <protection hidden="1"/>
    </xf>
    <xf numFmtId="0" fontId="84" fillId="0" borderId="21" xfId="0" applyFont="1" applyFill="1" applyBorder="1" applyProtection="1">
      <protection hidden="1"/>
    </xf>
    <xf numFmtId="168" fontId="90" fillId="0" borderId="21" xfId="0" applyNumberFormat="1" applyFont="1" applyFill="1" applyBorder="1" applyAlignment="1" applyProtection="1">
      <alignment horizontal="right" vertical="center"/>
      <protection hidden="1"/>
    </xf>
    <xf numFmtId="0" fontId="84" fillId="0" borderId="21" xfId="0" applyFont="1" applyFill="1" applyBorder="1" applyAlignment="1" applyProtection="1">
      <protection hidden="1"/>
    </xf>
    <xf numFmtId="0" fontId="84" fillId="0" borderId="22" xfId="0" applyFont="1" applyFill="1" applyBorder="1" applyAlignment="1" applyProtection="1">
      <protection hidden="1"/>
    </xf>
    <xf numFmtId="0" fontId="159" fillId="0" borderId="21" xfId="0" applyFont="1" applyFill="1" applyBorder="1" applyAlignment="1" applyProtection="1">
      <alignment vertical="center"/>
      <protection hidden="1"/>
    </xf>
    <xf numFmtId="0" fontId="1" fillId="27" borderId="0" xfId="0" applyFont="1" applyFill="1" applyProtection="1">
      <protection hidden="1"/>
    </xf>
    <xf numFmtId="0" fontId="68" fillId="0" borderId="21" xfId="0" applyFont="1" applyFill="1" applyBorder="1" applyAlignment="1" applyProtection="1">
      <alignment horizontal="right" vertical="center"/>
      <protection hidden="1"/>
    </xf>
    <xf numFmtId="0" fontId="170" fillId="0" borderId="21" xfId="0" applyFont="1" applyFill="1" applyBorder="1" applyAlignment="1" applyProtection="1">
      <alignment vertical="center"/>
      <protection hidden="1"/>
    </xf>
    <xf numFmtId="0" fontId="170" fillId="0" borderId="21" xfId="0" applyFont="1" applyBorder="1" applyAlignment="1" applyProtection="1">
      <alignment vertical="center"/>
      <protection hidden="1"/>
    </xf>
    <xf numFmtId="0" fontId="171" fillId="27" borderId="0" xfId="0" applyFont="1" applyFill="1" applyBorder="1" applyAlignment="1" applyProtection="1">
      <alignment horizontal="left" vertical="center"/>
      <protection hidden="1"/>
    </xf>
    <xf numFmtId="0" fontId="34" fillId="0" borderId="0" xfId="0" applyFont="1" applyBorder="1" applyAlignment="1" applyProtection="1">
      <alignment horizontal="center"/>
      <protection hidden="1"/>
    </xf>
    <xf numFmtId="49" fontId="54" fillId="0" borderId="20" xfId="57" applyNumberFormat="1" applyFont="1" applyFill="1" applyBorder="1" applyAlignment="1" applyProtection="1">
      <alignment vertical="justify"/>
      <protection locked="0"/>
    </xf>
    <xf numFmtId="49" fontId="54" fillId="0" borderId="30" xfId="57" applyNumberFormat="1" applyFont="1" applyFill="1" applyBorder="1" applyAlignment="1" applyProtection="1">
      <alignment vertical="justify"/>
      <protection locked="0"/>
    </xf>
    <xf numFmtId="49" fontId="36" fillId="31" borderId="30" xfId="57" applyNumberFormat="1" applyFont="1" applyFill="1" applyBorder="1" applyAlignment="1" applyProtection="1">
      <alignment horizontal="right" vertical="center"/>
      <protection hidden="1"/>
    </xf>
    <xf numFmtId="0" fontId="40" fillId="29" borderId="16" xfId="0" applyNumberFormat="1" applyFont="1" applyFill="1" applyBorder="1" applyAlignment="1" applyProtection="1">
      <alignment horizontal="center" vertical="center"/>
      <protection hidden="1"/>
    </xf>
    <xf numFmtId="0" fontId="47" fillId="0" borderId="0" xfId="0" applyNumberFormat="1" applyFont="1" applyFill="1" applyBorder="1" applyAlignment="1" applyProtection="1">
      <alignment horizontal="center" vertical="center"/>
      <protection hidden="1"/>
    </xf>
    <xf numFmtId="0" fontId="37" fillId="0" borderId="0" xfId="0" applyNumberFormat="1" applyFont="1" applyFill="1" applyBorder="1" applyAlignment="1" applyProtection="1">
      <alignment horizontal="center" vertical="center"/>
      <protection hidden="1"/>
    </xf>
    <xf numFmtId="49" fontId="36" fillId="0" borderId="22" xfId="0" applyNumberFormat="1" applyFont="1" applyFill="1" applyBorder="1" applyAlignment="1" applyProtection="1">
      <alignment vertical="justify"/>
      <protection locked="0"/>
    </xf>
    <xf numFmtId="49" fontId="54" fillId="0" borderId="28" xfId="0" applyNumberFormat="1" applyFont="1" applyBorder="1" applyAlignment="1" applyProtection="1">
      <alignment horizontal="center" vertical="justify"/>
      <protection locked="0"/>
    </xf>
    <xf numFmtId="49" fontId="54" fillId="0" borderId="20" xfId="0" applyNumberFormat="1" applyFont="1" applyBorder="1" applyAlignment="1" applyProtection="1">
      <alignment vertical="justify"/>
      <protection locked="0"/>
    </xf>
    <xf numFmtId="0" fontId="40" fillId="34" borderId="105" xfId="0" applyNumberFormat="1" applyFont="1" applyFill="1" applyBorder="1" applyAlignment="1" applyProtection="1">
      <alignment horizontal="center" vertical="center" wrapText="1"/>
      <protection hidden="1"/>
    </xf>
    <xf numFmtId="0" fontId="40" fillId="34" borderId="106" xfId="0" applyNumberFormat="1" applyFont="1" applyFill="1" applyBorder="1" applyAlignment="1" applyProtection="1">
      <alignment horizontal="center" vertical="justify"/>
      <protection hidden="1"/>
    </xf>
    <xf numFmtId="0" fontId="40" fillId="34" borderId="106" xfId="0" applyNumberFormat="1" applyFont="1" applyFill="1" applyBorder="1" applyAlignment="1" applyProtection="1">
      <alignment horizontal="center" vertical="justify" wrapText="1"/>
      <protection hidden="1"/>
    </xf>
    <xf numFmtId="0" fontId="40" fillId="34" borderId="107" xfId="68" applyNumberFormat="1" applyFont="1" applyFill="1" applyBorder="1" applyAlignment="1" applyProtection="1">
      <alignment horizontal="center" vertical="center"/>
      <protection hidden="1"/>
    </xf>
    <xf numFmtId="0" fontId="36" fillId="0" borderId="0" xfId="0" applyNumberFormat="1" applyFont="1" applyBorder="1" applyAlignment="1" applyProtection="1">
      <alignment horizontal="center" vertical="justify"/>
      <protection hidden="1"/>
    </xf>
    <xf numFmtId="165" fontId="54" fillId="0" borderId="22" xfId="0" applyNumberFormat="1" applyFont="1" applyFill="1" applyBorder="1" applyAlignment="1" applyProtection="1">
      <alignment vertical="center"/>
      <protection locked="0"/>
    </xf>
    <xf numFmtId="0" fontId="40" fillId="29" borderId="42" xfId="0" applyNumberFormat="1" applyFont="1" applyFill="1" applyBorder="1" applyAlignment="1" applyProtection="1">
      <alignment horizontal="center" vertical="center"/>
      <protection hidden="1"/>
    </xf>
    <xf numFmtId="0" fontId="40" fillId="39" borderId="43" xfId="0" applyNumberFormat="1" applyFont="1" applyFill="1" applyBorder="1" applyAlignment="1" applyProtection="1">
      <alignment horizontal="center" vertical="center"/>
      <protection hidden="1"/>
    </xf>
    <xf numFmtId="0" fontId="37" fillId="0" borderId="29" xfId="0" applyNumberFormat="1" applyFont="1" applyFill="1" applyBorder="1" applyAlignment="1" applyProtection="1">
      <alignment horizontal="center" vertical="center"/>
      <protection hidden="1"/>
    </xf>
    <xf numFmtId="0" fontId="0" fillId="29" borderId="99" xfId="0" applyFill="1" applyBorder="1"/>
    <xf numFmtId="0" fontId="40" fillId="31" borderId="108" xfId="68" applyNumberFormat="1" applyFont="1" applyFill="1" applyBorder="1" applyAlignment="1" applyProtection="1">
      <alignment horizontal="center" vertical="center"/>
      <protection hidden="1"/>
    </xf>
    <xf numFmtId="0" fontId="40" fillId="31" borderId="107" xfId="68" applyNumberFormat="1" applyFont="1" applyFill="1" applyBorder="1" applyAlignment="1" applyProtection="1">
      <alignment horizontal="center" vertical="center"/>
      <protection hidden="1"/>
    </xf>
    <xf numFmtId="0" fontId="40" fillId="31" borderId="106" xfId="68" applyNumberFormat="1" applyFont="1" applyFill="1" applyBorder="1" applyAlignment="1" applyProtection="1">
      <alignment horizontal="center" vertical="center"/>
      <protection hidden="1"/>
    </xf>
    <xf numFmtId="0" fontId="40" fillId="31" borderId="105" xfId="68" applyNumberFormat="1" applyFont="1" applyFill="1" applyBorder="1" applyAlignment="1" applyProtection="1">
      <alignment horizontal="center" vertical="center"/>
      <protection hidden="1"/>
    </xf>
    <xf numFmtId="0" fontId="40" fillId="33" borderId="107" xfId="0" applyNumberFormat="1" applyFont="1" applyFill="1" applyBorder="1" applyAlignment="1" applyProtection="1">
      <alignment horizontal="center" vertical="center"/>
      <protection hidden="1"/>
    </xf>
    <xf numFmtId="0" fontId="40" fillId="39" borderId="42" xfId="0" applyNumberFormat="1" applyFont="1" applyFill="1" applyBorder="1" applyAlignment="1" applyProtection="1">
      <alignment horizontal="center" vertical="center"/>
      <protection hidden="1"/>
    </xf>
    <xf numFmtId="167" fontId="34" fillId="0" borderId="18" xfId="57" applyFont="1" applyFill="1" applyBorder="1" applyAlignment="1" applyProtection="1">
      <alignment horizontal="left"/>
      <protection hidden="1"/>
    </xf>
    <xf numFmtId="0" fontId="34" fillId="0" borderId="30" xfId="0" applyFont="1" applyFill="1" applyBorder="1" applyAlignment="1" applyProtection="1">
      <alignment horizontal="left"/>
      <protection hidden="1"/>
    </xf>
    <xf numFmtId="167" fontId="39" fillId="0" borderId="0" xfId="57" applyFont="1" applyFill="1" applyBorder="1" applyAlignment="1" applyProtection="1">
      <alignment horizontal="left"/>
      <protection hidden="1"/>
    </xf>
    <xf numFmtId="167" fontId="34" fillId="0" borderId="0" xfId="57" applyFont="1" applyFill="1" applyBorder="1" applyAlignment="1" applyProtection="1">
      <alignment horizontal="left"/>
      <protection hidden="1"/>
    </xf>
    <xf numFmtId="167" fontId="39" fillId="0" borderId="30" xfId="57" applyFont="1" applyFill="1" applyBorder="1" applyAlignment="1" applyProtection="1">
      <alignment horizontal="left"/>
      <protection hidden="1"/>
    </xf>
    <xf numFmtId="167" fontId="34" fillId="0" borderId="30" xfId="57" applyFont="1" applyFill="1" applyBorder="1" applyAlignment="1" applyProtection="1">
      <alignment horizontal="left"/>
      <protection hidden="1"/>
    </xf>
    <xf numFmtId="167" fontId="34" fillId="0" borderId="18" xfId="57" applyFont="1" applyFill="1" applyBorder="1" applyAlignment="1" applyProtection="1">
      <alignment horizontal="left" vertical="top"/>
      <protection hidden="1"/>
    </xf>
    <xf numFmtId="167" fontId="34" fillId="0" borderId="0" xfId="57" applyFont="1" applyFill="1" applyBorder="1" applyAlignment="1" applyProtection="1">
      <alignment horizontal="left" vertical="top"/>
      <protection hidden="1"/>
    </xf>
    <xf numFmtId="167" fontId="34" fillId="0" borderId="19" xfId="57" applyFont="1" applyFill="1" applyBorder="1" applyAlignment="1" applyProtection="1">
      <alignment horizontal="left"/>
      <protection hidden="1"/>
    </xf>
    <xf numFmtId="167" fontId="34" fillId="0" borderId="16" xfId="57" applyFont="1" applyFill="1" applyBorder="1" applyAlignment="1" applyProtection="1">
      <protection hidden="1"/>
    </xf>
    <xf numFmtId="167" fontId="34" fillId="0" borderId="20" xfId="57" applyFont="1" applyFill="1" applyBorder="1" applyAlignment="1" applyProtection="1">
      <alignment horizontal="left"/>
      <protection hidden="1"/>
    </xf>
    <xf numFmtId="167" fontId="34" fillId="0" borderId="21" xfId="57" applyFont="1" applyFill="1" applyBorder="1" applyAlignment="1" applyProtection="1">
      <alignment horizontal="right"/>
      <protection hidden="1"/>
    </xf>
    <xf numFmtId="0" fontId="34" fillId="0" borderId="30" xfId="0" applyFont="1" applyBorder="1" applyAlignment="1" applyProtection="1">
      <alignment horizontal="left"/>
      <protection hidden="1"/>
    </xf>
    <xf numFmtId="0" fontId="34" fillId="0" borderId="18" xfId="0" applyFont="1" applyBorder="1" applyAlignment="1" applyProtection="1">
      <alignment vertical="top"/>
      <protection hidden="1"/>
    </xf>
    <xf numFmtId="0" fontId="39" fillId="0" borderId="0" xfId="0" applyFont="1" applyAlignment="1" applyProtection="1">
      <protection hidden="1"/>
    </xf>
    <xf numFmtId="167" fontId="34" fillId="0" borderId="16" xfId="57" applyFont="1" applyFill="1" applyBorder="1" applyAlignment="1" applyProtection="1">
      <alignment horizontal="left"/>
      <protection hidden="1"/>
    </xf>
    <xf numFmtId="167" fontId="34" fillId="0" borderId="21" xfId="57" applyFont="1" applyFill="1" applyBorder="1" applyAlignment="1" applyProtection="1">
      <alignment horizontal="left"/>
      <protection hidden="1"/>
    </xf>
    <xf numFmtId="167" fontId="70" fillId="0" borderId="18" xfId="57" applyFont="1" applyFill="1" applyBorder="1" applyAlignment="1" applyProtection="1">
      <alignment horizontal="left"/>
      <protection hidden="1"/>
    </xf>
    <xf numFmtId="49" fontId="70" fillId="27" borderId="18" xfId="0" applyNumberFormat="1" applyFont="1" applyFill="1" applyBorder="1" applyAlignment="1" applyProtection="1">
      <alignment vertical="center"/>
      <protection hidden="1"/>
    </xf>
    <xf numFmtId="0" fontId="70" fillId="0" borderId="18" xfId="0" applyFont="1" applyBorder="1" applyProtection="1">
      <protection hidden="1"/>
    </xf>
    <xf numFmtId="167" fontId="70" fillId="0" borderId="25" xfId="57" applyFont="1" applyFill="1" applyBorder="1" applyAlignment="1" applyProtection="1">
      <alignment horizontal="left"/>
      <protection hidden="1"/>
    </xf>
    <xf numFmtId="167" fontId="67" fillId="0" borderId="0" xfId="57" applyFont="1" applyFill="1" applyBorder="1" applyAlignment="1" applyProtection="1">
      <alignment horizontal="left"/>
      <protection hidden="1"/>
    </xf>
    <xf numFmtId="167" fontId="70" fillId="0" borderId="0" xfId="57" applyFont="1" applyFill="1" applyBorder="1" applyAlignment="1" applyProtection="1">
      <alignment horizontal="left"/>
      <protection hidden="1"/>
    </xf>
    <xf numFmtId="49" fontId="67" fillId="27" borderId="0" xfId="0" applyNumberFormat="1" applyFont="1" applyFill="1" applyBorder="1" applyAlignment="1" applyProtection="1">
      <alignment horizontal="left" vertical="justify"/>
      <protection hidden="1"/>
    </xf>
    <xf numFmtId="167" fontId="70" fillId="0" borderId="16" xfId="57" applyFont="1" applyFill="1" applyBorder="1" applyAlignment="1" applyProtection="1">
      <alignment horizontal="left"/>
      <protection hidden="1"/>
    </xf>
    <xf numFmtId="167" fontId="70" fillId="0" borderId="17" xfId="57" applyFont="1" applyFill="1" applyBorder="1" applyAlignment="1" applyProtection="1">
      <alignment horizontal="left"/>
      <protection hidden="1"/>
    </xf>
    <xf numFmtId="167" fontId="70" fillId="0" borderId="21" xfId="57" applyFont="1" applyFill="1" applyBorder="1" applyAlignment="1" applyProtection="1">
      <alignment horizontal="left"/>
      <protection hidden="1"/>
    </xf>
    <xf numFmtId="49" fontId="70" fillId="27" borderId="16" xfId="0" applyNumberFormat="1" applyFont="1" applyFill="1" applyBorder="1" applyAlignment="1" applyProtection="1">
      <alignment vertical="center"/>
      <protection hidden="1"/>
    </xf>
    <xf numFmtId="49" fontId="70" fillId="27" borderId="21" xfId="0" applyNumberFormat="1" applyFont="1" applyFill="1" applyBorder="1" applyAlignment="1" applyProtection="1">
      <alignment vertical="center"/>
      <protection hidden="1"/>
    </xf>
    <xf numFmtId="167" fontId="70" fillId="0" borderId="22" xfId="57" applyFont="1" applyFill="1" applyBorder="1" applyAlignment="1" applyProtection="1">
      <alignment horizontal="left"/>
      <protection hidden="1"/>
    </xf>
    <xf numFmtId="167" fontId="29" fillId="0" borderId="16" xfId="57" applyFont="1" applyFill="1" applyBorder="1" applyAlignment="1" applyProtection="1">
      <alignment horizontal="left"/>
      <protection hidden="1"/>
    </xf>
    <xf numFmtId="167" fontId="29" fillId="0" borderId="17" xfId="57" applyFont="1" applyFill="1" applyBorder="1" applyAlignment="1" applyProtection="1">
      <alignment horizontal="left"/>
      <protection hidden="1"/>
    </xf>
    <xf numFmtId="167" fontId="29" fillId="0" borderId="21" xfId="57" applyFont="1" applyFill="1" applyBorder="1" applyAlignment="1" applyProtection="1">
      <alignment horizontal="left"/>
      <protection hidden="1"/>
    </xf>
    <xf numFmtId="0" fontId="29" fillId="0" borderId="22" xfId="0" applyFont="1" applyBorder="1" applyProtection="1">
      <protection hidden="1"/>
    </xf>
    <xf numFmtId="0" fontId="37" fillId="0" borderId="109" xfId="0" applyFont="1" applyBorder="1" applyProtection="1">
      <protection hidden="1"/>
    </xf>
    <xf numFmtId="49" fontId="176" fillId="0" borderId="0" xfId="0" applyNumberFormat="1" applyFont="1" applyFill="1" applyAlignment="1" applyProtection="1">
      <alignment vertical="center" wrapText="1"/>
      <protection hidden="1"/>
    </xf>
    <xf numFmtId="0" fontId="176" fillId="0" borderId="0" xfId="0" applyFont="1" applyAlignment="1" applyProtection="1">
      <alignment vertical="center" wrapText="1"/>
      <protection hidden="1"/>
    </xf>
    <xf numFmtId="0" fontId="176" fillId="0" borderId="0" xfId="0" applyFont="1" applyAlignment="1" applyProtection="1">
      <alignment horizontal="left" vertical="center" wrapText="1"/>
      <protection hidden="1"/>
    </xf>
    <xf numFmtId="0" fontId="176" fillId="0" borderId="0" xfId="0" applyNumberFormat="1" applyFont="1" applyFill="1" applyAlignment="1" applyProtection="1">
      <alignment horizontal="left" vertical="center" wrapText="1"/>
      <protection hidden="1"/>
    </xf>
    <xf numFmtId="4" fontId="176" fillId="0" borderId="0" xfId="0" applyNumberFormat="1" applyFont="1" applyAlignment="1" applyProtection="1">
      <alignment horizontal="left" vertical="center" wrapText="1"/>
      <protection hidden="1"/>
    </xf>
    <xf numFmtId="168" fontId="176" fillId="0" borderId="0" xfId="0" applyNumberFormat="1" applyFont="1" applyAlignment="1" applyProtection="1">
      <alignment horizontal="right" vertical="center" wrapText="1"/>
      <protection hidden="1"/>
    </xf>
    <xf numFmtId="174" fontId="176" fillId="0" borderId="0" xfId="0" applyNumberFormat="1" applyFont="1" applyAlignment="1" applyProtection="1">
      <alignment horizontal="center" vertical="center" wrapText="1"/>
      <protection hidden="1"/>
    </xf>
    <xf numFmtId="170" fontId="176" fillId="0" borderId="0" xfId="0" applyNumberFormat="1" applyFont="1" applyAlignment="1" applyProtection="1">
      <alignment vertical="center" wrapText="1"/>
      <protection hidden="1"/>
    </xf>
    <xf numFmtId="49" fontId="177" fillId="0" borderId="0" xfId="0" applyNumberFormat="1" applyFont="1" applyAlignment="1" applyProtection="1">
      <alignment vertical="center" wrapText="1"/>
      <protection hidden="1"/>
    </xf>
    <xf numFmtId="0" fontId="177" fillId="0" borderId="0" xfId="0" applyFont="1" applyAlignment="1" applyProtection="1">
      <alignment vertical="center" wrapText="1"/>
      <protection hidden="1"/>
    </xf>
    <xf numFmtId="49" fontId="179" fillId="31" borderId="15" xfId="0" applyNumberFormat="1" applyFont="1" applyFill="1" applyBorder="1" applyAlignment="1" applyProtection="1">
      <alignment horizontal="center" vertical="center" wrapText="1"/>
      <protection hidden="1"/>
    </xf>
    <xf numFmtId="0" fontId="179" fillId="31" borderId="15" xfId="0" applyFont="1" applyFill="1" applyBorder="1" applyAlignment="1" applyProtection="1">
      <alignment horizontal="center" vertical="center" wrapText="1"/>
      <protection hidden="1"/>
    </xf>
    <xf numFmtId="4" fontId="173" fillId="31" borderId="15" xfId="0" applyNumberFormat="1" applyFont="1" applyFill="1" applyBorder="1" applyAlignment="1" applyProtection="1">
      <alignment horizontal="center" vertical="center" wrapText="1"/>
      <protection hidden="1"/>
    </xf>
    <xf numFmtId="170" fontId="172" fillId="31" borderId="15" xfId="0" applyNumberFormat="1" applyFont="1" applyFill="1" applyBorder="1" applyAlignment="1" applyProtection="1">
      <alignment horizontal="center" vertical="center" wrapText="1"/>
      <protection hidden="1"/>
    </xf>
    <xf numFmtId="0" fontId="178" fillId="0" borderId="15" xfId="0" applyNumberFormat="1" applyFont="1" applyBorder="1" applyAlignment="1" applyProtection="1">
      <alignment horizontal="left" vertical="center" wrapText="1"/>
      <protection hidden="1"/>
    </xf>
    <xf numFmtId="0" fontId="180" fillId="0" borderId="15" xfId="0" applyNumberFormat="1" applyFont="1" applyBorder="1" applyAlignment="1" applyProtection="1">
      <alignment horizontal="center" vertical="center" wrapText="1"/>
      <protection hidden="1"/>
    </xf>
    <xf numFmtId="0" fontId="180" fillId="0" borderId="15" xfId="0" applyNumberFormat="1" applyFont="1" applyBorder="1" applyAlignment="1" applyProtection="1">
      <alignment horizontal="left" vertical="center" wrapText="1"/>
      <protection hidden="1"/>
    </xf>
    <xf numFmtId="175" fontId="180" fillId="0" borderId="15" xfId="0" applyNumberFormat="1" applyFont="1" applyBorder="1" applyAlignment="1" applyProtection="1">
      <alignment horizontal="right" vertical="center" wrapText="1"/>
      <protection hidden="1"/>
    </xf>
    <xf numFmtId="0" fontId="0" fillId="0" borderId="0" xfId="0" applyAlignment="1" applyProtection="1">
      <alignment horizontal="center" vertical="center"/>
      <protection hidden="1"/>
    </xf>
    <xf numFmtId="0" fontId="36" fillId="0" borderId="15" xfId="0" applyFont="1" applyBorder="1" applyAlignment="1" applyProtection="1">
      <alignment horizontal="center" vertical="center" wrapText="1"/>
      <protection hidden="1"/>
    </xf>
    <xf numFmtId="0" fontId="36" fillId="0" borderId="0" xfId="0" applyFont="1" applyFill="1"/>
    <xf numFmtId="167" fontId="36" fillId="28" borderId="15" xfId="57" applyFont="1" applyFill="1" applyBorder="1" applyAlignment="1" applyProtection="1">
      <alignment horizontal="justify" vertical="justify"/>
      <protection locked="0"/>
    </xf>
    <xf numFmtId="0" fontId="36" fillId="0" borderId="15" xfId="0" applyNumberFormat="1" applyFont="1" applyBorder="1" applyAlignment="1" applyProtection="1">
      <alignment vertical="justify"/>
      <protection locked="0"/>
    </xf>
    <xf numFmtId="0" fontId="9" fillId="0" borderId="0" xfId="49" applyAlignment="1" applyProtection="1"/>
    <xf numFmtId="0" fontId="182" fillId="0" borderId="0" xfId="0" applyFont="1" applyProtection="1">
      <protection hidden="1"/>
    </xf>
    <xf numFmtId="0" fontId="0" fillId="27" borderId="0" xfId="0" applyFill="1" applyProtection="1">
      <protection hidden="1"/>
    </xf>
    <xf numFmtId="0" fontId="183" fillId="27" borderId="0" xfId="0" applyFont="1" applyFill="1" applyBorder="1" applyProtection="1">
      <protection hidden="1"/>
    </xf>
    <xf numFmtId="0" fontId="183" fillId="27" borderId="0" xfId="0" applyFont="1" applyFill="1" applyProtection="1">
      <protection hidden="1"/>
    </xf>
    <xf numFmtId="172" fontId="184" fillId="27" borderId="0" xfId="0" applyNumberFormat="1" applyFont="1" applyFill="1" applyBorder="1" applyAlignment="1" applyProtection="1">
      <alignment vertical="center"/>
      <protection locked="0" hidden="1"/>
    </xf>
    <xf numFmtId="1" fontId="183" fillId="27" borderId="0" xfId="0" applyNumberFormat="1" applyFont="1" applyFill="1" applyBorder="1" applyAlignment="1" applyProtection="1">
      <alignment horizontal="center"/>
      <protection hidden="1"/>
    </xf>
    <xf numFmtId="0" fontId="184" fillId="27" borderId="0" xfId="0" applyFont="1" applyFill="1" applyBorder="1" applyProtection="1">
      <protection hidden="1"/>
    </xf>
    <xf numFmtId="0" fontId="184" fillId="27" borderId="0" xfId="0" applyFont="1" applyFill="1" applyProtection="1">
      <protection hidden="1"/>
    </xf>
    <xf numFmtId="1" fontId="183" fillId="27" borderId="0" xfId="57" applyNumberFormat="1" applyFont="1" applyFill="1" applyBorder="1" applyAlignment="1" applyProtection="1">
      <alignment horizontal="center"/>
      <protection hidden="1"/>
    </xf>
    <xf numFmtId="49" fontId="183" fillId="27" borderId="0" xfId="0" applyNumberFormat="1" applyFont="1" applyFill="1" applyBorder="1" applyAlignment="1" applyProtection="1">
      <alignment vertical="center"/>
      <protection locked="0" hidden="1"/>
    </xf>
    <xf numFmtId="49" fontId="183" fillId="27" borderId="0" xfId="57" applyNumberFormat="1" applyFont="1" applyFill="1" applyBorder="1" applyAlignment="1" applyProtection="1">
      <alignment horizontal="center"/>
      <protection hidden="1"/>
    </xf>
    <xf numFmtId="169" fontId="183" fillId="27" borderId="0" xfId="57" applyNumberFormat="1" applyFont="1" applyFill="1" applyBorder="1" applyAlignment="1" applyProtection="1">
      <alignment horizontal="right"/>
      <protection hidden="1"/>
    </xf>
    <xf numFmtId="4" fontId="183" fillId="27" borderId="0" xfId="0" applyNumberFormat="1" applyFont="1" applyFill="1" applyBorder="1" applyAlignment="1" applyProtection="1">
      <alignment vertical="center"/>
      <protection locked="0" hidden="1"/>
    </xf>
    <xf numFmtId="0" fontId="183" fillId="27" borderId="0" xfId="0" applyFont="1" applyFill="1" applyBorder="1" applyAlignment="1" applyProtection="1">
      <alignment horizontal="left"/>
      <protection hidden="1"/>
    </xf>
    <xf numFmtId="0" fontId="183" fillId="27" borderId="0" xfId="0" applyNumberFormat="1" applyFont="1" applyFill="1" applyBorder="1" applyAlignment="1" applyProtection="1">
      <alignment vertical="center"/>
      <protection hidden="1"/>
    </xf>
    <xf numFmtId="0" fontId="183" fillId="27" borderId="0" xfId="0" applyNumberFormat="1" applyFont="1" applyFill="1" applyBorder="1" applyAlignment="1" applyProtection="1">
      <alignment horizontal="justify" vertical="center"/>
      <protection hidden="1"/>
    </xf>
    <xf numFmtId="0" fontId="36" fillId="28" borderId="15" xfId="0" applyFont="1" applyFill="1" applyBorder="1" applyAlignment="1" applyProtection="1">
      <alignment horizontal="left"/>
      <protection locked="0"/>
    </xf>
    <xf numFmtId="167" fontId="38" fillId="0" borderId="96" xfId="57" applyFont="1" applyFill="1" applyBorder="1" applyAlignment="1" applyProtection="1">
      <alignment horizontal="center" vertical="center"/>
      <protection hidden="1"/>
    </xf>
    <xf numFmtId="176" fontId="0" fillId="0" borderId="0" xfId="0" applyNumberFormat="1" applyProtection="1">
      <protection hidden="1"/>
    </xf>
    <xf numFmtId="167" fontId="36" fillId="0" borderId="96" xfId="57" applyFont="1" applyFill="1" applyBorder="1" applyAlignment="1" applyProtection="1">
      <alignment vertical="justify" wrapText="1"/>
      <protection hidden="1"/>
    </xf>
    <xf numFmtId="167" fontId="36" fillId="0" borderId="21" xfId="57" applyFont="1" applyFill="1" applyBorder="1" applyAlignment="1" applyProtection="1">
      <alignment vertical="justify"/>
      <protection hidden="1"/>
    </xf>
    <xf numFmtId="0" fontId="40" fillId="37" borderId="30" xfId="68" applyNumberFormat="1" applyFont="1" applyFill="1" applyBorder="1" applyAlignment="1" applyProtection="1">
      <alignment horizontal="center" vertical="justify"/>
      <protection hidden="1"/>
    </xf>
    <xf numFmtId="167" fontId="54" fillId="32" borderId="30" xfId="57" applyFont="1" applyFill="1" applyBorder="1" applyAlignment="1" applyProtection="1">
      <alignment vertical="center"/>
      <protection locked="0"/>
    </xf>
    <xf numFmtId="0" fontId="40" fillId="29" borderId="31" xfId="0" applyNumberFormat="1" applyFont="1" applyFill="1" applyBorder="1" applyAlignment="1" applyProtection="1">
      <alignment horizontal="center" vertical="center" wrapText="1"/>
      <protection hidden="1"/>
    </xf>
    <xf numFmtId="0" fontId="37" fillId="37" borderId="116" xfId="0" applyNumberFormat="1" applyFont="1" applyFill="1" applyBorder="1" applyAlignment="1" applyProtection="1">
      <alignment horizontal="center" vertical="center" wrapText="1"/>
      <protection hidden="1"/>
    </xf>
    <xf numFmtId="0" fontId="124" fillId="0" borderId="116" xfId="0" applyFont="1" applyBorder="1" applyAlignment="1" applyProtection="1">
      <alignment vertical="center" wrapText="1"/>
      <protection locked="0"/>
    </xf>
    <xf numFmtId="49" fontId="36" fillId="31" borderId="116" xfId="0" applyNumberFormat="1" applyFont="1" applyFill="1" applyBorder="1" applyAlignment="1" applyProtection="1">
      <alignment vertical="justify"/>
      <protection hidden="1"/>
    </xf>
    <xf numFmtId="0" fontId="37" fillId="37" borderId="15" xfId="68" applyNumberFormat="1" applyFont="1" applyFill="1" applyBorder="1" applyAlignment="1" applyProtection="1">
      <alignment horizontal="center" vertical="justify" wrapText="1"/>
      <protection hidden="1"/>
    </xf>
    <xf numFmtId="0" fontId="37" fillId="37" borderId="117" xfId="68" applyNumberFormat="1" applyFont="1" applyFill="1" applyBorder="1" applyAlignment="1" applyProtection="1">
      <alignment horizontal="center" vertical="justify" wrapText="1"/>
      <protection hidden="1"/>
    </xf>
    <xf numFmtId="167" fontId="38" fillId="0" borderId="118" xfId="57" applyFont="1" applyFill="1" applyBorder="1" applyAlignment="1" applyProtection="1">
      <alignment horizontal="center" vertical="center"/>
      <protection hidden="1"/>
    </xf>
    <xf numFmtId="169" fontId="110" fillId="31" borderId="31" xfId="57" applyNumberFormat="1" applyFont="1" applyFill="1" applyBorder="1" applyAlignment="1" applyProtection="1">
      <alignment horizontal="left" vertical="center"/>
      <protection hidden="1"/>
    </xf>
    <xf numFmtId="49" fontId="36" fillId="31" borderId="117" xfId="0" applyNumberFormat="1" applyFont="1" applyFill="1" applyBorder="1" applyAlignment="1" applyProtection="1">
      <alignment vertical="justify"/>
      <protection hidden="1"/>
    </xf>
    <xf numFmtId="0" fontId="38" fillId="0" borderId="96" xfId="0" applyNumberFormat="1" applyFont="1" applyFill="1" applyBorder="1" applyAlignment="1" applyProtection="1">
      <alignment vertical="center"/>
      <protection hidden="1"/>
    </xf>
    <xf numFmtId="0" fontId="40" fillId="37" borderId="25" xfId="68" applyNumberFormat="1" applyFont="1" applyFill="1" applyBorder="1" applyAlignment="1" applyProtection="1">
      <alignment horizontal="center" vertical="justify" wrapText="1"/>
      <protection hidden="1"/>
    </xf>
    <xf numFmtId="167" fontId="36" fillId="0" borderId="118" xfId="57" applyFont="1" applyFill="1" applyBorder="1" applyAlignment="1" applyProtection="1">
      <alignment horizontal="justify" vertical="justify"/>
      <protection hidden="1"/>
    </xf>
    <xf numFmtId="0" fontId="37" fillId="0" borderId="119" xfId="0" applyNumberFormat="1" applyFont="1" applyFill="1" applyBorder="1" applyAlignment="1" applyProtection="1">
      <alignment vertical="center"/>
      <protection hidden="1"/>
    </xf>
    <xf numFmtId="0" fontId="40" fillId="44" borderId="117" xfId="68" applyNumberFormat="1" applyFont="1" applyFill="1" applyBorder="1" applyAlignment="1" applyProtection="1">
      <alignment horizontal="center" vertical="justify"/>
      <protection hidden="1"/>
    </xf>
    <xf numFmtId="49" fontId="54" fillId="0" borderId="117" xfId="57" applyNumberFormat="1" applyFont="1" applyFill="1" applyBorder="1" applyAlignment="1" applyProtection="1">
      <alignment horizontal="center" vertical="center" wrapText="1"/>
      <protection locked="0"/>
    </xf>
    <xf numFmtId="49" fontId="36" fillId="31" borderId="117" xfId="57" applyNumberFormat="1" applyFont="1" applyFill="1" applyBorder="1" applyAlignment="1" applyProtection="1">
      <alignment horizontal="center" vertical="center"/>
      <protection hidden="1"/>
    </xf>
    <xf numFmtId="49" fontId="54" fillId="32" borderId="15" xfId="57" applyNumberFormat="1" applyFont="1" applyFill="1" applyBorder="1" applyAlignment="1" applyProtection="1">
      <alignment horizontal="center" vertical="center"/>
      <protection locked="0"/>
    </xf>
    <xf numFmtId="49" fontId="54" fillId="32" borderId="117" xfId="57" applyNumberFormat="1" applyFont="1" applyFill="1" applyBorder="1" applyAlignment="1" applyProtection="1">
      <alignment horizontal="center" vertical="center"/>
      <protection locked="0"/>
    </xf>
    <xf numFmtId="0" fontId="172" fillId="0" borderId="15" xfId="0" applyNumberFormat="1" applyFont="1" applyBorder="1" applyAlignment="1" applyProtection="1">
      <alignment horizontal="left" vertical="center" wrapText="1"/>
      <protection hidden="1"/>
    </xf>
    <xf numFmtId="0" fontId="172" fillId="0" borderId="15" xfId="0" applyNumberFormat="1" applyFont="1" applyBorder="1" applyAlignment="1" applyProtection="1">
      <alignment horizontal="center" vertical="center" wrapText="1"/>
      <protection hidden="1"/>
    </xf>
    <xf numFmtId="0" fontId="134" fillId="0" borderId="0" xfId="0" applyFont="1" applyBorder="1" applyAlignment="1" applyProtection="1">
      <alignment vertical="justify" wrapText="1"/>
      <protection hidden="1"/>
    </xf>
    <xf numFmtId="0" fontId="134" fillId="0" borderId="24" xfId="0" applyFont="1" applyBorder="1" applyAlignment="1" applyProtection="1">
      <alignment vertical="justify" wrapText="1"/>
      <protection hidden="1"/>
    </xf>
    <xf numFmtId="0" fontId="68" fillId="0" borderId="23" xfId="0" applyFont="1" applyFill="1" applyBorder="1" applyAlignment="1" applyProtection="1">
      <alignment horizontal="left" vertical="top"/>
      <protection hidden="1"/>
    </xf>
    <xf numFmtId="167" fontId="36" fillId="32" borderId="15" xfId="57" applyFont="1" applyFill="1" applyBorder="1" applyAlignment="1" applyProtection="1">
      <alignment vertical="justify"/>
      <protection locked="0"/>
    </xf>
    <xf numFmtId="0" fontId="36" fillId="37" borderId="45" xfId="0" applyNumberFormat="1" applyFont="1" applyFill="1" applyBorder="1" applyAlignment="1" applyProtection="1">
      <alignment horizontal="center" vertical="center" wrapText="1"/>
      <protection hidden="1"/>
    </xf>
    <xf numFmtId="49" fontId="36" fillId="48" borderId="15" xfId="57" applyNumberFormat="1" applyFont="1" applyFill="1" applyBorder="1" applyAlignment="1" applyProtection="1">
      <alignment horizontal="justify" vertical="justify"/>
      <protection hidden="1"/>
    </xf>
    <xf numFmtId="0" fontId="186" fillId="0" borderId="25" xfId="0" applyNumberFormat="1" applyFont="1" applyFill="1" applyBorder="1" applyAlignment="1" applyProtection="1">
      <alignment horizontal="left" vertical="center" wrapText="1"/>
      <protection locked="0"/>
    </xf>
    <xf numFmtId="176" fontId="185" fillId="27" borderId="21" xfId="0" applyNumberFormat="1" applyFont="1" applyFill="1" applyBorder="1" applyAlignment="1" applyProtection="1">
      <alignment horizontal="center" vertical="center" wrapText="1"/>
      <protection locked="0"/>
    </xf>
    <xf numFmtId="167" fontId="110" fillId="31" borderId="30" xfId="57" applyFont="1" applyFill="1" applyBorder="1" applyAlignment="1" applyProtection="1">
      <alignment horizontal="right" vertical="center"/>
      <protection hidden="1"/>
    </xf>
    <xf numFmtId="167" fontId="105" fillId="37" borderId="15" xfId="57" applyFont="1" applyFill="1" applyBorder="1" applyAlignment="1" applyProtection="1">
      <alignment horizontal="center" vertical="center" wrapText="1"/>
      <protection hidden="1"/>
    </xf>
    <xf numFmtId="167" fontId="187" fillId="37" borderId="19" xfId="57" applyFont="1" applyFill="1" applyBorder="1" applyAlignment="1" applyProtection="1">
      <alignment horizontal="center" vertical="center" wrapText="1"/>
      <protection hidden="1"/>
    </xf>
    <xf numFmtId="167" fontId="187" fillId="0" borderId="30" xfId="57" applyFont="1" applyBorder="1" applyAlignment="1" applyProtection="1">
      <alignment vertical="center"/>
      <protection locked="0"/>
    </xf>
    <xf numFmtId="172" fontId="0" fillId="0" borderId="0" xfId="0" applyNumberFormat="1" applyProtection="1">
      <protection hidden="1"/>
    </xf>
    <xf numFmtId="0" fontId="85" fillId="0" borderId="23" xfId="0" applyFont="1" applyFill="1" applyBorder="1" applyAlignment="1" applyProtection="1">
      <alignment horizontal="left" vertical="top"/>
      <protection hidden="1"/>
    </xf>
    <xf numFmtId="0" fontId="1" fillId="0" borderId="16" xfId="0" applyFont="1" applyBorder="1" applyProtection="1">
      <protection hidden="1"/>
    </xf>
    <xf numFmtId="0" fontId="1" fillId="0" borderId="17" xfId="0" applyFont="1" applyBorder="1" applyProtection="1">
      <protection hidden="1"/>
    </xf>
    <xf numFmtId="0" fontId="76" fillId="0" borderId="21" xfId="0" applyFont="1" applyFill="1" applyBorder="1" applyAlignment="1" applyProtection="1">
      <protection hidden="1"/>
    </xf>
    <xf numFmtId="171" fontId="60" fillId="0" borderId="21" xfId="0" applyNumberFormat="1" applyFont="1" applyFill="1" applyBorder="1" applyAlignment="1" applyProtection="1">
      <alignment vertical="center"/>
      <protection hidden="1"/>
    </xf>
    <xf numFmtId="171" fontId="100" fillId="0" borderId="21" xfId="0" applyNumberFormat="1" applyFont="1" applyFill="1" applyBorder="1" applyAlignment="1" applyProtection="1">
      <alignment vertical="center"/>
      <protection hidden="1"/>
    </xf>
    <xf numFmtId="0" fontId="163" fillId="0" borderId="20" xfId="0" applyFont="1" applyFill="1" applyBorder="1" applyAlignment="1" applyProtection="1">
      <protection hidden="1"/>
    </xf>
    <xf numFmtId="171" fontId="74" fillId="0" borderId="16" xfId="0" applyNumberFormat="1" applyFont="1" applyFill="1" applyBorder="1" applyAlignment="1" applyProtection="1">
      <alignment horizontal="right" vertical="center"/>
      <protection hidden="1"/>
    </xf>
    <xf numFmtId="0" fontId="100" fillId="0" borderId="0" xfId="0" applyFont="1" applyAlignment="1" applyProtection="1">
      <alignment vertical="center"/>
      <protection hidden="1"/>
    </xf>
    <xf numFmtId="0" fontId="59" fillId="0" borderId="0" xfId="0" applyFont="1" applyProtection="1">
      <protection hidden="1"/>
    </xf>
    <xf numFmtId="0" fontId="147" fillId="0" borderId="19" xfId="0" applyFont="1" applyFill="1" applyBorder="1" applyAlignment="1" applyProtection="1">
      <alignment horizontal="left"/>
      <protection hidden="1"/>
    </xf>
    <xf numFmtId="0" fontId="0" fillId="0" borderId="16" xfId="0" applyBorder="1" applyAlignment="1"/>
    <xf numFmtId="0" fontId="0" fillId="0" borderId="17" xfId="0" applyBorder="1" applyAlignment="1"/>
    <xf numFmtId="0" fontId="188" fillId="48" borderId="0" xfId="0" applyFont="1" applyFill="1" applyBorder="1" applyProtection="1">
      <protection hidden="1"/>
    </xf>
    <xf numFmtId="0" fontId="188" fillId="48" borderId="0" xfId="0" applyFont="1" applyFill="1" applyBorder="1" applyAlignment="1" applyProtection="1">
      <alignment horizontal="left"/>
      <protection hidden="1"/>
    </xf>
    <xf numFmtId="49" fontId="188" fillId="48" borderId="0" xfId="0" applyNumberFormat="1" applyFont="1" applyFill="1" applyBorder="1" applyProtection="1">
      <protection hidden="1"/>
    </xf>
    <xf numFmtId="167" fontId="47" fillId="0" borderId="0" xfId="57" applyFont="1" applyBorder="1" applyAlignment="1" applyProtection="1">
      <alignment vertical="center"/>
      <protection locked="0"/>
    </xf>
    <xf numFmtId="167" fontId="189" fillId="0" borderId="15" xfId="57" applyFont="1" applyBorder="1" applyAlignment="1" applyProtection="1">
      <alignment vertical="justify"/>
      <protection locked="0"/>
    </xf>
    <xf numFmtId="167" fontId="40" fillId="37" borderId="19" xfId="57" applyFont="1" applyFill="1" applyBorder="1" applyAlignment="1" applyProtection="1">
      <alignment horizontal="center" vertical="center" wrapText="1"/>
      <protection hidden="1"/>
    </xf>
    <xf numFmtId="167" fontId="107" fillId="0" borderId="15" xfId="57" applyFont="1" applyBorder="1" applyAlignment="1" applyProtection="1">
      <alignment vertical="center"/>
      <protection locked="0"/>
    </xf>
    <xf numFmtId="0" fontId="80" fillId="29" borderId="15" xfId="68" applyNumberFormat="1" applyFont="1" applyFill="1" applyBorder="1" applyAlignment="1" applyProtection="1">
      <alignment horizontal="center" vertical="center" wrapText="1"/>
      <protection hidden="1"/>
    </xf>
    <xf numFmtId="0" fontId="40" fillId="29" borderId="15" xfId="68" applyNumberFormat="1" applyFont="1" applyFill="1" applyBorder="1" applyAlignment="1" applyProtection="1">
      <alignment horizontal="center" vertical="center" wrapText="1"/>
      <protection hidden="1"/>
    </xf>
    <xf numFmtId="0" fontId="36" fillId="33" borderId="46" xfId="0" applyNumberFormat="1" applyFont="1" applyFill="1" applyBorder="1" applyAlignment="1" applyProtection="1">
      <alignment horizontal="center" vertical="center" wrapText="1"/>
      <protection hidden="1"/>
    </xf>
    <xf numFmtId="0" fontId="37" fillId="0" borderId="0" xfId="0" applyNumberFormat="1" applyFont="1" applyAlignment="1" applyProtection="1">
      <alignment horizontal="center" vertical="center"/>
      <protection locked="0"/>
    </xf>
    <xf numFmtId="0" fontId="36" fillId="0" borderId="25" xfId="0" applyNumberFormat="1" applyFont="1" applyFill="1" applyBorder="1" applyAlignment="1" applyProtection="1">
      <alignment vertical="justify"/>
      <protection locked="0"/>
    </xf>
    <xf numFmtId="0" fontId="1" fillId="28" borderId="15" xfId="0" applyFont="1" applyFill="1" applyBorder="1" applyProtection="1">
      <protection locked="0"/>
    </xf>
    <xf numFmtId="173" fontId="1" fillId="0" borderId="0" xfId="0" applyNumberFormat="1" applyFont="1" applyAlignment="1" applyProtection="1">
      <alignment horizontal="center" vertical="top"/>
      <protection hidden="1"/>
    </xf>
    <xf numFmtId="177" fontId="54" fillId="0" borderId="0" xfId="0" applyNumberFormat="1" applyFont="1" applyAlignment="1" applyProtection="1">
      <alignment horizontal="right"/>
      <protection hidden="1"/>
    </xf>
    <xf numFmtId="0" fontId="163" fillId="0" borderId="0" xfId="0" applyFont="1" applyProtection="1">
      <protection hidden="1"/>
    </xf>
    <xf numFmtId="0" fontId="76" fillId="0" borderId="20" xfId="0" applyFont="1" applyBorder="1" applyProtection="1">
      <protection hidden="1"/>
    </xf>
    <xf numFmtId="0" fontId="76" fillId="0" borderId="21" xfId="0" applyFont="1" applyBorder="1" applyProtection="1">
      <protection hidden="1"/>
    </xf>
    <xf numFmtId="0" fontId="76" fillId="0" borderId="22" xfId="0" applyFont="1" applyBorder="1" applyProtection="1">
      <protection hidden="1"/>
    </xf>
    <xf numFmtId="0" fontId="81" fillId="0" borderId="21" xfId="0" applyFont="1" applyFill="1" applyBorder="1" applyAlignment="1" applyProtection="1">
      <alignment horizontal="right" vertical="center"/>
      <protection hidden="1"/>
    </xf>
    <xf numFmtId="0" fontId="37" fillId="0" borderId="0" xfId="0" applyFont="1" applyFill="1" applyAlignment="1">
      <alignment horizontal="left"/>
    </xf>
    <xf numFmtId="14" fontId="37" fillId="0" borderId="48" xfId="0" applyNumberFormat="1" applyFont="1" applyFill="1" applyBorder="1" applyAlignment="1">
      <alignment horizontal="center"/>
    </xf>
    <xf numFmtId="14" fontId="0" fillId="0" borderId="49" xfId="0" applyNumberFormat="1" applyFill="1" applyBorder="1"/>
    <xf numFmtId="14" fontId="0" fillId="0" borderId="47" xfId="0" applyNumberFormat="1" applyFill="1" applyBorder="1"/>
    <xf numFmtId="0" fontId="1" fillId="0" borderId="47" xfId="0" applyFont="1" applyFill="1" applyBorder="1"/>
    <xf numFmtId="0" fontId="34" fillId="0" borderId="0" xfId="0" applyFont="1" applyAlignment="1" applyProtection="1">
      <alignment horizontal="left"/>
      <protection locked="0"/>
    </xf>
    <xf numFmtId="0" fontId="0" fillId="0" borderId="0" xfId="0" applyFill="1" applyBorder="1" applyProtection="1">
      <protection locked="0"/>
    </xf>
    <xf numFmtId="0" fontId="1" fillId="0" borderId="0" xfId="0" applyFont="1" applyFill="1" applyBorder="1" applyProtection="1">
      <protection locked="0"/>
    </xf>
    <xf numFmtId="0" fontId="0" fillId="29" borderId="0" xfId="0" applyFill="1" applyProtection="1">
      <protection locked="0"/>
    </xf>
    <xf numFmtId="0" fontId="0" fillId="28" borderId="0" xfId="0" applyFill="1" applyProtection="1">
      <protection locked="0"/>
    </xf>
    <xf numFmtId="0" fontId="1" fillId="33" borderId="69" xfId="0" applyFont="1" applyFill="1" applyBorder="1" applyProtection="1">
      <protection hidden="1"/>
    </xf>
    <xf numFmtId="14" fontId="0" fillId="0" borderId="0" xfId="0" applyNumberFormat="1" applyFill="1" applyBorder="1"/>
    <xf numFmtId="14" fontId="37" fillId="0" borderId="51" xfId="0" applyNumberFormat="1" applyFont="1" applyFill="1" applyBorder="1" applyAlignment="1">
      <alignment horizontal="center"/>
    </xf>
    <xf numFmtId="49" fontId="190" fillId="48" borderId="0" xfId="0" applyNumberFormat="1" applyFont="1" applyFill="1" applyBorder="1" applyAlignment="1" applyProtection="1">
      <alignment horizontal="center" vertical="center"/>
      <protection hidden="1"/>
    </xf>
    <xf numFmtId="0" fontId="190" fillId="48" borderId="0" xfId="0" applyNumberFormat="1" applyFont="1" applyFill="1" applyBorder="1" applyAlignment="1" applyProtection="1">
      <alignment horizontal="center" vertical="center"/>
      <protection hidden="1"/>
    </xf>
    <xf numFmtId="0" fontId="190" fillId="48" borderId="0" xfId="0" applyNumberFormat="1" applyFont="1" applyFill="1" applyBorder="1" applyAlignment="1" applyProtection="1">
      <alignment horizontal="center" vertical="justify"/>
      <protection hidden="1"/>
    </xf>
    <xf numFmtId="0" fontId="190" fillId="48" borderId="0" xfId="68" applyNumberFormat="1" applyFont="1" applyFill="1" applyBorder="1" applyAlignment="1" applyProtection="1">
      <alignment horizontal="center" vertical="center"/>
      <protection hidden="1"/>
    </xf>
    <xf numFmtId="0" fontId="190" fillId="48" borderId="0" xfId="68" applyNumberFormat="1" applyFont="1" applyFill="1" applyBorder="1" applyAlignment="1" applyProtection="1">
      <alignment horizontal="center" vertical="justify"/>
      <protection hidden="1"/>
    </xf>
    <xf numFmtId="0" fontId="188" fillId="48" borderId="0" xfId="0" applyFont="1" applyFill="1" applyBorder="1" applyAlignment="1" applyProtection="1">
      <alignment horizontal="center"/>
      <protection hidden="1"/>
    </xf>
    <xf numFmtId="167" fontId="190" fillId="48" borderId="0" xfId="57" applyFont="1" applyFill="1" applyBorder="1" applyAlignment="1" applyProtection="1">
      <alignment horizontal="center" vertical="center"/>
      <protection hidden="1"/>
    </xf>
    <xf numFmtId="0" fontId="188" fillId="48" borderId="0" xfId="0" applyNumberFormat="1" applyFont="1" applyFill="1" applyBorder="1" applyAlignment="1" applyProtection="1">
      <alignment horizontal="center" vertical="justify"/>
      <protection hidden="1"/>
    </xf>
    <xf numFmtId="0" fontId="190" fillId="48" borderId="0" xfId="0" applyNumberFormat="1" applyFont="1" applyFill="1" applyBorder="1" applyAlignment="1" applyProtection="1">
      <alignment horizontal="center" vertical="justify" wrapText="1"/>
      <protection hidden="1"/>
    </xf>
    <xf numFmtId="1" fontId="188" fillId="48" borderId="0" xfId="0" applyNumberFormat="1" applyFont="1" applyFill="1" applyBorder="1" applyAlignment="1" applyProtection="1">
      <alignment vertical="center"/>
      <protection locked="0" hidden="1"/>
    </xf>
    <xf numFmtId="14" fontId="188" fillId="48" borderId="0" xfId="0" applyNumberFormat="1" applyFont="1" applyFill="1" applyBorder="1" applyAlignment="1" applyProtection="1">
      <alignment vertical="center"/>
      <protection locked="0" hidden="1"/>
    </xf>
    <xf numFmtId="49" fontId="188" fillId="48" borderId="0" xfId="0" applyNumberFormat="1" applyFont="1" applyFill="1" applyBorder="1" applyAlignment="1" applyProtection="1">
      <alignment vertical="center"/>
      <protection locked="0" hidden="1"/>
    </xf>
    <xf numFmtId="4" fontId="188" fillId="48" borderId="0" xfId="0" applyNumberFormat="1" applyFont="1" applyFill="1" applyBorder="1" applyAlignment="1" applyProtection="1">
      <alignment vertical="center"/>
      <protection locked="0" hidden="1"/>
    </xf>
    <xf numFmtId="172" fontId="190" fillId="48" borderId="0" xfId="0" applyNumberFormat="1" applyFont="1" applyFill="1" applyBorder="1" applyAlignment="1" applyProtection="1">
      <alignment vertical="center"/>
      <protection locked="0" hidden="1"/>
    </xf>
    <xf numFmtId="172" fontId="188" fillId="48" borderId="0" xfId="0" applyNumberFormat="1" applyFont="1" applyFill="1" applyBorder="1" applyAlignment="1" applyProtection="1">
      <alignment vertical="center"/>
      <protection locked="0" hidden="1"/>
    </xf>
    <xf numFmtId="0" fontId="188" fillId="48" borderId="0" xfId="0" applyFont="1" applyFill="1" applyBorder="1" applyAlignment="1" applyProtection="1">
      <alignment horizontal="right"/>
      <protection hidden="1"/>
    </xf>
    <xf numFmtId="14" fontId="188" fillId="48" borderId="0" xfId="0" applyNumberFormat="1" applyFont="1" applyFill="1" applyBorder="1" applyProtection="1">
      <protection hidden="1"/>
    </xf>
    <xf numFmtId="0" fontId="188" fillId="48" borderId="0" xfId="0" applyFont="1" applyFill="1" applyBorder="1" applyAlignment="1" applyProtection="1">
      <protection hidden="1"/>
    </xf>
    <xf numFmtId="0" fontId="191" fillId="48" borderId="0" xfId="0" applyFont="1" applyFill="1" applyBorder="1" applyAlignment="1" applyProtection="1">
      <alignment horizontal="right"/>
      <protection hidden="1"/>
    </xf>
    <xf numFmtId="14" fontId="191" fillId="48" borderId="0" xfId="0" applyNumberFormat="1" applyFont="1" applyFill="1" applyBorder="1" applyAlignment="1" applyProtection="1">
      <alignment horizontal="left"/>
      <protection hidden="1"/>
    </xf>
    <xf numFmtId="0" fontId="188" fillId="48" borderId="0" xfId="0" applyFont="1" applyFill="1" applyBorder="1" applyProtection="1">
      <protection locked="0"/>
    </xf>
    <xf numFmtId="0" fontId="1" fillId="48" borderId="0" xfId="0" applyFont="1" applyFill="1" applyBorder="1"/>
    <xf numFmtId="167" fontId="40" fillId="49" borderId="30" xfId="57" applyFont="1" applyFill="1" applyBorder="1" applyAlignment="1" applyProtection="1">
      <alignment vertical="center"/>
      <protection locked="0"/>
    </xf>
    <xf numFmtId="167" fontId="40" fillId="49" borderId="15" xfId="57" applyFont="1" applyFill="1" applyBorder="1" applyAlignment="1" applyProtection="1">
      <alignment vertical="center"/>
      <protection locked="0"/>
    </xf>
    <xf numFmtId="0" fontId="36" fillId="0" borderId="15" xfId="0" applyNumberFormat="1" applyFont="1" applyBorder="1" applyAlignment="1" applyProtection="1">
      <alignment vertical="center"/>
      <protection locked="0"/>
    </xf>
    <xf numFmtId="0" fontId="194" fillId="0" borderId="30" xfId="0" applyFont="1" applyBorder="1" applyProtection="1">
      <protection hidden="1"/>
    </xf>
    <xf numFmtId="0" fontId="38" fillId="0" borderId="0" xfId="0" applyFont="1" applyAlignment="1" applyProtection="1">
      <alignment horizontal="center"/>
      <protection hidden="1"/>
    </xf>
    <xf numFmtId="49" fontId="1" fillId="0" borderId="15" xfId="57" applyNumberFormat="1" applyFont="1" applyFill="1" applyBorder="1" applyAlignment="1" applyProtection="1">
      <alignment horizontal="justify" vertical="justify"/>
      <protection hidden="1"/>
    </xf>
    <xf numFmtId="0" fontId="1" fillId="28" borderId="15" xfId="0" applyFont="1" applyFill="1" applyBorder="1" applyAlignment="1" applyProtection="1">
      <alignment horizontal="left" vertical="justify"/>
      <protection locked="0"/>
    </xf>
    <xf numFmtId="0" fontId="195" fillId="0" borderId="0" xfId="0" applyNumberFormat="1" applyFont="1" applyFill="1" applyAlignment="1" applyProtection="1">
      <alignment vertical="center"/>
      <protection hidden="1"/>
    </xf>
    <xf numFmtId="49" fontId="196" fillId="0" borderId="0" xfId="0" applyNumberFormat="1" applyFont="1" applyFill="1" applyAlignment="1" applyProtection="1">
      <alignment vertical="center"/>
      <protection hidden="1"/>
    </xf>
    <xf numFmtId="0" fontId="195" fillId="0" borderId="0" xfId="0" applyNumberFormat="1" applyFont="1" applyFill="1" applyAlignment="1" applyProtection="1">
      <alignment horizontal="justify" vertical="justify"/>
      <protection hidden="1"/>
    </xf>
    <xf numFmtId="167" fontId="195" fillId="0" borderId="0" xfId="57" applyFont="1" applyFill="1" applyAlignment="1" applyProtection="1">
      <alignment horizontal="justify" vertical="justify"/>
      <protection hidden="1"/>
    </xf>
    <xf numFmtId="49" fontId="195" fillId="0" borderId="0" xfId="0" applyNumberFormat="1" applyFont="1" applyFill="1" applyAlignment="1" applyProtection="1">
      <alignment horizontal="center" vertical="center"/>
      <protection hidden="1"/>
    </xf>
    <xf numFmtId="0" fontId="195" fillId="0" borderId="0" xfId="0" applyFont="1" applyFill="1"/>
    <xf numFmtId="0" fontId="188" fillId="0" borderId="0" xfId="0" applyNumberFormat="1" applyFont="1" applyFill="1" applyBorder="1" applyAlignment="1" applyProtection="1">
      <alignment vertical="center"/>
      <protection hidden="1"/>
    </xf>
    <xf numFmtId="49" fontId="188" fillId="0" borderId="0" xfId="0" applyNumberFormat="1" applyFont="1" applyFill="1" applyBorder="1" applyAlignment="1" applyProtection="1">
      <alignment vertical="center"/>
      <protection hidden="1"/>
    </xf>
    <xf numFmtId="0" fontId="188" fillId="0" borderId="0" xfId="0" applyNumberFormat="1" applyFont="1" applyFill="1" applyBorder="1" applyAlignment="1" applyProtection="1">
      <alignment horizontal="justify" vertical="justify"/>
      <protection hidden="1"/>
    </xf>
    <xf numFmtId="167" fontId="188" fillId="0" borderId="0" xfId="57" applyFont="1" applyFill="1" applyBorder="1" applyAlignment="1" applyProtection="1">
      <alignment horizontal="justify" vertical="justify"/>
      <protection hidden="1"/>
    </xf>
    <xf numFmtId="49" fontId="188" fillId="0" borderId="0" xfId="0" applyNumberFormat="1" applyFont="1" applyFill="1" applyBorder="1" applyAlignment="1" applyProtection="1">
      <alignment horizontal="center" vertical="center"/>
      <protection hidden="1"/>
    </xf>
    <xf numFmtId="0" fontId="188" fillId="0" borderId="0" xfId="0" applyFont="1" applyFill="1" applyBorder="1"/>
    <xf numFmtId="49" fontId="188" fillId="0" borderId="0" xfId="0" applyNumberFormat="1" applyFont="1" applyFill="1" applyBorder="1" applyProtection="1">
      <protection hidden="1"/>
    </xf>
    <xf numFmtId="0" fontId="188" fillId="0" borderId="0" xfId="0" applyNumberFormat="1" applyFont="1" applyFill="1" applyBorder="1" applyAlignment="1" applyProtection="1">
      <alignment horizontal="left" vertical="center"/>
      <protection hidden="1"/>
    </xf>
    <xf numFmtId="49" fontId="188" fillId="0" borderId="0" xfId="57" applyNumberFormat="1" applyFont="1" applyFill="1" applyBorder="1" applyAlignment="1" applyProtection="1">
      <alignment horizontal="justify" vertical="justify"/>
      <protection hidden="1"/>
    </xf>
    <xf numFmtId="14" fontId="188" fillId="0" borderId="0" xfId="0" applyNumberFormat="1" applyFont="1" applyFill="1" applyBorder="1" applyAlignment="1">
      <alignment horizontal="center"/>
    </xf>
    <xf numFmtId="0" fontId="188" fillId="0" borderId="0" xfId="73" applyFont="1" applyFill="1" applyBorder="1" applyAlignment="1" applyProtection="1">
      <alignment vertical="center"/>
      <protection hidden="1"/>
    </xf>
    <xf numFmtId="0" fontId="188" fillId="0" borderId="0" xfId="0" applyNumberFormat="1" applyFont="1" applyFill="1" applyBorder="1" applyAlignment="1" applyProtection="1">
      <alignment horizontal="justify" vertical="center"/>
      <protection hidden="1"/>
    </xf>
    <xf numFmtId="0" fontId="188" fillId="0" borderId="0" xfId="0" applyFont="1" applyFill="1" applyBorder="1" applyProtection="1">
      <protection hidden="1"/>
    </xf>
    <xf numFmtId="0" fontId="188" fillId="0" borderId="0" xfId="0" applyNumberFormat="1" applyFont="1" applyFill="1" applyBorder="1" applyAlignment="1" applyProtection="1">
      <alignment horizontal="right" vertical="justify"/>
      <protection hidden="1"/>
    </xf>
    <xf numFmtId="49" fontId="195" fillId="0" borderId="0" xfId="0" applyNumberFormat="1" applyFont="1" applyFill="1" applyAlignment="1" applyProtection="1">
      <alignment vertical="center"/>
      <protection hidden="1"/>
    </xf>
    <xf numFmtId="0" fontId="195" fillId="0" borderId="0" xfId="73" applyFont="1" applyFill="1" applyBorder="1" applyAlignment="1" applyProtection="1">
      <alignment vertical="center"/>
      <protection hidden="1"/>
    </xf>
    <xf numFmtId="0" fontId="1" fillId="0" borderId="0" xfId="0" applyNumberFormat="1" applyFont="1" applyFill="1" applyAlignment="1" applyProtection="1">
      <alignment vertical="center"/>
      <protection hidden="1"/>
    </xf>
    <xf numFmtId="49" fontId="37" fillId="0" borderId="0" xfId="0" applyNumberFormat="1" applyFont="1" applyFill="1" applyAlignment="1" applyProtection="1">
      <alignment vertical="center"/>
      <protection hidden="1"/>
    </xf>
    <xf numFmtId="0" fontId="1" fillId="0" borderId="0" xfId="0" applyNumberFormat="1" applyFont="1" applyFill="1" applyAlignment="1" applyProtection="1">
      <alignment horizontal="justify" vertical="justify"/>
      <protection hidden="1"/>
    </xf>
    <xf numFmtId="0" fontId="1" fillId="0" borderId="0" xfId="0" applyNumberFormat="1" applyFont="1" applyFill="1" applyAlignment="1" applyProtection="1">
      <alignment horizontal="justify" vertical="center"/>
      <protection hidden="1"/>
    </xf>
    <xf numFmtId="167" fontId="1" fillId="0" borderId="0" xfId="57" applyFont="1" applyFill="1" applyAlignment="1" applyProtection="1">
      <alignment horizontal="justify" vertical="justify"/>
      <protection hidden="1"/>
    </xf>
    <xf numFmtId="49" fontId="1" fillId="0" borderId="0" xfId="0" applyNumberFormat="1" applyFont="1" applyFill="1" applyAlignment="1" applyProtection="1">
      <alignment horizontal="center" vertical="center"/>
      <protection hidden="1"/>
    </xf>
    <xf numFmtId="49" fontId="1" fillId="0" borderId="0" xfId="0" applyNumberFormat="1" applyFont="1" applyFill="1" applyAlignment="1" applyProtection="1">
      <alignment horizontal="justify" vertical="justify"/>
      <protection hidden="1"/>
    </xf>
    <xf numFmtId="0" fontId="1" fillId="0" borderId="0" xfId="0" applyNumberFormat="1" applyFont="1" applyFill="1" applyAlignment="1" applyProtection="1">
      <alignment horizontal="left" vertical="center"/>
      <protection hidden="1"/>
    </xf>
    <xf numFmtId="0" fontId="1" fillId="0" borderId="0" xfId="0" applyNumberFormat="1" applyFont="1" applyFill="1" applyAlignment="1" applyProtection="1">
      <alignment horizontal="center" vertical="center"/>
      <protection hidden="1"/>
    </xf>
    <xf numFmtId="49" fontId="188" fillId="0" borderId="0" xfId="0" applyNumberFormat="1" applyFont="1" applyFill="1" applyBorder="1" applyAlignment="1" applyProtection="1">
      <alignment horizontal="justify" vertical="justify"/>
      <protection hidden="1"/>
    </xf>
    <xf numFmtId="0" fontId="188" fillId="0" borderId="0" xfId="0" applyNumberFormat="1" applyFont="1" applyFill="1" applyBorder="1" applyAlignment="1" applyProtection="1">
      <alignment horizontal="center" vertical="center"/>
      <protection hidden="1"/>
    </xf>
    <xf numFmtId="49" fontId="188" fillId="0" borderId="0" xfId="0" applyNumberFormat="1" applyFont="1" applyFill="1" applyBorder="1" applyAlignment="1" applyProtection="1">
      <alignment horizontal="center"/>
      <protection hidden="1"/>
    </xf>
    <xf numFmtId="0" fontId="188" fillId="0" borderId="0" xfId="0" applyFont="1" applyFill="1" applyBorder="1" applyAlignment="1">
      <alignment horizontal="left" vertical="justify"/>
    </xf>
    <xf numFmtId="0" fontId="188" fillId="0" borderId="0" xfId="0" applyFont="1" applyFill="1" applyBorder="1" applyAlignment="1">
      <alignment horizontal="left"/>
    </xf>
    <xf numFmtId="0" fontId="197" fillId="0" borderId="0" xfId="74" quotePrefix="1" applyFont="1" applyFill="1" applyBorder="1" applyAlignment="1" applyProtection="1">
      <alignment vertical="center"/>
      <protection hidden="1"/>
    </xf>
    <xf numFmtId="0" fontId="197" fillId="0" borderId="0" xfId="74" applyFont="1" applyFill="1" applyBorder="1" applyAlignment="1" applyProtection="1">
      <alignment vertical="center"/>
      <protection hidden="1"/>
    </xf>
    <xf numFmtId="0" fontId="197" fillId="0" borderId="0" xfId="74" applyFont="1" applyFill="1" applyBorder="1" applyAlignment="1" applyProtection="1">
      <alignment horizontal="center" vertical="center"/>
      <protection hidden="1"/>
    </xf>
    <xf numFmtId="0" fontId="197" fillId="0" borderId="0" xfId="74" quotePrefix="1" applyFont="1" applyFill="1" applyBorder="1" applyAlignment="1" applyProtection="1">
      <alignment horizontal="center" vertical="center"/>
      <protection hidden="1"/>
    </xf>
    <xf numFmtId="0" fontId="188" fillId="0" borderId="0" xfId="0" applyFont="1" applyFill="1" applyBorder="1" applyAlignment="1" applyProtection="1">
      <alignment horizontal="center"/>
      <protection hidden="1"/>
    </xf>
    <xf numFmtId="49" fontId="188" fillId="0" borderId="0" xfId="0" applyNumberFormat="1" applyFont="1" applyFill="1" applyBorder="1" applyAlignment="1">
      <alignment horizontal="center"/>
    </xf>
    <xf numFmtId="49" fontId="188" fillId="0" borderId="0" xfId="0" applyNumberFormat="1" applyFont="1" applyFill="1" applyBorder="1"/>
    <xf numFmtId="49" fontId="1" fillId="0" borderId="0" xfId="0" applyNumberFormat="1" applyFont="1" applyFill="1" applyAlignment="1" applyProtection="1">
      <alignment vertical="center"/>
      <protection hidden="1"/>
    </xf>
    <xf numFmtId="0" fontId="1" fillId="0" borderId="0" xfId="73" applyFont="1" applyFill="1" applyBorder="1" applyAlignment="1" applyProtection="1">
      <alignment vertical="center"/>
      <protection hidden="1"/>
    </xf>
    <xf numFmtId="0" fontId="54" fillId="0" borderId="25" xfId="0" applyNumberFormat="1" applyFont="1" applyBorder="1" applyAlignment="1" applyProtection="1">
      <alignment horizontal="left" vertical="top"/>
      <protection locked="0"/>
    </xf>
    <xf numFmtId="0" fontId="54" fillId="0" borderId="26" xfId="0" applyNumberFormat="1" applyFont="1" applyBorder="1" applyAlignment="1" applyProtection="1">
      <alignment horizontal="left" vertical="top"/>
      <protection locked="0"/>
    </xf>
    <xf numFmtId="0" fontId="54" fillId="0" borderId="18" xfId="0" applyNumberFormat="1" applyFont="1" applyBorder="1" applyAlignment="1" applyProtection="1">
      <alignment horizontal="left" vertical="top"/>
      <protection locked="0"/>
    </xf>
    <xf numFmtId="0" fontId="54" fillId="0" borderId="18" xfId="0" applyFont="1" applyBorder="1" applyAlignment="1" applyProtection="1">
      <alignment horizontal="left" vertical="justify"/>
      <protection locked="0"/>
    </xf>
    <xf numFmtId="0" fontId="54" fillId="0" borderId="15" xfId="0" applyFont="1" applyBorder="1" applyAlignment="1" applyProtection="1">
      <alignment horizontal="left" vertical="justify"/>
      <protection locked="0"/>
    </xf>
    <xf numFmtId="0" fontId="54" fillId="0" borderId="26" xfId="0" applyFont="1" applyBorder="1" applyAlignment="1" applyProtection="1">
      <alignment horizontal="left" vertical="justify"/>
      <protection locked="0"/>
    </xf>
    <xf numFmtId="170" fontId="34" fillId="0" borderId="0" xfId="0" applyNumberFormat="1" applyFont="1" applyBorder="1" applyAlignment="1" applyProtection="1">
      <alignment horizontal="left"/>
      <protection hidden="1"/>
    </xf>
    <xf numFmtId="0" fontId="33" fillId="0" borderId="28" xfId="49" applyFont="1" applyBorder="1" applyAlignment="1" applyProtection="1"/>
    <xf numFmtId="0" fontId="33" fillId="0" borderId="83" xfId="49" applyFont="1" applyBorder="1" applyAlignment="1" applyProtection="1"/>
    <xf numFmtId="0" fontId="190" fillId="48" borderId="0" xfId="0" applyFont="1" applyFill="1" applyAlignment="1" applyProtection="1">
      <alignment horizontal="left"/>
      <protection hidden="1"/>
    </xf>
    <xf numFmtId="0" fontId="188" fillId="48" borderId="0" xfId="0" applyFont="1" applyFill="1" applyProtection="1">
      <protection hidden="1"/>
    </xf>
    <xf numFmtId="0" fontId="188" fillId="48" borderId="0" xfId="0" applyFont="1" applyFill="1" applyAlignment="1" applyProtection="1">
      <alignment wrapText="1"/>
      <protection hidden="1"/>
    </xf>
    <xf numFmtId="0" fontId="188" fillId="48" borderId="0" xfId="0" applyFont="1" applyFill="1" applyAlignment="1" applyProtection="1">
      <alignment vertical="top" wrapText="1"/>
      <protection hidden="1"/>
    </xf>
    <xf numFmtId="0" fontId="0" fillId="48" borderId="0" xfId="0" applyFill="1" applyProtection="1">
      <protection hidden="1"/>
    </xf>
    <xf numFmtId="0" fontId="198" fillId="0" borderId="0" xfId="0" applyFont="1"/>
    <xf numFmtId="0" fontId="199" fillId="48" borderId="0" xfId="75" applyFont="1" applyFill="1" applyBorder="1" applyProtection="1">
      <protection hidden="1"/>
    </xf>
    <xf numFmtId="0" fontId="188" fillId="48" borderId="0" xfId="75" applyFont="1" applyFill="1" applyBorder="1" applyProtection="1">
      <protection hidden="1"/>
    </xf>
    <xf numFmtId="4" fontId="188" fillId="48" borderId="0" xfId="75" applyNumberFormat="1" applyFont="1" applyFill="1" applyBorder="1" applyProtection="1">
      <protection hidden="1"/>
    </xf>
    <xf numFmtId="3" fontId="188" fillId="48" borderId="0" xfId="75" applyNumberFormat="1" applyFont="1" applyFill="1" applyBorder="1" applyProtection="1">
      <protection hidden="1"/>
    </xf>
    <xf numFmtId="14" fontId="0" fillId="0" borderId="0" xfId="0" applyNumberFormat="1" applyFill="1"/>
    <xf numFmtId="1" fontId="188" fillId="48" borderId="0" xfId="0" applyNumberFormat="1" applyFont="1" applyFill="1" applyBorder="1" applyAlignment="1" applyProtection="1">
      <alignment horizontal="right"/>
      <protection hidden="1"/>
    </xf>
    <xf numFmtId="49" fontId="1" fillId="28" borderId="15" xfId="0" applyNumberFormat="1" applyFont="1" applyFill="1" applyBorder="1" applyProtection="1">
      <protection locked="0"/>
    </xf>
    <xf numFmtId="0" fontId="1" fillId="28" borderId="15" xfId="0" applyFont="1" applyFill="1" applyBorder="1" applyAlignment="1" applyProtection="1">
      <alignment horizontal="left"/>
      <protection locked="0"/>
    </xf>
    <xf numFmtId="0" fontId="1" fillId="0" borderId="25" xfId="0" applyNumberFormat="1" applyFont="1" applyFill="1" applyBorder="1" applyAlignment="1" applyProtection="1">
      <alignment vertical="justify"/>
      <protection locked="0"/>
    </xf>
    <xf numFmtId="0" fontId="1" fillId="0" borderId="25" xfId="0" applyNumberFormat="1" applyFont="1" applyFill="1" applyBorder="1" applyAlignment="1" applyProtection="1">
      <alignment vertical="justify" wrapText="1"/>
      <protection locked="0"/>
    </xf>
    <xf numFmtId="49" fontId="91" fillId="28" borderId="32" xfId="0" applyNumberFormat="1" applyFont="1" applyFill="1" applyBorder="1" applyAlignment="1" applyProtection="1">
      <alignment horizontal="center" vertical="center"/>
      <protection locked="0"/>
    </xf>
    <xf numFmtId="167" fontId="1" fillId="32" borderId="15" xfId="57" applyFont="1" applyFill="1" applyBorder="1" applyAlignment="1" applyProtection="1">
      <alignment vertical="justify"/>
      <protection locked="0"/>
    </xf>
    <xf numFmtId="0" fontId="1" fillId="0" borderId="15" xfId="0" applyNumberFormat="1" applyFont="1" applyBorder="1" applyAlignment="1" applyProtection="1">
      <alignment vertical="center" wrapText="1"/>
      <protection locked="0"/>
    </xf>
    <xf numFmtId="0" fontId="1" fillId="0" borderId="30" xfId="0" applyNumberFormat="1" applyFont="1" applyBorder="1" applyAlignment="1" applyProtection="1">
      <alignment vertical="center"/>
      <protection locked="0"/>
    </xf>
    <xf numFmtId="0" fontId="28" fillId="0" borderId="116" xfId="0" applyFont="1" applyBorder="1" applyAlignment="1" applyProtection="1">
      <alignment vertical="center" wrapText="1"/>
      <protection locked="0"/>
    </xf>
    <xf numFmtId="167" fontId="1" fillId="0" borderId="89" xfId="57" applyFont="1" applyFill="1" applyBorder="1" applyAlignment="1" applyProtection="1">
      <alignment vertical="justify"/>
      <protection locked="0"/>
    </xf>
    <xf numFmtId="167" fontId="1" fillId="0" borderId="26" xfId="57" applyFont="1" applyFill="1" applyBorder="1" applyAlignment="1" applyProtection="1">
      <alignment vertical="justify"/>
      <protection locked="0"/>
    </xf>
    <xf numFmtId="49" fontId="1" fillId="0" borderId="18" xfId="0" applyNumberFormat="1" applyFont="1" applyBorder="1" applyAlignment="1" applyProtection="1">
      <alignment horizontal="center" vertical="center"/>
      <protection locked="0"/>
    </xf>
    <xf numFmtId="49" fontId="1" fillId="0" borderId="26" xfId="0" applyNumberFormat="1" applyFont="1" applyBorder="1" applyAlignment="1" applyProtection="1">
      <alignment horizontal="center" vertical="center"/>
      <protection locked="0"/>
    </xf>
    <xf numFmtId="0" fontId="104" fillId="0" borderId="68" xfId="0" applyFont="1" applyBorder="1" applyAlignment="1">
      <alignment horizontal="right" vertical="center"/>
    </xf>
    <xf numFmtId="0" fontId="104" fillId="0" borderId="69" xfId="0" applyFont="1" applyBorder="1" applyAlignment="1">
      <alignment horizontal="right" vertical="center"/>
    </xf>
    <xf numFmtId="0" fontId="37" fillId="0" borderId="34" xfId="0" applyFont="1" applyBorder="1" applyAlignment="1">
      <alignment horizontal="left" vertical="justify"/>
    </xf>
    <xf numFmtId="0" fontId="37" fillId="0" borderId="111" xfId="0" applyFont="1" applyBorder="1" applyAlignment="1">
      <alignment horizontal="left" vertical="justify"/>
    </xf>
    <xf numFmtId="0" fontId="37" fillId="0" borderId="73" xfId="0" applyFont="1" applyBorder="1" applyAlignment="1">
      <alignment horizontal="left" vertical="justify"/>
    </xf>
    <xf numFmtId="0" fontId="36" fillId="0" borderId="111" xfId="0" applyFont="1" applyBorder="1" applyAlignment="1">
      <alignment horizontal="center" vertical="justify"/>
    </xf>
    <xf numFmtId="0" fontId="32" fillId="0" borderId="16" xfId="0" applyFont="1" applyFill="1" applyBorder="1" applyAlignment="1">
      <alignment horizontal="right" vertical="top"/>
    </xf>
    <xf numFmtId="0" fontId="32" fillId="0" borderId="0" xfId="0" applyFont="1" applyFill="1" applyBorder="1" applyAlignment="1">
      <alignment horizontal="right" vertical="top"/>
    </xf>
    <xf numFmtId="0" fontId="73" fillId="0" borderId="0" xfId="0" applyFont="1" applyFill="1" applyBorder="1" applyAlignment="1">
      <alignment horizontal="left" wrapText="1"/>
    </xf>
    <xf numFmtId="0" fontId="40" fillId="0" borderId="61" xfId="0" applyFont="1" applyFill="1" applyBorder="1" applyAlignment="1">
      <alignment horizontal="left" vertical="justify"/>
    </xf>
    <xf numFmtId="0" fontId="54" fillId="0" borderId="0" xfId="0" applyFont="1" applyFill="1" applyBorder="1" applyAlignment="1">
      <alignment horizontal="left" vertical="justify" wrapText="1"/>
    </xf>
    <xf numFmtId="0" fontId="127" fillId="0" borderId="58" xfId="0" applyFont="1" applyBorder="1" applyAlignment="1">
      <alignment horizontal="left" vertical="top" wrapText="1"/>
    </xf>
    <xf numFmtId="0" fontId="127" fillId="0" borderId="74" xfId="0" applyFont="1" applyBorder="1" applyAlignment="1">
      <alignment horizontal="left" vertical="top" wrapText="1"/>
    </xf>
    <xf numFmtId="0" fontId="1" fillId="0" borderId="0" xfId="0" applyFont="1" applyAlignment="1">
      <alignment horizontal="left" vertical="top" wrapText="1"/>
    </xf>
    <xf numFmtId="0" fontId="118" fillId="29" borderId="48" xfId="0" applyFont="1" applyFill="1" applyBorder="1" applyAlignment="1">
      <alignment horizontal="center" vertical="center"/>
    </xf>
    <xf numFmtId="0" fontId="118" fillId="29" borderId="49" xfId="0" applyFont="1" applyFill="1" applyBorder="1" applyAlignment="1">
      <alignment horizontal="center" vertical="center"/>
    </xf>
    <xf numFmtId="0" fontId="118" fillId="29" borderId="50" xfId="0" applyFont="1" applyFill="1" applyBorder="1" applyAlignment="1">
      <alignment horizontal="center" vertical="center"/>
    </xf>
    <xf numFmtId="0" fontId="118" fillId="29" borderId="53" xfId="0" applyFont="1" applyFill="1" applyBorder="1" applyAlignment="1">
      <alignment horizontal="center" vertical="center"/>
    </xf>
    <xf numFmtId="0" fontId="118" fillId="29" borderId="47" xfId="0" applyFont="1" applyFill="1" applyBorder="1" applyAlignment="1">
      <alignment horizontal="center" vertical="center"/>
    </xf>
    <xf numFmtId="0" fontId="118" fillId="29" borderId="54" xfId="0" applyFont="1" applyFill="1" applyBorder="1" applyAlignment="1">
      <alignment horizontal="center" vertical="center"/>
    </xf>
    <xf numFmtId="0" fontId="169" fillId="0" borderId="49" xfId="0" applyFont="1" applyFill="1" applyBorder="1" applyAlignment="1" applyProtection="1">
      <alignment horizontal="left"/>
      <protection hidden="1"/>
    </xf>
    <xf numFmtId="0" fontId="169" fillId="0" borderId="21" xfId="0" applyFont="1" applyFill="1" applyBorder="1" applyAlignment="1" applyProtection="1">
      <alignment horizontal="left"/>
      <protection hidden="1"/>
    </xf>
    <xf numFmtId="0" fontId="36" fillId="40" borderId="108" xfId="0" applyNumberFormat="1" applyFont="1" applyFill="1" applyBorder="1" applyAlignment="1" applyProtection="1">
      <alignment horizontal="center" vertical="center"/>
      <protection hidden="1"/>
    </xf>
    <xf numFmtId="0" fontId="36" fillId="40" borderId="87" xfId="0" applyNumberFormat="1" applyFont="1" applyFill="1" applyBorder="1" applyAlignment="1" applyProtection="1">
      <alignment horizontal="center" vertical="center"/>
      <protection hidden="1"/>
    </xf>
    <xf numFmtId="0" fontId="36" fillId="0" borderId="108" xfId="0" applyNumberFormat="1" applyFont="1" applyBorder="1" applyAlignment="1" applyProtection="1">
      <alignment horizontal="center" vertical="center"/>
      <protection hidden="1"/>
    </xf>
    <xf numFmtId="0" fontId="36" fillId="0" borderId="86" xfId="0" applyNumberFormat="1" applyFont="1" applyBorder="1" applyAlignment="1" applyProtection="1">
      <alignment horizontal="center" vertical="center"/>
      <protection hidden="1"/>
    </xf>
    <xf numFmtId="0" fontId="36" fillId="0" borderId="87" xfId="0" applyNumberFormat="1" applyFont="1" applyBorder="1" applyAlignment="1" applyProtection="1">
      <alignment horizontal="center" vertical="center"/>
      <protection hidden="1"/>
    </xf>
    <xf numFmtId="0" fontId="103" fillId="29" borderId="19" xfId="0" applyNumberFormat="1" applyFont="1" applyFill="1" applyBorder="1" applyAlignment="1" applyProtection="1">
      <alignment horizontal="center" vertical="justify"/>
      <protection hidden="1"/>
    </xf>
    <xf numFmtId="0" fontId="103" fillId="29" borderId="16" xfId="0" applyNumberFormat="1" applyFont="1" applyFill="1" applyBorder="1" applyAlignment="1" applyProtection="1">
      <alignment horizontal="center" vertical="justify"/>
      <protection hidden="1"/>
    </xf>
    <xf numFmtId="0" fontId="103" fillId="29" borderId="17" xfId="0" applyNumberFormat="1" applyFont="1" applyFill="1" applyBorder="1" applyAlignment="1" applyProtection="1">
      <alignment horizontal="center" vertical="justify"/>
      <protection hidden="1"/>
    </xf>
    <xf numFmtId="0" fontId="112" fillId="29" borderId="20" xfId="0" applyNumberFormat="1" applyFont="1" applyFill="1" applyBorder="1" applyAlignment="1" applyProtection="1">
      <alignment horizontal="center" vertical="justify"/>
      <protection hidden="1"/>
    </xf>
    <xf numFmtId="0" fontId="112" fillId="29" borderId="21" xfId="0" applyNumberFormat="1" applyFont="1" applyFill="1" applyBorder="1" applyAlignment="1" applyProtection="1">
      <alignment horizontal="center" vertical="justify"/>
      <protection hidden="1"/>
    </xf>
    <xf numFmtId="0" fontId="112" fillId="29" borderId="22" xfId="0" applyNumberFormat="1" applyFont="1" applyFill="1" applyBorder="1" applyAlignment="1" applyProtection="1">
      <alignment horizontal="center" vertical="justify"/>
      <protection hidden="1"/>
    </xf>
    <xf numFmtId="0" fontId="36" fillId="39" borderId="108" xfId="0" applyNumberFormat="1" applyFont="1" applyFill="1" applyBorder="1" applyAlignment="1" applyProtection="1">
      <alignment horizontal="center" vertical="center"/>
      <protection hidden="1"/>
    </xf>
    <xf numFmtId="0" fontId="36" fillId="39" borderId="87" xfId="0" applyNumberFormat="1" applyFont="1" applyFill="1" applyBorder="1" applyAlignment="1" applyProtection="1">
      <alignment horizontal="center" vertical="center"/>
      <protection hidden="1"/>
    </xf>
    <xf numFmtId="0" fontId="37" fillId="0" borderId="19" xfId="0" applyNumberFormat="1" applyFont="1" applyFill="1" applyBorder="1" applyAlignment="1" applyProtection="1">
      <alignment horizontal="center" vertical="center"/>
      <protection hidden="1"/>
    </xf>
    <xf numFmtId="0" fontId="37" fillId="0" borderId="17" xfId="0" applyNumberFormat="1" applyFont="1" applyFill="1" applyBorder="1" applyAlignment="1" applyProtection="1">
      <alignment horizontal="center" vertical="center"/>
      <protection hidden="1"/>
    </xf>
    <xf numFmtId="0" fontId="36" fillId="34" borderId="108" xfId="0" applyNumberFormat="1" applyFont="1" applyFill="1" applyBorder="1" applyAlignment="1" applyProtection="1">
      <alignment horizontal="center" vertical="center"/>
      <protection hidden="1"/>
    </xf>
    <xf numFmtId="0" fontId="36" fillId="34" borderId="87" xfId="0" applyNumberFormat="1" applyFont="1" applyFill="1" applyBorder="1" applyAlignment="1" applyProtection="1">
      <alignment horizontal="center" vertical="center"/>
      <protection hidden="1"/>
    </xf>
    <xf numFmtId="0" fontId="36" fillId="33" borderId="108" xfId="0" applyNumberFormat="1" applyFont="1" applyFill="1" applyBorder="1" applyAlignment="1" applyProtection="1">
      <alignment horizontal="center" vertical="center"/>
      <protection hidden="1"/>
    </xf>
    <xf numFmtId="0" fontId="36" fillId="33" borderId="87" xfId="0" applyNumberFormat="1" applyFont="1" applyFill="1" applyBorder="1" applyAlignment="1" applyProtection="1">
      <alignment horizontal="center" vertical="center"/>
      <protection hidden="1"/>
    </xf>
    <xf numFmtId="171" fontId="67" fillId="0" borderId="0" xfId="0" applyNumberFormat="1" applyFont="1" applyFill="1" applyBorder="1" applyAlignment="1" applyProtection="1">
      <alignment horizontal="left"/>
      <protection hidden="1"/>
    </xf>
    <xf numFmtId="0" fontId="67" fillId="0" borderId="0" xfId="0" applyNumberFormat="1" applyFont="1" applyFill="1" applyBorder="1" applyAlignment="1" applyProtection="1">
      <alignment horizontal="left"/>
      <protection hidden="1"/>
    </xf>
    <xf numFmtId="0" fontId="112" fillId="0" borderId="0" xfId="0" applyFont="1" applyFill="1" applyAlignment="1" applyProtection="1">
      <alignment horizontal="center" wrapText="1"/>
      <protection hidden="1"/>
    </xf>
    <xf numFmtId="0" fontId="112" fillId="0" borderId="0" xfId="0" applyFont="1" applyAlignment="1" applyProtection="1">
      <alignment horizontal="center" wrapText="1"/>
      <protection hidden="1"/>
    </xf>
    <xf numFmtId="0" fontId="34" fillId="0" borderId="0" xfId="0" applyFont="1" applyAlignment="1" applyProtection="1">
      <alignment horizontal="left"/>
      <protection locked="0"/>
    </xf>
    <xf numFmtId="0" fontId="114" fillId="0" borderId="0" xfId="0" applyFont="1" applyBorder="1" applyAlignment="1" applyProtection="1">
      <alignment horizontal="center"/>
      <protection hidden="1"/>
    </xf>
    <xf numFmtId="0" fontId="39" fillId="0" borderId="0" xfId="0" applyFont="1" applyBorder="1" applyAlignment="1" applyProtection="1">
      <alignment horizontal="center"/>
      <protection hidden="1"/>
    </xf>
    <xf numFmtId="0" fontId="39" fillId="0" borderId="19" xfId="0" applyFont="1" applyBorder="1" applyAlignment="1" applyProtection="1">
      <alignment horizontal="center" vertical="center" wrapText="1"/>
      <protection hidden="1"/>
    </xf>
    <xf numFmtId="0" fontId="39" fillId="0" borderId="16" xfId="0" applyFont="1" applyBorder="1" applyAlignment="1" applyProtection="1">
      <alignment horizontal="center" vertical="center" wrapText="1"/>
      <protection hidden="1"/>
    </xf>
    <xf numFmtId="0" fontId="39" fillId="0" borderId="17" xfId="0" applyFont="1" applyBorder="1" applyAlignment="1" applyProtection="1">
      <alignment horizontal="center" vertical="center" wrapText="1"/>
      <protection hidden="1"/>
    </xf>
    <xf numFmtId="0" fontId="39" fillId="0" borderId="20" xfId="0" applyFont="1" applyBorder="1" applyAlignment="1" applyProtection="1">
      <alignment horizontal="center" vertical="center" wrapText="1"/>
      <protection hidden="1"/>
    </xf>
    <xf numFmtId="0" fontId="39" fillId="0" borderId="21" xfId="0" applyFont="1" applyBorder="1" applyAlignment="1" applyProtection="1">
      <alignment horizontal="center" vertical="center" wrapText="1"/>
      <protection hidden="1"/>
    </xf>
    <xf numFmtId="0" fontId="39" fillId="0" borderId="22" xfId="0" applyFont="1" applyBorder="1" applyAlignment="1" applyProtection="1">
      <alignment horizontal="center" vertical="center" wrapText="1"/>
      <protection hidden="1"/>
    </xf>
    <xf numFmtId="0" fontId="67" fillId="0" borderId="18" xfId="0" applyFont="1" applyBorder="1" applyAlignment="1" applyProtection="1">
      <alignment horizontal="left" vertical="top" wrapText="1"/>
      <protection hidden="1"/>
    </xf>
    <xf numFmtId="0" fontId="67" fillId="0" borderId="25" xfId="0" applyFont="1" applyBorder="1" applyAlignment="1" applyProtection="1">
      <alignment horizontal="left" vertical="top" wrapText="1"/>
      <protection hidden="1"/>
    </xf>
    <xf numFmtId="0" fontId="1" fillId="29" borderId="0" xfId="0" applyFont="1" applyFill="1" applyAlignment="1" applyProtection="1">
      <alignment horizontal="left" vertical="top" wrapText="1"/>
      <protection hidden="1"/>
    </xf>
    <xf numFmtId="165" fontId="42" fillId="29" borderId="30" xfId="0" applyNumberFormat="1" applyFont="1" applyFill="1" applyBorder="1" applyAlignment="1" applyProtection="1">
      <alignment horizontal="center" vertical="center" wrapText="1"/>
      <protection hidden="1"/>
    </xf>
    <xf numFmtId="165" fontId="42" fillId="29" borderId="18" xfId="0" applyNumberFormat="1" applyFont="1" applyFill="1" applyBorder="1" applyAlignment="1" applyProtection="1">
      <alignment horizontal="center" vertical="center" wrapText="1"/>
      <protection hidden="1"/>
    </xf>
    <xf numFmtId="165" fontId="42" fillId="29" borderId="25" xfId="0" applyNumberFormat="1" applyFont="1" applyFill="1" applyBorder="1" applyAlignment="1" applyProtection="1">
      <alignment horizontal="center" vertical="center" wrapText="1"/>
      <protection hidden="1"/>
    </xf>
    <xf numFmtId="0" fontId="39" fillId="0" borderId="23" xfId="0" applyFont="1" applyBorder="1" applyAlignment="1" applyProtection="1">
      <alignment horizontal="center" vertical="center" wrapText="1"/>
      <protection hidden="1"/>
    </xf>
    <xf numFmtId="0" fontId="39" fillId="0" borderId="0" xfId="0" applyFont="1" applyBorder="1" applyAlignment="1" applyProtection="1">
      <alignment horizontal="center" vertical="center" wrapText="1"/>
      <protection hidden="1"/>
    </xf>
    <xf numFmtId="0" fontId="39" fillId="0" borderId="24" xfId="0" applyFont="1" applyBorder="1" applyAlignment="1" applyProtection="1">
      <alignment horizontal="center" vertical="center" wrapText="1"/>
      <protection hidden="1"/>
    </xf>
    <xf numFmtId="49" fontId="67" fillId="27" borderId="18" xfId="0" applyNumberFormat="1" applyFont="1" applyFill="1" applyBorder="1" applyAlignment="1" applyProtection="1">
      <alignment horizontal="left" vertical="justify"/>
      <protection hidden="1"/>
    </xf>
    <xf numFmtId="49" fontId="67" fillId="27" borderId="25" xfId="0" applyNumberFormat="1" applyFont="1" applyFill="1" applyBorder="1" applyAlignment="1" applyProtection="1">
      <alignment horizontal="left" vertical="justify"/>
      <protection hidden="1"/>
    </xf>
    <xf numFmtId="171" fontId="67" fillId="0" borderId="18" xfId="0" applyNumberFormat="1" applyFont="1" applyFill="1" applyBorder="1" applyAlignment="1" applyProtection="1">
      <alignment horizontal="left"/>
      <protection hidden="1"/>
    </xf>
    <xf numFmtId="0" fontId="103" fillId="28" borderId="96" xfId="0" applyNumberFormat="1" applyFont="1" applyFill="1" applyBorder="1" applyAlignment="1" applyProtection="1">
      <alignment horizontal="center" vertical="justify"/>
      <protection hidden="1"/>
    </xf>
    <xf numFmtId="0" fontId="103" fillId="28" borderId="112" xfId="0" applyNumberFormat="1" applyFont="1" applyFill="1" applyBorder="1" applyAlignment="1" applyProtection="1">
      <alignment horizontal="center" vertical="justify"/>
      <protection hidden="1"/>
    </xf>
    <xf numFmtId="0" fontId="112" fillId="28" borderId="21" xfId="0" applyNumberFormat="1" applyFont="1" applyFill="1" applyBorder="1" applyAlignment="1" applyProtection="1">
      <alignment horizontal="center" vertical="justify"/>
      <protection hidden="1"/>
    </xf>
    <xf numFmtId="0" fontId="112" fillId="28" borderId="22" xfId="0" applyNumberFormat="1" applyFont="1" applyFill="1" applyBorder="1" applyAlignment="1" applyProtection="1">
      <alignment horizontal="center" vertical="justify"/>
      <protection hidden="1"/>
    </xf>
    <xf numFmtId="0" fontId="58" fillId="0" borderId="96" xfId="0" applyFont="1" applyFill="1" applyBorder="1" applyAlignment="1">
      <alignment horizontal="center" vertical="center"/>
    </xf>
    <xf numFmtId="0" fontId="58" fillId="0" borderId="110" xfId="0" applyFont="1" applyFill="1" applyBorder="1" applyAlignment="1">
      <alignment horizontal="center" vertical="center"/>
    </xf>
    <xf numFmtId="49" fontId="39" fillId="0" borderId="96" xfId="0" applyNumberFormat="1" applyFont="1" applyFill="1" applyBorder="1" applyAlignment="1" applyProtection="1">
      <alignment horizontal="left" vertical="center" wrapText="1"/>
      <protection hidden="1"/>
    </xf>
    <xf numFmtId="49" fontId="39" fillId="0" borderId="110" xfId="0" applyNumberFormat="1" applyFont="1" applyFill="1" applyBorder="1" applyAlignment="1" applyProtection="1">
      <alignment horizontal="left" vertical="center" wrapText="1"/>
      <protection hidden="1"/>
    </xf>
    <xf numFmtId="49" fontId="39" fillId="0" borderId="21" xfId="0" applyNumberFormat="1" applyFont="1" applyFill="1" applyBorder="1" applyAlignment="1" applyProtection="1">
      <alignment horizontal="left" vertical="center" wrapText="1"/>
      <protection hidden="1"/>
    </xf>
    <xf numFmtId="49" fontId="39" fillId="0" borderId="27" xfId="0" applyNumberFormat="1" applyFont="1" applyFill="1" applyBorder="1" applyAlignment="1" applyProtection="1">
      <alignment horizontal="left" vertical="center" wrapText="1"/>
      <protection hidden="1"/>
    </xf>
    <xf numFmtId="0" fontId="38" fillId="0" borderId="99" xfId="0" applyNumberFormat="1" applyFont="1" applyFill="1" applyBorder="1" applyAlignment="1" applyProtection="1">
      <alignment horizontal="center" vertical="center"/>
      <protection hidden="1"/>
    </xf>
    <xf numFmtId="0" fontId="38" fillId="0" borderId="96" xfId="0" applyNumberFormat="1" applyFont="1" applyFill="1" applyBorder="1" applyAlignment="1" applyProtection="1">
      <alignment horizontal="center" vertical="center"/>
      <protection hidden="1"/>
    </xf>
    <xf numFmtId="0" fontId="38" fillId="0" borderId="110" xfId="0" applyNumberFormat="1" applyFont="1" applyFill="1" applyBorder="1" applyAlignment="1" applyProtection="1">
      <alignment horizontal="center" vertical="center"/>
      <protection hidden="1"/>
    </xf>
    <xf numFmtId="0" fontId="38" fillId="0" borderId="113" xfId="0" applyNumberFormat="1" applyFont="1" applyFill="1" applyBorder="1" applyAlignment="1" applyProtection="1">
      <alignment horizontal="center" vertical="center"/>
      <protection hidden="1"/>
    </xf>
    <xf numFmtId="0" fontId="38" fillId="0" borderId="114" xfId="0" applyNumberFormat="1" applyFont="1" applyFill="1" applyBorder="1" applyAlignment="1" applyProtection="1">
      <alignment horizontal="center" vertical="center"/>
      <protection hidden="1"/>
    </xf>
    <xf numFmtId="0" fontId="38" fillId="0" borderId="115" xfId="0" applyNumberFormat="1" applyFont="1" applyFill="1" applyBorder="1" applyAlignment="1" applyProtection="1">
      <alignment horizontal="center" vertical="center"/>
      <protection hidden="1"/>
    </xf>
    <xf numFmtId="0" fontId="37" fillId="0" borderId="89" xfId="0" applyNumberFormat="1" applyFont="1" applyFill="1" applyBorder="1" applyAlignment="1" applyProtection="1">
      <alignment horizontal="center" vertical="center"/>
      <protection hidden="1"/>
    </xf>
    <xf numFmtId="0" fontId="37" fillId="0" borderId="18" xfId="0" applyNumberFormat="1" applyFont="1" applyFill="1" applyBorder="1" applyAlignment="1" applyProtection="1">
      <alignment horizontal="center" vertical="center"/>
      <protection hidden="1"/>
    </xf>
    <xf numFmtId="0" fontId="37" fillId="0" borderId="31" xfId="0" applyNumberFormat="1" applyFont="1" applyFill="1" applyBorder="1" applyAlignment="1" applyProtection="1">
      <alignment horizontal="center" vertical="center"/>
      <protection hidden="1"/>
    </xf>
    <xf numFmtId="0" fontId="37" fillId="0" borderId="25" xfId="0" applyNumberFormat="1" applyFont="1" applyFill="1" applyBorder="1" applyAlignment="1" applyProtection="1">
      <alignment horizontal="center" vertical="center"/>
      <protection hidden="1"/>
    </xf>
    <xf numFmtId="0" fontId="37" fillId="0" borderId="15" xfId="0" applyNumberFormat="1" applyFont="1" applyFill="1" applyBorder="1" applyAlignment="1" applyProtection="1">
      <alignment horizontal="center" vertical="center"/>
      <protection hidden="1"/>
    </xf>
    <xf numFmtId="0" fontId="37" fillId="0" borderId="26" xfId="0" applyNumberFormat="1" applyFont="1" applyFill="1" applyBorder="1" applyAlignment="1" applyProtection="1">
      <alignment horizontal="center" vertical="center"/>
      <protection hidden="1"/>
    </xf>
    <xf numFmtId="0" fontId="37" fillId="0" borderId="21" xfId="0" applyNumberFormat="1" applyFont="1" applyFill="1" applyBorder="1" applyAlignment="1" applyProtection="1">
      <alignment horizontal="center" vertical="center"/>
      <protection hidden="1"/>
    </xf>
    <xf numFmtId="0" fontId="37" fillId="0" borderId="119" xfId="0" applyNumberFormat="1" applyFont="1" applyFill="1" applyBorder="1" applyAlignment="1" applyProtection="1">
      <alignment horizontal="center" vertical="center"/>
      <protection hidden="1"/>
    </xf>
    <xf numFmtId="0" fontId="28" fillId="0" borderId="0" xfId="0" applyNumberFormat="1" applyFont="1" applyAlignment="1" applyProtection="1">
      <alignment horizontal="center" vertical="center"/>
      <protection hidden="1"/>
    </xf>
    <xf numFmtId="0" fontId="36" fillId="0" borderId="0" xfId="0" applyNumberFormat="1" applyFont="1" applyAlignment="1" applyProtection="1">
      <alignment horizontal="center" vertical="justify"/>
      <protection hidden="1"/>
    </xf>
    <xf numFmtId="0" fontId="37" fillId="0" borderId="30" xfId="0" applyNumberFormat="1" applyFont="1" applyFill="1" applyBorder="1" applyAlignment="1" applyProtection="1">
      <alignment horizontal="center" vertical="center"/>
      <protection hidden="1"/>
    </xf>
    <xf numFmtId="167" fontId="38" fillId="0" borderId="99" xfId="57" applyFont="1" applyFill="1" applyBorder="1" applyAlignment="1" applyProtection="1">
      <alignment horizontal="center" vertical="center"/>
      <protection hidden="1"/>
    </xf>
    <xf numFmtId="167" fontId="38" fillId="0" borderId="96" xfId="57" applyFont="1" applyFill="1" applyBorder="1" applyAlignment="1" applyProtection="1">
      <alignment horizontal="center" vertical="center"/>
      <protection hidden="1"/>
    </xf>
    <xf numFmtId="167" fontId="38" fillId="0" borderId="118" xfId="57" applyFont="1" applyFill="1" applyBorder="1" applyAlignment="1" applyProtection="1">
      <alignment horizontal="center" vertical="center"/>
      <protection hidden="1"/>
    </xf>
    <xf numFmtId="0" fontId="37" fillId="0" borderId="97" xfId="0" applyNumberFormat="1" applyFont="1" applyFill="1" applyBorder="1" applyAlignment="1" applyProtection="1">
      <alignment horizontal="center" vertical="center" wrapText="1"/>
      <protection hidden="1"/>
    </xf>
    <xf numFmtId="0" fontId="37" fillId="0" borderId="110" xfId="0" applyNumberFormat="1" applyFont="1" applyFill="1" applyBorder="1" applyAlignment="1" applyProtection="1">
      <alignment horizontal="center" vertical="center" wrapText="1"/>
      <protection hidden="1"/>
    </xf>
    <xf numFmtId="173" fontId="39" fillId="0" borderId="0" xfId="0" applyNumberFormat="1" applyFont="1" applyAlignment="1" applyProtection="1">
      <alignment horizontal="center" vertical="top"/>
      <protection hidden="1"/>
    </xf>
    <xf numFmtId="0" fontId="152" fillId="0" borderId="16" xfId="0" applyFont="1" applyBorder="1" applyAlignment="1" applyProtection="1">
      <alignment horizontal="center" vertical="center"/>
      <protection hidden="1"/>
    </xf>
    <xf numFmtId="0" fontId="193" fillId="0" borderId="19" xfId="0" applyFont="1" applyFill="1" applyBorder="1" applyAlignment="1" applyProtection="1">
      <alignment horizontal="center" vertical="center"/>
      <protection hidden="1"/>
    </xf>
    <xf numFmtId="0" fontId="193" fillId="0" borderId="23" xfId="0" applyFont="1" applyFill="1" applyBorder="1" applyAlignment="1" applyProtection="1">
      <alignment horizontal="center" vertical="center"/>
      <protection hidden="1"/>
    </xf>
    <xf numFmtId="0" fontId="193" fillId="0" borderId="20" xfId="0" applyFont="1" applyFill="1" applyBorder="1" applyAlignment="1" applyProtection="1">
      <alignment horizontal="center" vertical="center"/>
      <protection hidden="1"/>
    </xf>
    <xf numFmtId="14" fontId="85" fillId="0" borderId="18" xfId="0" applyNumberFormat="1" applyFont="1" applyFill="1" applyBorder="1" applyAlignment="1" applyProtection="1">
      <alignment horizontal="left"/>
      <protection hidden="1"/>
    </xf>
    <xf numFmtId="173" fontId="72" fillId="0" borderId="21" xfId="0" applyNumberFormat="1" applyFont="1" applyFill="1" applyBorder="1" applyAlignment="1" applyProtection="1">
      <alignment horizontal="left" vertical="center"/>
      <protection hidden="1"/>
    </xf>
    <xf numFmtId="0" fontId="53" fillId="0" borderId="0" xfId="0" applyFont="1" applyAlignment="1" applyProtection="1">
      <alignment horizontal="left" wrapText="1"/>
      <protection hidden="1"/>
    </xf>
    <xf numFmtId="0" fontId="1" fillId="28" borderId="0" xfId="0" applyFont="1" applyFill="1" applyAlignment="1" applyProtection="1">
      <alignment horizontal="left" vertical="top" wrapText="1"/>
      <protection hidden="1"/>
    </xf>
    <xf numFmtId="14" fontId="57" fillId="0" borderId="18" xfId="0" applyNumberFormat="1" applyFont="1" applyFill="1" applyBorder="1" applyAlignment="1" applyProtection="1">
      <alignment horizontal="left" vertical="center"/>
      <protection hidden="1"/>
    </xf>
    <xf numFmtId="0" fontId="42" fillId="34" borderId="18" xfId="0" applyFont="1" applyFill="1" applyBorder="1" applyAlignment="1">
      <alignment horizontal="left" wrapText="1"/>
    </xf>
    <xf numFmtId="0" fontId="42" fillId="34" borderId="25" xfId="0" applyFont="1" applyFill="1" applyBorder="1" applyAlignment="1">
      <alignment horizontal="left" wrapText="1"/>
    </xf>
    <xf numFmtId="0" fontId="42" fillId="29" borderId="18" xfId="0" applyFont="1" applyFill="1" applyBorder="1" applyAlignment="1" applyProtection="1">
      <alignment horizontal="left" wrapText="1"/>
      <protection hidden="1"/>
    </xf>
    <xf numFmtId="0" fontId="42" fillId="29" borderId="25" xfId="0" applyFont="1" applyFill="1" applyBorder="1" applyAlignment="1" applyProtection="1">
      <alignment horizontal="left" wrapText="1"/>
      <protection hidden="1"/>
    </xf>
    <xf numFmtId="165" fontId="42" fillId="37" borderId="30" xfId="0" applyNumberFormat="1" applyFont="1" applyFill="1" applyBorder="1" applyAlignment="1" applyProtection="1">
      <alignment horizontal="center" vertical="center" wrapText="1"/>
      <protection hidden="1"/>
    </xf>
    <xf numFmtId="165" fontId="42" fillId="37" borderId="18" xfId="0" applyNumberFormat="1" applyFont="1" applyFill="1" applyBorder="1" applyAlignment="1" applyProtection="1">
      <alignment horizontal="center" vertical="center" wrapText="1"/>
      <protection hidden="1"/>
    </xf>
    <xf numFmtId="165" fontId="42" fillId="37" borderId="25" xfId="0" applyNumberFormat="1" applyFont="1" applyFill="1" applyBorder="1" applyAlignment="1" applyProtection="1">
      <alignment horizontal="center" vertical="center" wrapText="1"/>
      <protection hidden="1"/>
    </xf>
    <xf numFmtId="0" fontId="192" fillId="0" borderId="0" xfId="0" applyFont="1" applyFill="1" applyAlignment="1" applyProtection="1">
      <alignment horizontal="center" vertical="center"/>
      <protection hidden="1"/>
    </xf>
    <xf numFmtId="0" fontId="39" fillId="0" borderId="16" xfId="0" applyFont="1" applyFill="1" applyBorder="1" applyAlignment="1" applyProtection="1">
      <alignment horizontal="justify" vertical="justify"/>
      <protection hidden="1"/>
    </xf>
    <xf numFmtId="0" fontId="39" fillId="0" borderId="17" xfId="0" applyFont="1" applyFill="1" applyBorder="1" applyAlignment="1" applyProtection="1">
      <alignment horizontal="justify" vertical="justify"/>
      <protection hidden="1"/>
    </xf>
    <xf numFmtId="0" fontId="39" fillId="0" borderId="21" xfId="0" applyFont="1" applyFill="1" applyBorder="1" applyAlignment="1" applyProtection="1">
      <alignment horizontal="justify" vertical="justify"/>
      <protection hidden="1"/>
    </xf>
    <xf numFmtId="0" fontId="39" fillId="0" borderId="22" xfId="0" applyFont="1" applyFill="1" applyBorder="1" applyAlignment="1" applyProtection="1">
      <alignment horizontal="justify" vertical="justify"/>
      <protection hidden="1"/>
    </xf>
    <xf numFmtId="0" fontId="163" fillId="0" borderId="18" xfId="0" applyFont="1" applyBorder="1" applyAlignment="1" applyProtection="1">
      <alignment horizontal="center"/>
      <protection hidden="1"/>
    </xf>
    <xf numFmtId="0" fontId="133" fillId="0" borderId="0" xfId="0" applyFont="1" applyFill="1" applyBorder="1" applyAlignment="1" applyProtection="1">
      <alignment horizontal="left" vertical="justify"/>
      <protection hidden="1"/>
    </xf>
    <xf numFmtId="14" fontId="91" fillId="0" borderId="0" xfId="0" applyNumberFormat="1" applyFont="1" applyBorder="1" applyAlignment="1" applyProtection="1">
      <alignment horizontal="left"/>
      <protection hidden="1"/>
    </xf>
    <xf numFmtId="177" fontId="40" fillId="0" borderId="0" xfId="0" applyNumberFormat="1" applyFont="1" applyAlignment="1" applyProtection="1">
      <alignment horizontal="right"/>
      <protection hidden="1"/>
    </xf>
    <xf numFmtId="0" fontId="48" fillId="0" borderId="19" xfId="0" applyFont="1" applyFill="1" applyBorder="1" applyAlignment="1" applyProtection="1">
      <alignment horizontal="left" vertical="top" wrapText="1"/>
      <protection hidden="1"/>
    </xf>
    <xf numFmtId="0" fontId="48" fillId="0" borderId="16" xfId="0" applyFont="1" applyFill="1" applyBorder="1" applyAlignment="1" applyProtection="1">
      <alignment horizontal="left" vertical="top" wrapText="1"/>
      <protection hidden="1"/>
    </xf>
    <xf numFmtId="0" fontId="48" fillId="0" borderId="17" xfId="0" applyFont="1" applyFill="1" applyBorder="1" applyAlignment="1" applyProtection="1">
      <alignment horizontal="left" vertical="top" wrapText="1"/>
      <protection hidden="1"/>
    </xf>
    <xf numFmtId="0" fontId="48" fillId="0" borderId="23" xfId="0" applyFont="1" applyFill="1" applyBorder="1" applyAlignment="1" applyProtection="1">
      <alignment horizontal="left" vertical="top" wrapText="1"/>
      <protection hidden="1"/>
    </xf>
    <xf numFmtId="0" fontId="48" fillId="0" borderId="0" xfId="0" applyFont="1" applyFill="1" applyBorder="1" applyAlignment="1" applyProtection="1">
      <alignment horizontal="left" vertical="top" wrapText="1"/>
      <protection hidden="1"/>
    </xf>
    <xf numFmtId="0" fontId="48" fillId="0" borderId="24" xfId="0" applyFont="1" applyFill="1" applyBorder="1" applyAlignment="1" applyProtection="1">
      <alignment horizontal="left" vertical="top" wrapText="1"/>
      <protection hidden="1"/>
    </xf>
    <xf numFmtId="0" fontId="45" fillId="0" borderId="19" xfId="0" applyFont="1" applyFill="1" applyBorder="1" applyAlignment="1" applyProtection="1">
      <alignment horizontal="center" vertical="center"/>
      <protection hidden="1"/>
    </xf>
    <xf numFmtId="0" fontId="45" fillId="0" borderId="16" xfId="0" applyFont="1" applyFill="1" applyBorder="1" applyAlignment="1" applyProtection="1">
      <alignment horizontal="center" vertical="center"/>
      <protection hidden="1"/>
    </xf>
    <xf numFmtId="0" fontId="45" fillId="0" borderId="17" xfId="0" applyFont="1" applyFill="1" applyBorder="1" applyAlignment="1" applyProtection="1">
      <alignment horizontal="center" vertical="center"/>
      <protection hidden="1"/>
    </xf>
    <xf numFmtId="0" fontId="38" fillId="0" borderId="20" xfId="0" applyFont="1" applyFill="1" applyBorder="1" applyAlignment="1" applyProtection="1">
      <alignment horizontal="center" vertical="center"/>
      <protection hidden="1"/>
    </xf>
    <xf numFmtId="0" fontId="38" fillId="0" borderId="21" xfId="0" applyFont="1" applyFill="1" applyBorder="1" applyAlignment="1" applyProtection="1">
      <alignment horizontal="center" vertical="center"/>
      <protection hidden="1"/>
    </xf>
    <xf numFmtId="0" fontId="38" fillId="0" borderId="22" xfId="0" applyFont="1" applyFill="1" applyBorder="1" applyAlignment="1" applyProtection="1">
      <alignment horizontal="center" vertical="center"/>
      <protection hidden="1"/>
    </xf>
    <xf numFmtId="0" fontId="34" fillId="0" borderId="0" xfId="0" applyFont="1" applyAlignment="1" applyProtection="1">
      <alignment horizontal="center" vertical="justify" wrapText="1"/>
      <protection hidden="1"/>
    </xf>
    <xf numFmtId="0" fontId="98" fillId="0" borderId="0" xfId="0" applyFont="1" applyAlignment="1" applyProtection="1">
      <alignment horizontal="left" vertical="top" wrapText="1"/>
      <protection hidden="1"/>
    </xf>
    <xf numFmtId="0" fontId="45" fillId="0" borderId="0" xfId="0" applyFont="1" applyAlignment="1" applyProtection="1">
      <alignment horizontal="center" vertical="center"/>
      <protection hidden="1"/>
    </xf>
    <xf numFmtId="0" fontId="45" fillId="0" borderId="19" xfId="0" applyFont="1" applyFill="1" applyBorder="1" applyAlignment="1" applyProtection="1">
      <alignment horizontal="center"/>
      <protection hidden="1"/>
    </xf>
    <xf numFmtId="0" fontId="45" fillId="0" borderId="16" xfId="0" applyFont="1" applyFill="1" applyBorder="1" applyAlignment="1" applyProtection="1">
      <alignment horizontal="center"/>
      <protection hidden="1"/>
    </xf>
    <xf numFmtId="0" fontId="45" fillId="0" borderId="17" xfId="0" applyFont="1" applyFill="1" applyBorder="1" applyAlignment="1" applyProtection="1">
      <alignment horizontal="center"/>
      <protection hidden="1"/>
    </xf>
    <xf numFmtId="0" fontId="38" fillId="0" borderId="20" xfId="0" applyFont="1" applyFill="1" applyBorder="1" applyAlignment="1" applyProtection="1">
      <alignment horizontal="center"/>
      <protection hidden="1"/>
    </xf>
    <xf numFmtId="0" fontId="38" fillId="0" borderId="21" xfId="0" applyFont="1" applyFill="1" applyBorder="1" applyAlignment="1" applyProtection="1">
      <alignment horizontal="center"/>
      <protection hidden="1"/>
    </xf>
    <xf numFmtId="0" fontId="38" fillId="0" borderId="22" xfId="0" applyFont="1" applyFill="1" applyBorder="1" applyAlignment="1" applyProtection="1">
      <alignment horizontal="center"/>
      <protection hidden="1"/>
    </xf>
    <xf numFmtId="170" fontId="94" fillId="0" borderId="0" xfId="0" applyNumberFormat="1" applyFont="1" applyBorder="1" applyAlignment="1" applyProtection="1">
      <alignment horizontal="center" wrapText="1"/>
      <protection hidden="1"/>
    </xf>
    <xf numFmtId="0" fontId="73" fillId="0" borderId="0" xfId="0" applyFont="1" applyFill="1" applyBorder="1" applyAlignment="1" applyProtection="1">
      <alignment horizontal="left" vertical="justify"/>
      <protection hidden="1"/>
    </xf>
    <xf numFmtId="0" fontId="74" fillId="0" borderId="16" xfId="0" applyFont="1" applyFill="1" applyBorder="1" applyAlignment="1" applyProtection="1">
      <alignment horizontal="left" vertical="top" wrapText="1"/>
      <protection hidden="1"/>
    </xf>
    <xf numFmtId="0" fontId="74" fillId="0" borderId="17" xfId="0" applyFont="1" applyFill="1" applyBorder="1" applyAlignment="1" applyProtection="1">
      <alignment horizontal="left" vertical="top" wrapText="1"/>
      <protection hidden="1"/>
    </xf>
    <xf numFmtId="0" fontId="74" fillId="0" borderId="21" xfId="0" applyFont="1" applyFill="1" applyBorder="1" applyAlignment="1" applyProtection="1">
      <alignment horizontal="left" vertical="top" wrapText="1"/>
      <protection hidden="1"/>
    </xf>
    <xf numFmtId="0" fontId="74" fillId="0" borderId="22" xfId="0" applyFont="1" applyFill="1" applyBorder="1" applyAlignment="1" applyProtection="1">
      <alignment horizontal="left" vertical="top" wrapText="1"/>
      <protection hidden="1"/>
    </xf>
    <xf numFmtId="173" fontId="72" fillId="0" borderId="0" xfId="0" applyNumberFormat="1" applyFont="1" applyFill="1" applyBorder="1" applyAlignment="1" applyProtection="1">
      <alignment horizontal="left"/>
      <protection hidden="1"/>
    </xf>
    <xf numFmtId="0" fontId="194" fillId="0" borderId="19" xfId="0" applyFont="1" applyBorder="1" applyAlignment="1" applyProtection="1">
      <alignment horizontal="left" vertical="top" wrapText="1"/>
      <protection hidden="1"/>
    </xf>
    <xf numFmtId="0" fontId="194" fillId="0" borderId="20" xfId="0" applyFont="1" applyBorder="1" applyAlignment="1" applyProtection="1">
      <alignment horizontal="left" vertical="top" wrapText="1"/>
      <protection hidden="1"/>
    </xf>
    <xf numFmtId="0" fontId="132" fillId="0" borderId="23" xfId="0" applyFont="1" applyFill="1" applyBorder="1" applyAlignment="1" applyProtection="1">
      <alignment horizontal="left" vertical="top" wrapText="1"/>
      <protection hidden="1"/>
    </xf>
    <xf numFmtId="0" fontId="132" fillId="0" borderId="0" xfId="0" applyFont="1" applyFill="1" applyBorder="1" applyAlignment="1" applyProtection="1">
      <alignment horizontal="left" vertical="top" wrapText="1"/>
      <protection hidden="1"/>
    </xf>
    <xf numFmtId="0" fontId="132" fillId="0" borderId="24" xfId="0" applyFont="1" applyFill="1" applyBorder="1" applyAlignment="1" applyProtection="1">
      <alignment horizontal="left" vertical="top" wrapText="1"/>
      <protection hidden="1"/>
    </xf>
    <xf numFmtId="0" fontId="132" fillId="0" borderId="20" xfId="0" applyFont="1" applyFill="1" applyBorder="1" applyAlignment="1" applyProtection="1">
      <alignment horizontal="left" vertical="top" wrapText="1"/>
      <protection hidden="1"/>
    </xf>
    <xf numFmtId="0" fontId="132" fillId="0" borderId="21" xfId="0" applyFont="1" applyFill="1" applyBorder="1" applyAlignment="1" applyProtection="1">
      <alignment horizontal="left" vertical="top" wrapText="1"/>
      <protection hidden="1"/>
    </xf>
    <xf numFmtId="0" fontId="132" fillId="0" borderId="22" xfId="0" applyFont="1" applyFill="1" applyBorder="1" applyAlignment="1" applyProtection="1">
      <alignment horizontal="left" vertical="top" wrapText="1"/>
      <protection hidden="1"/>
    </xf>
    <xf numFmtId="0" fontId="188" fillId="48" borderId="0" xfId="0" applyFont="1" applyFill="1" applyAlignment="1" applyProtection="1">
      <alignment horizontal="left" vertical="top" wrapText="1"/>
      <protection hidden="1"/>
    </xf>
    <xf numFmtId="0" fontId="134" fillId="0" borderId="0" xfId="0" applyFont="1" applyFill="1" applyBorder="1" applyAlignment="1" applyProtection="1">
      <alignment horizontal="left" vertical="top"/>
      <protection hidden="1"/>
    </xf>
    <xf numFmtId="0" fontId="134" fillId="0" borderId="24" xfId="0" applyFont="1" applyFill="1" applyBorder="1" applyAlignment="1" applyProtection="1">
      <alignment horizontal="left" vertical="top"/>
      <protection hidden="1"/>
    </xf>
    <xf numFmtId="0" fontId="76" fillId="0" borderId="19" xfId="0" applyFont="1" applyFill="1" applyBorder="1" applyAlignment="1" applyProtection="1">
      <alignment horizontal="left"/>
      <protection hidden="1"/>
    </xf>
    <xf numFmtId="0" fontId="76" fillId="0" borderId="16" xfId="0" applyFont="1" applyFill="1" applyBorder="1" applyAlignment="1" applyProtection="1">
      <alignment horizontal="left"/>
      <protection hidden="1"/>
    </xf>
    <xf numFmtId="171" fontId="60" fillId="0" borderId="16" xfId="0" applyNumberFormat="1" applyFont="1" applyFill="1" applyBorder="1" applyAlignment="1" applyProtection="1">
      <alignment horizontal="left" vertical="center"/>
      <protection hidden="1"/>
    </xf>
    <xf numFmtId="0" fontId="54" fillId="0" borderId="18" xfId="0" applyFont="1" applyBorder="1" applyAlignment="1" applyProtection="1">
      <alignment horizontal="left"/>
      <protection hidden="1"/>
    </xf>
    <xf numFmtId="0" fontId="54" fillId="0" borderId="25" xfId="0" applyFont="1" applyBorder="1" applyAlignment="1" applyProtection="1">
      <alignment horizontal="left"/>
      <protection hidden="1"/>
    </xf>
    <xf numFmtId="171" fontId="60" fillId="0" borderId="21" xfId="0" applyNumberFormat="1" applyFont="1" applyFill="1" applyBorder="1" applyAlignment="1" applyProtection="1">
      <alignment horizontal="left" vertical="center"/>
      <protection hidden="1"/>
    </xf>
    <xf numFmtId="0" fontId="188" fillId="48" borderId="0" xfId="0" applyFont="1" applyFill="1" applyAlignment="1" applyProtection="1">
      <alignment horizontal="left" wrapText="1"/>
      <protection hidden="1"/>
    </xf>
    <xf numFmtId="0" fontId="53" fillId="0" borderId="0" xfId="0" applyFont="1" applyFill="1" applyAlignment="1" applyProtection="1">
      <alignment horizontal="left" vertical="top" wrapText="1"/>
      <protection hidden="1"/>
    </xf>
    <xf numFmtId="0" fontId="192" fillId="0" borderId="0" xfId="0" applyFont="1" applyBorder="1" applyAlignment="1" applyProtection="1">
      <alignment horizontal="center" vertical="center"/>
      <protection hidden="1"/>
    </xf>
    <xf numFmtId="0" fontId="57" fillId="0" borderId="16" xfId="0" applyFont="1" applyBorder="1" applyAlignment="1" applyProtection="1">
      <alignment horizontal="left" vertical="top" wrapText="1"/>
      <protection hidden="1"/>
    </xf>
    <xf numFmtId="0" fontId="57" fillId="0" borderId="17" xfId="0" applyFont="1" applyBorder="1" applyAlignment="1" applyProtection="1">
      <alignment horizontal="left" vertical="top" wrapText="1"/>
      <protection hidden="1"/>
    </xf>
    <xf numFmtId="0" fontId="57" fillId="0" borderId="0" xfId="0" applyFont="1" applyBorder="1" applyAlignment="1" applyProtection="1">
      <alignment horizontal="left" vertical="top" wrapText="1"/>
      <protection hidden="1"/>
    </xf>
    <xf numFmtId="0" fontId="57" fillId="0" borderId="24" xfId="0" applyFont="1" applyBorder="1" applyAlignment="1" applyProtection="1">
      <alignment horizontal="left" vertical="top" wrapText="1"/>
      <protection hidden="1"/>
    </xf>
    <xf numFmtId="49" fontId="181" fillId="0" borderId="0" xfId="0" applyNumberFormat="1" applyFont="1" applyBorder="1" applyAlignment="1" applyProtection="1">
      <alignment horizontal="center" vertical="center" wrapText="1"/>
      <protection hidden="1"/>
    </xf>
  </cellXfs>
  <cellStyles count="93">
    <cellStyle name="20% - Accent1" xfId="1"/>
    <cellStyle name="20% - Accent2" xfId="2"/>
    <cellStyle name="20% - Accent3" xfId="3"/>
    <cellStyle name="20% - Accent4" xfId="4"/>
    <cellStyle name="20% - Accent5" xfId="5"/>
    <cellStyle name="20% - Accent6" xfId="6"/>
    <cellStyle name="20% - Colore 1" xfId="7" builtinId="30" customBuiltin="1"/>
    <cellStyle name="20% - Colore 2" xfId="8" builtinId="34" customBuiltin="1"/>
    <cellStyle name="20% - Colore 3" xfId="9" builtinId="38" customBuiltin="1"/>
    <cellStyle name="20% - Colore 4" xfId="10" builtinId="42" customBuiltin="1"/>
    <cellStyle name="20% - Colore 5" xfId="11" builtinId="46" customBuiltin="1"/>
    <cellStyle name="20% - Colore 6" xfId="12" builtinId="50" customBuiltin="1"/>
    <cellStyle name="40% - Accent1" xfId="13"/>
    <cellStyle name="40% - Accent2" xfId="14"/>
    <cellStyle name="40% - Accent3" xfId="15"/>
    <cellStyle name="40% - Accent4" xfId="16"/>
    <cellStyle name="40% - Accent5" xfId="17"/>
    <cellStyle name="40% - Accent6" xfId="18"/>
    <cellStyle name="40% - Colore 1" xfId="19" builtinId="31" customBuiltin="1"/>
    <cellStyle name="40% - Colore 2" xfId="20" builtinId="35" customBuiltin="1"/>
    <cellStyle name="40% - Colore 3" xfId="21" builtinId="39" customBuiltin="1"/>
    <cellStyle name="40% - Colore 4" xfId="22" builtinId="43" customBuiltin="1"/>
    <cellStyle name="40% - Colore 5" xfId="23" builtinId="47" customBuiltin="1"/>
    <cellStyle name="40% - Colore 6" xfId="24" builtinId="51" customBuiltin="1"/>
    <cellStyle name="60% - Accent1" xfId="25"/>
    <cellStyle name="60% - Accent2" xfId="26"/>
    <cellStyle name="60% - Accent3" xfId="27"/>
    <cellStyle name="60% - Accent4" xfId="28"/>
    <cellStyle name="60% - Accent5" xfId="29"/>
    <cellStyle name="60% - Accent6" xfId="30"/>
    <cellStyle name="60% - Colore 1" xfId="31" builtinId="32" customBuiltin="1"/>
    <cellStyle name="60% - Colore 2" xfId="32" builtinId="36" customBuiltin="1"/>
    <cellStyle name="60% - Colore 3" xfId="33" builtinId="40" customBuiltin="1"/>
    <cellStyle name="60% - Colore 4" xfId="34" builtinId="44" customBuiltin="1"/>
    <cellStyle name="60% - Colore 5" xfId="35" builtinId="48" customBuiltin="1"/>
    <cellStyle name="60% - Colore 6" xfId="36" builtinId="52" customBuiltin="1"/>
    <cellStyle name="Accent1" xfId="37"/>
    <cellStyle name="Accent2" xfId="38"/>
    <cellStyle name="Accent3" xfId="39"/>
    <cellStyle name="Accent4" xfId="40"/>
    <cellStyle name="Accent5" xfId="41"/>
    <cellStyle name="Accent6" xfId="42"/>
    <cellStyle name="Bad" xfId="43"/>
    <cellStyle name="Calcolo" xfId="44" builtinId="22" customBuiltin="1"/>
    <cellStyle name="Calculation" xfId="45"/>
    <cellStyle name="Cella collegata" xfId="46" builtinId="24" customBuiltin="1"/>
    <cellStyle name="Cella da controllare" xfId="47" builtinId="23" customBuiltin="1"/>
    <cellStyle name="Check Cell" xfId="48"/>
    <cellStyle name="Collegamento ipertestuale" xfId="49" builtinId="8"/>
    <cellStyle name="Collegamento ipertestuale_Calcolo FIS 2015-16 v 1.04 (scuola) - NA" xfId="50"/>
    <cellStyle name="Colore 1" xfId="51" builtinId="29" customBuiltin="1"/>
    <cellStyle name="Colore 2" xfId="52" builtinId="33" customBuiltin="1"/>
    <cellStyle name="Colore 3" xfId="53" builtinId="37" customBuiltin="1"/>
    <cellStyle name="Colore 4" xfId="54" builtinId="41" customBuiltin="1"/>
    <cellStyle name="Colore 5" xfId="55" builtinId="45" customBuiltin="1"/>
    <cellStyle name="Colore 6" xfId="56" builtinId="49" customBuiltin="1"/>
    <cellStyle name="Euro" xfId="57"/>
    <cellStyle name="Euro_Calcolo FIS 2015-16 v 1.04 (scuola) - NA" xfId="58"/>
    <cellStyle name="Euro_Mod. 86-88 bis SR 18 v. 1.1 anno 2011 (libero casa)" xfId="59"/>
    <cellStyle name="Explanatory Text" xfId="60"/>
    <cellStyle name="Good" xfId="61"/>
    <cellStyle name="Heading 1" xfId="62"/>
    <cellStyle name="Heading 2" xfId="63"/>
    <cellStyle name="Heading 3" xfId="64"/>
    <cellStyle name="Heading 4" xfId="65"/>
    <cellStyle name="Input" xfId="66" builtinId="20" customBuiltin="1"/>
    <cellStyle name="Linked Cell" xfId="67"/>
    <cellStyle name="Migliaia [0]" xfId="68" builtinId="6"/>
    <cellStyle name="Neutral" xfId="69"/>
    <cellStyle name="Neutrale" xfId="70" builtinId="28" customBuiltin="1"/>
    <cellStyle name="Normal 2" xfId="71"/>
    <cellStyle name="Normale" xfId="0" builtinId="0"/>
    <cellStyle name="Normale 2" xfId="72"/>
    <cellStyle name="Normale_ALLEGATO 1_PIANO DEI CONTI_AGG FEBBRAIO2019" xfId="73"/>
    <cellStyle name="Normale_ok ALLEGATO+1_PIANO+DEI+CONTI" xfId="74"/>
    <cellStyle name="Normale_SG1-PA-Rel-MOF2014-15_Pubblicazione_v2.0" xfId="75"/>
    <cellStyle name="Nota" xfId="76" builtinId="10" customBuiltin="1"/>
    <cellStyle name="Note" xfId="77"/>
    <cellStyle name="Output" xfId="78" builtinId="21" customBuiltin="1"/>
    <cellStyle name="Testo avviso" xfId="79" builtinId="11" customBuiltin="1"/>
    <cellStyle name="Testo descrittivo" xfId="80" builtinId="53" customBuiltin="1"/>
    <cellStyle name="Title" xfId="81"/>
    <cellStyle name="Titolo" xfId="82" builtinId="15" customBuiltin="1"/>
    <cellStyle name="Titolo 1" xfId="83" builtinId="16" customBuiltin="1"/>
    <cellStyle name="Titolo 2" xfId="84" builtinId="17" customBuiltin="1"/>
    <cellStyle name="Titolo 3" xfId="85" builtinId="18" customBuiltin="1"/>
    <cellStyle name="Titolo 4" xfId="86" builtinId="19" customBuiltin="1"/>
    <cellStyle name="Total" xfId="87"/>
    <cellStyle name="Totale" xfId="88" builtinId="25" customBuiltin="1"/>
    <cellStyle name="Valore non valido" xfId="89" builtinId="27" customBuiltin="1"/>
    <cellStyle name="Valore valido" xfId="90" builtinId="26" customBuiltin="1"/>
    <cellStyle name="Valuta" xfId="91" builtinId="4"/>
    <cellStyle name="Warning Text" xfId="92"/>
  </cellStyles>
  <dxfs count="261">
    <dxf>
      <font>
        <color theme="0"/>
        <name val="Cambria"/>
        <scheme val="none"/>
      </font>
      <fill>
        <patternFill>
          <bgColor theme="0"/>
        </patternFill>
      </fill>
    </dxf>
    <dxf>
      <font>
        <condense val="0"/>
        <extend val="0"/>
        <color indexed="9"/>
      </font>
      <fill>
        <patternFill>
          <bgColor theme="0"/>
        </patternFill>
      </fill>
      <border>
        <left/>
        <right/>
        <top/>
        <bottom/>
      </border>
    </dxf>
    <dxf>
      <font>
        <condense val="0"/>
        <extend val="0"/>
        <color indexed="9"/>
      </font>
      <fill>
        <patternFill>
          <bgColor theme="0"/>
        </patternFill>
      </fill>
      <border>
        <left/>
        <right/>
        <top/>
        <bottom/>
      </border>
    </dxf>
    <dxf>
      <font>
        <condense val="0"/>
        <extend val="0"/>
        <color indexed="9"/>
      </font>
      <fill>
        <patternFill>
          <bgColor theme="0"/>
        </patternFill>
      </fill>
      <border>
        <left/>
        <right/>
        <top/>
        <bottom/>
      </border>
    </dxf>
    <dxf>
      <font>
        <condense val="0"/>
        <extend val="0"/>
        <color indexed="9"/>
      </font>
      <fill>
        <patternFill>
          <bgColor theme="0"/>
        </patternFill>
      </fill>
      <border>
        <left/>
        <right/>
        <top/>
        <bottom/>
      </border>
    </dxf>
    <dxf>
      <font>
        <condense val="0"/>
        <extend val="0"/>
        <color indexed="9"/>
      </font>
      <fill>
        <patternFill>
          <bgColor theme="0"/>
        </patternFill>
      </fill>
      <border>
        <left/>
        <right/>
        <top/>
        <bottom/>
      </border>
    </dxf>
    <dxf>
      <font>
        <condense val="0"/>
        <extend val="0"/>
        <color indexed="10"/>
      </font>
    </dxf>
    <dxf>
      <font>
        <condense val="0"/>
        <extend val="0"/>
        <color indexed="9"/>
      </font>
    </dxf>
    <dxf>
      <border>
        <bottom style="thin">
          <color indexed="64"/>
        </bottom>
      </border>
    </dxf>
    <dxf>
      <font>
        <condense val="0"/>
        <extend val="0"/>
        <color indexed="8"/>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fill>
        <patternFill patternType="none">
          <bgColor indexed="65"/>
        </patternFill>
      </fill>
    </dxf>
    <dxf>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border>
        <bottom style="thin">
          <color indexed="64"/>
        </bottom>
      </border>
    </dxf>
    <dxf>
      <border>
        <bottom style="thin">
          <color indexed="64"/>
        </bottom>
      </border>
    </dxf>
    <dxf>
      <font>
        <condense val="0"/>
        <extend val="0"/>
        <color indexed="9"/>
      </font>
    </dxf>
    <dxf>
      <font>
        <condense val="0"/>
        <extend val="0"/>
        <color auto="1"/>
      </font>
    </dxf>
    <dxf>
      <font>
        <condense val="0"/>
        <extend val="0"/>
        <color indexed="9"/>
      </font>
      <fill>
        <patternFill patternType="solid">
          <bgColor indexed="9"/>
        </patternFill>
      </fill>
      <border>
        <left/>
        <right/>
        <top/>
        <bottom/>
      </border>
    </dxf>
    <dxf>
      <font>
        <condense val="0"/>
        <extend val="0"/>
        <color auto="1"/>
      </font>
    </dxf>
    <dxf>
      <font>
        <condense val="0"/>
        <extend val="0"/>
        <color indexed="9"/>
      </font>
    </dxf>
    <dxf>
      <font>
        <condense val="0"/>
        <extend val="0"/>
        <color indexed="9"/>
      </font>
    </dxf>
    <dxf>
      <font>
        <condense val="0"/>
        <extend val="0"/>
        <color indexed="9"/>
      </font>
    </dxf>
    <dxf>
      <font>
        <condense val="0"/>
        <extend val="0"/>
        <color auto="1"/>
      </font>
    </dxf>
    <dxf>
      <font>
        <condense val="0"/>
        <extend val="0"/>
        <color auto="1"/>
      </font>
    </dxf>
    <dxf>
      <font>
        <condense val="0"/>
        <extend val="0"/>
        <color indexed="9"/>
      </font>
      <fill>
        <patternFill patternType="solid">
          <bgColor indexed="9"/>
        </patternFill>
      </fill>
      <border>
        <left/>
        <right/>
        <top/>
        <bottom/>
      </border>
    </dxf>
    <dxf>
      <font>
        <condense val="0"/>
        <extend val="0"/>
        <color indexed="9"/>
      </font>
      <border>
        <left/>
        <right/>
        <top/>
        <bottom/>
      </border>
    </dxf>
    <dxf>
      <font>
        <condense val="0"/>
        <extend val="0"/>
        <color indexed="9"/>
      </font>
      <fill>
        <patternFill>
          <bgColor theme="0"/>
        </patternFill>
      </fill>
      <border>
        <left/>
        <right/>
        <top/>
        <bottom/>
      </border>
    </dxf>
    <dxf>
      <font>
        <condense val="0"/>
        <extend val="0"/>
        <color indexed="8"/>
      </font>
      <border>
        <right/>
      </border>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patternType="lightGrid"/>
      </fill>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patternType="lightGrid"/>
      </fill>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ill>
        <patternFill patternType="lightGrid"/>
      </fill>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ill>
        <patternFill patternType="lightGrid"/>
      </fill>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patternType="lightGrid"/>
      </fill>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patternType="lightGrid"/>
      </fill>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patternType="lightGrid"/>
      </fill>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patternType="lightGrid"/>
      </fill>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ill>
        <patternFill patternType="lightGrid"/>
      </fill>
    </dxf>
    <dxf>
      <font>
        <condense val="0"/>
        <extend val="0"/>
        <color indexed="9"/>
      </font>
    </dxf>
    <dxf>
      <fill>
        <patternFill patternType="darkGray"/>
      </fill>
    </dxf>
    <dxf>
      <fill>
        <patternFill patternType="dark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solid"/>
      </fill>
    </dxf>
    <dxf>
      <fill>
        <patternFill patternType="lightUp"/>
      </fill>
    </dxf>
    <dxf>
      <fill>
        <patternFill patternType="lightUp"/>
      </fill>
    </dxf>
    <dxf>
      <fill>
        <patternFill patternType="lightUp"/>
      </fill>
    </dxf>
    <dxf>
      <fill>
        <patternFill patternType="lightUp"/>
      </fill>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ill>
        <patternFill patternType="mediumGray"/>
      </fill>
    </dxf>
    <dxf>
      <fill>
        <patternFill patternType="mediumGray"/>
      </fill>
    </dxf>
    <dxf>
      <font>
        <condense val="0"/>
        <extend val="0"/>
        <color indexed="8"/>
      </font>
    </dxf>
    <dxf>
      <font>
        <condense val="0"/>
        <extend val="0"/>
        <color indexed="9"/>
      </font>
      <fill>
        <patternFill>
          <bgColor theme="0"/>
        </patternFill>
      </fill>
      <border>
        <left/>
        <right/>
        <top/>
        <bottom/>
      </border>
    </dxf>
    <dxf>
      <font>
        <condense val="0"/>
        <extend val="0"/>
        <color indexed="8"/>
      </font>
    </dxf>
    <dxf>
      <font>
        <condense val="0"/>
        <extend val="0"/>
        <color indexed="8"/>
      </font>
    </dxf>
    <dxf>
      <font>
        <condense val="0"/>
        <extend val="0"/>
        <color indexed="8"/>
      </font>
    </dxf>
    <dxf>
      <font>
        <condense val="0"/>
        <extend val="0"/>
        <color auto="1"/>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border>
        <left/>
        <right/>
        <top/>
        <bottom/>
      </border>
    </dxf>
    <dxf>
      <font>
        <condense val="0"/>
        <extend val="0"/>
        <color indexed="9"/>
      </font>
      <border>
        <left/>
        <right/>
        <top/>
        <bottom/>
      </border>
    </dxf>
    <dxf>
      <font>
        <condense val="0"/>
        <extend val="0"/>
        <color auto="1"/>
      </font>
    </dxf>
    <dxf>
      <font>
        <condense val="0"/>
        <extend val="0"/>
        <color indexed="9"/>
      </font>
    </dxf>
    <dxf>
      <font>
        <condense val="0"/>
        <extend val="0"/>
        <color indexed="9"/>
      </font>
    </dxf>
    <dxf>
      <fill>
        <patternFill patternType="solid">
          <bgColor indexed="13"/>
        </patternFill>
      </fill>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Drop" dropLines="50" dropStyle="combo" dx="22" fmlaLink="$J$2" fmlaRange="ENTRATE!$D$4:$D$1004" noThreeD="1" sel="1" val="0"/>
</file>

<file path=xl/ctrlProps/ctrlProp2.xml><?xml version="1.0" encoding="utf-8"?>
<formControlPr xmlns="http://schemas.microsoft.com/office/spreadsheetml/2009/9/main" objectType="Drop" dropLines="50" dropStyle="combo" dx="22" fmlaLink="'Stampa Determina'!$BI$128" fmlaRange="DETERMINE!$D$4:$D$998" noThreeD="1" sel="106" val="57"/>
</file>

<file path=xl/ctrlProps/ctrlProp3.xml><?xml version="1.0" encoding="utf-8"?>
<formControlPr xmlns="http://schemas.microsoft.com/office/spreadsheetml/2009/9/main" objectType="CheckBox" checked="Checked" fmlaLink="$Y$140" lockText="1" noThreeD="1"/>
</file>

<file path=xl/ctrlProps/ctrlProp4.xml><?xml version="1.0" encoding="utf-8"?>
<formControlPr xmlns="http://schemas.microsoft.com/office/spreadsheetml/2009/9/main" objectType="CheckBox" checked="Checked" fmlaLink="$Y$142" lockText="1" noThreeD="1"/>
</file>

<file path=xl/ctrlProps/ctrlProp5.xml><?xml version="1.0" encoding="utf-8"?>
<formControlPr xmlns="http://schemas.microsoft.com/office/spreadsheetml/2009/9/main" objectType="CheckBox" checked="Checked" fmlaLink="$Y$144" lockText="1" noThreeD="1"/>
</file>

<file path=xl/ctrlProps/ctrlProp6.xml><?xml version="1.0" encoding="utf-8"?>
<formControlPr xmlns="http://schemas.microsoft.com/office/spreadsheetml/2009/9/main" objectType="CheckBox" checked="Checked" fmlaLink="$Y$146" lockText="1" noThreeD="1"/>
</file>

<file path=xl/ctrlProps/ctrlProp7.xml><?xml version="1.0" encoding="utf-8"?>
<formControlPr xmlns="http://schemas.microsoft.com/office/spreadsheetml/2009/9/main" objectType="CheckBox" checked="Checked" fmlaLink="$Y$148"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2</xdr:col>
      <xdr:colOff>1304925</xdr:colOff>
      <xdr:row>52</xdr:row>
      <xdr:rowOff>114300</xdr:rowOff>
    </xdr:from>
    <xdr:to>
      <xdr:col>4</xdr:col>
      <xdr:colOff>1009650</xdr:colOff>
      <xdr:row>55</xdr:row>
      <xdr:rowOff>57150</xdr:rowOff>
    </xdr:to>
    <xdr:pic>
      <xdr:nvPicPr>
        <xdr:cNvPr id="22773" name="Picture 1" descr="firma">
          <a:extLst>
            <a:ext uri="{FF2B5EF4-FFF2-40B4-BE49-F238E27FC236}">
              <a16:creationId xmlns:a16="http://schemas.microsoft.com/office/drawing/2014/main" id="{00000000-0008-0000-0000-0000F55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57625" y="9972675"/>
          <a:ext cx="2781300" cy="428625"/>
        </a:xfrm>
        <a:prstGeom prst="rect">
          <a:avLst/>
        </a:prstGeom>
        <a:noFill/>
        <a:ln w="9525">
          <a:noFill/>
          <a:miter lim="800000"/>
          <a:headEnd/>
          <a:tailEnd/>
        </a:ln>
      </xdr:spPr>
    </xdr:pic>
    <xdr:clientData/>
  </xdr:twoCellAnchor>
  <xdr:twoCellAnchor>
    <xdr:from>
      <xdr:col>0</xdr:col>
      <xdr:colOff>0</xdr:colOff>
      <xdr:row>160</xdr:row>
      <xdr:rowOff>28573</xdr:rowOff>
    </xdr:from>
    <xdr:to>
      <xdr:col>45</xdr:col>
      <xdr:colOff>152400</xdr:colOff>
      <xdr:row>383</xdr:row>
      <xdr:rowOff>9524</xdr:rowOff>
    </xdr:to>
    <xdr:sp macro="" textlink="">
      <xdr:nvSpPr>
        <xdr:cNvPr id="22774" name="Rectangle 2">
          <a:extLst>
            <a:ext uri="{FF2B5EF4-FFF2-40B4-BE49-F238E27FC236}">
              <a16:creationId xmlns:a16="http://schemas.microsoft.com/office/drawing/2014/main" id="{00000000-0008-0000-0000-0000F6580000}"/>
            </a:ext>
          </a:extLst>
        </xdr:cNvPr>
        <xdr:cNvSpPr>
          <a:spLocks noChangeArrowheads="1"/>
        </xdr:cNvSpPr>
      </xdr:nvSpPr>
      <xdr:spPr bwMode="auto">
        <a:xfrm>
          <a:off x="0" y="27374848"/>
          <a:ext cx="31803975" cy="21031201"/>
        </a:xfrm>
        <a:prstGeom prst="rect">
          <a:avLst/>
        </a:prstGeom>
        <a:solidFill>
          <a:srgbClr val="FFFFFF"/>
        </a:solidFill>
        <a:ln w="9525">
          <a:solidFill>
            <a:srgbClr val="FFFFFF"/>
          </a:solidFill>
          <a:miter lim="800000"/>
          <a:headEnd/>
          <a:tailEnd/>
        </a:ln>
      </xdr:spPr>
    </xdr:sp>
    <xdr:clientData/>
  </xdr:twoCellAnchor>
  <xdr:twoCellAnchor>
    <xdr:from>
      <xdr:col>5</xdr:col>
      <xdr:colOff>114300</xdr:colOff>
      <xdr:row>6</xdr:row>
      <xdr:rowOff>123825</xdr:rowOff>
    </xdr:from>
    <xdr:to>
      <xdr:col>6</xdr:col>
      <xdr:colOff>676275</xdr:colOff>
      <xdr:row>6</xdr:row>
      <xdr:rowOff>123825</xdr:rowOff>
    </xdr:to>
    <xdr:sp macro="" textlink="">
      <xdr:nvSpPr>
        <xdr:cNvPr id="22775" name="Line 3">
          <a:extLst>
            <a:ext uri="{FF2B5EF4-FFF2-40B4-BE49-F238E27FC236}">
              <a16:creationId xmlns:a16="http://schemas.microsoft.com/office/drawing/2014/main" id="{00000000-0008-0000-0000-0000F7580000}"/>
            </a:ext>
          </a:extLst>
        </xdr:cNvPr>
        <xdr:cNvSpPr>
          <a:spLocks noChangeShapeType="1"/>
        </xdr:cNvSpPr>
      </xdr:nvSpPr>
      <xdr:spPr bwMode="auto">
        <a:xfrm flipH="1">
          <a:off x="6991350" y="1171575"/>
          <a:ext cx="781050" cy="0"/>
        </a:xfrm>
        <a:prstGeom prst="line">
          <a:avLst/>
        </a:prstGeom>
        <a:noFill/>
        <a:ln w="76200" cmpd="tri">
          <a:solidFill>
            <a:srgbClr val="FF0000"/>
          </a:solidFill>
          <a:round/>
          <a:headEnd/>
          <a:tailEnd type="triangle" w="med" len="med"/>
        </a:ln>
      </xdr:spPr>
    </xdr:sp>
    <xdr:clientData/>
  </xdr:twoCellAnchor>
  <xdr:twoCellAnchor>
    <xdr:from>
      <xdr:col>6</xdr:col>
      <xdr:colOff>38100</xdr:colOff>
      <xdr:row>41</xdr:row>
      <xdr:rowOff>104775</xdr:rowOff>
    </xdr:from>
    <xdr:to>
      <xdr:col>7</xdr:col>
      <xdr:colOff>95250</xdr:colOff>
      <xdr:row>41</xdr:row>
      <xdr:rowOff>123825</xdr:rowOff>
    </xdr:to>
    <xdr:sp macro="" textlink="">
      <xdr:nvSpPr>
        <xdr:cNvPr id="22776" name="Line 7">
          <a:extLst>
            <a:ext uri="{FF2B5EF4-FFF2-40B4-BE49-F238E27FC236}">
              <a16:creationId xmlns:a16="http://schemas.microsoft.com/office/drawing/2014/main" id="{00000000-0008-0000-0000-0000F8580000}"/>
            </a:ext>
          </a:extLst>
        </xdr:cNvPr>
        <xdr:cNvSpPr>
          <a:spLocks noChangeShapeType="1"/>
        </xdr:cNvSpPr>
      </xdr:nvSpPr>
      <xdr:spPr bwMode="auto">
        <a:xfrm flipH="1">
          <a:off x="7134225" y="7915275"/>
          <a:ext cx="895350" cy="19050"/>
        </a:xfrm>
        <a:prstGeom prst="line">
          <a:avLst/>
        </a:prstGeom>
        <a:noFill/>
        <a:ln w="76200" cmpd="tri">
          <a:solidFill>
            <a:srgbClr val="FF0000"/>
          </a:solidFill>
          <a:prstDash val="sysDot"/>
          <a:round/>
          <a:headEnd/>
          <a:tailEnd type="triangle" w="med" len="med"/>
        </a:ln>
      </xdr:spPr>
    </xdr:sp>
    <xdr:clientData/>
  </xdr:twoCellAnchor>
  <xdr:twoCellAnchor>
    <xdr:from>
      <xdr:col>7</xdr:col>
      <xdr:colOff>95250</xdr:colOff>
      <xdr:row>7</xdr:row>
      <xdr:rowOff>57150</xdr:rowOff>
    </xdr:from>
    <xdr:to>
      <xdr:col>7</xdr:col>
      <xdr:colOff>104775</xdr:colOff>
      <xdr:row>9</xdr:row>
      <xdr:rowOff>95250</xdr:rowOff>
    </xdr:to>
    <xdr:sp macro="" textlink="">
      <xdr:nvSpPr>
        <xdr:cNvPr id="22777" name="Line 9">
          <a:extLst>
            <a:ext uri="{FF2B5EF4-FFF2-40B4-BE49-F238E27FC236}">
              <a16:creationId xmlns:a16="http://schemas.microsoft.com/office/drawing/2014/main" id="{00000000-0008-0000-0000-0000F9580000}"/>
            </a:ext>
          </a:extLst>
        </xdr:cNvPr>
        <xdr:cNvSpPr>
          <a:spLocks noChangeShapeType="1"/>
        </xdr:cNvSpPr>
      </xdr:nvSpPr>
      <xdr:spPr bwMode="auto">
        <a:xfrm flipH="1" flipV="1">
          <a:off x="8029575" y="1343025"/>
          <a:ext cx="9525" cy="428625"/>
        </a:xfrm>
        <a:prstGeom prst="line">
          <a:avLst/>
        </a:prstGeom>
        <a:noFill/>
        <a:ln w="76200" cmpd="tri">
          <a:solidFill>
            <a:srgbClr val="FF0000"/>
          </a:solidFill>
          <a:prstDash val="sysDot"/>
          <a:round/>
          <a:headEnd type="triangle" w="med" len="med"/>
          <a:tailEnd/>
        </a:ln>
      </xdr:spPr>
    </xdr:sp>
    <xdr:clientData/>
  </xdr:twoCellAnchor>
  <xdr:twoCellAnchor>
    <xdr:from>
      <xdr:col>7</xdr:col>
      <xdr:colOff>95250</xdr:colOff>
      <xdr:row>12</xdr:row>
      <xdr:rowOff>57150</xdr:rowOff>
    </xdr:from>
    <xdr:to>
      <xdr:col>7</xdr:col>
      <xdr:colOff>104775</xdr:colOff>
      <xdr:row>16</xdr:row>
      <xdr:rowOff>57150</xdr:rowOff>
    </xdr:to>
    <xdr:sp macro="" textlink="">
      <xdr:nvSpPr>
        <xdr:cNvPr id="22778" name="Line 10">
          <a:extLst>
            <a:ext uri="{FF2B5EF4-FFF2-40B4-BE49-F238E27FC236}">
              <a16:creationId xmlns:a16="http://schemas.microsoft.com/office/drawing/2014/main" id="{00000000-0008-0000-0000-0000FA580000}"/>
            </a:ext>
          </a:extLst>
        </xdr:cNvPr>
        <xdr:cNvSpPr>
          <a:spLocks noChangeShapeType="1"/>
        </xdr:cNvSpPr>
      </xdr:nvSpPr>
      <xdr:spPr bwMode="auto">
        <a:xfrm flipH="1" flipV="1">
          <a:off x="8029575" y="2247900"/>
          <a:ext cx="9525" cy="647700"/>
        </a:xfrm>
        <a:prstGeom prst="line">
          <a:avLst/>
        </a:prstGeom>
        <a:noFill/>
        <a:ln w="76200" cmpd="tri">
          <a:solidFill>
            <a:srgbClr val="FF0000"/>
          </a:solidFill>
          <a:prstDash val="sysDot"/>
          <a:round/>
          <a:headEnd type="triangle" w="med" len="med"/>
          <a:tailEnd/>
        </a:ln>
      </xdr:spPr>
    </xdr:sp>
    <xdr:clientData/>
  </xdr:twoCellAnchor>
  <xdr:twoCellAnchor>
    <xdr:from>
      <xdr:col>7</xdr:col>
      <xdr:colOff>95250</xdr:colOff>
      <xdr:row>18</xdr:row>
      <xdr:rowOff>57150</xdr:rowOff>
    </xdr:from>
    <xdr:to>
      <xdr:col>7</xdr:col>
      <xdr:colOff>104775</xdr:colOff>
      <xdr:row>22</xdr:row>
      <xdr:rowOff>57150</xdr:rowOff>
    </xdr:to>
    <xdr:sp macro="" textlink="">
      <xdr:nvSpPr>
        <xdr:cNvPr id="22779" name="Line 11">
          <a:extLst>
            <a:ext uri="{FF2B5EF4-FFF2-40B4-BE49-F238E27FC236}">
              <a16:creationId xmlns:a16="http://schemas.microsoft.com/office/drawing/2014/main" id="{00000000-0008-0000-0000-0000FB580000}"/>
            </a:ext>
          </a:extLst>
        </xdr:cNvPr>
        <xdr:cNvSpPr>
          <a:spLocks noChangeShapeType="1"/>
        </xdr:cNvSpPr>
      </xdr:nvSpPr>
      <xdr:spPr bwMode="auto">
        <a:xfrm flipH="1" flipV="1">
          <a:off x="8029575" y="3219450"/>
          <a:ext cx="9525" cy="647700"/>
        </a:xfrm>
        <a:prstGeom prst="line">
          <a:avLst/>
        </a:prstGeom>
        <a:noFill/>
        <a:ln w="76200" cmpd="tri">
          <a:solidFill>
            <a:srgbClr val="FF0000"/>
          </a:solidFill>
          <a:prstDash val="sysDot"/>
          <a:round/>
          <a:headEnd type="triangle" w="med" len="med"/>
          <a:tailEnd/>
        </a:ln>
      </xdr:spPr>
    </xdr:sp>
    <xdr:clientData/>
  </xdr:twoCellAnchor>
  <xdr:twoCellAnchor>
    <xdr:from>
      <xdr:col>7</xdr:col>
      <xdr:colOff>95250</xdr:colOff>
      <xdr:row>24</xdr:row>
      <xdr:rowOff>57150</xdr:rowOff>
    </xdr:from>
    <xdr:to>
      <xdr:col>7</xdr:col>
      <xdr:colOff>104775</xdr:colOff>
      <xdr:row>28</xdr:row>
      <xdr:rowOff>57150</xdr:rowOff>
    </xdr:to>
    <xdr:sp macro="" textlink="">
      <xdr:nvSpPr>
        <xdr:cNvPr id="22780" name="Line 12">
          <a:extLst>
            <a:ext uri="{FF2B5EF4-FFF2-40B4-BE49-F238E27FC236}">
              <a16:creationId xmlns:a16="http://schemas.microsoft.com/office/drawing/2014/main" id="{00000000-0008-0000-0000-0000FC580000}"/>
            </a:ext>
          </a:extLst>
        </xdr:cNvPr>
        <xdr:cNvSpPr>
          <a:spLocks noChangeShapeType="1"/>
        </xdr:cNvSpPr>
      </xdr:nvSpPr>
      <xdr:spPr bwMode="auto">
        <a:xfrm flipH="1" flipV="1">
          <a:off x="8029575" y="4191000"/>
          <a:ext cx="9525" cy="647700"/>
        </a:xfrm>
        <a:prstGeom prst="line">
          <a:avLst/>
        </a:prstGeom>
        <a:noFill/>
        <a:ln w="76200" cmpd="tri">
          <a:solidFill>
            <a:srgbClr val="FF0000"/>
          </a:solidFill>
          <a:prstDash val="sysDot"/>
          <a:round/>
          <a:headEnd type="triangle" w="med" len="med"/>
          <a:tailEnd/>
        </a:ln>
      </xdr:spPr>
    </xdr:sp>
    <xdr:clientData/>
  </xdr:twoCellAnchor>
  <xdr:twoCellAnchor>
    <xdr:from>
      <xdr:col>7</xdr:col>
      <xdr:colOff>95250</xdr:colOff>
      <xdr:row>30</xdr:row>
      <xdr:rowOff>57150</xdr:rowOff>
    </xdr:from>
    <xdr:to>
      <xdr:col>7</xdr:col>
      <xdr:colOff>104775</xdr:colOff>
      <xdr:row>33</xdr:row>
      <xdr:rowOff>114300</xdr:rowOff>
    </xdr:to>
    <xdr:sp macro="" textlink="">
      <xdr:nvSpPr>
        <xdr:cNvPr id="22781" name="Line 13">
          <a:extLst>
            <a:ext uri="{FF2B5EF4-FFF2-40B4-BE49-F238E27FC236}">
              <a16:creationId xmlns:a16="http://schemas.microsoft.com/office/drawing/2014/main" id="{00000000-0008-0000-0000-0000FD580000}"/>
            </a:ext>
          </a:extLst>
        </xdr:cNvPr>
        <xdr:cNvSpPr>
          <a:spLocks noChangeShapeType="1"/>
        </xdr:cNvSpPr>
      </xdr:nvSpPr>
      <xdr:spPr bwMode="auto">
        <a:xfrm flipH="1" flipV="1">
          <a:off x="8029575" y="5162550"/>
          <a:ext cx="9525" cy="647700"/>
        </a:xfrm>
        <a:prstGeom prst="line">
          <a:avLst/>
        </a:prstGeom>
        <a:noFill/>
        <a:ln w="76200" cmpd="tri">
          <a:solidFill>
            <a:srgbClr val="FF0000"/>
          </a:solidFill>
          <a:prstDash val="sysDot"/>
          <a:round/>
          <a:headEnd type="triangle" w="med" len="med"/>
          <a:tailEnd/>
        </a:ln>
      </xdr:spPr>
    </xdr:sp>
    <xdr:clientData/>
  </xdr:twoCellAnchor>
  <xdr:twoCellAnchor>
    <xdr:from>
      <xdr:col>7</xdr:col>
      <xdr:colOff>95250</xdr:colOff>
      <xdr:row>34</xdr:row>
      <xdr:rowOff>57150</xdr:rowOff>
    </xdr:from>
    <xdr:to>
      <xdr:col>7</xdr:col>
      <xdr:colOff>104775</xdr:colOff>
      <xdr:row>35</xdr:row>
      <xdr:rowOff>438150</xdr:rowOff>
    </xdr:to>
    <xdr:sp macro="" textlink="">
      <xdr:nvSpPr>
        <xdr:cNvPr id="22782" name="Line 14">
          <a:extLst>
            <a:ext uri="{FF2B5EF4-FFF2-40B4-BE49-F238E27FC236}">
              <a16:creationId xmlns:a16="http://schemas.microsoft.com/office/drawing/2014/main" id="{00000000-0008-0000-0000-0000FE580000}"/>
            </a:ext>
          </a:extLst>
        </xdr:cNvPr>
        <xdr:cNvSpPr>
          <a:spLocks noChangeShapeType="1"/>
        </xdr:cNvSpPr>
      </xdr:nvSpPr>
      <xdr:spPr bwMode="auto">
        <a:xfrm flipH="1" flipV="1">
          <a:off x="8029575" y="6019800"/>
          <a:ext cx="9525" cy="647700"/>
        </a:xfrm>
        <a:prstGeom prst="line">
          <a:avLst/>
        </a:prstGeom>
        <a:noFill/>
        <a:ln w="76200" cmpd="tri">
          <a:solidFill>
            <a:srgbClr val="FF0000"/>
          </a:solidFill>
          <a:prstDash val="sysDot"/>
          <a:round/>
          <a:headEnd type="triangle" w="med" len="med"/>
          <a:tailEnd/>
        </a:ln>
      </xdr:spPr>
    </xdr:sp>
    <xdr:clientData/>
  </xdr:twoCellAnchor>
  <xdr:twoCellAnchor>
    <xdr:from>
      <xdr:col>7</xdr:col>
      <xdr:colOff>95250</xdr:colOff>
      <xdr:row>36</xdr:row>
      <xdr:rowOff>57150</xdr:rowOff>
    </xdr:from>
    <xdr:to>
      <xdr:col>7</xdr:col>
      <xdr:colOff>104775</xdr:colOff>
      <xdr:row>40</xdr:row>
      <xdr:rowOff>0</xdr:rowOff>
    </xdr:to>
    <xdr:sp macro="" textlink="">
      <xdr:nvSpPr>
        <xdr:cNvPr id="22783" name="Line 15">
          <a:extLst>
            <a:ext uri="{FF2B5EF4-FFF2-40B4-BE49-F238E27FC236}">
              <a16:creationId xmlns:a16="http://schemas.microsoft.com/office/drawing/2014/main" id="{00000000-0008-0000-0000-0000FF580000}"/>
            </a:ext>
          </a:extLst>
        </xdr:cNvPr>
        <xdr:cNvSpPr>
          <a:spLocks noChangeShapeType="1"/>
        </xdr:cNvSpPr>
      </xdr:nvSpPr>
      <xdr:spPr bwMode="auto">
        <a:xfrm flipH="1" flipV="1">
          <a:off x="8029575" y="6962775"/>
          <a:ext cx="9525" cy="647700"/>
        </a:xfrm>
        <a:prstGeom prst="line">
          <a:avLst/>
        </a:prstGeom>
        <a:noFill/>
        <a:ln w="76200" cmpd="tri">
          <a:solidFill>
            <a:srgbClr val="FF0000"/>
          </a:solidFill>
          <a:prstDash val="sysDot"/>
          <a:round/>
          <a:headEnd type="triangle" w="med" len="me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203</xdr:col>
      <xdr:colOff>0</xdr:colOff>
      <xdr:row>0</xdr:row>
      <xdr:rowOff>0</xdr:rowOff>
    </xdr:from>
    <xdr:to>
      <xdr:col>203</xdr:col>
      <xdr:colOff>0</xdr:colOff>
      <xdr:row>0</xdr:row>
      <xdr:rowOff>295275</xdr:rowOff>
    </xdr:to>
    <xdr:sp macro="" textlink="">
      <xdr:nvSpPr>
        <xdr:cNvPr id="7827" name="Rectangle 311">
          <a:extLst>
            <a:ext uri="{FF2B5EF4-FFF2-40B4-BE49-F238E27FC236}">
              <a16:creationId xmlns:a16="http://schemas.microsoft.com/office/drawing/2014/main" id="{00000000-0008-0000-0200-0000931E0000}"/>
            </a:ext>
          </a:extLst>
        </xdr:cNvPr>
        <xdr:cNvSpPr>
          <a:spLocks noChangeArrowheads="1"/>
        </xdr:cNvSpPr>
      </xdr:nvSpPr>
      <xdr:spPr bwMode="auto">
        <a:xfrm>
          <a:off x="60598050" y="0"/>
          <a:ext cx="0" cy="295275"/>
        </a:xfrm>
        <a:prstGeom prst="rect">
          <a:avLst/>
        </a:prstGeom>
        <a:solidFill>
          <a:srgbClr val="FFFFFF"/>
        </a:solidFill>
        <a:ln w="9525">
          <a:noFill/>
          <a:miter lim="800000"/>
          <a:headEnd/>
          <a:tailEnd/>
        </a:ln>
      </xdr:spPr>
    </xdr:sp>
    <xdr:clientData/>
  </xdr:twoCellAnchor>
  <xdr:twoCellAnchor>
    <xdr:from>
      <xdr:col>1</xdr:col>
      <xdr:colOff>0</xdr:colOff>
      <xdr:row>1408</xdr:row>
      <xdr:rowOff>19050</xdr:rowOff>
    </xdr:from>
    <xdr:to>
      <xdr:col>40</xdr:col>
      <xdr:colOff>1019175</xdr:colOff>
      <xdr:row>1570</xdr:row>
      <xdr:rowOff>123825</xdr:rowOff>
    </xdr:to>
    <xdr:sp macro="" textlink="">
      <xdr:nvSpPr>
        <xdr:cNvPr id="7828" name="Rectangle 5">
          <a:extLst>
            <a:ext uri="{FF2B5EF4-FFF2-40B4-BE49-F238E27FC236}">
              <a16:creationId xmlns:a16="http://schemas.microsoft.com/office/drawing/2014/main" id="{00000000-0008-0000-0200-0000941E0000}"/>
            </a:ext>
          </a:extLst>
        </xdr:cNvPr>
        <xdr:cNvSpPr>
          <a:spLocks noChangeArrowheads="1"/>
        </xdr:cNvSpPr>
      </xdr:nvSpPr>
      <xdr:spPr bwMode="auto">
        <a:xfrm>
          <a:off x="0" y="395154150"/>
          <a:ext cx="60598050" cy="26336625"/>
        </a:xfrm>
        <a:prstGeom prst="rect">
          <a:avLst/>
        </a:prstGeom>
        <a:solidFill>
          <a:srgbClr val="FFFFFF"/>
        </a:solidFill>
        <a:ln w="9525">
          <a:noFill/>
          <a:miter lim="800000"/>
          <a:headEnd/>
          <a:tailEnd/>
        </a:ln>
      </xdr:spPr>
    </xdr:sp>
    <xdr:clientData/>
  </xdr:twoCellAnchor>
  <xdr:twoCellAnchor>
    <xdr:from>
      <xdr:col>3</xdr:col>
      <xdr:colOff>123825</xdr:colOff>
      <xdr:row>0</xdr:row>
      <xdr:rowOff>57150</xdr:rowOff>
    </xdr:from>
    <xdr:to>
      <xdr:col>3</xdr:col>
      <xdr:colOff>333375</xdr:colOff>
      <xdr:row>0</xdr:row>
      <xdr:rowOff>285750</xdr:rowOff>
    </xdr:to>
    <xdr:sp macro="" textlink="">
      <xdr:nvSpPr>
        <xdr:cNvPr id="7829" name="Line 23">
          <a:extLst>
            <a:ext uri="{FF2B5EF4-FFF2-40B4-BE49-F238E27FC236}">
              <a16:creationId xmlns:a16="http://schemas.microsoft.com/office/drawing/2014/main" id="{00000000-0008-0000-0200-0000951E0000}"/>
            </a:ext>
          </a:extLst>
        </xdr:cNvPr>
        <xdr:cNvSpPr>
          <a:spLocks noChangeShapeType="1"/>
        </xdr:cNvSpPr>
      </xdr:nvSpPr>
      <xdr:spPr bwMode="auto">
        <a:xfrm>
          <a:off x="209550" y="57150"/>
          <a:ext cx="209550" cy="228600"/>
        </a:xfrm>
        <a:prstGeom prst="line">
          <a:avLst/>
        </a:prstGeom>
        <a:noFill/>
        <a:ln w="57150">
          <a:solidFill>
            <a:srgbClr val="000000"/>
          </a:solidFill>
          <a:round/>
          <a:headEnd/>
          <a:tailEnd type="triangle" w="med" len="me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195</xdr:col>
      <xdr:colOff>0</xdr:colOff>
      <xdr:row>3</xdr:row>
      <xdr:rowOff>28575</xdr:rowOff>
    </xdr:from>
    <xdr:to>
      <xdr:col>195</xdr:col>
      <xdr:colOff>0</xdr:colOff>
      <xdr:row>4</xdr:row>
      <xdr:rowOff>0</xdr:rowOff>
    </xdr:to>
    <xdr:sp macro="" textlink="">
      <xdr:nvSpPr>
        <xdr:cNvPr id="20805" name="Rectangle 360">
          <a:extLst>
            <a:ext uri="{FF2B5EF4-FFF2-40B4-BE49-F238E27FC236}">
              <a16:creationId xmlns:a16="http://schemas.microsoft.com/office/drawing/2014/main" id="{00000000-0008-0000-0300-000045510000}"/>
            </a:ext>
          </a:extLst>
        </xdr:cNvPr>
        <xdr:cNvSpPr>
          <a:spLocks noChangeArrowheads="1"/>
        </xdr:cNvSpPr>
      </xdr:nvSpPr>
      <xdr:spPr bwMode="auto">
        <a:xfrm>
          <a:off x="10344150" y="704850"/>
          <a:ext cx="0" cy="180975"/>
        </a:xfrm>
        <a:prstGeom prst="rect">
          <a:avLst/>
        </a:prstGeom>
        <a:solidFill>
          <a:srgbClr val="FFFFFF"/>
        </a:solidFill>
        <a:ln w="9525">
          <a:noFill/>
          <a:miter lim="800000"/>
          <a:headEnd/>
          <a:tailEnd/>
        </a:ln>
      </xdr:spPr>
    </xdr:sp>
    <xdr:clientData/>
  </xdr:twoCellAnchor>
  <xdr:twoCellAnchor>
    <xdr:from>
      <xdr:col>186</xdr:col>
      <xdr:colOff>0</xdr:colOff>
      <xdr:row>3</xdr:row>
      <xdr:rowOff>19050</xdr:rowOff>
    </xdr:from>
    <xdr:to>
      <xdr:col>187</xdr:col>
      <xdr:colOff>0</xdr:colOff>
      <xdr:row>4</xdr:row>
      <xdr:rowOff>38100</xdr:rowOff>
    </xdr:to>
    <xdr:sp macro="" textlink="">
      <xdr:nvSpPr>
        <xdr:cNvPr id="20806" name="Rectangle 362">
          <a:extLst>
            <a:ext uri="{FF2B5EF4-FFF2-40B4-BE49-F238E27FC236}">
              <a16:creationId xmlns:a16="http://schemas.microsoft.com/office/drawing/2014/main" id="{00000000-0008-0000-0300-000046510000}"/>
            </a:ext>
          </a:extLst>
        </xdr:cNvPr>
        <xdr:cNvSpPr>
          <a:spLocks noChangeArrowheads="1"/>
        </xdr:cNvSpPr>
      </xdr:nvSpPr>
      <xdr:spPr bwMode="auto">
        <a:xfrm>
          <a:off x="10344150" y="695325"/>
          <a:ext cx="0" cy="228600"/>
        </a:xfrm>
        <a:prstGeom prst="rect">
          <a:avLst/>
        </a:prstGeom>
        <a:solidFill>
          <a:srgbClr val="FFFFFF"/>
        </a:solidFill>
        <a:ln w="9525">
          <a:noFill/>
          <a:miter lim="800000"/>
          <a:headEnd/>
          <a:tailEnd/>
        </a:ln>
      </xdr:spPr>
    </xdr:sp>
    <xdr:clientData/>
  </xdr:twoCellAnchor>
  <xdr:twoCellAnchor>
    <xdr:from>
      <xdr:col>199</xdr:col>
      <xdr:colOff>0</xdr:colOff>
      <xdr:row>3</xdr:row>
      <xdr:rowOff>9525</xdr:rowOff>
    </xdr:from>
    <xdr:to>
      <xdr:col>199</xdr:col>
      <xdr:colOff>0</xdr:colOff>
      <xdr:row>4</xdr:row>
      <xdr:rowOff>0</xdr:rowOff>
    </xdr:to>
    <xdr:sp macro="" textlink="">
      <xdr:nvSpPr>
        <xdr:cNvPr id="20807" name="Rectangle 363">
          <a:extLst>
            <a:ext uri="{FF2B5EF4-FFF2-40B4-BE49-F238E27FC236}">
              <a16:creationId xmlns:a16="http://schemas.microsoft.com/office/drawing/2014/main" id="{00000000-0008-0000-0300-000047510000}"/>
            </a:ext>
          </a:extLst>
        </xdr:cNvPr>
        <xdr:cNvSpPr>
          <a:spLocks noChangeArrowheads="1"/>
        </xdr:cNvSpPr>
      </xdr:nvSpPr>
      <xdr:spPr bwMode="auto">
        <a:xfrm>
          <a:off x="10344150" y="685800"/>
          <a:ext cx="0" cy="200025"/>
        </a:xfrm>
        <a:prstGeom prst="rect">
          <a:avLst/>
        </a:prstGeom>
        <a:solidFill>
          <a:srgbClr val="FFFFFF"/>
        </a:solidFill>
        <a:ln w="9525">
          <a:noFill/>
          <a:miter lim="800000"/>
          <a:headEnd/>
          <a:tailEnd/>
        </a:ln>
      </xdr:spPr>
    </xdr:sp>
    <xdr:clientData/>
  </xdr:twoCellAnchor>
  <xdr:twoCellAnchor editAs="oneCell">
    <xdr:from>
      <xdr:col>1</xdr:col>
      <xdr:colOff>238125</xdr:colOff>
      <xdr:row>3</xdr:row>
      <xdr:rowOff>38100</xdr:rowOff>
    </xdr:from>
    <xdr:to>
      <xdr:col>1</xdr:col>
      <xdr:colOff>723900</xdr:colOff>
      <xdr:row>5</xdr:row>
      <xdr:rowOff>171450</xdr:rowOff>
    </xdr:to>
    <xdr:pic>
      <xdr:nvPicPr>
        <xdr:cNvPr id="20808" name="Picture 781" descr="giramolfetta_1679">
          <a:extLst>
            <a:ext uri="{FF2B5EF4-FFF2-40B4-BE49-F238E27FC236}">
              <a16:creationId xmlns:a16="http://schemas.microsoft.com/office/drawing/2014/main" id="{00000000-0008-0000-0300-00004851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85875" y="714375"/>
          <a:ext cx="485775" cy="552450"/>
        </a:xfrm>
        <a:prstGeom prst="rect">
          <a:avLst/>
        </a:prstGeom>
        <a:noFill/>
        <a:ln w="9525">
          <a:noFill/>
          <a:miter lim="800000"/>
          <a:headEnd/>
          <a:tailEnd/>
        </a:ln>
      </xdr:spPr>
    </xdr:pic>
    <xdr:clientData/>
  </xdr:twoCellAnchor>
  <xdr:twoCellAnchor editAs="oneCell">
    <xdr:from>
      <xdr:col>6</xdr:col>
      <xdr:colOff>57150</xdr:colOff>
      <xdr:row>3</xdr:row>
      <xdr:rowOff>38100</xdr:rowOff>
    </xdr:from>
    <xdr:to>
      <xdr:col>6</xdr:col>
      <xdr:colOff>952500</xdr:colOff>
      <xdr:row>5</xdr:row>
      <xdr:rowOff>133350</xdr:rowOff>
    </xdr:to>
    <xdr:pic>
      <xdr:nvPicPr>
        <xdr:cNvPr id="20809" name="Picture 13" descr="logo-pon">
          <a:extLst>
            <a:ext uri="{FF2B5EF4-FFF2-40B4-BE49-F238E27FC236}">
              <a16:creationId xmlns:a16="http://schemas.microsoft.com/office/drawing/2014/main" id="{00000000-0008-0000-0300-00004951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705600" y="714375"/>
          <a:ext cx="895350" cy="514350"/>
        </a:xfrm>
        <a:prstGeom prst="rect">
          <a:avLst/>
        </a:prstGeom>
        <a:noFill/>
        <a:ln w="9525">
          <a:noFill/>
          <a:miter lim="800000"/>
          <a:headEnd/>
          <a:tailEnd/>
        </a:ln>
      </xdr:spPr>
    </xdr:pic>
    <xdr:clientData/>
  </xdr:twoCellAnchor>
  <xdr:twoCellAnchor>
    <xdr:from>
      <xdr:col>0</xdr:col>
      <xdr:colOff>704850</xdr:colOff>
      <xdr:row>0</xdr:row>
      <xdr:rowOff>0</xdr:rowOff>
    </xdr:from>
    <xdr:to>
      <xdr:col>0</xdr:col>
      <xdr:colOff>992321</xdr:colOff>
      <xdr:row>1</xdr:row>
      <xdr:rowOff>350355</xdr:rowOff>
    </xdr:to>
    <xdr:sp macro="" textlink="">
      <xdr:nvSpPr>
        <xdr:cNvPr id="9" name="Freccia in su 8">
          <a:extLst>
            <a:ext uri="{FF2B5EF4-FFF2-40B4-BE49-F238E27FC236}">
              <a16:creationId xmlns:a16="http://schemas.microsoft.com/office/drawing/2014/main" id="{00000000-0008-0000-0300-000009000000}"/>
            </a:ext>
          </a:extLst>
        </xdr:cNvPr>
        <xdr:cNvSpPr/>
      </xdr:nvSpPr>
      <xdr:spPr>
        <a:xfrm rot="10800000">
          <a:off x="704850" y="0"/>
          <a:ext cx="287471" cy="455130"/>
        </a:xfrm>
        <a:prstGeom prst="up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it-IT"/>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xdr:row>
          <xdr:rowOff>361950</xdr:rowOff>
        </xdr:from>
        <xdr:to>
          <xdr:col>0</xdr:col>
          <xdr:colOff>942975</xdr:colOff>
          <xdr:row>2</xdr:row>
          <xdr:rowOff>95250</xdr:rowOff>
        </xdr:to>
        <xdr:sp macro="" textlink="">
          <xdr:nvSpPr>
            <xdr:cNvPr id="6148" name="Drop Down 4" hidden="1">
              <a:extLst>
                <a:ext uri="{63B3BB69-23CF-44E3-9099-C40C66FF867C}">
                  <a14:compatExt spid="_x0000_s6148"/>
                </a:ext>
                <a:ext uri="{FF2B5EF4-FFF2-40B4-BE49-F238E27FC236}">
                  <a16:creationId xmlns:a16="http://schemas.microsoft.com/office/drawing/2014/main" id="{00000000-0008-0000-0300-00000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235</xdr:col>
      <xdr:colOff>0</xdr:colOff>
      <xdr:row>0</xdr:row>
      <xdr:rowOff>0</xdr:rowOff>
    </xdr:from>
    <xdr:to>
      <xdr:col>235</xdr:col>
      <xdr:colOff>0</xdr:colOff>
      <xdr:row>0</xdr:row>
      <xdr:rowOff>295275</xdr:rowOff>
    </xdr:to>
    <xdr:sp macro="" textlink="">
      <xdr:nvSpPr>
        <xdr:cNvPr id="23607" name="Rectangle 311">
          <a:extLst>
            <a:ext uri="{FF2B5EF4-FFF2-40B4-BE49-F238E27FC236}">
              <a16:creationId xmlns:a16="http://schemas.microsoft.com/office/drawing/2014/main" id="{00000000-0008-0000-0400-0000375C0000}"/>
            </a:ext>
          </a:extLst>
        </xdr:cNvPr>
        <xdr:cNvSpPr>
          <a:spLocks noChangeArrowheads="1"/>
        </xdr:cNvSpPr>
      </xdr:nvSpPr>
      <xdr:spPr bwMode="auto">
        <a:xfrm>
          <a:off x="113280825" y="0"/>
          <a:ext cx="0" cy="295275"/>
        </a:xfrm>
        <a:prstGeom prst="rect">
          <a:avLst/>
        </a:prstGeom>
        <a:solidFill>
          <a:srgbClr val="FFFFFF"/>
        </a:solidFill>
        <a:ln w="9525">
          <a:noFill/>
          <a:miter lim="800000"/>
          <a:headEnd/>
          <a:tailEnd/>
        </a:ln>
      </xdr:spPr>
    </xdr:sp>
    <xdr:clientData/>
  </xdr:twoCellAnchor>
  <xdr:twoCellAnchor>
    <xdr:from>
      <xdr:col>2</xdr:col>
      <xdr:colOff>66675</xdr:colOff>
      <xdr:row>1399</xdr:row>
      <xdr:rowOff>66675</xdr:rowOff>
    </xdr:from>
    <xdr:to>
      <xdr:col>67</xdr:col>
      <xdr:colOff>942975</xdr:colOff>
      <xdr:row>1481</xdr:row>
      <xdr:rowOff>19050</xdr:rowOff>
    </xdr:to>
    <xdr:sp macro="" textlink="">
      <xdr:nvSpPr>
        <xdr:cNvPr id="23608" name="Rectangle 22">
          <a:extLst>
            <a:ext uri="{FF2B5EF4-FFF2-40B4-BE49-F238E27FC236}">
              <a16:creationId xmlns:a16="http://schemas.microsoft.com/office/drawing/2014/main" id="{00000000-0008-0000-0400-0000385C0000}"/>
            </a:ext>
          </a:extLst>
        </xdr:cNvPr>
        <xdr:cNvSpPr>
          <a:spLocks noChangeArrowheads="1"/>
        </xdr:cNvSpPr>
      </xdr:nvSpPr>
      <xdr:spPr bwMode="auto">
        <a:xfrm>
          <a:off x="66675" y="461552925"/>
          <a:ext cx="103003350" cy="13230225"/>
        </a:xfrm>
        <a:prstGeom prst="rect">
          <a:avLst/>
        </a:prstGeom>
        <a:solidFill>
          <a:srgbClr val="FFFFFF"/>
        </a:solidFill>
        <a:ln w="9525">
          <a:noFill/>
          <a:miter lim="800000"/>
          <a:headEnd/>
          <a:tailEnd/>
        </a:ln>
      </xdr:spPr>
    </xdr:sp>
    <xdr:clientData/>
  </xdr:twoCellAnchor>
  <xdr:twoCellAnchor>
    <xdr:from>
      <xdr:col>13</xdr:col>
      <xdr:colOff>3419475</xdr:colOff>
      <xdr:row>0</xdr:row>
      <xdr:rowOff>180975</xdr:rowOff>
    </xdr:from>
    <xdr:to>
      <xdr:col>14</xdr:col>
      <xdr:colOff>104775</xdr:colOff>
      <xdr:row>2</xdr:row>
      <xdr:rowOff>314325</xdr:rowOff>
    </xdr:to>
    <xdr:sp macro="" textlink="">
      <xdr:nvSpPr>
        <xdr:cNvPr id="23609" name="Line 67">
          <a:extLst>
            <a:ext uri="{FF2B5EF4-FFF2-40B4-BE49-F238E27FC236}">
              <a16:creationId xmlns:a16="http://schemas.microsoft.com/office/drawing/2014/main" id="{00000000-0008-0000-0400-0000395C0000}"/>
            </a:ext>
          </a:extLst>
        </xdr:cNvPr>
        <xdr:cNvSpPr>
          <a:spLocks noChangeShapeType="1"/>
        </xdr:cNvSpPr>
      </xdr:nvSpPr>
      <xdr:spPr bwMode="auto">
        <a:xfrm flipV="1">
          <a:off x="21297900" y="180975"/>
          <a:ext cx="657225" cy="609600"/>
        </a:xfrm>
        <a:prstGeom prst="line">
          <a:avLst/>
        </a:prstGeom>
        <a:noFill/>
        <a:ln w="19050">
          <a:solidFill>
            <a:srgbClr val="0000FF"/>
          </a:solidFill>
          <a:round/>
          <a:headEnd/>
          <a:tailEnd type="triangle" w="med" len="med"/>
        </a:ln>
      </xdr:spPr>
    </xdr:sp>
    <xdr:clientData/>
  </xdr:twoCellAnchor>
  <xdr:twoCellAnchor>
    <xdr:from>
      <xdr:col>3</xdr:col>
      <xdr:colOff>123825</xdr:colOff>
      <xdr:row>0</xdr:row>
      <xdr:rowOff>57150</xdr:rowOff>
    </xdr:from>
    <xdr:to>
      <xdr:col>3</xdr:col>
      <xdr:colOff>333375</xdr:colOff>
      <xdr:row>0</xdr:row>
      <xdr:rowOff>285750</xdr:rowOff>
    </xdr:to>
    <xdr:sp macro="" textlink="">
      <xdr:nvSpPr>
        <xdr:cNvPr id="23610" name="Line 78">
          <a:extLst>
            <a:ext uri="{FF2B5EF4-FFF2-40B4-BE49-F238E27FC236}">
              <a16:creationId xmlns:a16="http://schemas.microsoft.com/office/drawing/2014/main" id="{00000000-0008-0000-0400-00003A5C0000}"/>
            </a:ext>
          </a:extLst>
        </xdr:cNvPr>
        <xdr:cNvSpPr>
          <a:spLocks noChangeShapeType="1"/>
        </xdr:cNvSpPr>
      </xdr:nvSpPr>
      <xdr:spPr bwMode="auto">
        <a:xfrm>
          <a:off x="209550" y="57150"/>
          <a:ext cx="209550" cy="228600"/>
        </a:xfrm>
        <a:prstGeom prst="line">
          <a:avLst/>
        </a:prstGeom>
        <a:noFill/>
        <a:ln w="57150">
          <a:solidFill>
            <a:srgbClr val="000000"/>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251</xdr:col>
      <xdr:colOff>0</xdr:colOff>
      <xdr:row>3</xdr:row>
      <xdr:rowOff>28575</xdr:rowOff>
    </xdr:from>
    <xdr:to>
      <xdr:col>251</xdr:col>
      <xdr:colOff>0</xdr:colOff>
      <xdr:row>4</xdr:row>
      <xdr:rowOff>0</xdr:rowOff>
    </xdr:to>
    <xdr:sp macro="" textlink="">
      <xdr:nvSpPr>
        <xdr:cNvPr id="21930" name="Rectangle 360">
          <a:extLst>
            <a:ext uri="{FF2B5EF4-FFF2-40B4-BE49-F238E27FC236}">
              <a16:creationId xmlns:a16="http://schemas.microsoft.com/office/drawing/2014/main" id="{00000000-0008-0000-0500-0000AA550000}"/>
            </a:ext>
          </a:extLst>
        </xdr:cNvPr>
        <xdr:cNvSpPr>
          <a:spLocks noChangeArrowheads="1"/>
        </xdr:cNvSpPr>
      </xdr:nvSpPr>
      <xdr:spPr bwMode="auto">
        <a:xfrm>
          <a:off x="162448875" y="704850"/>
          <a:ext cx="0" cy="180975"/>
        </a:xfrm>
        <a:prstGeom prst="rect">
          <a:avLst/>
        </a:prstGeom>
        <a:solidFill>
          <a:srgbClr val="FFFFFF"/>
        </a:solidFill>
        <a:ln w="9525">
          <a:noFill/>
          <a:miter lim="800000"/>
          <a:headEnd/>
          <a:tailEnd/>
        </a:ln>
      </xdr:spPr>
    </xdr:sp>
    <xdr:clientData/>
  </xdr:twoCellAnchor>
  <xdr:twoCellAnchor>
    <xdr:from>
      <xdr:col>242</xdr:col>
      <xdr:colOff>9525</xdr:colOff>
      <xdr:row>2</xdr:row>
      <xdr:rowOff>66675</xdr:rowOff>
    </xdr:from>
    <xdr:to>
      <xdr:col>243</xdr:col>
      <xdr:colOff>9525</xdr:colOff>
      <xdr:row>3</xdr:row>
      <xdr:rowOff>190500</xdr:rowOff>
    </xdr:to>
    <xdr:sp macro="" textlink="">
      <xdr:nvSpPr>
        <xdr:cNvPr id="21931" name="Rectangle 362">
          <a:extLst>
            <a:ext uri="{FF2B5EF4-FFF2-40B4-BE49-F238E27FC236}">
              <a16:creationId xmlns:a16="http://schemas.microsoft.com/office/drawing/2014/main" id="{00000000-0008-0000-0500-0000AB550000}"/>
            </a:ext>
          </a:extLst>
        </xdr:cNvPr>
        <xdr:cNvSpPr>
          <a:spLocks noChangeArrowheads="1"/>
        </xdr:cNvSpPr>
      </xdr:nvSpPr>
      <xdr:spPr bwMode="auto">
        <a:xfrm>
          <a:off x="157295850" y="638175"/>
          <a:ext cx="9525" cy="228600"/>
        </a:xfrm>
        <a:prstGeom prst="rect">
          <a:avLst/>
        </a:prstGeom>
        <a:solidFill>
          <a:srgbClr val="FFFFFF"/>
        </a:solidFill>
        <a:ln w="9525">
          <a:noFill/>
          <a:miter lim="800000"/>
          <a:headEnd/>
          <a:tailEnd/>
        </a:ln>
      </xdr:spPr>
    </xdr:sp>
    <xdr:clientData/>
  </xdr:twoCellAnchor>
  <xdr:twoCellAnchor>
    <xdr:from>
      <xdr:col>255</xdr:col>
      <xdr:colOff>0</xdr:colOff>
      <xdr:row>3</xdr:row>
      <xdr:rowOff>9525</xdr:rowOff>
    </xdr:from>
    <xdr:to>
      <xdr:col>255</xdr:col>
      <xdr:colOff>0</xdr:colOff>
      <xdr:row>4</xdr:row>
      <xdr:rowOff>0</xdr:rowOff>
    </xdr:to>
    <xdr:sp macro="" textlink="">
      <xdr:nvSpPr>
        <xdr:cNvPr id="21932" name="Rectangle 363">
          <a:extLst>
            <a:ext uri="{FF2B5EF4-FFF2-40B4-BE49-F238E27FC236}">
              <a16:creationId xmlns:a16="http://schemas.microsoft.com/office/drawing/2014/main" id="{00000000-0008-0000-0500-0000AC550000}"/>
            </a:ext>
          </a:extLst>
        </xdr:cNvPr>
        <xdr:cNvSpPr>
          <a:spLocks noChangeArrowheads="1"/>
        </xdr:cNvSpPr>
      </xdr:nvSpPr>
      <xdr:spPr bwMode="auto">
        <a:xfrm>
          <a:off x="164963475" y="685800"/>
          <a:ext cx="0" cy="200025"/>
        </a:xfrm>
        <a:prstGeom prst="rect">
          <a:avLst/>
        </a:prstGeom>
        <a:solidFill>
          <a:srgbClr val="FFFFFF"/>
        </a:solidFill>
        <a:ln w="9525">
          <a:noFill/>
          <a:miter lim="800000"/>
          <a:headEnd/>
          <a:tailEnd/>
        </a:ln>
      </xdr:spPr>
    </xdr:sp>
    <xdr:clientData/>
  </xdr:twoCellAnchor>
  <xdr:twoCellAnchor editAs="oneCell">
    <xdr:from>
      <xdr:col>1</xdr:col>
      <xdr:colOff>238125</xdr:colOff>
      <xdr:row>3</xdr:row>
      <xdr:rowOff>38100</xdr:rowOff>
    </xdr:from>
    <xdr:to>
      <xdr:col>1</xdr:col>
      <xdr:colOff>723900</xdr:colOff>
      <xdr:row>5</xdr:row>
      <xdr:rowOff>171450</xdr:rowOff>
    </xdr:to>
    <xdr:pic>
      <xdr:nvPicPr>
        <xdr:cNvPr id="21933" name="Picture 781" descr="giramolfetta_1679">
          <a:extLst>
            <a:ext uri="{FF2B5EF4-FFF2-40B4-BE49-F238E27FC236}">
              <a16:creationId xmlns:a16="http://schemas.microsoft.com/office/drawing/2014/main" id="{00000000-0008-0000-0500-0000AD55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85875" y="714375"/>
          <a:ext cx="485775" cy="552450"/>
        </a:xfrm>
        <a:prstGeom prst="rect">
          <a:avLst/>
        </a:prstGeom>
        <a:noFill/>
        <a:ln w="9525">
          <a:noFill/>
          <a:miter lim="800000"/>
          <a:headEnd/>
          <a:tailEnd/>
        </a:ln>
      </xdr:spPr>
    </xdr:pic>
    <xdr:clientData/>
  </xdr:twoCellAnchor>
  <xdr:twoCellAnchor editAs="oneCell">
    <xdr:from>
      <xdr:col>12</xdr:col>
      <xdr:colOff>238125</xdr:colOff>
      <xdr:row>3</xdr:row>
      <xdr:rowOff>38100</xdr:rowOff>
    </xdr:from>
    <xdr:to>
      <xdr:col>12</xdr:col>
      <xdr:colOff>723900</xdr:colOff>
      <xdr:row>5</xdr:row>
      <xdr:rowOff>171450</xdr:rowOff>
    </xdr:to>
    <xdr:pic>
      <xdr:nvPicPr>
        <xdr:cNvPr id="21934" name="Picture 781" descr="giramolfetta_1679">
          <a:extLst>
            <a:ext uri="{FF2B5EF4-FFF2-40B4-BE49-F238E27FC236}">
              <a16:creationId xmlns:a16="http://schemas.microsoft.com/office/drawing/2014/main" id="{00000000-0008-0000-0500-0000AE55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144250" y="714375"/>
          <a:ext cx="485775" cy="552450"/>
        </a:xfrm>
        <a:prstGeom prst="rect">
          <a:avLst/>
        </a:prstGeom>
        <a:noFill/>
        <a:ln w="9525">
          <a:noFill/>
          <a:miter lim="800000"/>
          <a:headEnd/>
          <a:tailEnd/>
        </a:ln>
      </xdr:spPr>
    </xdr:pic>
    <xdr:clientData/>
  </xdr:twoCellAnchor>
  <xdr:twoCellAnchor>
    <xdr:from>
      <xdr:col>0</xdr:col>
      <xdr:colOff>0</xdr:colOff>
      <xdr:row>92</xdr:row>
      <xdr:rowOff>133350</xdr:rowOff>
    </xdr:from>
    <xdr:to>
      <xdr:col>63</xdr:col>
      <xdr:colOff>314326</xdr:colOff>
      <xdr:row>234</xdr:row>
      <xdr:rowOff>19050</xdr:rowOff>
    </xdr:to>
    <xdr:sp macro="" textlink="">
      <xdr:nvSpPr>
        <xdr:cNvPr id="21935" name="Rectangle 42">
          <a:extLst>
            <a:ext uri="{FF2B5EF4-FFF2-40B4-BE49-F238E27FC236}">
              <a16:creationId xmlns:a16="http://schemas.microsoft.com/office/drawing/2014/main" id="{00000000-0008-0000-0500-0000AF550000}"/>
            </a:ext>
          </a:extLst>
        </xdr:cNvPr>
        <xdr:cNvSpPr>
          <a:spLocks noChangeArrowheads="1"/>
        </xdr:cNvSpPr>
      </xdr:nvSpPr>
      <xdr:spPr bwMode="auto">
        <a:xfrm>
          <a:off x="0" y="17687925"/>
          <a:ext cx="48348901" cy="17754600"/>
        </a:xfrm>
        <a:prstGeom prst="rect">
          <a:avLst/>
        </a:prstGeom>
        <a:solidFill>
          <a:srgbClr val="FFFFFF"/>
        </a:solidFill>
        <a:ln w="9525">
          <a:noFill/>
          <a:miter lim="800000"/>
          <a:headEnd/>
          <a:tailEnd/>
        </a:ln>
      </xdr:spPr>
    </xdr:sp>
    <xdr:clientData/>
  </xdr:twoCellAnchor>
  <xdr:twoCellAnchor editAs="oneCell">
    <xdr:from>
      <xdr:col>8</xdr:col>
      <xdr:colOff>142875</xdr:colOff>
      <xdr:row>3</xdr:row>
      <xdr:rowOff>47625</xdr:rowOff>
    </xdr:from>
    <xdr:to>
      <xdr:col>9</xdr:col>
      <xdr:colOff>276225</xdr:colOff>
      <xdr:row>5</xdr:row>
      <xdr:rowOff>142875</xdr:rowOff>
    </xdr:to>
    <xdr:pic>
      <xdr:nvPicPr>
        <xdr:cNvPr id="21936" name="Picture 66" descr="logo-pon">
          <a:extLst>
            <a:ext uri="{FF2B5EF4-FFF2-40B4-BE49-F238E27FC236}">
              <a16:creationId xmlns:a16="http://schemas.microsoft.com/office/drawing/2014/main" id="{00000000-0008-0000-0500-0000B055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886700" y="723900"/>
          <a:ext cx="895350" cy="514350"/>
        </a:xfrm>
        <a:prstGeom prst="rect">
          <a:avLst/>
        </a:prstGeom>
        <a:noFill/>
        <a:ln w="9525">
          <a:noFill/>
          <a:miter lim="800000"/>
          <a:headEnd/>
          <a:tailEnd/>
        </a:ln>
      </xdr:spPr>
    </xdr:pic>
    <xdr:clientData/>
  </xdr:twoCellAnchor>
  <xdr:twoCellAnchor editAs="oneCell">
    <xdr:from>
      <xdr:col>19</xdr:col>
      <xdr:colOff>142875</xdr:colOff>
      <xdr:row>3</xdr:row>
      <xdr:rowOff>57150</xdr:rowOff>
    </xdr:from>
    <xdr:to>
      <xdr:col>20</xdr:col>
      <xdr:colOff>276225</xdr:colOff>
      <xdr:row>5</xdr:row>
      <xdr:rowOff>152400</xdr:rowOff>
    </xdr:to>
    <xdr:pic>
      <xdr:nvPicPr>
        <xdr:cNvPr id="21937" name="Picture 67" descr="logo-pon">
          <a:extLst>
            <a:ext uri="{FF2B5EF4-FFF2-40B4-BE49-F238E27FC236}">
              <a16:creationId xmlns:a16="http://schemas.microsoft.com/office/drawing/2014/main" id="{00000000-0008-0000-0500-0000B155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773650" y="733425"/>
          <a:ext cx="895350" cy="514350"/>
        </a:xfrm>
        <a:prstGeom prst="rect">
          <a:avLst/>
        </a:prstGeom>
        <a:noFill/>
        <a:ln w="9525">
          <a:noFill/>
          <a:miter lim="800000"/>
          <a:headEnd/>
          <a:tailEnd/>
        </a:ln>
      </xdr:spPr>
    </xdr:pic>
    <xdr:clientData/>
  </xdr:twoCellAnchor>
  <xdr:twoCellAnchor editAs="oneCell">
    <xdr:from>
      <xdr:col>23</xdr:col>
      <xdr:colOff>238125</xdr:colOff>
      <xdr:row>3</xdr:row>
      <xdr:rowOff>38100</xdr:rowOff>
    </xdr:from>
    <xdr:to>
      <xdr:col>23</xdr:col>
      <xdr:colOff>723900</xdr:colOff>
      <xdr:row>5</xdr:row>
      <xdr:rowOff>171450</xdr:rowOff>
    </xdr:to>
    <xdr:pic>
      <xdr:nvPicPr>
        <xdr:cNvPr id="21938" name="Picture 781" descr="giramolfetta_1679">
          <a:extLst>
            <a:ext uri="{FF2B5EF4-FFF2-40B4-BE49-F238E27FC236}">
              <a16:creationId xmlns:a16="http://schemas.microsoft.com/office/drawing/2014/main" id="{00000000-0008-0000-0500-0000B255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031200" y="714375"/>
          <a:ext cx="485775" cy="552450"/>
        </a:xfrm>
        <a:prstGeom prst="rect">
          <a:avLst/>
        </a:prstGeom>
        <a:noFill/>
        <a:ln w="9525">
          <a:noFill/>
          <a:miter lim="800000"/>
          <a:headEnd/>
          <a:tailEnd/>
        </a:ln>
      </xdr:spPr>
    </xdr:pic>
    <xdr:clientData/>
  </xdr:twoCellAnchor>
  <xdr:twoCellAnchor editAs="oneCell">
    <xdr:from>
      <xdr:col>30</xdr:col>
      <xdr:colOff>133350</xdr:colOff>
      <xdr:row>3</xdr:row>
      <xdr:rowOff>47625</xdr:rowOff>
    </xdr:from>
    <xdr:to>
      <xdr:col>31</xdr:col>
      <xdr:colOff>266700</xdr:colOff>
      <xdr:row>5</xdr:row>
      <xdr:rowOff>142875</xdr:rowOff>
    </xdr:to>
    <xdr:pic>
      <xdr:nvPicPr>
        <xdr:cNvPr id="21939" name="Picture 100" descr="logo-pon">
          <a:extLst>
            <a:ext uri="{FF2B5EF4-FFF2-40B4-BE49-F238E27FC236}">
              <a16:creationId xmlns:a16="http://schemas.microsoft.com/office/drawing/2014/main" id="{00000000-0008-0000-0500-0000B355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622500" y="723900"/>
          <a:ext cx="895350" cy="514350"/>
        </a:xfrm>
        <a:prstGeom prst="rect">
          <a:avLst/>
        </a:prstGeom>
        <a:noFill/>
        <a:ln w="9525">
          <a:noFill/>
          <a:miter lim="800000"/>
          <a:headEnd/>
          <a:tailEnd/>
        </a:ln>
      </xdr:spPr>
    </xdr:pic>
    <xdr:clientData/>
  </xdr:twoCellAnchor>
  <xdr:twoCellAnchor>
    <xdr:from>
      <xdr:col>0</xdr:col>
      <xdr:colOff>703055</xdr:colOff>
      <xdr:row>0</xdr:row>
      <xdr:rowOff>29238</xdr:rowOff>
    </xdr:from>
    <xdr:to>
      <xdr:col>0</xdr:col>
      <xdr:colOff>990526</xdr:colOff>
      <xdr:row>1</xdr:row>
      <xdr:rowOff>379593</xdr:rowOff>
    </xdr:to>
    <xdr:sp macro="" textlink="">
      <xdr:nvSpPr>
        <xdr:cNvPr id="13" name="Freccia in su 12">
          <a:extLst>
            <a:ext uri="{FF2B5EF4-FFF2-40B4-BE49-F238E27FC236}">
              <a16:creationId xmlns:a16="http://schemas.microsoft.com/office/drawing/2014/main" id="{00000000-0008-0000-0500-00000D000000}"/>
            </a:ext>
          </a:extLst>
        </xdr:cNvPr>
        <xdr:cNvSpPr/>
      </xdr:nvSpPr>
      <xdr:spPr>
        <a:xfrm rot="10800000">
          <a:off x="703055" y="29238"/>
          <a:ext cx="287471" cy="455130"/>
        </a:xfrm>
        <a:prstGeom prst="up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it-IT"/>
        </a:p>
      </xdr:txBody>
    </xdr:sp>
    <xdr:clientData/>
  </xdr:twoCellAnchor>
  <mc:AlternateContent xmlns:mc="http://schemas.openxmlformats.org/markup-compatibility/2006">
    <mc:Choice xmlns:a14="http://schemas.microsoft.com/office/drawing/2010/main" Requires="a14">
      <xdr:twoCellAnchor editAs="oneCell">
        <xdr:from>
          <xdr:col>0</xdr:col>
          <xdr:colOff>123825</xdr:colOff>
          <xdr:row>1</xdr:row>
          <xdr:rowOff>371475</xdr:rowOff>
        </xdr:from>
        <xdr:to>
          <xdr:col>0</xdr:col>
          <xdr:colOff>942975</xdr:colOff>
          <xdr:row>3</xdr:row>
          <xdr:rowOff>0</xdr:rowOff>
        </xdr:to>
        <xdr:sp macro="" textlink="">
          <xdr:nvSpPr>
            <xdr:cNvPr id="4101" name="Drop Down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504825</xdr:colOff>
          <xdr:row>34</xdr:row>
          <xdr:rowOff>171450</xdr:rowOff>
        </xdr:from>
        <xdr:to>
          <xdr:col>23</xdr:col>
          <xdr:colOff>809625</xdr:colOff>
          <xdr:row>36</xdr:row>
          <xdr:rowOff>9525</xdr:rowOff>
        </xdr:to>
        <xdr:sp macro="" textlink="">
          <xdr:nvSpPr>
            <xdr:cNvPr id="4191" name="Check Box 95" hidden="1">
              <a:extLst>
                <a:ext uri="{63B3BB69-23CF-44E3-9099-C40C66FF867C}">
                  <a14:compatExt spid="_x0000_s4191"/>
                </a:ext>
                <a:ext uri="{FF2B5EF4-FFF2-40B4-BE49-F238E27FC236}">
                  <a16:creationId xmlns:a16="http://schemas.microsoft.com/office/drawing/2014/main" id="{00000000-0008-0000-0500-00005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504825</xdr:colOff>
          <xdr:row>36</xdr:row>
          <xdr:rowOff>171450</xdr:rowOff>
        </xdr:from>
        <xdr:to>
          <xdr:col>23</xdr:col>
          <xdr:colOff>809625</xdr:colOff>
          <xdr:row>38</xdr:row>
          <xdr:rowOff>9525</xdr:rowOff>
        </xdr:to>
        <xdr:sp macro="" textlink="">
          <xdr:nvSpPr>
            <xdr:cNvPr id="4192" name="Check Box 96" hidden="1">
              <a:extLst>
                <a:ext uri="{63B3BB69-23CF-44E3-9099-C40C66FF867C}">
                  <a14:compatExt spid="_x0000_s4192"/>
                </a:ext>
                <a:ext uri="{FF2B5EF4-FFF2-40B4-BE49-F238E27FC236}">
                  <a16:creationId xmlns:a16="http://schemas.microsoft.com/office/drawing/2014/main" id="{00000000-0008-0000-0500-00006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504825</xdr:colOff>
          <xdr:row>37</xdr:row>
          <xdr:rowOff>171450</xdr:rowOff>
        </xdr:from>
        <xdr:to>
          <xdr:col>23</xdr:col>
          <xdr:colOff>809625</xdr:colOff>
          <xdr:row>39</xdr:row>
          <xdr:rowOff>9525</xdr:rowOff>
        </xdr:to>
        <xdr:sp macro="" textlink="">
          <xdr:nvSpPr>
            <xdr:cNvPr id="4193" name="Check Box 97" hidden="1">
              <a:extLst>
                <a:ext uri="{63B3BB69-23CF-44E3-9099-C40C66FF867C}">
                  <a14:compatExt spid="_x0000_s4193"/>
                </a:ext>
                <a:ext uri="{FF2B5EF4-FFF2-40B4-BE49-F238E27FC236}">
                  <a16:creationId xmlns:a16="http://schemas.microsoft.com/office/drawing/2014/main" id="{00000000-0008-0000-0500-00006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504825</xdr:colOff>
          <xdr:row>38</xdr:row>
          <xdr:rowOff>171450</xdr:rowOff>
        </xdr:from>
        <xdr:to>
          <xdr:col>23</xdr:col>
          <xdr:colOff>809625</xdr:colOff>
          <xdr:row>40</xdr:row>
          <xdr:rowOff>9525</xdr:rowOff>
        </xdr:to>
        <xdr:sp macro="" textlink="">
          <xdr:nvSpPr>
            <xdr:cNvPr id="4194" name="Check Box 98" hidden="1">
              <a:extLst>
                <a:ext uri="{63B3BB69-23CF-44E3-9099-C40C66FF867C}">
                  <a14:compatExt spid="_x0000_s4194"/>
                </a:ext>
                <a:ext uri="{FF2B5EF4-FFF2-40B4-BE49-F238E27FC236}">
                  <a16:creationId xmlns:a16="http://schemas.microsoft.com/office/drawing/2014/main" id="{00000000-0008-0000-0500-00006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504825</xdr:colOff>
          <xdr:row>39</xdr:row>
          <xdr:rowOff>171450</xdr:rowOff>
        </xdr:from>
        <xdr:to>
          <xdr:col>23</xdr:col>
          <xdr:colOff>809625</xdr:colOff>
          <xdr:row>41</xdr:row>
          <xdr:rowOff>9525</xdr:rowOff>
        </xdr:to>
        <xdr:sp macro="" textlink="">
          <xdr:nvSpPr>
            <xdr:cNvPr id="4195" name="Check Box 99" hidden="1">
              <a:extLst>
                <a:ext uri="{63B3BB69-23CF-44E3-9099-C40C66FF867C}">
                  <a14:compatExt spid="_x0000_s4195"/>
                </a:ext>
                <a:ext uri="{FF2B5EF4-FFF2-40B4-BE49-F238E27FC236}">
                  <a16:creationId xmlns:a16="http://schemas.microsoft.com/office/drawing/2014/main" id="{00000000-0008-0000-0500-00006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242</xdr:col>
      <xdr:colOff>47625</xdr:colOff>
      <xdr:row>0</xdr:row>
      <xdr:rowOff>28575</xdr:rowOff>
    </xdr:from>
    <xdr:to>
      <xdr:col>242</xdr:col>
      <xdr:colOff>600075</xdr:colOff>
      <xdr:row>0</xdr:row>
      <xdr:rowOff>438150</xdr:rowOff>
    </xdr:to>
    <xdr:sp macro="" textlink="">
      <xdr:nvSpPr>
        <xdr:cNvPr id="3" name="Rettangolo 2">
          <a:extLst>
            <a:ext uri="{FF2B5EF4-FFF2-40B4-BE49-F238E27FC236}">
              <a16:creationId xmlns:a16="http://schemas.microsoft.com/office/drawing/2014/main" id="{00000000-0008-0000-0600-000003000000}"/>
            </a:ext>
          </a:extLst>
        </xdr:cNvPr>
        <xdr:cNvSpPr/>
      </xdr:nvSpPr>
      <xdr:spPr>
        <a:xfrm>
          <a:off x="157133925" y="28575"/>
          <a:ext cx="552450"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it-IT"/>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9</xdr:col>
      <xdr:colOff>485775</xdr:colOff>
      <xdr:row>63</xdr:row>
      <xdr:rowOff>66675</xdr:rowOff>
    </xdr:to>
    <xdr:pic>
      <xdr:nvPicPr>
        <xdr:cNvPr id="20305" name="Picture 3">
          <a:extLst>
            <a:ext uri="{FF2B5EF4-FFF2-40B4-BE49-F238E27FC236}">
              <a16:creationId xmlns:a16="http://schemas.microsoft.com/office/drawing/2014/main" id="{00000000-0008-0000-0900-0000514F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3667125"/>
          <a:ext cx="14944725" cy="5572125"/>
        </a:xfrm>
        <a:prstGeom prst="rect">
          <a:avLst/>
        </a:prstGeom>
        <a:noFill/>
        <a:ln w="9525">
          <a:noFill/>
          <a:miter lim="800000"/>
          <a:headEnd/>
          <a:tailEnd/>
        </a:ln>
      </xdr:spPr>
    </xdr:pic>
    <xdr:clientData/>
  </xdr:twoCellAnchor>
  <xdr:twoCellAnchor editAs="oneCell">
    <xdr:from>
      <xdr:col>0</xdr:col>
      <xdr:colOff>9525</xdr:colOff>
      <xdr:row>64</xdr:row>
      <xdr:rowOff>76200</xdr:rowOff>
    </xdr:from>
    <xdr:to>
      <xdr:col>9</xdr:col>
      <xdr:colOff>523875</xdr:colOff>
      <xdr:row>70</xdr:row>
      <xdr:rowOff>142875</xdr:rowOff>
    </xdr:to>
    <xdr:pic>
      <xdr:nvPicPr>
        <xdr:cNvPr id="20306" name="Picture 4">
          <a:extLst>
            <a:ext uri="{FF2B5EF4-FFF2-40B4-BE49-F238E27FC236}">
              <a16:creationId xmlns:a16="http://schemas.microsoft.com/office/drawing/2014/main" id="{00000000-0008-0000-0900-0000524F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25" y="9410700"/>
          <a:ext cx="14973300" cy="1038225"/>
        </a:xfrm>
        <a:prstGeom prst="rect">
          <a:avLst/>
        </a:prstGeom>
        <a:noFill/>
        <a:ln w="9525">
          <a:noFill/>
          <a:miter lim="800000"/>
          <a:headEnd/>
          <a:tailEnd/>
        </a:ln>
      </xdr:spPr>
    </xdr:pic>
    <xdr:clientData/>
  </xdr:twoCellAnchor>
  <xdr:twoCellAnchor>
    <xdr:from>
      <xdr:col>0</xdr:col>
      <xdr:colOff>390525</xdr:colOff>
      <xdr:row>29</xdr:row>
      <xdr:rowOff>28575</xdr:rowOff>
    </xdr:from>
    <xdr:to>
      <xdr:col>18</xdr:col>
      <xdr:colOff>314325</xdr:colOff>
      <xdr:row>30</xdr:row>
      <xdr:rowOff>38100</xdr:rowOff>
    </xdr:to>
    <xdr:sp macro="" textlink="">
      <xdr:nvSpPr>
        <xdr:cNvPr id="20307" name="Rectangle 5">
          <a:extLst>
            <a:ext uri="{FF2B5EF4-FFF2-40B4-BE49-F238E27FC236}">
              <a16:creationId xmlns:a16="http://schemas.microsoft.com/office/drawing/2014/main" id="{00000000-0008-0000-0900-0000534F0000}"/>
            </a:ext>
          </a:extLst>
        </xdr:cNvPr>
        <xdr:cNvSpPr>
          <a:spLocks noChangeArrowheads="1"/>
        </xdr:cNvSpPr>
      </xdr:nvSpPr>
      <xdr:spPr bwMode="auto">
        <a:xfrm>
          <a:off x="247650" y="3695700"/>
          <a:ext cx="20012025" cy="171450"/>
        </a:xfrm>
        <a:prstGeom prst="rect">
          <a:avLst/>
        </a:prstGeom>
        <a:noFill/>
        <a:ln w="28575">
          <a:solidFill>
            <a:srgbClr val="333399"/>
          </a:solidFill>
          <a:miter lim="800000"/>
          <a:headEnd/>
          <a:tailEnd/>
        </a:ln>
      </xdr:spPr>
    </xdr:sp>
    <xdr:clientData/>
  </xdr:twoCellAnchor>
  <xdr:twoCellAnchor>
    <xdr:from>
      <xdr:col>1</xdr:col>
      <xdr:colOff>9525</xdr:colOff>
      <xdr:row>36</xdr:row>
      <xdr:rowOff>19050</xdr:rowOff>
    </xdr:from>
    <xdr:to>
      <xdr:col>18</xdr:col>
      <xdr:colOff>542925</xdr:colOff>
      <xdr:row>37</xdr:row>
      <xdr:rowOff>28575</xdr:rowOff>
    </xdr:to>
    <xdr:sp macro="" textlink="">
      <xdr:nvSpPr>
        <xdr:cNvPr id="20308" name="Rectangle 6">
          <a:extLst>
            <a:ext uri="{FF2B5EF4-FFF2-40B4-BE49-F238E27FC236}">
              <a16:creationId xmlns:a16="http://schemas.microsoft.com/office/drawing/2014/main" id="{00000000-0008-0000-0900-0000544F0000}"/>
            </a:ext>
          </a:extLst>
        </xdr:cNvPr>
        <xdr:cNvSpPr>
          <a:spLocks noChangeArrowheads="1"/>
        </xdr:cNvSpPr>
      </xdr:nvSpPr>
      <xdr:spPr bwMode="auto">
        <a:xfrm>
          <a:off x="257175" y="4819650"/>
          <a:ext cx="20231100" cy="171450"/>
        </a:xfrm>
        <a:prstGeom prst="rect">
          <a:avLst/>
        </a:prstGeom>
        <a:noFill/>
        <a:ln w="28575">
          <a:solidFill>
            <a:srgbClr val="FF0000"/>
          </a:solidFill>
          <a:miter lim="800000"/>
          <a:headEnd/>
          <a:tailEnd/>
        </a:ln>
      </xdr:spPr>
    </xdr:sp>
    <xdr:clientData/>
  </xdr:twoCellAnchor>
  <xdr:twoCellAnchor>
    <xdr:from>
      <xdr:col>1</xdr:col>
      <xdr:colOff>19050</xdr:colOff>
      <xdr:row>44</xdr:row>
      <xdr:rowOff>133350</xdr:rowOff>
    </xdr:from>
    <xdr:to>
      <xdr:col>18</xdr:col>
      <xdr:colOff>552450</xdr:colOff>
      <xdr:row>45</xdr:row>
      <xdr:rowOff>142875</xdr:rowOff>
    </xdr:to>
    <xdr:sp macro="" textlink="">
      <xdr:nvSpPr>
        <xdr:cNvPr id="20309" name="Rectangle 7">
          <a:extLst>
            <a:ext uri="{FF2B5EF4-FFF2-40B4-BE49-F238E27FC236}">
              <a16:creationId xmlns:a16="http://schemas.microsoft.com/office/drawing/2014/main" id="{00000000-0008-0000-0900-0000554F0000}"/>
            </a:ext>
          </a:extLst>
        </xdr:cNvPr>
        <xdr:cNvSpPr>
          <a:spLocks noChangeArrowheads="1"/>
        </xdr:cNvSpPr>
      </xdr:nvSpPr>
      <xdr:spPr bwMode="auto">
        <a:xfrm>
          <a:off x="266700" y="6229350"/>
          <a:ext cx="20231100" cy="171450"/>
        </a:xfrm>
        <a:prstGeom prst="rect">
          <a:avLst/>
        </a:prstGeom>
        <a:noFill/>
        <a:ln w="28575">
          <a:solidFill>
            <a:srgbClr val="FF0000"/>
          </a:solidFill>
          <a:miter lim="800000"/>
          <a:headEnd/>
          <a:tailEnd/>
        </a:ln>
      </xdr:spPr>
    </xdr:sp>
    <xdr:clientData/>
  </xdr:twoCellAnchor>
  <xdr:twoCellAnchor>
    <xdr:from>
      <xdr:col>1</xdr:col>
      <xdr:colOff>9525</xdr:colOff>
      <xdr:row>45</xdr:row>
      <xdr:rowOff>142875</xdr:rowOff>
    </xdr:from>
    <xdr:to>
      <xdr:col>18</xdr:col>
      <xdr:colOff>542925</xdr:colOff>
      <xdr:row>46</xdr:row>
      <xdr:rowOff>152400</xdr:rowOff>
    </xdr:to>
    <xdr:sp macro="" textlink="">
      <xdr:nvSpPr>
        <xdr:cNvPr id="20310" name="Rectangle 8">
          <a:extLst>
            <a:ext uri="{FF2B5EF4-FFF2-40B4-BE49-F238E27FC236}">
              <a16:creationId xmlns:a16="http://schemas.microsoft.com/office/drawing/2014/main" id="{00000000-0008-0000-0900-0000564F0000}"/>
            </a:ext>
          </a:extLst>
        </xdr:cNvPr>
        <xdr:cNvSpPr>
          <a:spLocks noChangeArrowheads="1"/>
        </xdr:cNvSpPr>
      </xdr:nvSpPr>
      <xdr:spPr bwMode="auto">
        <a:xfrm>
          <a:off x="257175" y="6400800"/>
          <a:ext cx="20231100" cy="171450"/>
        </a:xfrm>
        <a:prstGeom prst="rect">
          <a:avLst/>
        </a:prstGeom>
        <a:noFill/>
        <a:ln w="28575">
          <a:solidFill>
            <a:srgbClr val="FF0000"/>
          </a:solidFill>
          <a:miter lim="800000"/>
          <a:headEnd/>
          <a:tailEnd/>
        </a:ln>
      </xdr:spPr>
    </xdr:sp>
    <xdr:clientData/>
  </xdr:twoCellAnchor>
  <xdr:twoCellAnchor>
    <xdr:from>
      <xdr:col>1</xdr:col>
      <xdr:colOff>57150</xdr:colOff>
      <xdr:row>50</xdr:row>
      <xdr:rowOff>47625</xdr:rowOff>
    </xdr:from>
    <xdr:to>
      <xdr:col>18</xdr:col>
      <xdr:colOff>590550</xdr:colOff>
      <xdr:row>51</xdr:row>
      <xdr:rowOff>57150</xdr:rowOff>
    </xdr:to>
    <xdr:sp macro="" textlink="">
      <xdr:nvSpPr>
        <xdr:cNvPr id="20311" name="Rectangle 9">
          <a:extLst>
            <a:ext uri="{FF2B5EF4-FFF2-40B4-BE49-F238E27FC236}">
              <a16:creationId xmlns:a16="http://schemas.microsoft.com/office/drawing/2014/main" id="{00000000-0008-0000-0900-0000574F0000}"/>
            </a:ext>
          </a:extLst>
        </xdr:cNvPr>
        <xdr:cNvSpPr>
          <a:spLocks noChangeArrowheads="1"/>
        </xdr:cNvSpPr>
      </xdr:nvSpPr>
      <xdr:spPr bwMode="auto">
        <a:xfrm>
          <a:off x="304800" y="7115175"/>
          <a:ext cx="20231100" cy="171450"/>
        </a:xfrm>
        <a:prstGeom prst="rect">
          <a:avLst/>
        </a:prstGeom>
        <a:noFill/>
        <a:ln w="28575">
          <a:solidFill>
            <a:srgbClr val="FF0000"/>
          </a:solidFill>
          <a:miter lim="800000"/>
          <a:headEnd/>
          <a:tailEnd/>
        </a:ln>
      </xdr:spPr>
    </xdr:sp>
    <xdr:clientData/>
  </xdr:twoCellAnchor>
  <xdr:twoCellAnchor editAs="oneCell">
    <xdr:from>
      <xdr:col>1</xdr:col>
      <xdr:colOff>276225</xdr:colOff>
      <xdr:row>74</xdr:row>
      <xdr:rowOff>76200</xdr:rowOff>
    </xdr:from>
    <xdr:to>
      <xdr:col>2</xdr:col>
      <xdr:colOff>6943725</xdr:colOff>
      <xdr:row>114</xdr:row>
      <xdr:rowOff>76200</xdr:rowOff>
    </xdr:to>
    <xdr:pic>
      <xdr:nvPicPr>
        <xdr:cNvPr id="20312" name="Picture 731">
          <a:extLst>
            <a:ext uri="{FF2B5EF4-FFF2-40B4-BE49-F238E27FC236}">
              <a16:creationId xmlns:a16="http://schemas.microsoft.com/office/drawing/2014/main" id="{00000000-0008-0000-0900-0000584F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23875" y="11068050"/>
          <a:ext cx="9705975" cy="6477000"/>
        </a:xfrm>
        <a:prstGeom prst="rect">
          <a:avLst/>
        </a:prstGeom>
        <a:noFill/>
        <a:ln w="9525">
          <a:noFill/>
          <a:miter lim="800000"/>
          <a:headEnd/>
          <a:tailEnd/>
        </a:ln>
      </xdr:spPr>
    </xdr:pic>
    <xdr:clientData/>
  </xdr:twoCellAnchor>
  <xdr:twoCellAnchor>
    <xdr:from>
      <xdr:col>1</xdr:col>
      <xdr:colOff>552450</xdr:colOff>
      <xdr:row>109</xdr:row>
      <xdr:rowOff>0</xdr:rowOff>
    </xdr:from>
    <xdr:to>
      <xdr:col>2</xdr:col>
      <xdr:colOff>6572250</xdr:colOff>
      <xdr:row>113</xdr:row>
      <xdr:rowOff>57150</xdr:rowOff>
    </xdr:to>
    <xdr:sp macro="" textlink="">
      <xdr:nvSpPr>
        <xdr:cNvPr id="20313" name="Rectangle 9">
          <a:extLst>
            <a:ext uri="{FF2B5EF4-FFF2-40B4-BE49-F238E27FC236}">
              <a16:creationId xmlns:a16="http://schemas.microsoft.com/office/drawing/2014/main" id="{00000000-0008-0000-0900-0000594F0000}"/>
            </a:ext>
          </a:extLst>
        </xdr:cNvPr>
        <xdr:cNvSpPr>
          <a:spLocks noChangeArrowheads="1"/>
        </xdr:cNvSpPr>
      </xdr:nvSpPr>
      <xdr:spPr bwMode="auto">
        <a:xfrm>
          <a:off x="800100" y="16659225"/>
          <a:ext cx="9058275" cy="704850"/>
        </a:xfrm>
        <a:prstGeom prst="rect">
          <a:avLst/>
        </a:prstGeom>
        <a:solidFill>
          <a:srgbClr val="FFFFFF"/>
        </a:solidFill>
        <a:ln w="9525">
          <a:solidFill>
            <a:srgbClr val="FFFFFF"/>
          </a:solidFill>
          <a:miter lim="800000"/>
          <a:headEnd/>
          <a:tailEnd/>
        </a:ln>
      </xdr:spPr>
    </xdr:sp>
    <xdr:clientData/>
  </xdr:twoCellAnchor>
  <xdr:twoCellAnchor editAs="oneCell">
    <xdr:from>
      <xdr:col>2</xdr:col>
      <xdr:colOff>1323975</xdr:colOff>
      <xdr:row>1</xdr:row>
      <xdr:rowOff>28575</xdr:rowOff>
    </xdr:from>
    <xdr:to>
      <xdr:col>2</xdr:col>
      <xdr:colOff>5838825</xdr:colOff>
      <xdr:row>14</xdr:row>
      <xdr:rowOff>57150</xdr:rowOff>
    </xdr:to>
    <xdr:pic>
      <xdr:nvPicPr>
        <xdr:cNvPr id="13" name="Immagine 12">
          <a:extLst>
            <a:ext uri="{FF2B5EF4-FFF2-40B4-BE49-F238E27FC236}">
              <a16:creationId xmlns:a16="http://schemas.microsoft.com/office/drawing/2014/main" id="{00000000-0008-0000-0900-00000D000000}"/>
            </a:ext>
          </a:extLst>
        </xdr:cNvPr>
        <xdr:cNvPicPr/>
      </xdr:nvPicPr>
      <xdr:blipFill>
        <a:blip xmlns:r="http://schemas.openxmlformats.org/officeDocument/2006/relationships" r:embed="rId4" cstate="print"/>
        <a:srcRect l="23764" t="16634" r="33660" b="59167"/>
        <a:stretch>
          <a:fillRect/>
        </a:stretch>
      </xdr:blipFill>
      <xdr:spPr bwMode="auto">
        <a:xfrm>
          <a:off x="4610100" y="228600"/>
          <a:ext cx="4514850" cy="2133600"/>
        </a:xfrm>
        <a:prstGeom prst="rect">
          <a:avLst/>
        </a:prstGeom>
        <a:noFill/>
        <a:ln w="9525">
          <a:solidFill>
            <a:schemeClr val="accent1"/>
          </a:solid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242</xdr:col>
      <xdr:colOff>0</xdr:colOff>
      <xdr:row>9</xdr:row>
      <xdr:rowOff>152400</xdr:rowOff>
    </xdr:from>
    <xdr:to>
      <xdr:col>242</xdr:col>
      <xdr:colOff>0</xdr:colOff>
      <xdr:row>10</xdr:row>
      <xdr:rowOff>142875</xdr:rowOff>
    </xdr:to>
    <xdr:sp macro="" textlink="">
      <xdr:nvSpPr>
        <xdr:cNvPr id="1441" name="Rectangle 1">
          <a:extLst>
            <a:ext uri="{FF2B5EF4-FFF2-40B4-BE49-F238E27FC236}">
              <a16:creationId xmlns:a16="http://schemas.microsoft.com/office/drawing/2014/main" id="{00000000-0008-0000-0A00-0000A1050000}"/>
            </a:ext>
          </a:extLst>
        </xdr:cNvPr>
        <xdr:cNvSpPr>
          <a:spLocks noChangeArrowheads="1"/>
        </xdr:cNvSpPr>
      </xdr:nvSpPr>
      <xdr:spPr bwMode="auto">
        <a:xfrm>
          <a:off x="27432000" y="1609725"/>
          <a:ext cx="0" cy="152400"/>
        </a:xfrm>
        <a:prstGeom prst="rect">
          <a:avLst/>
        </a:prstGeom>
        <a:solidFill>
          <a:srgbClr val="FFFFFF"/>
        </a:solidFill>
        <a:ln w="9525">
          <a:noFill/>
          <a:miter lim="800000"/>
          <a:headEnd/>
          <a:tailEnd/>
        </a:ln>
      </xdr:spPr>
    </xdr:sp>
    <xdr:clientData/>
  </xdr:twoCellAnchor>
  <xdr:twoCellAnchor>
    <xdr:from>
      <xdr:col>255</xdr:col>
      <xdr:colOff>0</xdr:colOff>
      <xdr:row>0</xdr:row>
      <xdr:rowOff>19050</xdr:rowOff>
    </xdr:from>
    <xdr:to>
      <xdr:col>255</xdr:col>
      <xdr:colOff>0</xdr:colOff>
      <xdr:row>1</xdr:row>
      <xdr:rowOff>9525</xdr:rowOff>
    </xdr:to>
    <xdr:sp macro="" textlink="">
      <xdr:nvSpPr>
        <xdr:cNvPr id="1442" name="Rectangle 2">
          <a:extLst>
            <a:ext uri="{FF2B5EF4-FFF2-40B4-BE49-F238E27FC236}">
              <a16:creationId xmlns:a16="http://schemas.microsoft.com/office/drawing/2014/main" id="{00000000-0008-0000-0A00-0000A2050000}"/>
            </a:ext>
          </a:extLst>
        </xdr:cNvPr>
        <xdr:cNvSpPr>
          <a:spLocks noChangeArrowheads="1"/>
        </xdr:cNvSpPr>
      </xdr:nvSpPr>
      <xdr:spPr bwMode="auto">
        <a:xfrm>
          <a:off x="27432000" y="19050"/>
          <a:ext cx="0" cy="152400"/>
        </a:xfrm>
        <a:prstGeom prst="rect">
          <a:avLst/>
        </a:prstGeom>
        <a:solidFill>
          <a:srgbClr val="FFFFFF"/>
        </a:solidFill>
        <a:ln w="9525">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C:\Users\nicola\Documents\Cartella%20Nicola\Ufficio\4%20-%20MOF%202015-16\Programma\Archivio\Users\nicola\AppData\Local\Microsoft\Windows\Temporary%20Internet%20Files\OLK70FD\2005\CAPITOLONE\200910\FIS0910\PROSPETTO%20FIS%20funz%20strum%20INC%20AGG%20E%20SUPPLENZE_?1323BFDC" TargetMode="External"/><Relationship Id="rId1" Type="http://schemas.openxmlformats.org/officeDocument/2006/relationships/externalLinkPath" Target="file:///\\1323BFDC\PROSPETTO%20FIS%20funz%20strum%20INC%20AGG%20E%20SUPPLENZE_"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ova comunicazione (2)"/>
      <sheetName val="SINTESI"/>
      <sheetName val="nuova comunicazione"/>
      <sheetName val="DETTAGLIO"/>
      <sheetName val="FUNZ_STRUM_INC_AGG (2)"/>
    </sheetNames>
    <sheetDataSet>
      <sheetData sheetId="0" refreshError="1"/>
      <sheetData sheetId="1" refreshError="1"/>
      <sheetData sheetId="2"/>
      <sheetData sheetId="3">
        <row r="1">
          <cell r="D1" t="str">
            <v>Sigla provincia</v>
          </cell>
          <cell r="E1" t="str">
            <v>Codice</v>
          </cell>
          <cell r="G1" t="str">
            <v>Modifiche strutturali</v>
          </cell>
          <cell r="H1" t="str">
            <v>Caratteristica</v>
          </cell>
          <cell r="I1" t="str">
            <v>Sede di dirigenza</v>
          </cell>
          <cell r="J1" t="str">
            <v>Regione</v>
          </cell>
          <cell r="K1" t="str">
            <v>Provincia</v>
          </cell>
          <cell r="L1" t="str">
            <v>CDR</v>
          </cell>
          <cell r="M1" t="str">
            <v>Denominazione</v>
          </cell>
          <cell r="N1" t="str">
            <v>Comune</v>
          </cell>
          <cell r="O1" t="str">
            <v>DESCRIZIONE</v>
          </cell>
          <cell r="P1" t="str">
            <v>sigla</v>
          </cell>
          <cell r="Q1" t="str">
            <v>Punti di erogazione del servizio
A</v>
          </cell>
          <cell r="R1" t="str">
            <v>QUOTA Punti di erogazione del servizio
B=A*4.056,00</v>
          </cell>
          <cell r="S1" t="str">
            <v>Posti totali
C</v>
          </cell>
          <cell r="T1" t="str">
            <v>QUOTA Posti totali
D=C*802,00</v>
          </cell>
          <cell r="U1" t="str">
            <v>Posti II grado
D</v>
          </cell>
          <cell r="V1" t="str">
            <v>QUOTA Posti II grado
E=D*857,00</v>
          </cell>
          <cell r="W1" t="str">
            <v>FIS2010
F=B+D+E</v>
          </cell>
          <cell r="X1" t="str">
            <v>QUOTA BASE
F</v>
          </cell>
          <cell r="Y1" t="str">
            <v>complessità IC e IIS
G</v>
          </cell>
          <cell r="Z1" t="str">
            <v>complessità Convitti e Educandati
H</v>
          </cell>
          <cell r="AA1" t="str">
            <v>complessità CTP
I</v>
          </cell>
          <cell r="AB1" t="str">
            <v>complessità Carcerarie
L</v>
          </cell>
          <cell r="AC1" t="str">
            <v>complessità Ospedaliere
M</v>
          </cell>
          <cell r="AD1" t="str">
            <v>complessità Corsi serali
N</v>
          </cell>
          <cell r="AE1" t="str">
            <v>complessità Annesse a Convitti e Educandati
O</v>
          </cell>
          <cell r="AF1" t="str">
            <v>complessità Annesse a Istituti d'arte
P</v>
          </cell>
          <cell r="AG1" t="str">
            <v>complessità Annesse a Conservatorio
Q</v>
          </cell>
          <cell r="AH1" t="str">
            <v>QUOTA complessità
R=G+H+I+L+M+N+O+P+Q</v>
          </cell>
          <cell r="AI1" t="str">
            <v>Posti docenti
S</v>
          </cell>
          <cell r="AJ1" t="str">
            <v>QUOTA Posti docenti
T=S*110,00</v>
          </cell>
          <cell r="AK1" t="str">
            <v>QUOTA FUNZIONI STRUMENTALI
U=F+R+T</v>
          </cell>
        </row>
      </sheetData>
      <sheetData sheetId="4"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renanicola@tiscali.i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www.rgs.mef.gov.it/VERSIONE-I/circolari/2014/circolare_n_27_2014/" TargetMode="External"/><Relationship Id="rId7" Type="http://schemas.openxmlformats.org/officeDocument/2006/relationships/hyperlink" Target="http://www.provincia.pu.it/fileadmin/grpmnt/1174/Vademecum_bollo_sui_documenti_di_spesa.pdf" TargetMode="External"/><Relationship Id="rId2" Type="http://schemas.openxmlformats.org/officeDocument/2006/relationships/hyperlink" Target="http://www.anticorruzione.it/portal/public/classic/MenuServizio/FAQ" TargetMode="External"/><Relationship Id="rId1" Type="http://schemas.openxmlformats.org/officeDocument/2006/relationships/hyperlink" Target="http://www.anticorruzione.it/portal/public/classic/MenuServizio/FAQ/ContrattiPubblici/" TargetMode="External"/><Relationship Id="rId6" Type="http://schemas.openxmlformats.org/officeDocument/2006/relationships/hyperlink" Target="https://www.tcnotiziario.it/Articolo/Index?settings=OTVrUTUyeWh0dVVHalg1SVUvK3luVHI4Q1NvYk5FQzZ4T2FTek90Unp0UFV4SDgyZDdhK1UxcEpZcDZuZDZvM3BXemV6SCtmRm9LeC9KZFRBMUZtcUVaTVEvblBVamxJN00vcStLTEphZy9hRnV6RmN1UFh6dnRkbHBRemVJQU0=" TargetMode="External"/><Relationship Id="rId5" Type="http://schemas.openxmlformats.org/officeDocument/2006/relationships/hyperlink" Target="https://www.gazzettaufficiale.it/eli/id/2014/12/29/14G00203/sg" TargetMode="External"/><Relationship Id="rId4" Type="http://schemas.openxmlformats.org/officeDocument/2006/relationships/hyperlink" Target="https://www.informaimpresa.it/item/legge-di-stabilita-split-payment-sulla-fatturazione-alle-pubbliche-amministrazioni" TargetMode="External"/><Relationship Id="rId9"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arenanicola.com/" TargetMode="External"/><Relationship Id="rId1" Type="http://schemas.openxmlformats.org/officeDocument/2006/relationships/hyperlink" Target="mailto:arenanicola@tiscali.it"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arenanicola@tiscali.it"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arenanicola@tiscali.it" TargetMode="Externa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4.vml"/><Relationship Id="rId7" Type="http://schemas.openxmlformats.org/officeDocument/2006/relationships/ctrlProp" Target="../ctrlProps/ctrlProp5.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4.xml"/><Relationship Id="rId5" Type="http://schemas.openxmlformats.org/officeDocument/2006/relationships/ctrlProp" Target="../ctrlProps/ctrlProp3.xml"/><Relationship Id="rId10" Type="http://schemas.openxmlformats.org/officeDocument/2006/relationships/comments" Target="../comments4.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
    <tabColor indexed="10"/>
    <pageSetUpPr fitToPage="1"/>
  </sheetPr>
  <dimension ref="A1:CD294"/>
  <sheetViews>
    <sheetView showGridLines="0" zoomScaleNormal="100" zoomScaleSheetLayoutView="100" workbookViewId="0">
      <pane xSplit="5" ySplit="11" topLeftCell="F12" activePane="bottomRight" state="frozen"/>
      <selection pane="topRight" activeCell="F1" sqref="F1"/>
      <selection pane="bottomLeft" activeCell="A12" sqref="A12"/>
      <selection pane="bottomRight" activeCell="E7" sqref="E7"/>
    </sheetView>
  </sheetViews>
  <sheetFormatPr defaultRowHeight="12.75"/>
  <cols>
    <col min="1" max="1" width="9.7109375" customWidth="1"/>
    <col min="2" max="2" width="28.5703125" customWidth="1"/>
    <col min="3" max="3" width="25.85546875" bestFit="1" customWidth="1"/>
    <col min="4" max="4" width="20.28515625" customWidth="1"/>
    <col min="5" max="5" width="18.7109375" customWidth="1"/>
    <col min="6" max="6" width="3.28515625" customWidth="1"/>
    <col min="7" max="7" width="12.5703125" bestFit="1" customWidth="1"/>
    <col min="10" max="10" width="16.28515625" customWidth="1"/>
    <col min="11" max="11" width="15.28515625" customWidth="1"/>
    <col min="12" max="12" width="10.5703125" customWidth="1"/>
    <col min="13" max="13" width="2.7109375" customWidth="1"/>
  </cols>
  <sheetData>
    <row r="1" spans="1:18">
      <c r="A1" s="934" t="s">
        <v>1525</v>
      </c>
      <c r="B1" s="483" t="str">
        <f>REPT(Personalizza!B1,1)</f>
        <v>Registro determine 2021 - versione 1.0 - N.A.</v>
      </c>
      <c r="C1" s="405"/>
      <c r="D1" s="662"/>
      <c r="E1" s="678" t="str">
        <f>REPT(Personalizza!B2,1)</f>
        <v>10/01/2021</v>
      </c>
      <c r="F1" s="1250"/>
    </row>
    <row r="2" spans="1:18">
      <c r="A2" s="935" t="s">
        <v>1526</v>
      </c>
      <c r="B2" s="484"/>
      <c r="C2" s="484"/>
      <c r="D2" s="484"/>
      <c r="E2" s="484"/>
    </row>
    <row r="3" spans="1:18" ht="12.75" customHeight="1">
      <c r="A3" s="1467" t="s">
        <v>1370</v>
      </c>
      <c r="B3" s="1469" t="s">
        <v>1230</v>
      </c>
      <c r="C3" s="1469"/>
      <c r="D3" s="1469"/>
      <c r="E3" s="1469"/>
      <c r="F3" s="485"/>
      <c r="G3" s="485"/>
    </row>
    <row r="4" spans="1:18" ht="12.75" customHeight="1">
      <c r="A4" s="1468"/>
      <c r="B4" s="1469"/>
      <c r="C4" s="1469"/>
      <c r="D4" s="1469"/>
      <c r="E4" s="1469"/>
      <c r="F4" s="485"/>
      <c r="G4" s="485"/>
    </row>
    <row r="5" spans="1:18" ht="15.75" customHeight="1">
      <c r="A5" s="486" t="s">
        <v>1667</v>
      </c>
      <c r="B5" s="1471" t="s">
        <v>1320</v>
      </c>
      <c r="C5" s="1471"/>
      <c r="D5" s="1471"/>
      <c r="E5" s="1471"/>
      <c r="F5" s="487"/>
      <c r="G5" s="487"/>
    </row>
    <row r="6" spans="1:18" ht="15.75" customHeight="1" thickBot="1">
      <c r="A6" s="486" t="s">
        <v>1712</v>
      </c>
      <c r="B6" s="1470" t="s">
        <v>1419</v>
      </c>
      <c r="C6" s="1470"/>
      <c r="D6" s="1470"/>
      <c r="E6" s="1470"/>
      <c r="F6" s="488"/>
      <c r="G6" s="488"/>
    </row>
    <row r="7" spans="1:18" ht="18.75" customHeight="1">
      <c r="A7" s="489">
        <f>LEN(E7)</f>
        <v>10</v>
      </c>
      <c r="B7" s="490" t="s">
        <v>1720</v>
      </c>
      <c r="C7" s="491"/>
      <c r="D7" s="491" t="s">
        <v>1721</v>
      </c>
      <c r="E7" s="1116" t="s">
        <v>2820</v>
      </c>
      <c r="H7" s="643" t="str">
        <f>IF(E7=0,"inserisci il codice meccanografico"," ")</f>
        <v xml:space="preserve"> </v>
      </c>
      <c r="M7" s="492"/>
      <c r="N7" s="493"/>
      <c r="O7" s="493"/>
      <c r="P7" s="493"/>
    </row>
    <row r="8" spans="1:18" ht="16.5" customHeight="1">
      <c r="B8" s="494" t="str">
        <f>VLOOKUP(E7,A196:G283,3,FALSE)</f>
        <v>Istituto Comprensivo di Esine</v>
      </c>
      <c r="C8" s="495"/>
      <c r="D8" s="495"/>
      <c r="E8" s="496"/>
      <c r="M8" s="492"/>
      <c r="N8" s="493"/>
      <c r="O8" s="493"/>
      <c r="P8" s="493"/>
      <c r="Q8" s="497"/>
      <c r="R8" s="497"/>
    </row>
    <row r="9" spans="1:18" ht="14.25" customHeight="1">
      <c r="B9" s="494" t="str">
        <f>VLOOKUP(E7,A196:G283,4,FALSE)</f>
        <v>Via Chiosi, 4 - tel. 0364/46057 - 0364/46058</v>
      </c>
      <c r="C9" s="495"/>
      <c r="D9" s="495"/>
      <c r="E9" s="498"/>
      <c r="M9" s="499"/>
      <c r="N9" s="500"/>
      <c r="O9" s="500"/>
      <c r="P9" s="500"/>
      <c r="Q9" s="500"/>
      <c r="R9" s="500"/>
    </row>
    <row r="10" spans="1:18" ht="14.25" customHeight="1">
      <c r="B10" s="494" t="str">
        <f>VLOOKUP(E7,A196:G283,5,FALSE)</f>
        <v>25040 Esine BS</v>
      </c>
      <c r="C10" s="501"/>
      <c r="D10" s="502"/>
      <c r="E10" s="498"/>
      <c r="M10" s="499"/>
      <c r="N10" s="500"/>
      <c r="O10" s="500"/>
      <c r="P10" s="500"/>
      <c r="Q10" s="500"/>
      <c r="R10" s="500"/>
    </row>
    <row r="11" spans="1:18" ht="13.5" thickBot="1">
      <c r="A11" s="627"/>
      <c r="B11" s="1350" t="s">
        <v>739</v>
      </c>
      <c r="C11" s="503"/>
      <c r="D11" s="503"/>
      <c r="E11" s="504"/>
      <c r="M11" s="405"/>
    </row>
    <row r="12" spans="1:18" ht="12.75" customHeight="1">
      <c r="A12" s="627"/>
      <c r="B12" s="505" t="s">
        <v>1911</v>
      </c>
      <c r="F12" s="10"/>
      <c r="M12" s="405"/>
    </row>
    <row r="13" spans="1:18">
      <c r="B13" t="s">
        <v>1912</v>
      </c>
      <c r="C13" s="300" t="s">
        <v>1913</v>
      </c>
      <c r="D13" s="300"/>
      <c r="E13" s="300"/>
      <c r="F13" s="20"/>
      <c r="G13" s="20"/>
      <c r="H13" s="20"/>
      <c r="I13" s="20"/>
      <c r="J13" s="20"/>
      <c r="K13" s="20"/>
      <c r="L13" s="20"/>
      <c r="M13" s="405"/>
    </row>
    <row r="14" spans="1:18">
      <c r="C14" s="300" t="str">
        <f>CONCATENATE("e personalizzazione del file ",B1)</f>
        <v>e personalizzazione del file Registro determine 2021 - versione 1.0 - N.A.</v>
      </c>
      <c r="D14" s="300"/>
      <c r="E14" s="405"/>
      <c r="F14" s="20"/>
      <c r="G14" s="506"/>
      <c r="H14" s="20"/>
      <c r="I14" s="20"/>
      <c r="J14" s="20"/>
      <c r="K14" s="20"/>
      <c r="L14" s="20"/>
      <c r="M14" s="405"/>
    </row>
    <row r="15" spans="1:18">
      <c r="B15" t="s">
        <v>1727</v>
      </c>
      <c r="C15" s="507" t="s">
        <v>1728</v>
      </c>
      <c r="D15" s="300"/>
      <c r="E15" s="417"/>
      <c r="F15" s="20"/>
      <c r="G15" s="508"/>
      <c r="H15" s="20"/>
      <c r="I15" s="509"/>
      <c r="J15" s="510"/>
      <c r="K15" s="509"/>
      <c r="L15" s="510"/>
      <c r="M15" s="405"/>
    </row>
    <row r="16" spans="1:18" ht="12.75" customHeight="1">
      <c r="B16" t="s">
        <v>1729</v>
      </c>
      <c r="C16" s="507" t="s">
        <v>1730</v>
      </c>
      <c r="D16" s="300" t="s">
        <v>1731</v>
      </c>
      <c r="E16" s="300"/>
      <c r="F16" s="20"/>
      <c r="G16" s="20"/>
      <c r="H16" s="20"/>
      <c r="I16" s="20"/>
      <c r="J16" s="20"/>
      <c r="K16" s="20"/>
      <c r="L16" s="20"/>
      <c r="M16" s="405"/>
    </row>
    <row r="17" spans="2:13" ht="12.75" customHeight="1">
      <c r="B17" t="s">
        <v>1732</v>
      </c>
      <c r="C17" s="507" t="s">
        <v>1733</v>
      </c>
      <c r="D17" s="300"/>
      <c r="E17" s="300"/>
      <c r="F17" s="10"/>
      <c r="G17" s="508"/>
      <c r="H17" s="20"/>
      <c r="I17" s="20"/>
      <c r="J17" s="20"/>
      <c r="K17" s="20"/>
      <c r="L17" s="511"/>
      <c r="M17" s="405"/>
    </row>
    <row r="18" spans="2:13" ht="12.75" customHeight="1">
      <c r="B18" t="s">
        <v>1276</v>
      </c>
      <c r="C18" s="507" t="s">
        <v>1277</v>
      </c>
      <c r="D18" s="300"/>
      <c r="E18" s="300"/>
      <c r="F18" s="10"/>
      <c r="G18" s="508"/>
      <c r="H18" s="20"/>
      <c r="I18" s="20"/>
      <c r="J18" s="20"/>
      <c r="K18" s="20"/>
      <c r="L18" s="511"/>
      <c r="M18" s="405"/>
    </row>
    <row r="19" spans="2:13" ht="12.75" customHeight="1">
      <c r="F19" s="10"/>
      <c r="G19" s="508"/>
      <c r="H19" s="20"/>
      <c r="I19" s="20"/>
      <c r="J19" s="20"/>
      <c r="K19" s="20"/>
      <c r="L19" s="511"/>
      <c r="M19" s="405"/>
    </row>
    <row r="20" spans="2:13" ht="12.75" customHeight="1">
      <c r="B20" t="s">
        <v>1278</v>
      </c>
      <c r="F20" s="10"/>
      <c r="G20" s="508"/>
      <c r="H20" s="20"/>
      <c r="I20" s="20"/>
      <c r="J20" s="20"/>
      <c r="K20" s="20"/>
      <c r="L20" s="511"/>
      <c r="M20" s="405"/>
    </row>
    <row r="21" spans="2:13" s="513" customFormat="1" ht="12.75" customHeight="1">
      <c r="B21" s="512" t="s">
        <v>1279</v>
      </c>
      <c r="C21" s="513" t="s">
        <v>1280</v>
      </c>
      <c r="F21" s="10"/>
      <c r="G21" s="508"/>
      <c r="H21" s="20"/>
      <c r="I21" s="20"/>
      <c r="J21" s="20"/>
      <c r="K21" s="20"/>
      <c r="L21" s="511"/>
      <c r="M21" s="405"/>
    </row>
    <row r="22" spans="2:13" s="513" customFormat="1" ht="12.75" customHeight="1">
      <c r="B22" s="512" t="s">
        <v>1281</v>
      </c>
      <c r="C22" s="514">
        <v>88003510174</v>
      </c>
      <c r="F22" s="10"/>
      <c r="G22" s="508"/>
      <c r="H22" s="20"/>
      <c r="I22" s="20"/>
      <c r="J22" s="20"/>
      <c r="K22" s="20"/>
      <c r="L22" s="511"/>
      <c r="M22" s="405"/>
    </row>
    <row r="23" spans="2:13" s="513" customFormat="1" ht="12.75" customHeight="1">
      <c r="B23" s="512" t="s">
        <v>1020</v>
      </c>
      <c r="C23" s="513" t="s">
        <v>1021</v>
      </c>
      <c r="F23" s="10"/>
      <c r="G23" s="508"/>
      <c r="H23" s="20"/>
      <c r="I23" s="20"/>
      <c r="J23" s="20"/>
      <c r="K23" s="20"/>
      <c r="L23" s="511"/>
      <c r="M23" s="405"/>
    </row>
    <row r="24" spans="2:13" s="513" customFormat="1" ht="12.75" customHeight="1">
      <c r="B24" s="512"/>
      <c r="C24" s="515"/>
      <c r="F24" s="10"/>
      <c r="G24" s="508"/>
      <c r="H24" s="20"/>
      <c r="I24" s="20"/>
      <c r="J24" s="20"/>
      <c r="K24" s="20"/>
      <c r="L24" s="511"/>
      <c r="M24" s="405"/>
    </row>
    <row r="25" spans="2:13" s="513" customFormat="1" ht="12.75" customHeight="1">
      <c r="B25" s="514" t="s">
        <v>2443</v>
      </c>
      <c r="C25" s="516"/>
      <c r="F25" s="10"/>
      <c r="G25" s="508"/>
      <c r="H25" s="20"/>
      <c r="I25" s="20"/>
      <c r="J25" s="20"/>
      <c r="K25" s="20"/>
      <c r="L25" s="511"/>
      <c r="M25" s="405"/>
    </row>
    <row r="26" spans="2:13" s="513" customFormat="1" ht="12.75" customHeight="1">
      <c r="B26" s="514" t="s">
        <v>2444</v>
      </c>
      <c r="C26" s="516"/>
      <c r="F26" s="10"/>
      <c r="G26" s="508"/>
      <c r="H26" s="20"/>
      <c r="I26" s="20"/>
      <c r="J26" s="20"/>
      <c r="K26" s="20"/>
      <c r="L26" s="511"/>
      <c r="M26" s="405"/>
    </row>
    <row r="27" spans="2:13" s="513" customFormat="1" ht="12.75" customHeight="1">
      <c r="B27" s="513" t="s">
        <v>2445</v>
      </c>
      <c r="F27" s="10"/>
      <c r="G27" s="508"/>
      <c r="H27" s="20"/>
      <c r="I27" s="20"/>
      <c r="J27" s="20"/>
      <c r="K27" s="20"/>
      <c r="L27" s="511"/>
      <c r="M27" s="405"/>
    </row>
    <row r="28" spans="2:13" s="513" customFormat="1" ht="12.75" customHeight="1">
      <c r="F28" s="10"/>
      <c r="G28" s="508"/>
      <c r="H28" s="20"/>
      <c r="I28" s="20"/>
      <c r="J28" s="20"/>
      <c r="K28" s="20"/>
      <c r="L28" s="511"/>
      <c r="M28" s="405"/>
    </row>
    <row r="29" spans="2:13" s="513" customFormat="1" ht="12.75" customHeight="1">
      <c r="B29" s="513" t="s">
        <v>609</v>
      </c>
      <c r="C29" s="1474" t="str">
        <f>REPT(B8,1)</f>
        <v>Istituto Comprensivo di Esine</v>
      </c>
      <c r="D29" s="1474"/>
      <c r="E29" s="1474"/>
      <c r="F29" s="10"/>
      <c r="G29" s="508"/>
      <c r="H29" s="20"/>
      <c r="I29" s="20"/>
      <c r="J29" s="20"/>
      <c r="K29" s="20"/>
      <c r="L29" s="511"/>
      <c r="M29" s="405"/>
    </row>
    <row r="30" spans="2:13" s="513" customFormat="1" ht="12.75" customHeight="1">
      <c r="C30" s="1474"/>
      <c r="D30" s="1474"/>
      <c r="E30" s="1474"/>
      <c r="F30" s="10"/>
      <c r="G30" s="508"/>
      <c r="H30" s="20"/>
      <c r="I30" s="20"/>
      <c r="J30" s="20"/>
      <c r="K30" s="20"/>
      <c r="L30" s="511"/>
      <c r="M30" s="405"/>
    </row>
    <row r="31" spans="2:13" ht="12.75" customHeight="1">
      <c r="B31" s="512" t="s">
        <v>610</v>
      </c>
      <c r="C31" s="513" t="s">
        <v>1913</v>
      </c>
      <c r="F31" s="10"/>
      <c r="G31" s="508"/>
      <c r="H31" s="20"/>
      <c r="I31" s="20"/>
      <c r="J31" s="20"/>
      <c r="K31" s="20"/>
      <c r="L31" s="511"/>
      <c r="M31" s="405"/>
    </row>
    <row r="32" spans="2:13" ht="12.75" customHeight="1" thickBot="1">
      <c r="B32" s="513"/>
      <c r="C32" s="513" t="str">
        <f>CONCATENATE("e personalizzazione del file ",B1)</f>
        <v>e personalizzazione del file Registro determine 2021 - versione 1.0 - N.A.</v>
      </c>
      <c r="G32" s="413"/>
      <c r="H32" s="405"/>
      <c r="I32" s="405"/>
      <c r="J32" s="405"/>
      <c r="K32" s="405"/>
      <c r="L32" s="517"/>
      <c r="M32" s="405"/>
    </row>
    <row r="33" spans="2:13" ht="21" thickBot="1">
      <c r="B33" s="518" t="s">
        <v>611</v>
      </c>
      <c r="C33" s="1472" t="s">
        <v>1409</v>
      </c>
      <c r="D33" s="1472"/>
      <c r="E33" s="1473"/>
      <c r="G33" s="413"/>
      <c r="H33" s="405"/>
      <c r="I33" s="405"/>
      <c r="J33" s="405"/>
      <c r="K33" s="405"/>
      <c r="L33" s="517"/>
      <c r="M33" s="405"/>
    </row>
    <row r="34" spans="2:13" ht="21" thickBot="1">
      <c r="B34" s="519" t="s">
        <v>1410</v>
      </c>
      <c r="C34" s="520" t="s">
        <v>1411</v>
      </c>
      <c r="D34" s="521" t="s">
        <v>1412</v>
      </c>
      <c r="E34" s="522" t="s">
        <v>1413</v>
      </c>
      <c r="G34" s="413"/>
      <c r="H34" s="405"/>
      <c r="I34" s="405"/>
      <c r="J34" s="405"/>
      <c r="K34" s="405"/>
      <c r="L34" s="517"/>
      <c r="M34" s="405"/>
    </row>
    <row r="35" spans="2:13" ht="21" thickBot="1">
      <c r="B35" s="523">
        <v>25.5</v>
      </c>
      <c r="C35" s="524">
        <v>0</v>
      </c>
      <c r="D35" s="525">
        <f>SUM(B35-C35)</f>
        <v>25.5</v>
      </c>
      <c r="E35" s="526">
        <v>0</v>
      </c>
      <c r="G35" s="413"/>
      <c r="H35" s="405"/>
      <c r="I35" s="405"/>
      <c r="J35" s="405"/>
      <c r="K35" s="405"/>
      <c r="L35" s="517"/>
      <c r="M35" s="405"/>
    </row>
    <row r="36" spans="2:13" ht="53.25" customHeight="1" thickBot="1">
      <c r="B36" s="1463" t="s">
        <v>864</v>
      </c>
      <c r="C36" s="1464"/>
      <c r="D36" s="1464"/>
      <c r="E36" s="1465"/>
      <c r="G36" s="413"/>
      <c r="H36" s="405"/>
      <c r="I36" s="405"/>
      <c r="J36" s="405"/>
      <c r="K36" s="405"/>
      <c r="L36" s="517"/>
      <c r="M36" s="405"/>
    </row>
    <row r="37" spans="2:13" ht="14.25" customHeight="1" thickBot="1">
      <c r="B37" s="1466" t="s">
        <v>1573</v>
      </c>
      <c r="C37" s="1466"/>
      <c r="D37" s="1466"/>
      <c r="E37" s="1466"/>
      <c r="G37" s="484"/>
      <c r="H37" s="484"/>
      <c r="I37" s="484"/>
      <c r="J37" s="484"/>
      <c r="K37" s="484"/>
      <c r="L37" s="484"/>
      <c r="M37" s="484"/>
    </row>
    <row r="38" spans="2:13">
      <c r="B38" s="527" t="s">
        <v>1675</v>
      </c>
      <c r="C38" s="528"/>
      <c r="D38" s="528"/>
      <c r="E38" s="529"/>
      <c r="G38" s="10"/>
      <c r="H38" s="10"/>
      <c r="I38" s="10"/>
      <c r="J38" s="10"/>
      <c r="K38" s="10"/>
      <c r="L38" s="10"/>
      <c r="M38" s="10"/>
    </row>
    <row r="39" spans="2:13" ht="15.75">
      <c r="B39" s="530" t="s">
        <v>1676</v>
      </c>
      <c r="C39" s="531" t="s">
        <v>1677</v>
      </c>
      <c r="D39" s="532"/>
      <c r="E39" s="533"/>
      <c r="G39" s="10"/>
      <c r="H39" s="10"/>
      <c r="I39" s="10"/>
      <c r="J39" s="10"/>
      <c r="K39" s="10"/>
      <c r="L39" s="10"/>
      <c r="M39" s="10"/>
    </row>
    <row r="40" spans="2:13">
      <c r="B40" s="1461" t="s">
        <v>1678</v>
      </c>
      <c r="C40" s="534" t="s">
        <v>1679</v>
      </c>
      <c r="D40" s="535"/>
      <c r="E40" s="536"/>
      <c r="G40" s="537"/>
      <c r="H40" s="10"/>
      <c r="I40" s="10"/>
      <c r="J40" s="10"/>
      <c r="K40" s="10"/>
      <c r="L40" s="10"/>
      <c r="M40" s="10"/>
    </row>
    <row r="41" spans="2:13" ht="15.75" thickBot="1">
      <c r="B41" s="1462"/>
      <c r="C41" s="538" t="s">
        <v>1680</v>
      </c>
      <c r="D41" s="539"/>
      <c r="E41" s="540"/>
      <c r="G41" s="541"/>
      <c r="H41" s="10"/>
      <c r="I41" s="10"/>
      <c r="J41" s="10"/>
      <c r="K41" s="10"/>
      <c r="L41" s="10"/>
      <c r="M41" s="10"/>
    </row>
    <row r="42" spans="2:13" ht="15.75">
      <c r="B42" s="1074" t="s">
        <v>1681</v>
      </c>
      <c r="C42" s="1075" t="str">
        <f>CONCATENATE("Registro determine ",'Stampa Entrate'!D14," codice meccanografico ",E7)</f>
        <v>Registro determine 2021 codice meccanografico BSIC83800Q</v>
      </c>
      <c r="D42" s="1075"/>
      <c r="E42" s="1076"/>
      <c r="G42" s="541"/>
      <c r="H42" s="10"/>
      <c r="I42" s="10"/>
      <c r="J42" s="10"/>
      <c r="K42" s="10"/>
      <c r="L42" s="10"/>
      <c r="M42" s="10"/>
    </row>
    <row r="43" spans="2:13" ht="15.75">
      <c r="B43" s="542"/>
      <c r="C43" s="663" t="s">
        <v>1682</v>
      </c>
      <c r="D43" s="543"/>
      <c r="E43" s="544"/>
      <c r="G43" s="541"/>
      <c r="H43" s="10"/>
      <c r="I43" s="10"/>
      <c r="J43" s="10"/>
      <c r="K43" s="10"/>
      <c r="L43" s="10"/>
      <c r="M43" s="10"/>
    </row>
    <row r="44" spans="2:13" ht="15.75" thickBot="1">
      <c r="B44" s="545"/>
      <c r="C44" s="543"/>
      <c r="D44" s="546"/>
      <c r="E44" s="544"/>
      <c r="G44" s="541"/>
      <c r="H44" s="10"/>
      <c r="I44" s="10"/>
      <c r="J44" s="10"/>
      <c r="K44" s="10"/>
      <c r="L44" s="10"/>
      <c r="M44" s="10"/>
    </row>
    <row r="45" spans="2:13" ht="16.5">
      <c r="B45" s="547" t="s">
        <v>1683</v>
      </c>
      <c r="C45" s="548" t="s">
        <v>1022</v>
      </c>
      <c r="D45" s="549"/>
      <c r="E45" s="550"/>
      <c r="G45" s="10"/>
      <c r="H45" s="10"/>
      <c r="I45" s="10"/>
      <c r="J45" s="10"/>
      <c r="K45" s="10"/>
      <c r="L45" s="10"/>
      <c r="M45" s="10"/>
    </row>
    <row r="46" spans="2:13" ht="16.5">
      <c r="B46" s="551"/>
      <c r="C46" s="552"/>
      <c r="D46" s="553" t="s">
        <v>1023</v>
      </c>
      <c r="E46" s="554"/>
      <c r="G46" s="537"/>
      <c r="H46" s="10"/>
      <c r="I46" s="10"/>
      <c r="J46" s="10"/>
      <c r="K46" s="10"/>
      <c r="L46" s="10"/>
      <c r="M46" s="10"/>
    </row>
    <row r="47" spans="2:13" ht="16.5" thickBot="1">
      <c r="B47" s="555" t="s">
        <v>969</v>
      </c>
      <c r="C47" s="556"/>
      <c r="D47" s="557"/>
      <c r="E47" s="558"/>
      <c r="G47" s="541"/>
      <c r="H47" s="10"/>
      <c r="I47" s="10"/>
      <c r="J47" s="10"/>
      <c r="K47" s="10"/>
      <c r="L47" s="10"/>
      <c r="M47" s="10"/>
    </row>
    <row r="48" spans="2:13">
      <c r="B48" s="559" t="s">
        <v>468</v>
      </c>
      <c r="C48" s="484"/>
      <c r="D48" s="484"/>
      <c r="E48" s="560"/>
      <c r="G48" s="541"/>
      <c r="H48" s="10"/>
      <c r="I48" s="10"/>
      <c r="J48" s="10"/>
      <c r="K48" s="10"/>
      <c r="L48" s="10"/>
      <c r="M48" s="10"/>
    </row>
    <row r="49" spans="2:13">
      <c r="B49" s="561" t="s">
        <v>469</v>
      </c>
      <c r="C49" s="562"/>
      <c r="D49" s="562"/>
      <c r="E49" s="563"/>
      <c r="G49" s="541"/>
      <c r="H49" s="10"/>
      <c r="I49" s="10"/>
      <c r="J49" s="10"/>
      <c r="K49" s="10"/>
      <c r="L49" s="10"/>
      <c r="M49" s="10"/>
    </row>
    <row r="50" spans="2:13">
      <c r="B50" s="564" t="s">
        <v>470</v>
      </c>
      <c r="C50" s="565"/>
      <c r="D50" s="565"/>
      <c r="E50" s="566"/>
      <c r="G50" s="10"/>
      <c r="H50" s="10"/>
      <c r="I50" s="10"/>
      <c r="J50" s="10"/>
      <c r="K50" s="10"/>
      <c r="L50" s="10"/>
      <c r="M50" s="10"/>
    </row>
    <row r="51" spans="2:13" ht="13.5" thickBot="1">
      <c r="B51" s="567" t="s">
        <v>471</v>
      </c>
      <c r="C51" s="568"/>
      <c r="D51" s="568"/>
      <c r="E51" s="569"/>
    </row>
    <row r="52" spans="2:13">
      <c r="B52" s="441" t="s">
        <v>472</v>
      </c>
    </row>
    <row r="54" spans="2:13">
      <c r="B54" t="s">
        <v>1184</v>
      </c>
    </row>
    <row r="55" spans="2:13">
      <c r="B55" s="570" t="s">
        <v>112</v>
      </c>
      <c r="C55" s="571" t="s">
        <v>68</v>
      </c>
    </row>
    <row r="57" spans="2:13">
      <c r="B57" t="s">
        <v>113</v>
      </c>
    </row>
    <row r="190" s="513" customFormat="1"/>
    <row r="191" s="1374" customFormat="1"/>
    <row r="192" s="1320" customFormat="1" ht="10.5" hidden="1" customHeight="1"/>
    <row r="193" spans="1:82" s="1320" customFormat="1" ht="5.25" hidden="1">
      <c r="A193" s="1320">
        <v>2</v>
      </c>
      <c r="B193" s="1320" t="str">
        <f>CONCATENATE(INDEX(B195:B283,$A$193,))</f>
        <v>154</v>
      </c>
      <c r="C193" s="1320" t="str">
        <f>VLOOKUP(E7,A196:G283,3,FALSE)</f>
        <v>Istituto Comprensivo di Esine</v>
      </c>
      <c r="D193" s="1320" t="str">
        <f>VLOOKUP(E7,A196:G283,4,FALSE)</f>
        <v>Via Chiosi, 4 - tel. 0364/46057 - 0364/46058</v>
      </c>
      <c r="E193" s="1320" t="str">
        <f>VLOOKUP(E7,A196:G283,5,FALSE)</f>
        <v>25040 Esine BS</v>
      </c>
      <c r="F193" s="1320" t="str">
        <f>VLOOKUP(E7,A196:G283,6,FALSE)</f>
        <v>Brescia</v>
      </c>
      <c r="G193" s="1320" t="str">
        <f>VLOOKUP(E7,A196:G283,7,FALSE)</f>
        <v>BSIC83800Q</v>
      </c>
    </row>
    <row r="194" spans="1:82" s="1320" customFormat="1" ht="5.25" hidden="1"/>
    <row r="195" spans="1:82" s="1320" customFormat="1" ht="5.25" hidden="1">
      <c r="A195" s="1320">
        <v>280</v>
      </c>
      <c r="B195" s="1320">
        <v>1</v>
      </c>
      <c r="C195" s="1320" t="s">
        <v>899</v>
      </c>
      <c r="G195" s="1320" t="s">
        <v>1366</v>
      </c>
    </row>
    <row r="196" spans="1:82" s="1442" customFormat="1" ht="12.75" hidden="1" customHeight="1">
      <c r="A196" s="1320" t="str">
        <f t="shared" ref="A196:A283" si="0">REPT(G196,1)</f>
        <v>BSIS023006</v>
      </c>
      <c r="B196" s="1447">
        <v>154</v>
      </c>
      <c r="C196" s="1320" t="s">
        <v>2004</v>
      </c>
      <c r="D196" s="1320" t="s">
        <v>2005</v>
      </c>
      <c r="E196" s="1320" t="s">
        <v>2006</v>
      </c>
      <c r="F196" s="1320" t="s">
        <v>1368</v>
      </c>
      <c r="G196" s="1320" t="s">
        <v>2007</v>
      </c>
      <c r="K196" s="1443"/>
      <c r="L196" s="1320"/>
      <c r="M196" s="1443"/>
      <c r="N196" s="1443"/>
      <c r="O196" s="1444"/>
      <c r="P196" s="1444"/>
      <c r="Q196" s="1444"/>
      <c r="R196" s="1444"/>
      <c r="S196" s="1444"/>
      <c r="T196" s="1444"/>
      <c r="U196" s="1444"/>
      <c r="V196" s="1444"/>
      <c r="W196" s="1444"/>
      <c r="X196" s="1444"/>
      <c r="Y196" s="1444"/>
      <c r="Z196" s="1444"/>
      <c r="AA196" s="1444"/>
      <c r="AB196" s="1444"/>
      <c r="AC196" s="1444"/>
      <c r="AD196" s="1444"/>
      <c r="AE196" s="1444"/>
      <c r="AF196" s="1444"/>
      <c r="AG196" s="1444"/>
      <c r="AH196" s="1444"/>
      <c r="AI196" s="1444"/>
      <c r="AJ196" s="1444"/>
      <c r="AK196" s="1444"/>
      <c r="AL196" s="1444"/>
      <c r="AM196" s="1444"/>
      <c r="AN196" s="1444"/>
      <c r="AO196" s="1444"/>
      <c r="AP196" s="1444"/>
      <c r="AQ196" s="1444"/>
      <c r="AR196" s="1444"/>
      <c r="AS196" s="1444"/>
      <c r="AT196" s="1444"/>
      <c r="AU196" s="1444"/>
      <c r="AV196" s="1444"/>
      <c r="AW196" s="1444"/>
      <c r="AX196" s="1445"/>
      <c r="AY196" s="1444"/>
      <c r="AZ196" s="1444"/>
      <c r="BA196" s="1444"/>
      <c r="BB196" s="1444"/>
      <c r="BC196" s="1445"/>
      <c r="BD196" s="1445"/>
      <c r="BE196" s="1445"/>
      <c r="BF196" s="1445"/>
      <c r="BG196" s="1445"/>
      <c r="BH196" s="1445"/>
      <c r="BI196" s="1444"/>
      <c r="BJ196" s="1444"/>
      <c r="BK196" s="1444"/>
      <c r="BL196" s="1444"/>
      <c r="BM196" s="1444"/>
      <c r="BN196" s="1320"/>
      <c r="BO196" s="1320"/>
      <c r="BP196" s="1320"/>
      <c r="BQ196" s="1320"/>
      <c r="BR196" s="1320"/>
      <c r="BS196" s="1320"/>
      <c r="BT196" s="1320"/>
      <c r="BU196" s="1320"/>
      <c r="BV196" s="1320"/>
      <c r="BW196" s="1320"/>
      <c r="BX196" s="1320"/>
      <c r="BY196" s="1320"/>
      <c r="BZ196" s="1320"/>
      <c r="CA196" s="1320"/>
      <c r="CB196" s="1320"/>
      <c r="CC196" s="1320"/>
      <c r="CD196" s="1320"/>
    </row>
    <row r="197" spans="1:82" s="1442" customFormat="1" ht="12.75" hidden="1" customHeight="1">
      <c r="A197" s="1320" t="str">
        <f t="shared" si="0"/>
        <v>CRMM04400D</v>
      </c>
      <c r="B197" s="1447">
        <v>2519</v>
      </c>
      <c r="C197" s="1321" t="s">
        <v>2048</v>
      </c>
      <c r="D197" s="1320" t="s">
        <v>2049</v>
      </c>
      <c r="E197" s="1320" t="s">
        <v>2046</v>
      </c>
      <c r="F197" s="1322" t="s">
        <v>2047</v>
      </c>
      <c r="G197" s="1322" t="s">
        <v>2050</v>
      </c>
      <c r="K197" s="1443"/>
      <c r="L197" s="1320"/>
      <c r="M197" s="1443"/>
      <c r="N197" s="1443"/>
      <c r="O197" s="1444"/>
      <c r="P197" s="1444"/>
      <c r="Q197" s="1444"/>
      <c r="R197" s="1444"/>
      <c r="S197" s="1444"/>
      <c r="T197" s="1444"/>
      <c r="U197" s="1444"/>
      <c r="V197" s="1444"/>
      <c r="W197" s="1444"/>
      <c r="X197" s="1444"/>
      <c r="Y197" s="1444"/>
      <c r="Z197" s="1444"/>
      <c r="AA197" s="1444"/>
      <c r="AB197" s="1444"/>
      <c r="AC197" s="1444"/>
      <c r="AD197" s="1444"/>
      <c r="AE197" s="1444"/>
      <c r="AF197" s="1444"/>
      <c r="AG197" s="1444"/>
      <c r="AH197" s="1444"/>
      <c r="AI197" s="1444"/>
      <c r="AJ197" s="1444"/>
      <c r="AK197" s="1444"/>
      <c r="AL197" s="1444"/>
      <c r="AM197" s="1444"/>
      <c r="AN197" s="1444"/>
      <c r="AO197" s="1444"/>
      <c r="AP197" s="1444"/>
      <c r="AQ197" s="1444"/>
      <c r="AR197" s="1444"/>
      <c r="AS197" s="1444"/>
      <c r="AT197" s="1444"/>
      <c r="AU197" s="1444"/>
      <c r="AV197" s="1444"/>
      <c r="AW197" s="1444"/>
      <c r="AX197" s="1445"/>
      <c r="AY197" s="1444"/>
      <c r="AZ197" s="1444"/>
      <c r="BA197" s="1444"/>
      <c r="BB197" s="1444"/>
      <c r="BC197" s="1445"/>
      <c r="BD197" s="1445"/>
      <c r="BE197" s="1445"/>
      <c r="BF197" s="1445"/>
      <c r="BG197" s="1445"/>
      <c r="BH197" s="1445"/>
      <c r="BI197" s="1444"/>
      <c r="BJ197" s="1444"/>
      <c r="BK197" s="1444"/>
      <c r="BL197" s="1444"/>
      <c r="BM197" s="1444"/>
      <c r="BN197" s="1320"/>
      <c r="BO197" s="1320"/>
      <c r="BP197" s="1320"/>
      <c r="BQ197" s="1320"/>
      <c r="BR197" s="1320"/>
      <c r="BS197" s="1320"/>
      <c r="BT197" s="1320"/>
      <c r="BU197" s="1320"/>
      <c r="BV197" s="1320"/>
      <c r="BW197" s="1320"/>
      <c r="BX197" s="1320"/>
      <c r="BY197" s="1320"/>
      <c r="BZ197" s="1320"/>
      <c r="CA197" s="1320"/>
      <c r="CB197" s="1320"/>
      <c r="CC197" s="1320"/>
      <c r="CD197" s="1320"/>
    </row>
    <row r="198" spans="1:82" s="1442" customFormat="1" ht="12.75" hidden="1" customHeight="1">
      <c r="A198" s="1320" t="str">
        <f t="shared" si="0"/>
        <v>BLIC82500Q</v>
      </c>
      <c r="B198" s="1447">
        <v>1970</v>
      </c>
      <c r="C198" s="1321" t="s">
        <v>2777</v>
      </c>
      <c r="D198" s="1320" t="s">
        <v>2778</v>
      </c>
      <c r="E198" s="1320" t="s">
        <v>2779</v>
      </c>
      <c r="F198" s="1322" t="s">
        <v>2780</v>
      </c>
      <c r="G198" s="1322" t="s">
        <v>2781</v>
      </c>
      <c r="K198" s="1443"/>
      <c r="L198" s="1320"/>
      <c r="M198" s="1443"/>
      <c r="N198" s="1443"/>
      <c r="O198" s="1444"/>
      <c r="P198" s="1444"/>
      <c r="Q198" s="1444"/>
      <c r="R198" s="1444"/>
      <c r="S198" s="1444"/>
      <c r="T198" s="1444"/>
      <c r="U198" s="1444"/>
      <c r="V198" s="1444"/>
      <c r="W198" s="1444"/>
      <c r="X198" s="1444"/>
      <c r="Y198" s="1444"/>
      <c r="Z198" s="1444"/>
      <c r="AA198" s="1444"/>
      <c r="AB198" s="1444"/>
      <c r="AC198" s="1444"/>
      <c r="AD198" s="1444"/>
      <c r="AE198" s="1444"/>
      <c r="AF198" s="1444"/>
      <c r="AG198" s="1444"/>
      <c r="AH198" s="1444"/>
      <c r="AI198" s="1444"/>
      <c r="AJ198" s="1444"/>
      <c r="AK198" s="1444"/>
      <c r="AL198" s="1444"/>
      <c r="AM198" s="1444"/>
      <c r="AN198" s="1444"/>
      <c r="AO198" s="1444"/>
      <c r="AP198" s="1444"/>
      <c r="AQ198" s="1444"/>
      <c r="AR198" s="1444"/>
      <c r="AS198" s="1444"/>
      <c r="AT198" s="1444"/>
      <c r="AU198" s="1444"/>
      <c r="AV198" s="1444"/>
      <c r="AW198" s="1444"/>
      <c r="AX198" s="1445"/>
      <c r="AY198" s="1444"/>
      <c r="AZ198" s="1444"/>
      <c r="BA198" s="1444"/>
      <c r="BB198" s="1444"/>
      <c r="BC198" s="1445"/>
      <c r="BD198" s="1445"/>
      <c r="BE198" s="1445"/>
      <c r="BF198" s="1445"/>
      <c r="BG198" s="1445"/>
      <c r="BH198" s="1445"/>
      <c r="BI198" s="1444"/>
      <c r="BJ198" s="1444"/>
      <c r="BK198" s="1444"/>
      <c r="BL198" s="1444"/>
      <c r="BM198" s="1444"/>
      <c r="BN198" s="1320"/>
      <c r="BO198" s="1320"/>
      <c r="BP198" s="1320"/>
      <c r="BQ198" s="1320"/>
      <c r="BR198" s="1320"/>
      <c r="BS198" s="1320"/>
      <c r="BT198" s="1320"/>
      <c r="BU198" s="1320"/>
      <c r="BV198" s="1320"/>
      <c r="BW198" s="1320"/>
      <c r="BX198" s="1320"/>
      <c r="BY198" s="1320"/>
      <c r="BZ198" s="1320"/>
      <c r="CA198" s="1320"/>
      <c r="CB198" s="1320"/>
      <c r="CC198" s="1320"/>
      <c r="CD198" s="1320"/>
    </row>
    <row r="199" spans="1:82" s="1442" customFormat="1" ht="12.75" hidden="1" customHeight="1">
      <c r="A199" s="1320" t="str">
        <f t="shared" si="0"/>
        <v>NAPS65000R</v>
      </c>
      <c r="B199" s="1447">
        <v>2320</v>
      </c>
      <c r="C199" s="1321" t="s">
        <v>2782</v>
      </c>
      <c r="D199" s="1320" t="s">
        <v>2783</v>
      </c>
      <c r="E199" s="1320" t="s">
        <v>2784</v>
      </c>
      <c r="F199" s="1322" t="s">
        <v>2536</v>
      </c>
      <c r="G199" s="1322" t="s">
        <v>2785</v>
      </c>
      <c r="K199" s="1443"/>
      <c r="L199" s="1320"/>
      <c r="M199" s="1443"/>
      <c r="N199" s="1443"/>
      <c r="O199" s="1444"/>
      <c r="P199" s="1444"/>
      <c r="Q199" s="1444"/>
      <c r="R199" s="1444"/>
      <c r="S199" s="1444"/>
      <c r="T199" s="1444"/>
      <c r="U199" s="1444"/>
      <c r="V199" s="1444"/>
      <c r="W199" s="1444"/>
      <c r="X199" s="1444"/>
      <c r="Y199" s="1444"/>
      <c r="Z199" s="1444"/>
      <c r="AA199" s="1444"/>
      <c r="AB199" s="1444"/>
      <c r="AC199" s="1444"/>
      <c r="AD199" s="1444"/>
      <c r="AE199" s="1444"/>
      <c r="AF199" s="1444"/>
      <c r="AG199" s="1444"/>
      <c r="AH199" s="1444"/>
      <c r="AI199" s="1444"/>
      <c r="AJ199" s="1444"/>
      <c r="AK199" s="1444"/>
      <c r="AL199" s="1444"/>
      <c r="AM199" s="1444"/>
      <c r="AN199" s="1444"/>
      <c r="AO199" s="1444"/>
      <c r="AP199" s="1444"/>
      <c r="AQ199" s="1444"/>
      <c r="AR199" s="1444"/>
      <c r="AS199" s="1444"/>
      <c r="AT199" s="1444"/>
      <c r="AU199" s="1444"/>
      <c r="AV199" s="1444"/>
      <c r="AW199" s="1444"/>
      <c r="AX199" s="1445"/>
      <c r="AY199" s="1444"/>
      <c r="AZ199" s="1444"/>
      <c r="BA199" s="1444"/>
      <c r="BB199" s="1444"/>
      <c r="BC199" s="1445"/>
      <c r="BD199" s="1445"/>
      <c r="BE199" s="1445"/>
      <c r="BF199" s="1445"/>
      <c r="BG199" s="1445"/>
      <c r="BH199" s="1445"/>
      <c r="BI199" s="1444"/>
      <c r="BJ199" s="1444"/>
      <c r="BK199" s="1444"/>
      <c r="BL199" s="1444"/>
      <c r="BM199" s="1444"/>
      <c r="BN199" s="1320"/>
      <c r="BO199" s="1320"/>
      <c r="BP199" s="1320"/>
      <c r="BQ199" s="1320"/>
      <c r="BR199" s="1320"/>
      <c r="BS199" s="1320"/>
      <c r="BT199" s="1320"/>
      <c r="BU199" s="1320"/>
      <c r="BV199" s="1320"/>
      <c r="BW199" s="1320"/>
      <c r="BX199" s="1320"/>
      <c r="BY199" s="1320"/>
      <c r="BZ199" s="1320"/>
      <c r="CA199" s="1320"/>
      <c r="CB199" s="1320"/>
      <c r="CC199" s="1320"/>
      <c r="CD199" s="1320"/>
    </row>
    <row r="200" spans="1:82" s="1442" customFormat="1" ht="12.75" hidden="1" customHeight="1">
      <c r="A200" s="1320" t="str">
        <f t="shared" si="0"/>
        <v>BSIC81200G</v>
      </c>
      <c r="B200" s="1447">
        <v>2763</v>
      </c>
      <c r="C200" s="1321" t="s">
        <v>2786</v>
      </c>
      <c r="D200" s="1320" t="s">
        <v>2787</v>
      </c>
      <c r="E200" s="1320" t="s">
        <v>2788</v>
      </c>
      <c r="F200" s="1322" t="s">
        <v>1367</v>
      </c>
      <c r="G200" s="1322" t="s">
        <v>2789</v>
      </c>
      <c r="K200" s="1443"/>
      <c r="L200" s="1320"/>
      <c r="M200" s="1443"/>
      <c r="N200" s="1443"/>
      <c r="O200" s="1444"/>
      <c r="P200" s="1444"/>
      <c r="Q200" s="1444"/>
      <c r="R200" s="1444"/>
      <c r="S200" s="1444"/>
      <c r="T200" s="1444"/>
      <c r="U200" s="1444"/>
      <c r="V200" s="1444"/>
      <c r="W200" s="1444"/>
      <c r="X200" s="1444"/>
      <c r="Y200" s="1444"/>
      <c r="Z200" s="1444"/>
      <c r="AA200" s="1444"/>
      <c r="AB200" s="1444"/>
      <c r="AC200" s="1444"/>
      <c r="AD200" s="1444"/>
      <c r="AE200" s="1444"/>
      <c r="AF200" s="1444"/>
      <c r="AG200" s="1444"/>
      <c r="AH200" s="1444"/>
      <c r="AI200" s="1444"/>
      <c r="AJ200" s="1444"/>
      <c r="AK200" s="1444"/>
      <c r="AL200" s="1444"/>
      <c r="AM200" s="1444"/>
      <c r="AN200" s="1444"/>
      <c r="AO200" s="1444"/>
      <c r="AP200" s="1444"/>
      <c r="AQ200" s="1444"/>
      <c r="AR200" s="1444"/>
      <c r="AS200" s="1444"/>
      <c r="AT200" s="1444"/>
      <c r="AU200" s="1444"/>
      <c r="AV200" s="1444"/>
      <c r="AW200" s="1444"/>
      <c r="AX200" s="1445"/>
      <c r="AY200" s="1444"/>
      <c r="AZ200" s="1444"/>
      <c r="BA200" s="1444"/>
      <c r="BB200" s="1444"/>
      <c r="BC200" s="1445"/>
      <c r="BD200" s="1445"/>
      <c r="BE200" s="1445"/>
      <c r="BF200" s="1445"/>
      <c r="BG200" s="1445"/>
      <c r="BH200" s="1445"/>
      <c r="BI200" s="1444"/>
      <c r="BJ200" s="1444"/>
      <c r="BK200" s="1444"/>
      <c r="BL200" s="1444"/>
      <c r="BM200" s="1444"/>
      <c r="BN200" s="1320"/>
      <c r="BO200" s="1320"/>
      <c r="BP200" s="1320"/>
      <c r="BQ200" s="1320"/>
      <c r="BR200" s="1320"/>
      <c r="BS200" s="1320"/>
      <c r="BT200" s="1320"/>
      <c r="BU200" s="1320"/>
      <c r="BV200" s="1320"/>
      <c r="BW200" s="1320"/>
      <c r="BX200" s="1320"/>
      <c r="BY200" s="1320"/>
      <c r="BZ200" s="1320"/>
      <c r="CA200" s="1320"/>
      <c r="CB200" s="1320"/>
      <c r="CC200" s="1320"/>
      <c r="CD200" s="1320"/>
    </row>
    <row r="201" spans="1:82" s="1442" customFormat="1" ht="12.75" hidden="1" customHeight="1">
      <c r="A201" s="1320" t="str">
        <f t="shared" si="0"/>
        <v>BSIS008004</v>
      </c>
      <c r="B201" s="1447">
        <v>143</v>
      </c>
      <c r="C201" s="1320" t="s">
        <v>2791</v>
      </c>
      <c r="D201" s="1320" t="s">
        <v>2792</v>
      </c>
      <c r="E201" s="1320" t="s">
        <v>2793</v>
      </c>
      <c r="F201" s="1320" t="s">
        <v>1368</v>
      </c>
      <c r="G201" s="1320" t="s">
        <v>2794</v>
      </c>
      <c r="K201" s="1443"/>
      <c r="L201" s="1320"/>
      <c r="M201" s="1443"/>
      <c r="N201" s="1443"/>
      <c r="O201" s="1444"/>
      <c r="P201" s="1444"/>
      <c r="Q201" s="1444"/>
      <c r="R201" s="1444"/>
      <c r="S201" s="1444"/>
      <c r="T201" s="1444"/>
      <c r="U201" s="1444"/>
      <c r="V201" s="1444"/>
      <c r="W201" s="1444"/>
      <c r="X201" s="1444"/>
      <c r="Y201" s="1444"/>
      <c r="Z201" s="1444"/>
      <c r="AA201" s="1444"/>
      <c r="AB201" s="1444"/>
      <c r="AC201" s="1444"/>
      <c r="AD201" s="1444"/>
      <c r="AE201" s="1444"/>
      <c r="AF201" s="1444"/>
      <c r="AG201" s="1444"/>
      <c r="AH201" s="1444"/>
      <c r="AI201" s="1444"/>
      <c r="AJ201" s="1444"/>
      <c r="AK201" s="1444"/>
      <c r="AL201" s="1444"/>
      <c r="AM201" s="1444"/>
      <c r="AN201" s="1444"/>
      <c r="AO201" s="1444"/>
      <c r="AP201" s="1444"/>
      <c r="AQ201" s="1444"/>
      <c r="AR201" s="1444"/>
      <c r="AS201" s="1444"/>
      <c r="AT201" s="1444"/>
      <c r="AU201" s="1444"/>
      <c r="AV201" s="1444"/>
      <c r="AW201" s="1444"/>
      <c r="AX201" s="1445"/>
      <c r="AY201" s="1444"/>
      <c r="AZ201" s="1444"/>
      <c r="BA201" s="1444"/>
      <c r="BB201" s="1444"/>
      <c r="BC201" s="1445"/>
      <c r="BD201" s="1445"/>
      <c r="BE201" s="1445"/>
      <c r="BF201" s="1445"/>
      <c r="BG201" s="1445"/>
      <c r="BH201" s="1445"/>
      <c r="BI201" s="1444"/>
      <c r="BJ201" s="1444"/>
      <c r="BK201" s="1444"/>
      <c r="BL201" s="1444"/>
      <c r="BM201" s="1444"/>
      <c r="BN201" s="1320"/>
      <c r="BO201" s="1320"/>
      <c r="BP201" s="1320"/>
      <c r="BQ201" s="1320"/>
      <c r="BR201" s="1320"/>
      <c r="BS201" s="1320"/>
      <c r="BT201" s="1320"/>
      <c r="BU201" s="1320"/>
      <c r="BV201" s="1320"/>
      <c r="BW201" s="1320"/>
      <c r="BX201" s="1320"/>
      <c r="BY201" s="1320"/>
      <c r="BZ201" s="1320"/>
      <c r="CA201" s="1320"/>
      <c r="CB201" s="1320"/>
      <c r="CC201" s="1320"/>
      <c r="CD201" s="1320"/>
    </row>
    <row r="202" spans="1:82" s="1442" customFormat="1" ht="12.75" hidden="1" customHeight="1">
      <c r="A202" s="1320" t="str">
        <f t="shared" si="0"/>
        <v>BGIS02900L</v>
      </c>
      <c r="B202" s="1447">
        <v>1351</v>
      </c>
      <c r="C202" s="1321" t="s">
        <v>2795</v>
      </c>
      <c r="D202" s="1320" t="s">
        <v>2796</v>
      </c>
      <c r="E202" s="1320" t="s">
        <v>2797</v>
      </c>
      <c r="F202" s="1322" t="s">
        <v>2457</v>
      </c>
      <c r="G202" s="1322" t="s">
        <v>2798</v>
      </c>
      <c r="K202" s="1443"/>
      <c r="L202" s="1320"/>
      <c r="M202" s="1443"/>
      <c r="N202" s="1443"/>
      <c r="O202" s="1444"/>
      <c r="P202" s="1444"/>
      <c r="Q202" s="1444"/>
      <c r="R202" s="1444"/>
      <c r="S202" s="1444"/>
      <c r="T202" s="1444"/>
      <c r="U202" s="1444"/>
      <c r="V202" s="1444"/>
      <c r="W202" s="1444"/>
      <c r="X202" s="1444"/>
      <c r="Y202" s="1444"/>
      <c r="Z202" s="1444"/>
      <c r="AA202" s="1444"/>
      <c r="AB202" s="1444"/>
      <c r="AC202" s="1444"/>
      <c r="AD202" s="1444"/>
      <c r="AE202" s="1444"/>
      <c r="AF202" s="1444"/>
      <c r="AG202" s="1444"/>
      <c r="AH202" s="1444"/>
      <c r="AI202" s="1444"/>
      <c r="AJ202" s="1444"/>
      <c r="AK202" s="1444"/>
      <c r="AL202" s="1444"/>
      <c r="AM202" s="1444"/>
      <c r="AN202" s="1444"/>
      <c r="AO202" s="1444"/>
      <c r="AP202" s="1444"/>
      <c r="AQ202" s="1444"/>
      <c r="AR202" s="1444"/>
      <c r="AS202" s="1444"/>
      <c r="AT202" s="1444"/>
      <c r="AU202" s="1444"/>
      <c r="AV202" s="1444"/>
      <c r="AW202" s="1444"/>
      <c r="AX202" s="1445"/>
      <c r="AY202" s="1444"/>
      <c r="AZ202" s="1444"/>
      <c r="BA202" s="1444"/>
      <c r="BB202" s="1444"/>
      <c r="BC202" s="1445"/>
      <c r="BD202" s="1445"/>
      <c r="BE202" s="1445"/>
      <c r="BF202" s="1445"/>
      <c r="BG202" s="1445"/>
      <c r="BH202" s="1445"/>
      <c r="BI202" s="1444"/>
      <c r="BJ202" s="1444"/>
      <c r="BK202" s="1444"/>
      <c r="BL202" s="1444"/>
      <c r="BM202" s="1444"/>
      <c r="BN202" s="1320"/>
      <c r="BO202" s="1320"/>
      <c r="BP202" s="1320"/>
      <c r="BQ202" s="1320"/>
      <c r="BR202" s="1320"/>
      <c r="BS202" s="1320"/>
      <c r="BT202" s="1320"/>
      <c r="BU202" s="1320"/>
      <c r="BV202" s="1320"/>
      <c r="BW202" s="1320"/>
      <c r="BX202" s="1320"/>
      <c r="BY202" s="1320"/>
      <c r="BZ202" s="1320"/>
      <c r="CA202" s="1320"/>
      <c r="CB202" s="1320"/>
      <c r="CC202" s="1320"/>
      <c r="CD202" s="1320"/>
    </row>
    <row r="203" spans="1:82" s="1442" customFormat="1" ht="12.75" hidden="1" customHeight="1">
      <c r="A203" s="1320" t="str">
        <f t="shared" si="0"/>
        <v>LCIS01200Q</v>
      </c>
      <c r="B203" s="1447">
        <v>1579</v>
      </c>
      <c r="C203" s="1321" t="s">
        <v>2799</v>
      </c>
      <c r="D203" s="1320" t="s">
        <v>2800</v>
      </c>
      <c r="E203" s="1320" t="s">
        <v>2801</v>
      </c>
      <c r="F203" s="1322" t="s">
        <v>2503</v>
      </c>
      <c r="G203" s="1322" t="s">
        <v>2802</v>
      </c>
      <c r="K203" s="1443"/>
      <c r="L203" s="1320"/>
      <c r="M203" s="1443"/>
      <c r="N203" s="1443"/>
      <c r="O203" s="1444"/>
      <c r="P203" s="1444"/>
      <c r="Q203" s="1444"/>
      <c r="R203" s="1444"/>
      <c r="S203" s="1444"/>
      <c r="T203" s="1444"/>
      <c r="U203" s="1444"/>
      <c r="V203" s="1444"/>
      <c r="W203" s="1444"/>
      <c r="X203" s="1444"/>
      <c r="Y203" s="1444"/>
      <c r="Z203" s="1444"/>
      <c r="AA203" s="1444"/>
      <c r="AB203" s="1444"/>
      <c r="AC203" s="1444"/>
      <c r="AD203" s="1444"/>
      <c r="AE203" s="1444"/>
      <c r="AF203" s="1444"/>
      <c r="AG203" s="1444"/>
      <c r="AH203" s="1444"/>
      <c r="AI203" s="1444"/>
      <c r="AJ203" s="1444"/>
      <c r="AK203" s="1444"/>
      <c r="AL203" s="1444"/>
      <c r="AM203" s="1444"/>
      <c r="AN203" s="1444"/>
      <c r="AO203" s="1444"/>
      <c r="AP203" s="1444"/>
      <c r="AQ203" s="1444"/>
      <c r="AR203" s="1444"/>
      <c r="AS203" s="1444"/>
      <c r="AT203" s="1444"/>
      <c r="AU203" s="1444"/>
      <c r="AV203" s="1444"/>
      <c r="AW203" s="1444"/>
      <c r="AX203" s="1445"/>
      <c r="AY203" s="1444"/>
      <c r="AZ203" s="1444"/>
      <c r="BA203" s="1444"/>
      <c r="BB203" s="1444"/>
      <c r="BC203" s="1445"/>
      <c r="BD203" s="1445"/>
      <c r="BE203" s="1445"/>
      <c r="BF203" s="1445"/>
      <c r="BG203" s="1445"/>
      <c r="BH203" s="1445"/>
      <c r="BI203" s="1444"/>
      <c r="BJ203" s="1444"/>
      <c r="BK203" s="1444"/>
      <c r="BL203" s="1444"/>
      <c r="BM203" s="1444"/>
      <c r="BN203" s="1320"/>
      <c r="BO203" s="1320"/>
      <c r="BP203" s="1320"/>
      <c r="BQ203" s="1320"/>
      <c r="BR203" s="1320"/>
      <c r="BS203" s="1320"/>
      <c r="BT203" s="1320"/>
      <c r="BU203" s="1320"/>
      <c r="BV203" s="1320"/>
      <c r="BW203" s="1320"/>
      <c r="BX203" s="1320"/>
      <c r="BY203" s="1320"/>
      <c r="BZ203" s="1320"/>
      <c r="CA203" s="1320"/>
      <c r="CB203" s="1320"/>
      <c r="CC203" s="1320"/>
      <c r="CD203" s="1320"/>
    </row>
    <row r="204" spans="1:82" s="1442" customFormat="1" ht="12.75" hidden="1" customHeight="1">
      <c r="A204" s="1320" t="str">
        <f t="shared" si="0"/>
        <v>TAIC85000D</v>
      </c>
      <c r="B204" s="1447">
        <v>2175</v>
      </c>
      <c r="C204" s="1321" t="s">
        <v>2803</v>
      </c>
      <c r="D204" s="1320" t="s">
        <v>2804</v>
      </c>
      <c r="E204" s="1320" t="s">
        <v>2805</v>
      </c>
      <c r="F204" s="1322" t="s">
        <v>2806</v>
      </c>
      <c r="G204" s="1322" t="s">
        <v>2807</v>
      </c>
      <c r="K204" s="1443"/>
      <c r="L204" s="1320"/>
      <c r="M204" s="1443"/>
      <c r="N204" s="1443"/>
      <c r="O204" s="1444"/>
      <c r="P204" s="1444"/>
      <c r="Q204" s="1444"/>
      <c r="R204" s="1444"/>
      <c r="S204" s="1444"/>
      <c r="T204" s="1444"/>
      <c r="U204" s="1444"/>
      <c r="V204" s="1444"/>
      <c r="W204" s="1444"/>
      <c r="X204" s="1444"/>
      <c r="Y204" s="1444"/>
      <c r="Z204" s="1444"/>
      <c r="AA204" s="1444"/>
      <c r="AB204" s="1444"/>
      <c r="AC204" s="1444"/>
      <c r="AD204" s="1444"/>
      <c r="AE204" s="1444"/>
      <c r="AF204" s="1444"/>
      <c r="AG204" s="1444"/>
      <c r="AH204" s="1444"/>
      <c r="AI204" s="1444"/>
      <c r="AJ204" s="1444"/>
      <c r="AK204" s="1444"/>
      <c r="AL204" s="1444"/>
      <c r="AM204" s="1444"/>
      <c r="AN204" s="1444"/>
      <c r="AO204" s="1444"/>
      <c r="AP204" s="1444"/>
      <c r="AQ204" s="1444"/>
      <c r="AR204" s="1444"/>
      <c r="AS204" s="1444"/>
      <c r="AT204" s="1444"/>
      <c r="AU204" s="1444"/>
      <c r="AV204" s="1444"/>
      <c r="AW204" s="1444"/>
      <c r="AX204" s="1445"/>
      <c r="AY204" s="1444"/>
      <c r="AZ204" s="1444"/>
      <c r="BA204" s="1444"/>
      <c r="BB204" s="1444"/>
      <c r="BC204" s="1445"/>
      <c r="BD204" s="1445"/>
      <c r="BE204" s="1445"/>
      <c r="BF204" s="1445"/>
      <c r="BG204" s="1445"/>
      <c r="BH204" s="1445"/>
      <c r="BI204" s="1444"/>
      <c r="BJ204" s="1444"/>
      <c r="BK204" s="1444"/>
      <c r="BL204" s="1444"/>
      <c r="BM204" s="1444"/>
      <c r="BN204" s="1320"/>
      <c r="BO204" s="1320"/>
      <c r="BP204" s="1320"/>
      <c r="BQ204" s="1320"/>
      <c r="BR204" s="1320"/>
      <c r="BS204" s="1320"/>
      <c r="BT204" s="1320"/>
      <c r="BU204" s="1320"/>
      <c r="BV204" s="1320"/>
      <c r="BW204" s="1320"/>
      <c r="BX204" s="1320"/>
      <c r="BY204" s="1320"/>
      <c r="BZ204" s="1320"/>
      <c r="CA204" s="1320"/>
      <c r="CB204" s="1320"/>
      <c r="CC204" s="1320"/>
      <c r="CD204" s="1320"/>
    </row>
    <row r="205" spans="1:82" s="1442" customFormat="1" ht="12.75" hidden="1" customHeight="1">
      <c r="A205" s="1320" t="str">
        <f t="shared" si="0"/>
        <v>IMIS00400L</v>
      </c>
      <c r="B205" s="1447">
        <v>2567</v>
      </c>
      <c r="C205" s="1321" t="s">
        <v>2808</v>
      </c>
      <c r="D205" s="1320" t="s">
        <v>2809</v>
      </c>
      <c r="E205" s="1320" t="s">
        <v>2810</v>
      </c>
      <c r="F205" s="1322" t="s">
        <v>2811</v>
      </c>
      <c r="G205" s="1322" t="s">
        <v>2812</v>
      </c>
      <c r="K205" s="1443"/>
      <c r="L205" s="1320"/>
      <c r="M205" s="1443"/>
      <c r="N205" s="1443"/>
      <c r="O205" s="1444"/>
      <c r="P205" s="1444"/>
      <c r="Q205" s="1444"/>
      <c r="R205" s="1444"/>
      <c r="S205" s="1444"/>
      <c r="T205" s="1444"/>
      <c r="U205" s="1444"/>
      <c r="V205" s="1444"/>
      <c r="W205" s="1444"/>
      <c r="X205" s="1444"/>
      <c r="Y205" s="1444"/>
      <c r="Z205" s="1444"/>
      <c r="AA205" s="1444"/>
      <c r="AB205" s="1444"/>
      <c r="AC205" s="1444"/>
      <c r="AD205" s="1444"/>
      <c r="AE205" s="1444"/>
      <c r="AF205" s="1444"/>
      <c r="AG205" s="1444"/>
      <c r="AH205" s="1444"/>
      <c r="AI205" s="1444"/>
      <c r="AJ205" s="1444"/>
      <c r="AK205" s="1444"/>
      <c r="AL205" s="1444"/>
      <c r="AM205" s="1444"/>
      <c r="AN205" s="1444"/>
      <c r="AO205" s="1444"/>
      <c r="AP205" s="1444"/>
      <c r="AQ205" s="1444"/>
      <c r="AR205" s="1444"/>
      <c r="AS205" s="1444"/>
      <c r="AT205" s="1444"/>
      <c r="AU205" s="1444"/>
      <c r="AV205" s="1444"/>
      <c r="AW205" s="1444"/>
      <c r="AX205" s="1445"/>
      <c r="AY205" s="1444"/>
      <c r="AZ205" s="1444"/>
      <c r="BA205" s="1444"/>
      <c r="BB205" s="1444"/>
      <c r="BC205" s="1445"/>
      <c r="BD205" s="1445"/>
      <c r="BE205" s="1445"/>
      <c r="BF205" s="1445"/>
      <c r="BG205" s="1445"/>
      <c r="BH205" s="1445"/>
      <c r="BI205" s="1444"/>
      <c r="BJ205" s="1444"/>
      <c r="BK205" s="1444"/>
      <c r="BL205" s="1444"/>
      <c r="BM205" s="1444"/>
      <c r="BN205" s="1320"/>
      <c r="BO205" s="1320"/>
      <c r="BP205" s="1320"/>
      <c r="BQ205" s="1320"/>
      <c r="BR205" s="1320"/>
      <c r="BS205" s="1320"/>
      <c r="BT205" s="1320"/>
      <c r="BU205" s="1320"/>
      <c r="BV205" s="1320"/>
      <c r="BW205" s="1320"/>
      <c r="BX205" s="1320"/>
      <c r="BY205" s="1320"/>
      <c r="BZ205" s="1320"/>
      <c r="CA205" s="1320"/>
      <c r="CB205" s="1320"/>
      <c r="CC205" s="1320"/>
      <c r="CD205" s="1320"/>
    </row>
    <row r="206" spans="1:82" s="1442" customFormat="1" ht="12.75" hidden="1" customHeight="1">
      <c r="A206" s="1320" t="str">
        <f t="shared" si="0"/>
        <v>MIIC8EE00G</v>
      </c>
      <c r="B206" s="1447">
        <v>2775</v>
      </c>
      <c r="C206" s="1321" t="s">
        <v>2813</v>
      </c>
      <c r="D206" s="1320" t="s">
        <v>2814</v>
      </c>
      <c r="E206" s="1320" t="s">
        <v>2815</v>
      </c>
      <c r="F206" s="1322" t="s">
        <v>2472</v>
      </c>
      <c r="G206" s="1322" t="s">
        <v>2816</v>
      </c>
      <c r="K206" s="1443"/>
      <c r="L206" s="1320"/>
      <c r="M206" s="1443"/>
      <c r="N206" s="1443"/>
      <c r="O206" s="1444"/>
      <c r="P206" s="1444"/>
      <c r="Q206" s="1444"/>
      <c r="R206" s="1444"/>
      <c r="S206" s="1444"/>
      <c r="T206" s="1444"/>
      <c r="U206" s="1444"/>
      <c r="V206" s="1444"/>
      <c r="W206" s="1444"/>
      <c r="X206" s="1444"/>
      <c r="Y206" s="1444"/>
      <c r="Z206" s="1444"/>
      <c r="AA206" s="1444"/>
      <c r="AB206" s="1444"/>
      <c r="AC206" s="1444"/>
      <c r="AD206" s="1444"/>
      <c r="AE206" s="1444"/>
      <c r="AF206" s="1444"/>
      <c r="AG206" s="1444"/>
      <c r="AH206" s="1444"/>
      <c r="AI206" s="1444"/>
      <c r="AJ206" s="1444"/>
      <c r="AK206" s="1444"/>
      <c r="AL206" s="1444"/>
      <c r="AM206" s="1444"/>
      <c r="AN206" s="1444"/>
      <c r="AO206" s="1444"/>
      <c r="AP206" s="1444"/>
      <c r="AQ206" s="1444"/>
      <c r="AR206" s="1444"/>
      <c r="AS206" s="1444"/>
      <c r="AT206" s="1444"/>
      <c r="AU206" s="1444"/>
      <c r="AV206" s="1444"/>
      <c r="AW206" s="1444"/>
      <c r="AX206" s="1445"/>
      <c r="AY206" s="1444"/>
      <c r="AZ206" s="1444"/>
      <c r="BA206" s="1444"/>
      <c r="BB206" s="1444"/>
      <c r="BC206" s="1445"/>
      <c r="BD206" s="1445"/>
      <c r="BE206" s="1445"/>
      <c r="BF206" s="1445"/>
      <c r="BG206" s="1445"/>
      <c r="BH206" s="1445"/>
      <c r="BI206" s="1444"/>
      <c r="BJ206" s="1444"/>
      <c r="BK206" s="1444"/>
      <c r="BL206" s="1444"/>
      <c r="BM206" s="1444"/>
      <c r="BN206" s="1320"/>
      <c r="BO206" s="1320"/>
      <c r="BP206" s="1320"/>
      <c r="BQ206" s="1320"/>
      <c r="BR206" s="1320"/>
      <c r="BS206" s="1320"/>
      <c r="BT206" s="1320"/>
      <c r="BU206" s="1320"/>
      <c r="BV206" s="1320"/>
      <c r="BW206" s="1320"/>
      <c r="BX206" s="1320"/>
      <c r="BY206" s="1320"/>
      <c r="BZ206" s="1320"/>
      <c r="CA206" s="1320"/>
      <c r="CB206" s="1320"/>
      <c r="CC206" s="1320"/>
      <c r="CD206" s="1320"/>
    </row>
    <row r="207" spans="1:82" s="1442" customFormat="1" ht="12.75" hidden="1" customHeight="1">
      <c r="A207" s="1320" t="str">
        <f t="shared" si="0"/>
        <v>BSIC83800Q</v>
      </c>
      <c r="B207" s="1447">
        <v>3038</v>
      </c>
      <c r="C207" s="1321" t="s">
        <v>2817</v>
      </c>
      <c r="D207" s="1320" t="s">
        <v>2818</v>
      </c>
      <c r="E207" s="1320" t="s">
        <v>2819</v>
      </c>
      <c r="F207" s="1322" t="s">
        <v>1367</v>
      </c>
      <c r="G207" s="1322" t="s">
        <v>2820</v>
      </c>
      <c r="K207" s="1443"/>
      <c r="L207" s="1320"/>
      <c r="M207" s="1443"/>
      <c r="N207" s="1443"/>
      <c r="O207" s="1444"/>
      <c r="P207" s="1444"/>
      <c r="Q207" s="1444"/>
      <c r="R207" s="1444"/>
      <c r="S207" s="1444"/>
      <c r="T207" s="1444"/>
      <c r="U207" s="1444"/>
      <c r="V207" s="1444"/>
      <c r="W207" s="1444"/>
      <c r="X207" s="1444"/>
      <c r="Y207" s="1444"/>
      <c r="Z207" s="1444"/>
      <c r="AA207" s="1444"/>
      <c r="AB207" s="1444"/>
      <c r="AC207" s="1444"/>
      <c r="AD207" s="1444"/>
      <c r="AE207" s="1444"/>
      <c r="AF207" s="1444"/>
      <c r="AG207" s="1444"/>
      <c r="AH207" s="1444"/>
      <c r="AI207" s="1444"/>
      <c r="AJ207" s="1444"/>
      <c r="AK207" s="1444"/>
      <c r="AL207" s="1444"/>
      <c r="AM207" s="1444"/>
      <c r="AN207" s="1444"/>
      <c r="AO207" s="1444"/>
      <c r="AP207" s="1444"/>
      <c r="AQ207" s="1444"/>
      <c r="AR207" s="1444"/>
      <c r="AS207" s="1444"/>
      <c r="AT207" s="1444"/>
      <c r="AU207" s="1444"/>
      <c r="AV207" s="1444"/>
      <c r="AW207" s="1444"/>
      <c r="AX207" s="1445"/>
      <c r="AY207" s="1444"/>
      <c r="AZ207" s="1444"/>
      <c r="BA207" s="1444"/>
      <c r="BB207" s="1444"/>
      <c r="BC207" s="1445"/>
      <c r="BD207" s="1445"/>
      <c r="BE207" s="1445"/>
      <c r="BF207" s="1445"/>
      <c r="BG207" s="1445"/>
      <c r="BH207" s="1445"/>
      <c r="BI207" s="1444"/>
      <c r="BJ207" s="1444"/>
      <c r="BK207" s="1444"/>
      <c r="BL207" s="1444"/>
      <c r="BM207" s="1444"/>
      <c r="BN207" s="1320"/>
      <c r="BO207" s="1320"/>
      <c r="BP207" s="1320"/>
      <c r="BQ207" s="1320"/>
      <c r="BR207" s="1320"/>
      <c r="BS207" s="1320"/>
      <c r="BT207" s="1320"/>
      <c r="BU207" s="1320"/>
      <c r="BV207" s="1320"/>
      <c r="BW207" s="1320"/>
      <c r="BX207" s="1320"/>
      <c r="BY207" s="1320"/>
      <c r="BZ207" s="1320"/>
      <c r="CA207" s="1320"/>
      <c r="CB207" s="1320"/>
      <c r="CC207" s="1320"/>
      <c r="CD207" s="1320"/>
    </row>
    <row r="208" spans="1:82" s="1442" customFormat="1" ht="12.75" hidden="1" customHeight="1">
      <c r="A208" s="1320" t="str">
        <f t="shared" si="0"/>
        <v>LOIC814001</v>
      </c>
      <c r="B208" s="1447">
        <v>3246</v>
      </c>
      <c r="C208" s="1321" t="s">
        <v>2685</v>
      </c>
      <c r="D208" s="1320" t="s">
        <v>2686</v>
      </c>
      <c r="E208" s="1320" t="s">
        <v>2687</v>
      </c>
      <c r="F208" s="1322" t="s">
        <v>2688</v>
      </c>
      <c r="G208" s="1322" t="s">
        <v>2689</v>
      </c>
      <c r="K208" s="1443"/>
      <c r="L208" s="1320"/>
      <c r="M208" s="1443"/>
      <c r="N208" s="1443"/>
      <c r="O208" s="1444"/>
      <c r="P208" s="1444"/>
      <c r="Q208" s="1444"/>
      <c r="R208" s="1444"/>
      <c r="S208" s="1444"/>
      <c r="T208" s="1444"/>
      <c r="U208" s="1444"/>
      <c r="V208" s="1444"/>
      <c r="W208" s="1444"/>
      <c r="X208" s="1444"/>
      <c r="Y208" s="1444"/>
      <c r="Z208" s="1444"/>
      <c r="AA208" s="1444"/>
      <c r="AB208" s="1444"/>
      <c r="AC208" s="1444"/>
      <c r="AD208" s="1444"/>
      <c r="AE208" s="1444"/>
      <c r="AF208" s="1444"/>
      <c r="AG208" s="1444"/>
      <c r="AH208" s="1444"/>
      <c r="AI208" s="1444"/>
      <c r="AJ208" s="1444"/>
      <c r="AK208" s="1444"/>
      <c r="AL208" s="1444"/>
      <c r="AM208" s="1444"/>
      <c r="AN208" s="1444"/>
      <c r="AO208" s="1444"/>
      <c r="AP208" s="1444"/>
      <c r="AQ208" s="1444"/>
      <c r="AR208" s="1444"/>
      <c r="AS208" s="1444"/>
      <c r="AT208" s="1444"/>
      <c r="AU208" s="1444"/>
      <c r="AV208" s="1444"/>
      <c r="AW208" s="1444"/>
      <c r="AX208" s="1445"/>
      <c r="AY208" s="1444"/>
      <c r="AZ208" s="1444"/>
      <c r="BA208" s="1444"/>
      <c r="BB208" s="1444"/>
      <c r="BC208" s="1445"/>
      <c r="BD208" s="1445"/>
      <c r="BE208" s="1445"/>
      <c r="BF208" s="1445"/>
      <c r="BG208" s="1445"/>
      <c r="BH208" s="1445"/>
      <c r="BI208" s="1444"/>
      <c r="BJ208" s="1444"/>
      <c r="BK208" s="1444"/>
      <c r="BL208" s="1444"/>
      <c r="BM208" s="1444"/>
      <c r="BN208" s="1320"/>
      <c r="BO208" s="1320"/>
      <c r="BP208" s="1320"/>
      <c r="BQ208" s="1320"/>
      <c r="BR208" s="1320"/>
      <c r="BS208" s="1320"/>
      <c r="BT208" s="1320"/>
      <c r="BU208" s="1320"/>
      <c r="BV208" s="1320"/>
      <c r="BW208" s="1320"/>
      <c r="BX208" s="1320"/>
      <c r="BY208" s="1320"/>
      <c r="BZ208" s="1320"/>
      <c r="CA208" s="1320"/>
      <c r="CB208" s="1320"/>
      <c r="CC208" s="1320"/>
      <c r="CD208" s="1320"/>
    </row>
    <row r="209" spans="1:82" s="1442" customFormat="1" ht="12.75" hidden="1" customHeight="1">
      <c r="A209" s="1320" t="str">
        <f t="shared" si="0"/>
        <v>TVIS01100A</v>
      </c>
      <c r="B209" s="1447">
        <v>94</v>
      </c>
      <c r="C209" s="1320" t="s">
        <v>2692</v>
      </c>
      <c r="D209" s="1320" t="s">
        <v>2693</v>
      </c>
      <c r="E209" s="1320" t="s">
        <v>2694</v>
      </c>
      <c r="F209" s="1322" t="s">
        <v>2498</v>
      </c>
      <c r="G209" s="1322" t="s">
        <v>2695</v>
      </c>
      <c r="K209" s="1443"/>
      <c r="L209" s="1320"/>
      <c r="M209" s="1443"/>
      <c r="N209" s="1443"/>
      <c r="O209" s="1444"/>
      <c r="P209" s="1444"/>
      <c r="Q209" s="1444"/>
      <c r="R209" s="1444"/>
      <c r="S209" s="1444"/>
      <c r="T209" s="1444"/>
      <c r="U209" s="1444"/>
      <c r="V209" s="1444"/>
      <c r="W209" s="1444"/>
      <c r="X209" s="1444"/>
      <c r="Y209" s="1444"/>
      <c r="Z209" s="1444"/>
      <c r="AA209" s="1444"/>
      <c r="AB209" s="1444"/>
      <c r="AC209" s="1444"/>
      <c r="AD209" s="1444"/>
      <c r="AE209" s="1444"/>
      <c r="AF209" s="1444"/>
      <c r="AG209" s="1444"/>
      <c r="AH209" s="1444"/>
      <c r="AI209" s="1444"/>
      <c r="AJ209" s="1444"/>
      <c r="AK209" s="1444"/>
      <c r="AL209" s="1444"/>
      <c r="AM209" s="1444"/>
      <c r="AN209" s="1444"/>
      <c r="AO209" s="1444"/>
      <c r="AP209" s="1444"/>
      <c r="AQ209" s="1444"/>
      <c r="AR209" s="1444"/>
      <c r="AS209" s="1444"/>
      <c r="AT209" s="1444"/>
      <c r="AU209" s="1444"/>
      <c r="AV209" s="1444"/>
      <c r="AW209" s="1444"/>
      <c r="AX209" s="1445"/>
      <c r="AY209" s="1444"/>
      <c r="AZ209" s="1444"/>
      <c r="BA209" s="1444"/>
      <c r="BB209" s="1444"/>
      <c r="BC209" s="1445"/>
      <c r="BD209" s="1445"/>
      <c r="BE209" s="1445"/>
      <c r="BF209" s="1445"/>
      <c r="BG209" s="1445"/>
      <c r="BH209" s="1445"/>
      <c r="BI209" s="1444"/>
      <c r="BJ209" s="1444"/>
      <c r="BK209" s="1444"/>
      <c r="BL209" s="1444"/>
      <c r="BM209" s="1444"/>
      <c r="BN209" s="1320"/>
      <c r="BO209" s="1320"/>
      <c r="BP209" s="1320"/>
      <c r="BQ209" s="1320"/>
      <c r="BR209" s="1320"/>
      <c r="BS209" s="1320"/>
      <c r="BT209" s="1320"/>
      <c r="BU209" s="1320"/>
      <c r="BV209" s="1320"/>
      <c r="BW209" s="1320"/>
      <c r="BX209" s="1320"/>
      <c r="BY209" s="1320"/>
      <c r="BZ209" s="1320"/>
      <c r="CA209" s="1320"/>
      <c r="CB209" s="1320"/>
      <c r="CC209" s="1320"/>
      <c r="CD209" s="1320"/>
    </row>
    <row r="210" spans="1:82" s="1442" customFormat="1" ht="12.75" hidden="1" customHeight="1">
      <c r="A210" s="1320" t="str">
        <f t="shared" si="0"/>
        <v>MIRH02000X</v>
      </c>
      <c r="B210" s="1447">
        <v>101</v>
      </c>
      <c r="C210" s="1320" t="s">
        <v>2547</v>
      </c>
      <c r="D210" s="1320" t="s">
        <v>2548</v>
      </c>
      <c r="E210" s="1320" t="s">
        <v>2549</v>
      </c>
      <c r="F210" s="1320" t="s">
        <v>2550</v>
      </c>
      <c r="G210" s="1320" t="s">
        <v>2551</v>
      </c>
      <c r="K210" s="1443"/>
      <c r="L210" s="1320"/>
      <c r="M210" s="1443"/>
      <c r="N210" s="1443"/>
      <c r="O210" s="1444"/>
      <c r="P210" s="1444"/>
      <c r="Q210" s="1444"/>
      <c r="R210" s="1444"/>
      <c r="S210" s="1444"/>
      <c r="T210" s="1444"/>
      <c r="U210" s="1444"/>
      <c r="V210" s="1444"/>
      <c r="W210" s="1444"/>
      <c r="X210" s="1444"/>
      <c r="Y210" s="1444"/>
      <c r="Z210" s="1444"/>
      <c r="AA210" s="1444"/>
      <c r="AB210" s="1444"/>
      <c r="AC210" s="1444"/>
      <c r="AD210" s="1444"/>
      <c r="AE210" s="1444"/>
      <c r="AF210" s="1444"/>
      <c r="AG210" s="1444"/>
      <c r="AH210" s="1444"/>
      <c r="AI210" s="1444"/>
      <c r="AJ210" s="1444"/>
      <c r="AK210" s="1444"/>
      <c r="AL210" s="1444"/>
      <c r="AM210" s="1444"/>
      <c r="AN210" s="1444"/>
      <c r="AO210" s="1444"/>
      <c r="AP210" s="1444"/>
      <c r="AQ210" s="1444"/>
      <c r="AR210" s="1444"/>
      <c r="AS210" s="1444"/>
      <c r="AT210" s="1444"/>
      <c r="AU210" s="1444"/>
      <c r="AV210" s="1444"/>
      <c r="AW210" s="1444"/>
      <c r="AX210" s="1445"/>
      <c r="AY210" s="1444"/>
      <c r="AZ210" s="1444"/>
      <c r="BA210" s="1444"/>
      <c r="BB210" s="1444"/>
      <c r="BC210" s="1445"/>
      <c r="BD210" s="1445"/>
      <c r="BE210" s="1445"/>
      <c r="BF210" s="1445"/>
      <c r="BG210" s="1445"/>
      <c r="BH210" s="1445"/>
      <c r="BI210" s="1444"/>
      <c r="BJ210" s="1444"/>
      <c r="BK210" s="1444"/>
      <c r="BL210" s="1444"/>
      <c r="BM210" s="1444"/>
      <c r="BN210" s="1320"/>
      <c r="BO210" s="1320"/>
      <c r="BP210" s="1320"/>
      <c r="BQ210" s="1320"/>
      <c r="BR210" s="1320"/>
      <c r="BS210" s="1320"/>
      <c r="BT210" s="1320"/>
      <c r="BU210" s="1320"/>
      <c r="BV210" s="1320"/>
      <c r="BW210" s="1320"/>
      <c r="BX210" s="1320"/>
      <c r="BY210" s="1320"/>
      <c r="BZ210" s="1320"/>
      <c r="CA210" s="1320"/>
      <c r="CB210" s="1320"/>
      <c r="CC210" s="1320"/>
      <c r="CD210" s="1320"/>
    </row>
    <row r="211" spans="1:82" s="1442" customFormat="1" ht="12.75" hidden="1" customHeight="1">
      <c r="A211" s="1320" t="str">
        <f t="shared" si="0"/>
        <v>feic803001</v>
      </c>
      <c r="B211" s="1447">
        <v>146</v>
      </c>
      <c r="C211" s="1320" t="s">
        <v>2552</v>
      </c>
      <c r="D211" s="1320" t="s">
        <v>2553</v>
      </c>
      <c r="E211" s="1320" t="s">
        <v>2554</v>
      </c>
      <c r="F211" s="1320" t="s">
        <v>2555</v>
      </c>
      <c r="G211" s="1320" t="s">
        <v>2556</v>
      </c>
      <c r="K211" s="1443"/>
      <c r="L211" s="1320"/>
      <c r="M211" s="1443"/>
      <c r="N211" s="1443"/>
      <c r="O211" s="1444"/>
      <c r="P211" s="1444"/>
      <c r="Q211" s="1444"/>
      <c r="R211" s="1444"/>
      <c r="S211" s="1444"/>
      <c r="T211" s="1444"/>
      <c r="U211" s="1444"/>
      <c r="V211" s="1444"/>
      <c r="W211" s="1444"/>
      <c r="X211" s="1444"/>
      <c r="Y211" s="1444"/>
      <c r="Z211" s="1444"/>
      <c r="AA211" s="1444"/>
      <c r="AB211" s="1444"/>
      <c r="AC211" s="1444"/>
      <c r="AD211" s="1444"/>
      <c r="AE211" s="1444"/>
      <c r="AF211" s="1444"/>
      <c r="AG211" s="1444"/>
      <c r="AH211" s="1444"/>
      <c r="AI211" s="1444"/>
      <c r="AJ211" s="1444"/>
      <c r="AK211" s="1444"/>
      <c r="AL211" s="1444"/>
      <c r="AM211" s="1444"/>
      <c r="AN211" s="1444"/>
      <c r="AO211" s="1444"/>
      <c r="AP211" s="1444"/>
      <c r="AQ211" s="1444"/>
      <c r="AR211" s="1444"/>
      <c r="AS211" s="1444"/>
      <c r="AT211" s="1444"/>
      <c r="AU211" s="1444"/>
      <c r="AV211" s="1444"/>
      <c r="AW211" s="1444"/>
      <c r="AX211" s="1445"/>
      <c r="AY211" s="1444"/>
      <c r="AZ211" s="1444"/>
      <c r="BA211" s="1444"/>
      <c r="BB211" s="1444"/>
      <c r="BC211" s="1445"/>
      <c r="BD211" s="1445"/>
      <c r="BE211" s="1445"/>
      <c r="BF211" s="1445"/>
      <c r="BG211" s="1445"/>
      <c r="BH211" s="1445"/>
      <c r="BI211" s="1444"/>
      <c r="BJ211" s="1444"/>
      <c r="BK211" s="1444"/>
      <c r="BL211" s="1444"/>
      <c r="BM211" s="1444"/>
      <c r="BN211" s="1320"/>
      <c r="BO211" s="1320"/>
      <c r="BP211" s="1320"/>
      <c r="BQ211" s="1320"/>
      <c r="BR211" s="1320"/>
      <c r="BS211" s="1320"/>
      <c r="BT211" s="1320"/>
      <c r="BU211" s="1320"/>
      <c r="BV211" s="1320"/>
      <c r="BW211" s="1320"/>
      <c r="BX211" s="1320"/>
      <c r="BY211" s="1320"/>
      <c r="BZ211" s="1320"/>
      <c r="CA211" s="1320"/>
      <c r="CB211" s="1320"/>
      <c r="CC211" s="1320"/>
      <c r="CD211" s="1320"/>
    </row>
    <row r="212" spans="1:82" s="1442" customFormat="1" ht="12.75" hidden="1" customHeight="1">
      <c r="A212" s="1320" t="str">
        <f t="shared" si="0"/>
        <v>MORI02000L</v>
      </c>
      <c r="B212" s="1447">
        <v>241</v>
      </c>
      <c r="C212" s="1320" t="s">
        <v>2696</v>
      </c>
      <c r="D212" s="1320" t="s">
        <v>2697</v>
      </c>
      <c r="E212" s="1320" t="s">
        <v>2698</v>
      </c>
      <c r="F212" s="1320" t="s">
        <v>2662</v>
      </c>
      <c r="G212" s="1320" t="s">
        <v>2699</v>
      </c>
      <c r="K212" s="1443"/>
      <c r="L212" s="1320"/>
      <c r="M212" s="1443"/>
      <c r="N212" s="1443"/>
      <c r="O212" s="1444"/>
      <c r="P212" s="1444"/>
      <c r="Q212" s="1444"/>
      <c r="R212" s="1444"/>
      <c r="S212" s="1444"/>
      <c r="T212" s="1444"/>
      <c r="U212" s="1444"/>
      <c r="V212" s="1444"/>
      <c r="W212" s="1444"/>
      <c r="X212" s="1444"/>
      <c r="Y212" s="1444"/>
      <c r="Z212" s="1444"/>
      <c r="AA212" s="1444"/>
      <c r="AB212" s="1444"/>
      <c r="AC212" s="1444"/>
      <c r="AD212" s="1444"/>
      <c r="AE212" s="1444"/>
      <c r="AF212" s="1444"/>
      <c r="AG212" s="1444"/>
      <c r="AH212" s="1444"/>
      <c r="AI212" s="1444"/>
      <c r="AJ212" s="1444"/>
      <c r="AK212" s="1444"/>
      <c r="AL212" s="1444"/>
      <c r="AM212" s="1444"/>
      <c r="AN212" s="1444"/>
      <c r="AO212" s="1444"/>
      <c r="AP212" s="1444"/>
      <c r="AQ212" s="1444"/>
      <c r="AR212" s="1444"/>
      <c r="AS212" s="1444"/>
      <c r="AT212" s="1444"/>
      <c r="AU212" s="1444"/>
      <c r="AV212" s="1444"/>
      <c r="AW212" s="1444"/>
      <c r="AX212" s="1445"/>
      <c r="AY212" s="1444"/>
      <c r="AZ212" s="1444"/>
      <c r="BA212" s="1444"/>
      <c r="BB212" s="1444"/>
      <c r="BC212" s="1445"/>
      <c r="BD212" s="1445"/>
      <c r="BE212" s="1445"/>
      <c r="BF212" s="1445"/>
      <c r="BG212" s="1445"/>
      <c r="BH212" s="1445"/>
      <c r="BI212" s="1444"/>
      <c r="BJ212" s="1444"/>
      <c r="BK212" s="1444"/>
      <c r="BL212" s="1444"/>
      <c r="BM212" s="1444"/>
      <c r="BN212" s="1320"/>
      <c r="BO212" s="1320"/>
      <c r="BP212" s="1320"/>
      <c r="BQ212" s="1320"/>
      <c r="BR212" s="1320"/>
      <c r="BS212" s="1320"/>
      <c r="BT212" s="1320"/>
      <c r="BU212" s="1320"/>
      <c r="BV212" s="1320"/>
      <c r="BW212" s="1320"/>
      <c r="BX212" s="1320"/>
      <c r="BY212" s="1320"/>
      <c r="BZ212" s="1320"/>
      <c r="CA212" s="1320"/>
      <c r="CB212" s="1320"/>
      <c r="CC212" s="1320"/>
      <c r="CD212" s="1320"/>
    </row>
    <row r="213" spans="1:82" s="1442" customFormat="1" ht="12.75" hidden="1" customHeight="1">
      <c r="A213" s="1320" t="str">
        <f t="shared" si="0"/>
        <v>MOEE037009</v>
      </c>
      <c r="B213" s="1447">
        <v>266</v>
      </c>
      <c r="C213" s="1320" t="s">
        <v>2659</v>
      </c>
      <c r="D213" s="1320" t="s">
        <v>2660</v>
      </c>
      <c r="E213" s="1320" t="s">
        <v>2661</v>
      </c>
      <c r="F213" s="1320" t="s">
        <v>2662</v>
      </c>
      <c r="G213" s="1320" t="s">
        <v>2663</v>
      </c>
      <c r="K213" s="1443"/>
      <c r="L213" s="1320"/>
      <c r="M213" s="1443"/>
      <c r="N213" s="1443"/>
      <c r="O213" s="1444"/>
      <c r="P213" s="1444"/>
      <c r="Q213" s="1444"/>
      <c r="R213" s="1444"/>
      <c r="S213" s="1444"/>
      <c r="T213" s="1444"/>
      <c r="U213" s="1444"/>
      <c r="V213" s="1444"/>
      <c r="W213" s="1444"/>
      <c r="X213" s="1444"/>
      <c r="Y213" s="1444"/>
      <c r="Z213" s="1444"/>
      <c r="AA213" s="1444"/>
      <c r="AB213" s="1444"/>
      <c r="AC213" s="1444"/>
      <c r="AD213" s="1444"/>
      <c r="AE213" s="1444"/>
      <c r="AF213" s="1444"/>
      <c r="AG213" s="1444"/>
      <c r="AH213" s="1444"/>
      <c r="AI213" s="1444"/>
      <c r="AJ213" s="1444"/>
      <c r="AK213" s="1444"/>
      <c r="AL213" s="1444"/>
      <c r="AM213" s="1444"/>
      <c r="AN213" s="1444"/>
      <c r="AO213" s="1444"/>
      <c r="AP213" s="1444"/>
      <c r="AQ213" s="1444"/>
      <c r="AR213" s="1444"/>
      <c r="AS213" s="1444"/>
      <c r="AT213" s="1444"/>
      <c r="AU213" s="1444"/>
      <c r="AV213" s="1444"/>
      <c r="AW213" s="1444"/>
      <c r="AX213" s="1445"/>
      <c r="AY213" s="1444"/>
      <c r="AZ213" s="1444"/>
      <c r="BA213" s="1444"/>
      <c r="BB213" s="1444"/>
      <c r="BC213" s="1445"/>
      <c r="BD213" s="1445"/>
      <c r="BE213" s="1445"/>
      <c r="BF213" s="1445"/>
      <c r="BG213" s="1445"/>
      <c r="BH213" s="1445"/>
      <c r="BI213" s="1444"/>
      <c r="BJ213" s="1444"/>
      <c r="BK213" s="1444"/>
      <c r="BL213" s="1444"/>
      <c r="BM213" s="1444"/>
      <c r="BN213" s="1320"/>
      <c r="BO213" s="1320"/>
      <c r="BP213" s="1320"/>
      <c r="BQ213" s="1320"/>
      <c r="BR213" s="1320"/>
      <c r="BS213" s="1320"/>
      <c r="BT213" s="1320"/>
      <c r="BU213" s="1320"/>
      <c r="BV213" s="1320"/>
      <c r="BW213" s="1320"/>
      <c r="BX213" s="1320"/>
      <c r="BY213" s="1320"/>
      <c r="BZ213" s="1320"/>
      <c r="CA213" s="1320"/>
      <c r="CB213" s="1320"/>
      <c r="CC213" s="1320"/>
      <c r="CD213" s="1320"/>
    </row>
    <row r="214" spans="1:82" s="1442" customFormat="1" ht="12.75" hidden="1" customHeight="1">
      <c r="A214" s="1320" t="str">
        <f t="shared" si="0"/>
        <v>TSIC804009</v>
      </c>
      <c r="B214" s="1447">
        <v>287</v>
      </c>
      <c r="C214" s="1320" t="s">
        <v>2459</v>
      </c>
      <c r="D214" s="1320" t="s">
        <v>2460</v>
      </c>
      <c r="E214" s="1320" t="s">
        <v>2461</v>
      </c>
      <c r="F214" s="1322" t="s">
        <v>2462</v>
      </c>
      <c r="G214" s="1322" t="s">
        <v>2463</v>
      </c>
      <c r="K214" s="1443"/>
      <c r="L214" s="1320"/>
      <c r="M214" s="1443"/>
      <c r="N214" s="1443"/>
      <c r="O214" s="1444"/>
      <c r="P214" s="1444"/>
      <c r="Q214" s="1444"/>
      <c r="R214" s="1444"/>
      <c r="S214" s="1444"/>
      <c r="T214" s="1444"/>
      <c r="U214" s="1444"/>
      <c r="V214" s="1444"/>
      <c r="W214" s="1444"/>
      <c r="X214" s="1444"/>
      <c r="Y214" s="1444"/>
      <c r="Z214" s="1444"/>
      <c r="AA214" s="1444"/>
      <c r="AB214" s="1444"/>
      <c r="AC214" s="1444"/>
      <c r="AD214" s="1444"/>
      <c r="AE214" s="1444"/>
      <c r="AF214" s="1444"/>
      <c r="AG214" s="1444"/>
      <c r="AH214" s="1444"/>
      <c r="AI214" s="1444"/>
      <c r="AJ214" s="1444"/>
      <c r="AK214" s="1444"/>
      <c r="AL214" s="1444"/>
      <c r="AM214" s="1444"/>
      <c r="AN214" s="1444"/>
      <c r="AO214" s="1444"/>
      <c r="AP214" s="1444"/>
      <c r="AQ214" s="1444"/>
      <c r="AR214" s="1444"/>
      <c r="AS214" s="1444"/>
      <c r="AT214" s="1444"/>
      <c r="AU214" s="1444"/>
      <c r="AV214" s="1444"/>
      <c r="AW214" s="1444"/>
      <c r="AX214" s="1445"/>
      <c r="AY214" s="1444"/>
      <c r="AZ214" s="1444"/>
      <c r="BA214" s="1444"/>
      <c r="BB214" s="1444"/>
      <c r="BC214" s="1445"/>
      <c r="BD214" s="1445"/>
      <c r="BE214" s="1445"/>
      <c r="BF214" s="1445"/>
      <c r="BG214" s="1445"/>
      <c r="BH214" s="1445"/>
      <c r="BI214" s="1444"/>
      <c r="BJ214" s="1444"/>
      <c r="BK214" s="1444"/>
      <c r="BL214" s="1444"/>
      <c r="BM214" s="1444"/>
      <c r="BN214" s="1320"/>
      <c r="BO214" s="1320"/>
      <c r="BP214" s="1320"/>
      <c r="BQ214" s="1320"/>
      <c r="BR214" s="1320"/>
      <c r="BS214" s="1320"/>
      <c r="BT214" s="1320"/>
      <c r="BU214" s="1320"/>
      <c r="BV214" s="1320"/>
      <c r="BW214" s="1320"/>
      <c r="BX214" s="1320"/>
      <c r="BY214" s="1320"/>
      <c r="BZ214" s="1320"/>
      <c r="CA214" s="1320"/>
      <c r="CB214" s="1320"/>
      <c r="CC214" s="1320"/>
      <c r="CD214" s="1320"/>
    </row>
    <row r="215" spans="1:82" s="1442" customFormat="1" ht="12.75" hidden="1" customHeight="1">
      <c r="A215" s="1320" t="str">
        <f t="shared" si="0"/>
        <v>mbis00600b</v>
      </c>
      <c r="B215" s="1447">
        <v>373</v>
      </c>
      <c r="C215" s="1320" t="s">
        <v>2700</v>
      </c>
      <c r="D215" s="1320" t="s">
        <v>2701</v>
      </c>
      <c r="E215" s="1320" t="s">
        <v>2702</v>
      </c>
      <c r="F215" s="1322" t="s">
        <v>2493</v>
      </c>
      <c r="G215" s="1320" t="s">
        <v>2703</v>
      </c>
      <c r="K215" s="1443"/>
      <c r="L215" s="1320"/>
      <c r="M215" s="1443"/>
      <c r="N215" s="1443"/>
      <c r="O215" s="1444"/>
      <c r="P215" s="1444"/>
      <c r="Q215" s="1444"/>
      <c r="R215" s="1444"/>
      <c r="S215" s="1444"/>
      <c r="T215" s="1444"/>
      <c r="U215" s="1444"/>
      <c r="V215" s="1444"/>
      <c r="W215" s="1444"/>
      <c r="X215" s="1444"/>
      <c r="Y215" s="1444"/>
      <c r="Z215" s="1444"/>
      <c r="AA215" s="1444"/>
      <c r="AB215" s="1444"/>
      <c r="AC215" s="1444"/>
      <c r="AD215" s="1444"/>
      <c r="AE215" s="1444"/>
      <c r="AF215" s="1444"/>
      <c r="AG215" s="1444"/>
      <c r="AH215" s="1444"/>
      <c r="AI215" s="1444"/>
      <c r="AJ215" s="1444"/>
      <c r="AK215" s="1444"/>
      <c r="AL215" s="1444"/>
      <c r="AM215" s="1444"/>
      <c r="AN215" s="1444"/>
      <c r="AO215" s="1444"/>
      <c r="AP215" s="1444"/>
      <c r="AQ215" s="1444"/>
      <c r="AR215" s="1444"/>
      <c r="AS215" s="1444"/>
      <c r="AT215" s="1444"/>
      <c r="AU215" s="1444"/>
      <c r="AV215" s="1444"/>
      <c r="AW215" s="1444"/>
      <c r="AX215" s="1445"/>
      <c r="AY215" s="1444"/>
      <c r="AZ215" s="1444"/>
      <c r="BA215" s="1444"/>
      <c r="BB215" s="1444"/>
      <c r="BC215" s="1445"/>
      <c r="BD215" s="1445"/>
      <c r="BE215" s="1445"/>
      <c r="BF215" s="1445"/>
      <c r="BG215" s="1445"/>
      <c r="BH215" s="1445"/>
      <c r="BI215" s="1444"/>
      <c r="BJ215" s="1444"/>
      <c r="BK215" s="1444"/>
      <c r="BL215" s="1444"/>
      <c r="BM215" s="1444"/>
      <c r="BN215" s="1320"/>
      <c r="BO215" s="1320"/>
      <c r="BP215" s="1320"/>
      <c r="BQ215" s="1320"/>
      <c r="BR215" s="1320"/>
      <c r="BS215" s="1320"/>
      <c r="BT215" s="1320"/>
      <c r="BU215" s="1320"/>
      <c r="BV215" s="1320"/>
      <c r="BW215" s="1320"/>
      <c r="BX215" s="1320"/>
      <c r="BY215" s="1320"/>
      <c r="BZ215" s="1320"/>
      <c r="CA215" s="1320"/>
      <c r="CB215" s="1320"/>
      <c r="CC215" s="1320"/>
      <c r="CD215" s="1320"/>
    </row>
    <row r="216" spans="1:82" s="1442" customFormat="1" ht="12.75" hidden="1" customHeight="1">
      <c r="A216" s="1320" t="str">
        <f t="shared" si="0"/>
        <v>rmic8e4008</v>
      </c>
      <c r="B216" s="1447">
        <v>475</v>
      </c>
      <c r="C216" s="1320" t="s">
        <v>2485</v>
      </c>
      <c r="D216" s="1320" t="s">
        <v>2486</v>
      </c>
      <c r="E216" s="1320" t="s">
        <v>2487</v>
      </c>
      <c r="F216" s="1320" t="s">
        <v>2488</v>
      </c>
      <c r="G216" s="1320" t="s">
        <v>2489</v>
      </c>
      <c r="K216" s="1443"/>
      <c r="L216" s="1320"/>
      <c r="M216" s="1443"/>
      <c r="N216" s="1443"/>
      <c r="O216" s="1444"/>
      <c r="P216" s="1444"/>
      <c r="Q216" s="1444"/>
      <c r="R216" s="1444"/>
      <c r="S216" s="1444"/>
      <c r="T216" s="1444"/>
      <c r="U216" s="1444"/>
      <c r="V216" s="1444"/>
      <c r="W216" s="1444"/>
      <c r="X216" s="1444"/>
      <c r="Y216" s="1444"/>
      <c r="Z216" s="1444"/>
      <c r="AA216" s="1444"/>
      <c r="AB216" s="1444"/>
      <c r="AC216" s="1444"/>
      <c r="AD216" s="1444"/>
      <c r="AE216" s="1444"/>
      <c r="AF216" s="1444"/>
      <c r="AG216" s="1444"/>
      <c r="AH216" s="1444"/>
      <c r="AI216" s="1444"/>
      <c r="AJ216" s="1444"/>
      <c r="AK216" s="1444"/>
      <c r="AL216" s="1444"/>
      <c r="AM216" s="1444"/>
      <c r="AN216" s="1444"/>
      <c r="AO216" s="1444"/>
      <c r="AP216" s="1444"/>
      <c r="AQ216" s="1444"/>
      <c r="AR216" s="1444"/>
      <c r="AS216" s="1444"/>
      <c r="AT216" s="1444"/>
      <c r="AU216" s="1444"/>
      <c r="AV216" s="1444"/>
      <c r="AW216" s="1444"/>
      <c r="AX216" s="1445"/>
      <c r="AY216" s="1444"/>
      <c r="AZ216" s="1444"/>
      <c r="BA216" s="1444"/>
      <c r="BB216" s="1444"/>
      <c r="BC216" s="1445"/>
      <c r="BD216" s="1445"/>
      <c r="BE216" s="1445"/>
      <c r="BF216" s="1445"/>
      <c r="BG216" s="1445"/>
      <c r="BH216" s="1445"/>
      <c r="BI216" s="1444"/>
      <c r="BJ216" s="1444"/>
      <c r="BK216" s="1444"/>
      <c r="BL216" s="1444"/>
      <c r="BM216" s="1444"/>
      <c r="BN216" s="1320"/>
      <c r="BO216" s="1320"/>
      <c r="BP216" s="1320"/>
      <c r="BQ216" s="1320"/>
      <c r="BR216" s="1320"/>
      <c r="BS216" s="1320"/>
      <c r="BT216" s="1320"/>
      <c r="BU216" s="1320"/>
      <c r="BV216" s="1320"/>
      <c r="BW216" s="1320"/>
      <c r="BX216" s="1320"/>
      <c r="BY216" s="1320"/>
      <c r="BZ216" s="1320"/>
      <c r="CA216" s="1320"/>
      <c r="CB216" s="1320"/>
      <c r="CC216" s="1320"/>
      <c r="CD216" s="1320"/>
    </row>
    <row r="217" spans="1:82" s="1442" customFormat="1" ht="12.75" hidden="1" customHeight="1">
      <c r="A217" s="1320" t="str">
        <f t="shared" si="0"/>
        <v>MOEE040005</v>
      </c>
      <c r="B217" s="1447">
        <v>653</v>
      </c>
      <c r="C217" s="1320" t="s">
        <v>2704</v>
      </c>
      <c r="D217" s="1320" t="s">
        <v>2705</v>
      </c>
      <c r="E217" s="1320" t="s">
        <v>2706</v>
      </c>
      <c r="F217" s="1320" t="s">
        <v>2662</v>
      </c>
      <c r="G217" s="1320" t="s">
        <v>2707</v>
      </c>
      <c r="K217" s="1443"/>
      <c r="L217" s="1320"/>
      <c r="M217" s="1443"/>
      <c r="N217" s="1443"/>
      <c r="O217" s="1444"/>
      <c r="P217" s="1444"/>
      <c r="Q217" s="1444"/>
      <c r="R217" s="1444"/>
      <c r="S217" s="1444"/>
      <c r="T217" s="1444"/>
      <c r="U217" s="1444"/>
      <c r="V217" s="1444"/>
      <c r="W217" s="1444"/>
      <c r="X217" s="1444"/>
      <c r="Y217" s="1444"/>
      <c r="Z217" s="1444"/>
      <c r="AA217" s="1444"/>
      <c r="AB217" s="1444"/>
      <c r="AC217" s="1444"/>
      <c r="AD217" s="1444"/>
      <c r="AE217" s="1444"/>
      <c r="AF217" s="1444"/>
      <c r="AG217" s="1444"/>
      <c r="AH217" s="1444"/>
      <c r="AI217" s="1444"/>
      <c r="AJ217" s="1444"/>
      <c r="AK217" s="1444"/>
      <c r="AL217" s="1444"/>
      <c r="AM217" s="1444"/>
      <c r="AN217" s="1444"/>
      <c r="AO217" s="1444"/>
      <c r="AP217" s="1444"/>
      <c r="AQ217" s="1444"/>
      <c r="AR217" s="1444"/>
      <c r="AS217" s="1444"/>
      <c r="AT217" s="1444"/>
      <c r="AU217" s="1444"/>
      <c r="AV217" s="1444"/>
      <c r="AW217" s="1444"/>
      <c r="AX217" s="1445"/>
      <c r="AY217" s="1444"/>
      <c r="AZ217" s="1444"/>
      <c r="BA217" s="1444"/>
      <c r="BB217" s="1444"/>
      <c r="BC217" s="1445"/>
      <c r="BD217" s="1445"/>
      <c r="BE217" s="1445"/>
      <c r="BF217" s="1445"/>
      <c r="BG217" s="1445"/>
      <c r="BH217" s="1445"/>
      <c r="BI217" s="1444"/>
      <c r="BJ217" s="1444"/>
      <c r="BK217" s="1444"/>
      <c r="BL217" s="1444"/>
      <c r="BM217" s="1444"/>
      <c r="BN217" s="1320"/>
      <c r="BO217" s="1320"/>
      <c r="BP217" s="1320"/>
      <c r="BQ217" s="1320"/>
      <c r="BR217" s="1320"/>
      <c r="BS217" s="1320"/>
      <c r="BT217" s="1320"/>
      <c r="BU217" s="1320"/>
      <c r="BV217" s="1320"/>
      <c r="BW217" s="1320"/>
      <c r="BX217" s="1320"/>
      <c r="BY217" s="1320"/>
      <c r="BZ217" s="1320"/>
      <c r="CA217" s="1320"/>
      <c r="CB217" s="1320"/>
      <c r="CC217" s="1320"/>
      <c r="CD217" s="1320"/>
    </row>
    <row r="218" spans="1:82" s="1442" customFormat="1" ht="12.75" hidden="1" customHeight="1">
      <c r="A218" s="1320" t="str">
        <f t="shared" si="0"/>
        <v>BSIC829001</v>
      </c>
      <c r="B218" s="1447">
        <v>673</v>
      </c>
      <c r="C218" s="1320" t="s">
        <v>2557</v>
      </c>
      <c r="D218" s="1320" t="s">
        <v>2558</v>
      </c>
      <c r="E218" s="1320" t="s">
        <v>2559</v>
      </c>
      <c r="F218" s="1320" t="s">
        <v>1368</v>
      </c>
      <c r="G218" s="1320" t="s">
        <v>2560</v>
      </c>
      <c r="K218" s="1443"/>
      <c r="L218" s="1320"/>
      <c r="M218" s="1443"/>
      <c r="N218" s="1443"/>
      <c r="O218" s="1444"/>
      <c r="P218" s="1444"/>
      <c r="Q218" s="1444"/>
      <c r="R218" s="1444"/>
      <c r="S218" s="1444"/>
      <c r="T218" s="1444"/>
      <c r="U218" s="1444"/>
      <c r="V218" s="1444"/>
      <c r="W218" s="1444"/>
      <c r="X218" s="1444"/>
      <c r="Y218" s="1444"/>
      <c r="Z218" s="1444"/>
      <c r="AA218" s="1444"/>
      <c r="AB218" s="1444"/>
      <c r="AC218" s="1444"/>
      <c r="AD218" s="1444"/>
      <c r="AE218" s="1444"/>
      <c r="AF218" s="1444"/>
      <c r="AG218" s="1444"/>
      <c r="AH218" s="1444"/>
      <c r="AI218" s="1444"/>
      <c r="AJ218" s="1444"/>
      <c r="AK218" s="1444"/>
      <c r="AL218" s="1444"/>
      <c r="AM218" s="1444"/>
      <c r="AN218" s="1444"/>
      <c r="AO218" s="1444"/>
      <c r="AP218" s="1444"/>
      <c r="AQ218" s="1444"/>
      <c r="AR218" s="1444"/>
      <c r="AS218" s="1444"/>
      <c r="AT218" s="1444"/>
      <c r="AU218" s="1444"/>
      <c r="AV218" s="1444"/>
      <c r="AW218" s="1444"/>
      <c r="AX218" s="1445"/>
      <c r="AY218" s="1444"/>
      <c r="AZ218" s="1444"/>
      <c r="BA218" s="1444"/>
      <c r="BB218" s="1444"/>
      <c r="BC218" s="1445"/>
      <c r="BD218" s="1445"/>
      <c r="BE218" s="1445"/>
      <c r="BF218" s="1445"/>
      <c r="BG218" s="1445"/>
      <c r="BH218" s="1445"/>
      <c r="BI218" s="1444"/>
      <c r="BJ218" s="1444"/>
      <c r="BK218" s="1444"/>
      <c r="BL218" s="1444"/>
      <c r="BM218" s="1444"/>
      <c r="BN218" s="1320"/>
      <c r="BO218" s="1320"/>
      <c r="BP218" s="1320"/>
      <c r="BQ218" s="1320"/>
      <c r="BR218" s="1320"/>
      <c r="BS218" s="1320"/>
      <c r="BT218" s="1320"/>
      <c r="BU218" s="1320"/>
      <c r="BV218" s="1320"/>
      <c r="BW218" s="1320"/>
      <c r="BX218" s="1320"/>
      <c r="BY218" s="1320"/>
      <c r="BZ218" s="1320"/>
      <c r="CA218" s="1320"/>
      <c r="CB218" s="1320"/>
      <c r="CC218" s="1320"/>
      <c r="CD218" s="1320"/>
    </row>
    <row r="219" spans="1:82" s="1442" customFormat="1" ht="12.75" hidden="1" customHeight="1">
      <c r="A219" s="1320" t="str">
        <f t="shared" si="0"/>
        <v>BGPS05000B</v>
      </c>
      <c r="B219" s="1447">
        <v>702</v>
      </c>
      <c r="C219" s="1320" t="s">
        <v>2561</v>
      </c>
      <c r="D219" s="1320" t="s">
        <v>2562</v>
      </c>
      <c r="E219" s="1320" t="s">
        <v>2563</v>
      </c>
      <c r="F219" s="1322" t="s">
        <v>2457</v>
      </c>
      <c r="G219" s="1322" t="s">
        <v>2564</v>
      </c>
      <c r="K219" s="1443"/>
      <c r="L219" s="1320"/>
      <c r="M219" s="1443"/>
      <c r="N219" s="1443"/>
      <c r="O219" s="1444"/>
      <c r="P219" s="1444"/>
      <c r="Q219" s="1444"/>
      <c r="R219" s="1444"/>
      <c r="S219" s="1444"/>
      <c r="T219" s="1444"/>
      <c r="U219" s="1444"/>
      <c r="V219" s="1444"/>
      <c r="W219" s="1444"/>
      <c r="X219" s="1444"/>
      <c r="Y219" s="1444"/>
      <c r="Z219" s="1444"/>
      <c r="AA219" s="1444"/>
      <c r="AB219" s="1444"/>
      <c r="AC219" s="1444"/>
      <c r="AD219" s="1444"/>
      <c r="AE219" s="1444"/>
      <c r="AF219" s="1444"/>
      <c r="AG219" s="1444"/>
      <c r="AH219" s="1444"/>
      <c r="AI219" s="1444"/>
      <c r="AJ219" s="1444"/>
      <c r="AK219" s="1444"/>
      <c r="AL219" s="1444"/>
      <c r="AM219" s="1444"/>
      <c r="AN219" s="1444"/>
      <c r="AO219" s="1444"/>
      <c r="AP219" s="1444"/>
      <c r="AQ219" s="1444"/>
      <c r="AR219" s="1444"/>
      <c r="AS219" s="1444"/>
      <c r="AT219" s="1444"/>
      <c r="AU219" s="1444"/>
      <c r="AV219" s="1444"/>
      <c r="AW219" s="1444"/>
      <c r="AX219" s="1445"/>
      <c r="AY219" s="1444"/>
      <c r="AZ219" s="1444"/>
      <c r="BA219" s="1444"/>
      <c r="BB219" s="1444"/>
      <c r="BC219" s="1445"/>
      <c r="BD219" s="1445"/>
      <c r="BE219" s="1445"/>
      <c r="BF219" s="1445"/>
      <c r="BG219" s="1445"/>
      <c r="BH219" s="1445"/>
      <c r="BI219" s="1444"/>
      <c r="BJ219" s="1444"/>
      <c r="BK219" s="1444"/>
      <c r="BL219" s="1444"/>
      <c r="BM219" s="1444"/>
      <c r="BN219" s="1320"/>
      <c r="BO219" s="1320"/>
      <c r="BP219" s="1320"/>
      <c r="BQ219" s="1320"/>
      <c r="BR219" s="1320"/>
      <c r="BS219" s="1320"/>
      <c r="BT219" s="1320"/>
      <c r="BU219" s="1320"/>
      <c r="BV219" s="1320"/>
      <c r="BW219" s="1320"/>
      <c r="BX219" s="1320"/>
      <c r="BY219" s="1320"/>
      <c r="BZ219" s="1320"/>
      <c r="CA219" s="1320"/>
      <c r="CB219" s="1320"/>
      <c r="CC219" s="1320"/>
      <c r="CD219" s="1320"/>
    </row>
    <row r="220" spans="1:82" s="1442" customFormat="1" ht="12.75" hidden="1" customHeight="1">
      <c r="A220" s="1320" t="str">
        <f t="shared" si="0"/>
        <v>SAIS02100L</v>
      </c>
      <c r="B220" s="1447">
        <v>951</v>
      </c>
      <c r="C220" s="1321" t="s">
        <v>2464</v>
      </c>
      <c r="D220" s="1320" t="s">
        <v>2465</v>
      </c>
      <c r="E220" s="1320" t="s">
        <v>2466</v>
      </c>
      <c r="F220" s="1322" t="s">
        <v>2467</v>
      </c>
      <c r="G220" s="1322" t="s">
        <v>2468</v>
      </c>
      <c r="K220" s="1443"/>
      <c r="L220" s="1320"/>
      <c r="M220" s="1443"/>
      <c r="N220" s="1443"/>
      <c r="O220" s="1444"/>
      <c r="P220" s="1444"/>
      <c r="Q220" s="1444"/>
      <c r="R220" s="1444"/>
      <c r="S220" s="1444"/>
      <c r="T220" s="1444"/>
      <c r="U220" s="1444"/>
      <c r="V220" s="1444"/>
      <c r="W220" s="1444"/>
      <c r="X220" s="1444"/>
      <c r="Y220" s="1444"/>
      <c r="Z220" s="1444"/>
      <c r="AA220" s="1444"/>
      <c r="AB220" s="1444"/>
      <c r="AC220" s="1444"/>
      <c r="AD220" s="1444"/>
      <c r="AE220" s="1444"/>
      <c r="AF220" s="1444"/>
      <c r="AG220" s="1444"/>
      <c r="AH220" s="1444"/>
      <c r="AI220" s="1444"/>
      <c r="AJ220" s="1444"/>
      <c r="AK220" s="1444"/>
      <c r="AL220" s="1444"/>
      <c r="AM220" s="1444"/>
      <c r="AN220" s="1444"/>
      <c r="AO220" s="1444"/>
      <c r="AP220" s="1444"/>
      <c r="AQ220" s="1444"/>
      <c r="AR220" s="1444"/>
      <c r="AS220" s="1444"/>
      <c r="AT220" s="1444"/>
      <c r="AU220" s="1444"/>
      <c r="AV220" s="1444"/>
      <c r="AW220" s="1444"/>
      <c r="AX220" s="1445"/>
      <c r="AY220" s="1444"/>
      <c r="AZ220" s="1444"/>
      <c r="BA220" s="1444"/>
      <c r="BB220" s="1444"/>
      <c r="BC220" s="1445"/>
      <c r="BD220" s="1445"/>
      <c r="BE220" s="1445"/>
      <c r="BF220" s="1445"/>
      <c r="BG220" s="1445"/>
      <c r="BH220" s="1445"/>
      <c r="BI220" s="1444"/>
      <c r="BJ220" s="1444"/>
      <c r="BK220" s="1444"/>
      <c r="BL220" s="1444"/>
      <c r="BM220" s="1444"/>
      <c r="BN220" s="1320"/>
      <c r="BO220" s="1320"/>
      <c r="BP220" s="1320"/>
      <c r="BQ220" s="1320"/>
      <c r="BR220" s="1320"/>
      <c r="BS220" s="1320"/>
      <c r="BT220" s="1320"/>
      <c r="BU220" s="1320"/>
      <c r="BV220" s="1320"/>
      <c r="BW220" s="1320"/>
      <c r="BX220" s="1320"/>
      <c r="BY220" s="1320"/>
      <c r="BZ220" s="1320"/>
      <c r="CA220" s="1320"/>
      <c r="CB220" s="1320"/>
      <c r="CC220" s="1320"/>
      <c r="CD220" s="1320"/>
    </row>
    <row r="221" spans="1:82" s="1442" customFormat="1" ht="12.75" hidden="1" customHeight="1">
      <c r="A221" s="1320" t="str">
        <f t="shared" si="0"/>
        <v>MBIS06200Q</v>
      </c>
      <c r="B221" s="1447">
        <v>968</v>
      </c>
      <c r="C221" s="1321" t="s">
        <v>2490</v>
      </c>
      <c r="D221" s="1320" t="s">
        <v>2491</v>
      </c>
      <c r="E221" s="1320" t="s">
        <v>2492</v>
      </c>
      <c r="F221" s="1322" t="s">
        <v>2493</v>
      </c>
      <c r="G221" s="1322" t="s">
        <v>2494</v>
      </c>
      <c r="K221" s="1443"/>
      <c r="L221" s="1320"/>
      <c r="M221" s="1443"/>
      <c r="N221" s="1443"/>
      <c r="O221" s="1444"/>
      <c r="P221" s="1444"/>
      <c r="Q221" s="1444"/>
      <c r="R221" s="1444"/>
      <c r="S221" s="1444"/>
      <c r="T221" s="1444"/>
      <c r="U221" s="1444"/>
      <c r="V221" s="1444"/>
      <c r="W221" s="1444"/>
      <c r="X221" s="1444"/>
      <c r="Y221" s="1444"/>
      <c r="Z221" s="1444"/>
      <c r="AA221" s="1444"/>
      <c r="AB221" s="1444"/>
      <c r="AC221" s="1444"/>
      <c r="AD221" s="1444"/>
      <c r="AE221" s="1444"/>
      <c r="AF221" s="1444"/>
      <c r="AG221" s="1444"/>
      <c r="AH221" s="1444"/>
      <c r="AI221" s="1444"/>
      <c r="AJ221" s="1444"/>
      <c r="AK221" s="1444"/>
      <c r="AL221" s="1444"/>
      <c r="AM221" s="1444"/>
      <c r="AN221" s="1444"/>
      <c r="AO221" s="1444"/>
      <c r="AP221" s="1444"/>
      <c r="AQ221" s="1444"/>
      <c r="AR221" s="1444"/>
      <c r="AS221" s="1444"/>
      <c r="AT221" s="1444"/>
      <c r="AU221" s="1444"/>
      <c r="AV221" s="1444"/>
      <c r="AW221" s="1444"/>
      <c r="AX221" s="1445"/>
      <c r="AY221" s="1444"/>
      <c r="AZ221" s="1444"/>
      <c r="BA221" s="1444"/>
      <c r="BB221" s="1444"/>
      <c r="BC221" s="1445"/>
      <c r="BD221" s="1445"/>
      <c r="BE221" s="1445"/>
      <c r="BF221" s="1445"/>
      <c r="BG221" s="1445"/>
      <c r="BH221" s="1445"/>
      <c r="BI221" s="1444"/>
      <c r="BJ221" s="1444"/>
      <c r="BK221" s="1444"/>
      <c r="BL221" s="1444"/>
      <c r="BM221" s="1444"/>
      <c r="BN221" s="1320"/>
      <c r="BO221" s="1320"/>
      <c r="BP221" s="1320"/>
      <c r="BQ221" s="1320"/>
      <c r="BR221" s="1320"/>
      <c r="BS221" s="1320"/>
      <c r="BT221" s="1320"/>
      <c r="BU221" s="1320"/>
      <c r="BV221" s="1320"/>
      <c r="BW221" s="1320"/>
      <c r="BX221" s="1320"/>
      <c r="BY221" s="1320"/>
      <c r="BZ221" s="1320"/>
      <c r="CA221" s="1320"/>
      <c r="CB221" s="1320"/>
      <c r="CC221" s="1320"/>
      <c r="CD221" s="1320"/>
    </row>
    <row r="222" spans="1:82" s="1442" customFormat="1" ht="12.75" hidden="1" customHeight="1">
      <c r="A222" s="1320" t="str">
        <f t="shared" si="0"/>
        <v>TVRH06000P</v>
      </c>
      <c r="B222" s="1447">
        <v>1006</v>
      </c>
      <c r="C222" s="1321" t="s">
        <v>2495</v>
      </c>
      <c r="D222" s="1320" t="s">
        <v>2496</v>
      </c>
      <c r="E222" s="1320" t="s">
        <v>2497</v>
      </c>
      <c r="F222" s="1322" t="s">
        <v>2498</v>
      </c>
      <c r="G222" s="1322" t="s">
        <v>2499</v>
      </c>
      <c r="K222" s="1443"/>
      <c r="L222" s="1320"/>
      <c r="M222" s="1443"/>
      <c r="N222" s="1443"/>
      <c r="O222" s="1444"/>
      <c r="P222" s="1444"/>
      <c r="Q222" s="1444"/>
      <c r="R222" s="1444"/>
      <c r="S222" s="1444"/>
      <c r="T222" s="1444"/>
      <c r="U222" s="1444"/>
      <c r="V222" s="1444"/>
      <c r="W222" s="1444"/>
      <c r="X222" s="1444"/>
      <c r="Y222" s="1444"/>
      <c r="Z222" s="1444"/>
      <c r="AA222" s="1444"/>
      <c r="AB222" s="1444"/>
      <c r="AC222" s="1444"/>
      <c r="AD222" s="1444"/>
      <c r="AE222" s="1444"/>
      <c r="AF222" s="1444"/>
      <c r="AG222" s="1444"/>
      <c r="AH222" s="1444"/>
      <c r="AI222" s="1444"/>
      <c r="AJ222" s="1444"/>
      <c r="AK222" s="1444"/>
      <c r="AL222" s="1444"/>
      <c r="AM222" s="1444"/>
      <c r="AN222" s="1444"/>
      <c r="AO222" s="1444"/>
      <c r="AP222" s="1444"/>
      <c r="AQ222" s="1444"/>
      <c r="AR222" s="1444"/>
      <c r="AS222" s="1444"/>
      <c r="AT222" s="1444"/>
      <c r="AU222" s="1444"/>
      <c r="AV222" s="1444"/>
      <c r="AW222" s="1444"/>
      <c r="AX222" s="1445"/>
      <c r="AY222" s="1444"/>
      <c r="AZ222" s="1444"/>
      <c r="BA222" s="1444"/>
      <c r="BB222" s="1444"/>
      <c r="BC222" s="1445"/>
      <c r="BD222" s="1445"/>
      <c r="BE222" s="1445"/>
      <c r="BF222" s="1445"/>
      <c r="BG222" s="1445"/>
      <c r="BH222" s="1445"/>
      <c r="BI222" s="1444"/>
      <c r="BJ222" s="1444"/>
      <c r="BK222" s="1444"/>
      <c r="BL222" s="1444"/>
      <c r="BM222" s="1444"/>
      <c r="BN222" s="1320"/>
      <c r="BO222" s="1320"/>
      <c r="BP222" s="1320"/>
      <c r="BQ222" s="1320"/>
      <c r="BR222" s="1320"/>
      <c r="BS222" s="1320"/>
      <c r="BT222" s="1320"/>
      <c r="BU222" s="1320"/>
      <c r="BV222" s="1320"/>
      <c r="BW222" s="1320"/>
      <c r="BX222" s="1320"/>
      <c r="BY222" s="1320"/>
      <c r="BZ222" s="1320"/>
      <c r="CA222" s="1320"/>
      <c r="CB222" s="1320"/>
      <c r="CC222" s="1320"/>
      <c r="CD222" s="1320"/>
    </row>
    <row r="223" spans="1:82" s="1442" customFormat="1" ht="12.75" hidden="1" customHeight="1">
      <c r="A223" s="1320" t="str">
        <f t="shared" si="0"/>
        <v>MBIC8GC002</v>
      </c>
      <c r="B223" s="1447">
        <v>1150</v>
      </c>
      <c r="C223" s="1321" t="s">
        <v>2565</v>
      </c>
      <c r="D223" s="1320" t="s">
        <v>2566</v>
      </c>
      <c r="E223" s="1320" t="s">
        <v>2567</v>
      </c>
      <c r="F223" s="1322" t="s">
        <v>2472</v>
      </c>
      <c r="G223" s="1322" t="s">
        <v>2568</v>
      </c>
      <c r="K223" s="1443"/>
      <c r="L223" s="1320"/>
      <c r="M223" s="1443"/>
      <c r="N223" s="1443"/>
      <c r="O223" s="1444"/>
      <c r="P223" s="1444"/>
      <c r="Q223" s="1444"/>
      <c r="R223" s="1444"/>
      <c r="S223" s="1444"/>
      <c r="T223" s="1444"/>
      <c r="U223" s="1444"/>
      <c r="V223" s="1444"/>
      <c r="W223" s="1444"/>
      <c r="X223" s="1444"/>
      <c r="Y223" s="1444"/>
      <c r="Z223" s="1444"/>
      <c r="AA223" s="1444"/>
      <c r="AB223" s="1444"/>
      <c r="AC223" s="1444"/>
      <c r="AD223" s="1444"/>
      <c r="AE223" s="1444"/>
      <c r="AF223" s="1444"/>
      <c r="AG223" s="1444"/>
      <c r="AH223" s="1444"/>
      <c r="AI223" s="1444"/>
      <c r="AJ223" s="1444"/>
      <c r="AK223" s="1444"/>
      <c r="AL223" s="1444"/>
      <c r="AM223" s="1444"/>
      <c r="AN223" s="1444"/>
      <c r="AO223" s="1444"/>
      <c r="AP223" s="1444"/>
      <c r="AQ223" s="1444"/>
      <c r="AR223" s="1444"/>
      <c r="AS223" s="1444"/>
      <c r="AT223" s="1444"/>
      <c r="AU223" s="1444"/>
      <c r="AV223" s="1444"/>
      <c r="AW223" s="1444"/>
      <c r="AX223" s="1445"/>
      <c r="AY223" s="1444"/>
      <c r="AZ223" s="1444"/>
      <c r="BA223" s="1444"/>
      <c r="BB223" s="1444"/>
      <c r="BC223" s="1445"/>
      <c r="BD223" s="1445"/>
      <c r="BE223" s="1445"/>
      <c r="BF223" s="1445"/>
      <c r="BG223" s="1445"/>
      <c r="BH223" s="1445"/>
      <c r="BI223" s="1444"/>
      <c r="BJ223" s="1444"/>
      <c r="BK223" s="1444"/>
      <c r="BL223" s="1444"/>
      <c r="BM223" s="1444"/>
      <c r="BN223" s="1320"/>
      <c r="BO223" s="1320"/>
      <c r="BP223" s="1320"/>
      <c r="BQ223" s="1320"/>
      <c r="BR223" s="1320"/>
      <c r="BS223" s="1320"/>
      <c r="BT223" s="1320"/>
      <c r="BU223" s="1320"/>
      <c r="BV223" s="1320"/>
      <c r="BW223" s="1320"/>
      <c r="BX223" s="1320"/>
      <c r="BY223" s="1320"/>
      <c r="BZ223" s="1320"/>
      <c r="CA223" s="1320"/>
      <c r="CB223" s="1320"/>
      <c r="CC223" s="1320"/>
      <c r="CD223" s="1320"/>
    </row>
    <row r="224" spans="1:82" s="1442" customFormat="1" ht="12.75" hidden="1" customHeight="1">
      <c r="A224" s="1320" t="str">
        <f t="shared" si="0"/>
        <v>RIIC807004</v>
      </c>
      <c r="B224" s="1447">
        <v>1181</v>
      </c>
      <c r="C224" s="1321" t="s">
        <v>2569</v>
      </c>
      <c r="D224" s="1320" t="s">
        <v>2570</v>
      </c>
      <c r="E224" s="1320" t="s">
        <v>2571</v>
      </c>
      <c r="F224" s="1322" t="s">
        <v>2572</v>
      </c>
      <c r="G224" s="1322" t="s">
        <v>2573</v>
      </c>
      <c r="K224" s="1443"/>
      <c r="L224" s="1320"/>
      <c r="M224" s="1443"/>
      <c r="N224" s="1443"/>
      <c r="O224" s="1444"/>
      <c r="P224" s="1444"/>
      <c r="Q224" s="1444"/>
      <c r="R224" s="1444"/>
      <c r="S224" s="1444"/>
      <c r="T224" s="1444"/>
      <c r="U224" s="1444"/>
      <c r="V224" s="1444"/>
      <c r="W224" s="1444"/>
      <c r="X224" s="1444"/>
      <c r="Y224" s="1444"/>
      <c r="Z224" s="1444"/>
      <c r="AA224" s="1444"/>
      <c r="AB224" s="1444"/>
      <c r="AC224" s="1444"/>
      <c r="AD224" s="1444"/>
      <c r="AE224" s="1444"/>
      <c r="AF224" s="1444"/>
      <c r="AG224" s="1444"/>
      <c r="AH224" s="1444"/>
      <c r="AI224" s="1444"/>
      <c r="AJ224" s="1444"/>
      <c r="AK224" s="1444"/>
      <c r="AL224" s="1444"/>
      <c r="AM224" s="1444"/>
      <c r="AN224" s="1444"/>
      <c r="AO224" s="1444"/>
      <c r="AP224" s="1444"/>
      <c r="AQ224" s="1444"/>
      <c r="AR224" s="1444"/>
      <c r="AS224" s="1444"/>
      <c r="AT224" s="1444"/>
      <c r="AU224" s="1444"/>
      <c r="AV224" s="1444"/>
      <c r="AW224" s="1444"/>
      <c r="AX224" s="1445"/>
      <c r="AY224" s="1444"/>
      <c r="AZ224" s="1444"/>
      <c r="BA224" s="1444"/>
      <c r="BB224" s="1444"/>
      <c r="BC224" s="1445"/>
      <c r="BD224" s="1445"/>
      <c r="BE224" s="1445"/>
      <c r="BF224" s="1445"/>
      <c r="BG224" s="1445"/>
      <c r="BH224" s="1445"/>
      <c r="BI224" s="1444"/>
      <c r="BJ224" s="1444"/>
      <c r="BK224" s="1444"/>
      <c r="BL224" s="1444"/>
      <c r="BM224" s="1444"/>
      <c r="BN224" s="1320"/>
      <c r="BO224" s="1320"/>
      <c r="BP224" s="1320"/>
      <c r="BQ224" s="1320"/>
      <c r="BR224" s="1320"/>
      <c r="BS224" s="1320"/>
      <c r="BT224" s="1320"/>
      <c r="BU224" s="1320"/>
      <c r="BV224" s="1320"/>
      <c r="BW224" s="1320"/>
      <c r="BX224" s="1320"/>
      <c r="BY224" s="1320"/>
      <c r="BZ224" s="1320"/>
      <c r="CA224" s="1320"/>
      <c r="CB224" s="1320"/>
      <c r="CC224" s="1320"/>
      <c r="CD224" s="1320"/>
    </row>
    <row r="225" spans="1:82" s="1442" customFormat="1" ht="12.75" hidden="1" customHeight="1">
      <c r="A225" s="1320" t="str">
        <f t="shared" si="0"/>
        <v>bgis00100r</v>
      </c>
      <c r="B225" s="1447">
        <v>1313</v>
      </c>
      <c r="C225" s="1321" t="s">
        <v>2708</v>
      </c>
      <c r="D225" s="1320" t="s">
        <v>2709</v>
      </c>
      <c r="E225" s="1320" t="s">
        <v>2710</v>
      </c>
      <c r="F225" s="1322" t="s">
        <v>2457</v>
      </c>
      <c r="G225" s="1322" t="s">
        <v>2711</v>
      </c>
      <c r="K225" s="1443"/>
      <c r="L225" s="1320"/>
      <c r="M225" s="1443"/>
      <c r="N225" s="1443"/>
      <c r="O225" s="1444"/>
      <c r="P225" s="1444"/>
      <c r="Q225" s="1444"/>
      <c r="R225" s="1444"/>
      <c r="S225" s="1444"/>
      <c r="T225" s="1444"/>
      <c r="U225" s="1444"/>
      <c r="V225" s="1444"/>
      <c r="W225" s="1444"/>
      <c r="X225" s="1444"/>
      <c r="Y225" s="1444"/>
      <c r="Z225" s="1444"/>
      <c r="AA225" s="1444"/>
      <c r="AB225" s="1444"/>
      <c r="AC225" s="1444"/>
      <c r="AD225" s="1444"/>
      <c r="AE225" s="1444"/>
      <c r="AF225" s="1444"/>
      <c r="AG225" s="1444"/>
      <c r="AH225" s="1444"/>
      <c r="AI225" s="1444"/>
      <c r="AJ225" s="1444"/>
      <c r="AK225" s="1444"/>
      <c r="AL225" s="1444"/>
      <c r="AM225" s="1444"/>
      <c r="AN225" s="1444"/>
      <c r="AO225" s="1444"/>
      <c r="AP225" s="1444"/>
      <c r="AQ225" s="1444"/>
      <c r="AR225" s="1444"/>
      <c r="AS225" s="1444"/>
      <c r="AT225" s="1444"/>
      <c r="AU225" s="1444"/>
      <c r="AV225" s="1444"/>
      <c r="AW225" s="1444"/>
      <c r="AX225" s="1445"/>
      <c r="AY225" s="1444"/>
      <c r="AZ225" s="1444"/>
      <c r="BA225" s="1444"/>
      <c r="BB225" s="1444"/>
      <c r="BC225" s="1445"/>
      <c r="BD225" s="1445"/>
      <c r="BE225" s="1445"/>
      <c r="BF225" s="1445"/>
      <c r="BG225" s="1445"/>
      <c r="BH225" s="1445"/>
      <c r="BI225" s="1444"/>
      <c r="BJ225" s="1444"/>
      <c r="BK225" s="1444"/>
      <c r="BL225" s="1444"/>
      <c r="BM225" s="1444"/>
      <c r="BN225" s="1320"/>
      <c r="BO225" s="1320"/>
      <c r="BP225" s="1320"/>
      <c r="BQ225" s="1320"/>
      <c r="BR225" s="1320"/>
      <c r="BS225" s="1320"/>
      <c r="BT225" s="1320"/>
      <c r="BU225" s="1320"/>
      <c r="BV225" s="1320"/>
      <c r="BW225" s="1320"/>
      <c r="BX225" s="1320"/>
      <c r="BY225" s="1320"/>
      <c r="BZ225" s="1320"/>
      <c r="CA225" s="1320"/>
      <c r="CB225" s="1320"/>
      <c r="CC225" s="1320"/>
      <c r="CD225" s="1320"/>
    </row>
    <row r="226" spans="1:82" s="1442" customFormat="1" ht="12.75" hidden="1" customHeight="1">
      <c r="A226" s="1320" t="str">
        <f t="shared" si="0"/>
        <v>BGIS012007</v>
      </c>
      <c r="B226" s="1447">
        <v>1344</v>
      </c>
      <c r="C226" s="1321" t="s">
        <v>2574</v>
      </c>
      <c r="D226" s="1320" t="s">
        <v>2575</v>
      </c>
      <c r="E226" s="1320" t="s">
        <v>2576</v>
      </c>
      <c r="F226" s="1322" t="s">
        <v>2457</v>
      </c>
      <c r="G226" s="1322" t="s">
        <v>2577</v>
      </c>
      <c r="K226" s="1443"/>
      <c r="L226" s="1320"/>
      <c r="M226" s="1443"/>
      <c r="N226" s="1443"/>
      <c r="O226" s="1444"/>
      <c r="P226" s="1444"/>
      <c r="Q226" s="1444"/>
      <c r="R226" s="1444"/>
      <c r="S226" s="1444"/>
      <c r="T226" s="1444"/>
      <c r="U226" s="1444"/>
      <c r="V226" s="1444"/>
      <c r="W226" s="1444"/>
      <c r="X226" s="1444"/>
      <c r="Y226" s="1444"/>
      <c r="Z226" s="1444"/>
      <c r="AA226" s="1444"/>
      <c r="AB226" s="1444"/>
      <c r="AC226" s="1444"/>
      <c r="AD226" s="1444"/>
      <c r="AE226" s="1444"/>
      <c r="AF226" s="1444"/>
      <c r="AG226" s="1444"/>
      <c r="AH226" s="1444"/>
      <c r="AI226" s="1444"/>
      <c r="AJ226" s="1444"/>
      <c r="AK226" s="1444"/>
      <c r="AL226" s="1444"/>
      <c r="AM226" s="1444"/>
      <c r="AN226" s="1444"/>
      <c r="AO226" s="1444"/>
      <c r="AP226" s="1444"/>
      <c r="AQ226" s="1444"/>
      <c r="AR226" s="1444"/>
      <c r="AS226" s="1444"/>
      <c r="AT226" s="1444"/>
      <c r="AU226" s="1444"/>
      <c r="AV226" s="1444"/>
      <c r="AW226" s="1444"/>
      <c r="AX226" s="1445"/>
      <c r="AY226" s="1444"/>
      <c r="AZ226" s="1444"/>
      <c r="BA226" s="1444"/>
      <c r="BB226" s="1444"/>
      <c r="BC226" s="1445"/>
      <c r="BD226" s="1445"/>
      <c r="BE226" s="1445"/>
      <c r="BF226" s="1445"/>
      <c r="BG226" s="1445"/>
      <c r="BH226" s="1445"/>
      <c r="BI226" s="1444"/>
      <c r="BJ226" s="1444"/>
      <c r="BK226" s="1444"/>
      <c r="BL226" s="1444"/>
      <c r="BM226" s="1444"/>
      <c r="BN226" s="1320"/>
      <c r="BO226" s="1320"/>
      <c r="BP226" s="1320"/>
      <c r="BQ226" s="1320"/>
      <c r="BR226" s="1320"/>
      <c r="BS226" s="1320"/>
      <c r="BT226" s="1320"/>
      <c r="BU226" s="1320"/>
      <c r="BV226" s="1320"/>
      <c r="BW226" s="1320"/>
      <c r="BX226" s="1320"/>
      <c r="BY226" s="1320"/>
      <c r="BZ226" s="1320"/>
      <c r="CA226" s="1320"/>
      <c r="CB226" s="1320"/>
      <c r="CC226" s="1320"/>
      <c r="CD226" s="1320"/>
    </row>
    <row r="227" spans="1:82" s="1442" customFormat="1" ht="12.75" hidden="1" customHeight="1">
      <c r="A227" s="1320" t="str">
        <f t="shared" si="0"/>
        <v>fiis00300c</v>
      </c>
      <c r="B227" s="1447">
        <v>1410</v>
      </c>
      <c r="C227" s="1321" t="s">
        <v>2578</v>
      </c>
      <c r="D227" s="1320" t="s">
        <v>2579</v>
      </c>
      <c r="E227" s="1320" t="s">
        <v>2580</v>
      </c>
      <c r="F227" s="1322" t="s">
        <v>2581</v>
      </c>
      <c r="G227" s="1322" t="s">
        <v>2582</v>
      </c>
      <c r="K227" s="1443"/>
      <c r="L227" s="1320"/>
      <c r="M227" s="1443"/>
      <c r="N227" s="1443"/>
      <c r="O227" s="1444"/>
      <c r="P227" s="1444"/>
      <c r="Q227" s="1444"/>
      <c r="R227" s="1444"/>
      <c r="S227" s="1444"/>
      <c r="T227" s="1444"/>
      <c r="U227" s="1444"/>
      <c r="V227" s="1444"/>
      <c r="W227" s="1444"/>
      <c r="X227" s="1444"/>
      <c r="Y227" s="1444"/>
      <c r="Z227" s="1444"/>
      <c r="AA227" s="1444"/>
      <c r="AB227" s="1444"/>
      <c r="AC227" s="1444"/>
      <c r="AD227" s="1444"/>
      <c r="AE227" s="1444"/>
      <c r="AF227" s="1444"/>
      <c r="AG227" s="1444"/>
      <c r="AH227" s="1444"/>
      <c r="AI227" s="1444"/>
      <c r="AJ227" s="1444"/>
      <c r="AK227" s="1444"/>
      <c r="AL227" s="1444"/>
      <c r="AM227" s="1444"/>
      <c r="AN227" s="1444"/>
      <c r="AO227" s="1444"/>
      <c r="AP227" s="1444"/>
      <c r="AQ227" s="1444"/>
      <c r="AR227" s="1444"/>
      <c r="AS227" s="1444"/>
      <c r="AT227" s="1444"/>
      <c r="AU227" s="1444"/>
      <c r="AV227" s="1444"/>
      <c r="AW227" s="1444"/>
      <c r="AX227" s="1445"/>
      <c r="AY227" s="1444"/>
      <c r="AZ227" s="1444"/>
      <c r="BA227" s="1444"/>
      <c r="BB227" s="1444"/>
      <c r="BC227" s="1445"/>
      <c r="BD227" s="1445"/>
      <c r="BE227" s="1445"/>
      <c r="BF227" s="1445"/>
      <c r="BG227" s="1445"/>
      <c r="BH227" s="1445"/>
      <c r="BI227" s="1444"/>
      <c r="BJ227" s="1444"/>
      <c r="BK227" s="1444"/>
      <c r="BL227" s="1444"/>
      <c r="BM227" s="1444"/>
      <c r="BN227" s="1320"/>
      <c r="BO227" s="1320"/>
      <c r="BP227" s="1320"/>
      <c r="BQ227" s="1320"/>
      <c r="BR227" s="1320"/>
      <c r="BS227" s="1320"/>
      <c r="BT227" s="1320"/>
      <c r="BU227" s="1320"/>
      <c r="BV227" s="1320"/>
      <c r="BW227" s="1320"/>
      <c r="BX227" s="1320"/>
      <c r="BY227" s="1320"/>
      <c r="BZ227" s="1320"/>
      <c r="CA227" s="1320"/>
      <c r="CB227" s="1320"/>
      <c r="CC227" s="1320"/>
      <c r="CD227" s="1320"/>
    </row>
    <row r="228" spans="1:82" s="1442" customFormat="1" ht="12.75" hidden="1" customHeight="1">
      <c r="A228" s="1320" t="str">
        <f t="shared" si="0"/>
        <v>LCIS003001</v>
      </c>
      <c r="B228" s="1447">
        <v>1412</v>
      </c>
      <c r="C228" s="1321" t="s">
        <v>2500</v>
      </c>
      <c r="D228" s="1320" t="s">
        <v>2501</v>
      </c>
      <c r="E228" s="1320" t="s">
        <v>2502</v>
      </c>
      <c r="F228" s="1322" t="s">
        <v>2503</v>
      </c>
      <c r="G228" s="1322" t="s">
        <v>2504</v>
      </c>
      <c r="K228" s="1443"/>
      <c r="L228" s="1320"/>
      <c r="M228" s="1443"/>
      <c r="N228" s="1443"/>
      <c r="O228" s="1444"/>
      <c r="P228" s="1444"/>
      <c r="Q228" s="1444"/>
      <c r="R228" s="1444"/>
      <c r="S228" s="1444"/>
      <c r="T228" s="1444"/>
      <c r="U228" s="1444"/>
      <c r="V228" s="1444"/>
      <c r="W228" s="1444"/>
      <c r="X228" s="1444"/>
      <c r="Y228" s="1444"/>
      <c r="Z228" s="1444"/>
      <c r="AA228" s="1444"/>
      <c r="AB228" s="1444"/>
      <c r="AC228" s="1444"/>
      <c r="AD228" s="1444"/>
      <c r="AE228" s="1444"/>
      <c r="AF228" s="1444"/>
      <c r="AG228" s="1444"/>
      <c r="AH228" s="1444"/>
      <c r="AI228" s="1444"/>
      <c r="AJ228" s="1444"/>
      <c r="AK228" s="1444"/>
      <c r="AL228" s="1444"/>
      <c r="AM228" s="1444"/>
      <c r="AN228" s="1444"/>
      <c r="AO228" s="1444"/>
      <c r="AP228" s="1444"/>
      <c r="AQ228" s="1444"/>
      <c r="AR228" s="1444"/>
      <c r="AS228" s="1444"/>
      <c r="AT228" s="1444"/>
      <c r="AU228" s="1444"/>
      <c r="AV228" s="1444"/>
      <c r="AW228" s="1444"/>
      <c r="AX228" s="1445"/>
      <c r="AY228" s="1444"/>
      <c r="AZ228" s="1444"/>
      <c r="BA228" s="1444"/>
      <c r="BB228" s="1444"/>
      <c r="BC228" s="1445"/>
      <c r="BD228" s="1445"/>
      <c r="BE228" s="1445"/>
      <c r="BF228" s="1445"/>
      <c r="BG228" s="1445"/>
      <c r="BH228" s="1445"/>
      <c r="BI228" s="1444"/>
      <c r="BJ228" s="1444"/>
      <c r="BK228" s="1444"/>
      <c r="BL228" s="1444"/>
      <c r="BM228" s="1444"/>
      <c r="BN228" s="1320"/>
      <c r="BO228" s="1320"/>
      <c r="BP228" s="1320"/>
      <c r="BQ228" s="1320"/>
      <c r="BR228" s="1320"/>
      <c r="BS228" s="1320"/>
      <c r="BT228" s="1320"/>
      <c r="BU228" s="1320"/>
      <c r="BV228" s="1320"/>
      <c r="BW228" s="1320"/>
      <c r="BX228" s="1320"/>
      <c r="BY228" s="1320"/>
      <c r="BZ228" s="1320"/>
      <c r="CA228" s="1320"/>
      <c r="CB228" s="1320"/>
      <c r="CC228" s="1320"/>
      <c r="CD228" s="1320"/>
    </row>
    <row r="229" spans="1:82" s="1442" customFormat="1" ht="12.75" hidden="1" customHeight="1">
      <c r="A229" s="1320" t="str">
        <f t="shared" si="0"/>
        <v>vbic805003</v>
      </c>
      <c r="B229" s="1447">
        <v>1428</v>
      </c>
      <c r="C229" s="1321" t="s">
        <v>2505</v>
      </c>
      <c r="D229" s="1320" t="s">
        <v>2506</v>
      </c>
      <c r="E229" s="1320" t="s">
        <v>2507</v>
      </c>
      <c r="F229" s="1322" t="s">
        <v>2508</v>
      </c>
      <c r="G229" s="1322" t="s">
        <v>2509</v>
      </c>
      <c r="K229" s="1443"/>
      <c r="L229" s="1320"/>
      <c r="M229" s="1443"/>
      <c r="N229" s="1443"/>
      <c r="O229" s="1444"/>
      <c r="P229" s="1444"/>
      <c r="Q229" s="1444"/>
      <c r="R229" s="1444"/>
      <c r="S229" s="1444"/>
      <c r="T229" s="1444"/>
      <c r="U229" s="1444"/>
      <c r="V229" s="1444"/>
      <c r="W229" s="1444"/>
      <c r="X229" s="1444"/>
      <c r="Y229" s="1444"/>
      <c r="Z229" s="1444"/>
      <c r="AA229" s="1444"/>
      <c r="AB229" s="1444"/>
      <c r="AC229" s="1444"/>
      <c r="AD229" s="1444"/>
      <c r="AE229" s="1444"/>
      <c r="AF229" s="1444"/>
      <c r="AG229" s="1444"/>
      <c r="AH229" s="1444"/>
      <c r="AI229" s="1444"/>
      <c r="AJ229" s="1444"/>
      <c r="AK229" s="1444"/>
      <c r="AL229" s="1444"/>
      <c r="AM229" s="1444"/>
      <c r="AN229" s="1444"/>
      <c r="AO229" s="1444"/>
      <c r="AP229" s="1444"/>
      <c r="AQ229" s="1444"/>
      <c r="AR229" s="1444"/>
      <c r="AS229" s="1444"/>
      <c r="AT229" s="1444"/>
      <c r="AU229" s="1444"/>
      <c r="AV229" s="1444"/>
      <c r="AW229" s="1444"/>
      <c r="AX229" s="1445"/>
      <c r="AY229" s="1444"/>
      <c r="AZ229" s="1444"/>
      <c r="BA229" s="1444"/>
      <c r="BB229" s="1444"/>
      <c r="BC229" s="1445"/>
      <c r="BD229" s="1445"/>
      <c r="BE229" s="1445"/>
      <c r="BF229" s="1445"/>
      <c r="BG229" s="1445"/>
      <c r="BH229" s="1445"/>
      <c r="BI229" s="1444"/>
      <c r="BJ229" s="1444"/>
      <c r="BK229" s="1444"/>
      <c r="BL229" s="1444"/>
      <c r="BM229" s="1444"/>
      <c r="BN229" s="1320"/>
      <c r="BO229" s="1320"/>
      <c r="BP229" s="1320"/>
      <c r="BQ229" s="1320"/>
      <c r="BR229" s="1320"/>
      <c r="BS229" s="1320"/>
      <c r="BT229" s="1320"/>
      <c r="BU229" s="1320"/>
      <c r="BV229" s="1320"/>
      <c r="BW229" s="1320"/>
      <c r="BX229" s="1320"/>
      <c r="BY229" s="1320"/>
      <c r="BZ229" s="1320"/>
      <c r="CA229" s="1320"/>
      <c r="CB229" s="1320"/>
      <c r="CC229" s="1320"/>
      <c r="CD229" s="1320"/>
    </row>
    <row r="230" spans="1:82" s="1442" customFormat="1" ht="12.75" hidden="1" customHeight="1">
      <c r="A230" s="1320" t="str">
        <f t="shared" si="0"/>
        <v>TVIS00700P</v>
      </c>
      <c r="B230" s="1447">
        <v>1452</v>
      </c>
      <c r="C230" s="1321" t="s">
        <v>2712</v>
      </c>
      <c r="D230" s="1320" t="s">
        <v>2713</v>
      </c>
      <c r="E230" s="1320" t="s">
        <v>2497</v>
      </c>
      <c r="F230" s="1322" t="s">
        <v>2498</v>
      </c>
      <c r="G230" s="1322" t="s">
        <v>2714</v>
      </c>
      <c r="K230" s="1443"/>
      <c r="L230" s="1320"/>
      <c r="M230" s="1443"/>
      <c r="N230" s="1443"/>
      <c r="O230" s="1444"/>
      <c r="P230" s="1444"/>
      <c r="Q230" s="1444"/>
      <c r="R230" s="1444"/>
      <c r="S230" s="1444"/>
      <c r="T230" s="1444"/>
      <c r="U230" s="1444"/>
      <c r="V230" s="1444"/>
      <c r="W230" s="1444"/>
      <c r="X230" s="1444"/>
      <c r="Y230" s="1444"/>
      <c r="Z230" s="1444"/>
      <c r="AA230" s="1444"/>
      <c r="AB230" s="1444"/>
      <c r="AC230" s="1444"/>
      <c r="AD230" s="1444"/>
      <c r="AE230" s="1444"/>
      <c r="AF230" s="1444"/>
      <c r="AG230" s="1444"/>
      <c r="AH230" s="1444"/>
      <c r="AI230" s="1444"/>
      <c r="AJ230" s="1444"/>
      <c r="AK230" s="1444"/>
      <c r="AL230" s="1444"/>
      <c r="AM230" s="1444"/>
      <c r="AN230" s="1444"/>
      <c r="AO230" s="1444"/>
      <c r="AP230" s="1444"/>
      <c r="AQ230" s="1444"/>
      <c r="AR230" s="1444"/>
      <c r="AS230" s="1444"/>
      <c r="AT230" s="1444"/>
      <c r="AU230" s="1444"/>
      <c r="AV230" s="1444"/>
      <c r="AW230" s="1444"/>
      <c r="AX230" s="1445"/>
      <c r="AY230" s="1444"/>
      <c r="AZ230" s="1444"/>
      <c r="BA230" s="1444"/>
      <c r="BB230" s="1444"/>
      <c r="BC230" s="1445"/>
      <c r="BD230" s="1445"/>
      <c r="BE230" s="1445"/>
      <c r="BF230" s="1445"/>
      <c r="BG230" s="1445"/>
      <c r="BH230" s="1445"/>
      <c r="BI230" s="1444"/>
      <c r="BJ230" s="1444"/>
      <c r="BK230" s="1444"/>
      <c r="BL230" s="1444"/>
      <c r="BM230" s="1444"/>
      <c r="BN230" s="1320"/>
      <c r="BO230" s="1320"/>
      <c r="BP230" s="1320"/>
      <c r="BQ230" s="1320"/>
      <c r="BR230" s="1320"/>
      <c r="BS230" s="1320"/>
      <c r="BT230" s="1320"/>
      <c r="BU230" s="1320"/>
      <c r="BV230" s="1320"/>
      <c r="BW230" s="1320"/>
      <c r="BX230" s="1320"/>
      <c r="BY230" s="1320"/>
      <c r="BZ230" s="1320"/>
      <c r="CA230" s="1320"/>
      <c r="CB230" s="1320"/>
      <c r="CC230" s="1320"/>
      <c r="CD230" s="1320"/>
    </row>
    <row r="231" spans="1:82" s="1442" customFormat="1" ht="12.75" hidden="1" customHeight="1">
      <c r="A231" s="1320" t="str">
        <f t="shared" si="0"/>
        <v>BSIC843007</v>
      </c>
      <c r="B231" s="1447">
        <v>1575</v>
      </c>
      <c r="C231" s="1321" t="s">
        <v>2510</v>
      </c>
      <c r="D231" s="1320" t="s">
        <v>2511</v>
      </c>
      <c r="E231" s="1320" t="s">
        <v>2512</v>
      </c>
      <c r="F231" s="1322" t="s">
        <v>1367</v>
      </c>
      <c r="G231" s="1322" t="s">
        <v>2513</v>
      </c>
      <c r="K231" s="1443"/>
      <c r="L231" s="1320"/>
      <c r="M231" s="1443"/>
      <c r="N231" s="1443"/>
      <c r="O231" s="1444"/>
      <c r="P231" s="1444"/>
      <c r="Q231" s="1444"/>
      <c r="R231" s="1444"/>
      <c r="S231" s="1444"/>
      <c r="T231" s="1444"/>
      <c r="U231" s="1444"/>
      <c r="V231" s="1444"/>
      <c r="W231" s="1444"/>
      <c r="X231" s="1444"/>
      <c r="Y231" s="1444"/>
      <c r="Z231" s="1444"/>
      <c r="AA231" s="1444"/>
      <c r="AB231" s="1444"/>
      <c r="AC231" s="1444"/>
      <c r="AD231" s="1444"/>
      <c r="AE231" s="1444"/>
      <c r="AF231" s="1444"/>
      <c r="AG231" s="1444"/>
      <c r="AH231" s="1444"/>
      <c r="AI231" s="1444"/>
      <c r="AJ231" s="1444"/>
      <c r="AK231" s="1444"/>
      <c r="AL231" s="1444"/>
      <c r="AM231" s="1444"/>
      <c r="AN231" s="1444"/>
      <c r="AO231" s="1444"/>
      <c r="AP231" s="1444"/>
      <c r="AQ231" s="1444"/>
      <c r="AR231" s="1444"/>
      <c r="AS231" s="1444"/>
      <c r="AT231" s="1444"/>
      <c r="AU231" s="1444"/>
      <c r="AV231" s="1444"/>
      <c r="AW231" s="1444"/>
      <c r="AX231" s="1445"/>
      <c r="AY231" s="1444"/>
      <c r="AZ231" s="1444"/>
      <c r="BA231" s="1444"/>
      <c r="BB231" s="1444"/>
      <c r="BC231" s="1445"/>
      <c r="BD231" s="1445"/>
      <c r="BE231" s="1445"/>
      <c r="BF231" s="1445"/>
      <c r="BG231" s="1445"/>
      <c r="BH231" s="1445"/>
      <c r="BI231" s="1444"/>
      <c r="BJ231" s="1444"/>
      <c r="BK231" s="1444"/>
      <c r="BL231" s="1444"/>
      <c r="BM231" s="1444"/>
      <c r="BN231" s="1320"/>
      <c r="BO231" s="1320"/>
      <c r="BP231" s="1320"/>
      <c r="BQ231" s="1320"/>
      <c r="BR231" s="1320"/>
      <c r="BS231" s="1320"/>
      <c r="BT231" s="1320"/>
      <c r="BU231" s="1320"/>
      <c r="BV231" s="1320"/>
      <c r="BW231" s="1320"/>
      <c r="BX231" s="1320"/>
      <c r="BY231" s="1320"/>
      <c r="BZ231" s="1320"/>
      <c r="CA231" s="1320"/>
      <c r="CB231" s="1320"/>
      <c r="CC231" s="1320"/>
      <c r="CD231" s="1320"/>
    </row>
    <row r="232" spans="1:82" s="1442" customFormat="1" ht="12.75" hidden="1" customHeight="1">
      <c r="A232" s="1320" t="str">
        <f t="shared" si="0"/>
        <v>MIIC8GF00L</v>
      </c>
      <c r="B232" s="1447">
        <v>1701</v>
      </c>
      <c r="C232" s="1321" t="s">
        <v>2469</v>
      </c>
      <c r="D232" s="1320" t="s">
        <v>2470</v>
      </c>
      <c r="E232" s="1320" t="s">
        <v>2471</v>
      </c>
      <c r="F232" s="1322" t="s">
        <v>2472</v>
      </c>
      <c r="G232" s="1322" t="s">
        <v>2473</v>
      </c>
      <c r="K232" s="1443"/>
      <c r="L232" s="1320"/>
      <c r="M232" s="1443"/>
      <c r="N232" s="1443"/>
      <c r="O232" s="1444"/>
      <c r="P232" s="1444"/>
      <c r="Q232" s="1444"/>
      <c r="R232" s="1444"/>
      <c r="S232" s="1444"/>
      <c r="T232" s="1444"/>
      <c r="U232" s="1444"/>
      <c r="V232" s="1444"/>
      <c r="W232" s="1444"/>
      <c r="X232" s="1444"/>
      <c r="Y232" s="1444"/>
      <c r="Z232" s="1444"/>
      <c r="AA232" s="1444"/>
      <c r="AB232" s="1444"/>
      <c r="AC232" s="1444"/>
      <c r="AD232" s="1444"/>
      <c r="AE232" s="1444"/>
      <c r="AF232" s="1444"/>
      <c r="AG232" s="1444"/>
      <c r="AH232" s="1444"/>
      <c r="AI232" s="1444"/>
      <c r="AJ232" s="1444"/>
      <c r="AK232" s="1444"/>
      <c r="AL232" s="1444"/>
      <c r="AM232" s="1444"/>
      <c r="AN232" s="1444"/>
      <c r="AO232" s="1444"/>
      <c r="AP232" s="1444"/>
      <c r="AQ232" s="1444"/>
      <c r="AR232" s="1444"/>
      <c r="AS232" s="1444"/>
      <c r="AT232" s="1444"/>
      <c r="AU232" s="1444"/>
      <c r="AV232" s="1444"/>
      <c r="AW232" s="1444"/>
      <c r="AX232" s="1445"/>
      <c r="AY232" s="1444"/>
      <c r="AZ232" s="1444"/>
      <c r="BA232" s="1444"/>
      <c r="BB232" s="1444"/>
      <c r="BC232" s="1445"/>
      <c r="BD232" s="1445"/>
      <c r="BE232" s="1445"/>
      <c r="BF232" s="1445"/>
      <c r="BG232" s="1445"/>
      <c r="BH232" s="1445"/>
      <c r="BI232" s="1444"/>
      <c r="BJ232" s="1444"/>
      <c r="BK232" s="1444"/>
      <c r="BL232" s="1444"/>
      <c r="BM232" s="1444"/>
      <c r="BN232" s="1320"/>
      <c r="BO232" s="1320"/>
      <c r="BP232" s="1320"/>
      <c r="BQ232" s="1320"/>
      <c r="BR232" s="1320"/>
      <c r="BS232" s="1320"/>
      <c r="BT232" s="1320"/>
      <c r="BU232" s="1320"/>
      <c r="BV232" s="1320"/>
      <c r="BW232" s="1320"/>
      <c r="BX232" s="1320"/>
      <c r="BY232" s="1320"/>
      <c r="BZ232" s="1320"/>
      <c r="CA232" s="1320"/>
      <c r="CB232" s="1320"/>
      <c r="CC232" s="1320"/>
      <c r="CD232" s="1320"/>
    </row>
    <row r="233" spans="1:82" s="1442" customFormat="1" ht="12.75" hidden="1" customHeight="1">
      <c r="A233" s="1320" t="str">
        <f t="shared" si="0"/>
        <v>BSIC81100Q</v>
      </c>
      <c r="B233" s="1447">
        <v>1740</v>
      </c>
      <c r="C233" s="1321" t="s">
        <v>2715</v>
      </c>
      <c r="D233" s="1320" t="s">
        <v>2716</v>
      </c>
      <c r="E233" s="1320" t="s">
        <v>2717</v>
      </c>
      <c r="F233" s="1322" t="s">
        <v>1367</v>
      </c>
      <c r="G233" s="1322" t="s">
        <v>2718</v>
      </c>
      <c r="K233" s="1443"/>
      <c r="L233" s="1320"/>
      <c r="M233" s="1443"/>
      <c r="N233" s="1443"/>
      <c r="O233" s="1444"/>
      <c r="P233" s="1444"/>
      <c r="Q233" s="1444"/>
      <c r="R233" s="1444"/>
      <c r="S233" s="1444"/>
      <c r="T233" s="1444"/>
      <c r="U233" s="1444"/>
      <c r="V233" s="1444"/>
      <c r="W233" s="1444"/>
      <c r="X233" s="1444"/>
      <c r="Y233" s="1444"/>
      <c r="Z233" s="1444"/>
      <c r="AA233" s="1444"/>
      <c r="AB233" s="1444"/>
      <c r="AC233" s="1444"/>
      <c r="AD233" s="1444"/>
      <c r="AE233" s="1444"/>
      <c r="AF233" s="1444"/>
      <c r="AG233" s="1444"/>
      <c r="AH233" s="1444"/>
      <c r="AI233" s="1444"/>
      <c r="AJ233" s="1444"/>
      <c r="AK233" s="1444"/>
      <c r="AL233" s="1444"/>
      <c r="AM233" s="1444"/>
      <c r="AN233" s="1444"/>
      <c r="AO233" s="1444"/>
      <c r="AP233" s="1444"/>
      <c r="AQ233" s="1444"/>
      <c r="AR233" s="1444"/>
      <c r="AS233" s="1444"/>
      <c r="AT233" s="1444"/>
      <c r="AU233" s="1444"/>
      <c r="AV233" s="1444"/>
      <c r="AW233" s="1444"/>
      <c r="AX233" s="1445"/>
      <c r="AY233" s="1444"/>
      <c r="AZ233" s="1444"/>
      <c r="BA233" s="1444"/>
      <c r="BB233" s="1444"/>
      <c r="BC233" s="1445"/>
      <c r="BD233" s="1445"/>
      <c r="BE233" s="1445"/>
      <c r="BF233" s="1445"/>
      <c r="BG233" s="1445"/>
      <c r="BH233" s="1445"/>
      <c r="BI233" s="1444"/>
      <c r="BJ233" s="1444"/>
      <c r="BK233" s="1444"/>
      <c r="BL233" s="1444"/>
      <c r="BM233" s="1444"/>
      <c r="BN233" s="1320"/>
      <c r="BO233" s="1320"/>
      <c r="BP233" s="1320"/>
      <c r="BQ233" s="1320"/>
      <c r="BR233" s="1320"/>
      <c r="BS233" s="1320"/>
      <c r="BT233" s="1320"/>
      <c r="BU233" s="1320"/>
      <c r="BV233" s="1320"/>
      <c r="BW233" s="1320"/>
      <c r="BX233" s="1320"/>
      <c r="BY233" s="1320"/>
      <c r="BZ233" s="1320"/>
      <c r="CA233" s="1320"/>
      <c r="CB233" s="1320"/>
      <c r="CC233" s="1320"/>
      <c r="CD233" s="1320"/>
    </row>
    <row r="234" spans="1:82" s="1442" customFormat="1" ht="12.75" hidden="1" customHeight="1">
      <c r="A234" s="1320" t="str">
        <f t="shared" si="0"/>
        <v>MBIC87100A</v>
      </c>
      <c r="B234" s="1447">
        <v>1751</v>
      </c>
      <c r="C234" s="1321" t="s">
        <v>2719</v>
      </c>
      <c r="D234" s="1320" t="s">
        <v>2720</v>
      </c>
      <c r="E234" s="1320" t="s">
        <v>2721</v>
      </c>
      <c r="F234" s="1322" t="s">
        <v>2472</v>
      </c>
      <c r="G234" s="1322" t="s">
        <v>2722</v>
      </c>
      <c r="K234" s="1443"/>
      <c r="L234" s="1320"/>
      <c r="M234" s="1443"/>
      <c r="N234" s="1443"/>
      <c r="O234" s="1444"/>
      <c r="P234" s="1444"/>
      <c r="Q234" s="1444"/>
      <c r="R234" s="1444"/>
      <c r="S234" s="1444"/>
      <c r="T234" s="1444"/>
      <c r="U234" s="1444"/>
      <c r="V234" s="1444"/>
      <c r="W234" s="1444"/>
      <c r="X234" s="1444"/>
      <c r="Y234" s="1444"/>
      <c r="Z234" s="1444"/>
      <c r="AA234" s="1444"/>
      <c r="AB234" s="1444"/>
      <c r="AC234" s="1444"/>
      <c r="AD234" s="1444"/>
      <c r="AE234" s="1444"/>
      <c r="AF234" s="1444"/>
      <c r="AG234" s="1444"/>
      <c r="AH234" s="1444"/>
      <c r="AI234" s="1444"/>
      <c r="AJ234" s="1444"/>
      <c r="AK234" s="1444"/>
      <c r="AL234" s="1444"/>
      <c r="AM234" s="1444"/>
      <c r="AN234" s="1444"/>
      <c r="AO234" s="1444"/>
      <c r="AP234" s="1444"/>
      <c r="AQ234" s="1444"/>
      <c r="AR234" s="1444"/>
      <c r="AS234" s="1444"/>
      <c r="AT234" s="1444"/>
      <c r="AU234" s="1444"/>
      <c r="AV234" s="1444"/>
      <c r="AW234" s="1444"/>
      <c r="AX234" s="1445"/>
      <c r="AY234" s="1444"/>
      <c r="AZ234" s="1444"/>
      <c r="BA234" s="1444"/>
      <c r="BB234" s="1444"/>
      <c r="BC234" s="1445"/>
      <c r="BD234" s="1445"/>
      <c r="BE234" s="1445"/>
      <c r="BF234" s="1445"/>
      <c r="BG234" s="1445"/>
      <c r="BH234" s="1445"/>
      <c r="BI234" s="1444"/>
      <c r="BJ234" s="1444"/>
      <c r="BK234" s="1444"/>
      <c r="BL234" s="1444"/>
      <c r="BM234" s="1444"/>
      <c r="BN234" s="1320"/>
      <c r="BO234" s="1320"/>
      <c r="BP234" s="1320"/>
      <c r="BQ234" s="1320"/>
      <c r="BR234" s="1320"/>
      <c r="BS234" s="1320"/>
      <c r="BT234" s="1320"/>
      <c r="BU234" s="1320"/>
      <c r="BV234" s="1320"/>
      <c r="BW234" s="1320"/>
      <c r="BX234" s="1320"/>
      <c r="BY234" s="1320"/>
      <c r="BZ234" s="1320"/>
      <c r="CA234" s="1320"/>
      <c r="CB234" s="1320"/>
      <c r="CC234" s="1320"/>
      <c r="CD234" s="1320"/>
    </row>
    <row r="235" spans="1:82" s="1442" customFormat="1" ht="12.75" hidden="1" customHeight="1">
      <c r="A235" s="1320" t="str">
        <f t="shared" si="0"/>
        <v>TVIC853008</v>
      </c>
      <c r="B235" s="1447">
        <v>1773</v>
      </c>
      <c r="C235" s="1321" t="s">
        <v>2723</v>
      </c>
      <c r="D235" s="1320" t="s">
        <v>2724</v>
      </c>
      <c r="E235" s="1320" t="s">
        <v>2725</v>
      </c>
      <c r="F235" s="1322" t="s">
        <v>2498</v>
      </c>
      <c r="G235" s="1322" t="s">
        <v>2726</v>
      </c>
      <c r="K235" s="1443"/>
      <c r="L235" s="1320"/>
      <c r="M235" s="1443"/>
      <c r="N235" s="1443"/>
      <c r="O235" s="1444"/>
      <c r="P235" s="1444"/>
      <c r="Q235" s="1444"/>
      <c r="R235" s="1444"/>
      <c r="S235" s="1444"/>
      <c r="T235" s="1444"/>
      <c r="U235" s="1444"/>
      <c r="V235" s="1444"/>
      <c r="W235" s="1444"/>
      <c r="X235" s="1444"/>
      <c r="Y235" s="1444"/>
      <c r="Z235" s="1444"/>
      <c r="AA235" s="1444"/>
      <c r="AB235" s="1444"/>
      <c r="AC235" s="1444"/>
      <c r="AD235" s="1444"/>
      <c r="AE235" s="1444"/>
      <c r="AF235" s="1444"/>
      <c r="AG235" s="1444"/>
      <c r="AH235" s="1444"/>
      <c r="AI235" s="1444"/>
      <c r="AJ235" s="1444"/>
      <c r="AK235" s="1444"/>
      <c r="AL235" s="1444"/>
      <c r="AM235" s="1444"/>
      <c r="AN235" s="1444"/>
      <c r="AO235" s="1444"/>
      <c r="AP235" s="1444"/>
      <c r="AQ235" s="1444"/>
      <c r="AR235" s="1444"/>
      <c r="AS235" s="1444"/>
      <c r="AT235" s="1444"/>
      <c r="AU235" s="1444"/>
      <c r="AV235" s="1444"/>
      <c r="AW235" s="1444"/>
      <c r="AX235" s="1445"/>
      <c r="AY235" s="1444"/>
      <c r="AZ235" s="1444"/>
      <c r="BA235" s="1444"/>
      <c r="BB235" s="1444"/>
      <c r="BC235" s="1445"/>
      <c r="BD235" s="1445"/>
      <c r="BE235" s="1445"/>
      <c r="BF235" s="1445"/>
      <c r="BG235" s="1445"/>
      <c r="BH235" s="1445"/>
      <c r="BI235" s="1444"/>
      <c r="BJ235" s="1444"/>
      <c r="BK235" s="1444"/>
      <c r="BL235" s="1444"/>
      <c r="BM235" s="1444"/>
      <c r="BN235" s="1320"/>
      <c r="BO235" s="1320"/>
      <c r="BP235" s="1320"/>
      <c r="BQ235" s="1320"/>
      <c r="BR235" s="1320"/>
      <c r="BS235" s="1320"/>
      <c r="BT235" s="1320"/>
      <c r="BU235" s="1320"/>
      <c r="BV235" s="1320"/>
      <c r="BW235" s="1320"/>
      <c r="BX235" s="1320"/>
      <c r="BY235" s="1320"/>
      <c r="BZ235" s="1320"/>
      <c r="CA235" s="1320"/>
      <c r="CB235" s="1320"/>
      <c r="CC235" s="1320"/>
      <c r="CD235" s="1320"/>
    </row>
    <row r="236" spans="1:82" s="1442" customFormat="1" ht="12.75" hidden="1" customHeight="1">
      <c r="A236" s="1320" t="str">
        <f t="shared" si="0"/>
        <v>AGIC817009</v>
      </c>
      <c r="B236" s="1447">
        <v>1819</v>
      </c>
      <c r="C236" s="1321" t="s">
        <v>2583</v>
      </c>
      <c r="D236" s="1320" t="s">
        <v>2584</v>
      </c>
      <c r="E236" s="1320" t="s">
        <v>2585</v>
      </c>
      <c r="F236" s="1322" t="s">
        <v>2586</v>
      </c>
      <c r="G236" s="1322" t="s">
        <v>2587</v>
      </c>
      <c r="K236" s="1443"/>
      <c r="L236" s="1320"/>
      <c r="M236" s="1443"/>
      <c r="N236" s="1443"/>
      <c r="O236" s="1444"/>
      <c r="P236" s="1444"/>
      <c r="Q236" s="1444"/>
      <c r="R236" s="1444"/>
      <c r="S236" s="1444"/>
      <c r="T236" s="1444"/>
      <c r="U236" s="1444"/>
      <c r="V236" s="1444"/>
      <c r="W236" s="1444"/>
      <c r="X236" s="1444"/>
      <c r="Y236" s="1444"/>
      <c r="Z236" s="1444"/>
      <c r="AA236" s="1444"/>
      <c r="AB236" s="1444"/>
      <c r="AC236" s="1444"/>
      <c r="AD236" s="1444"/>
      <c r="AE236" s="1444"/>
      <c r="AF236" s="1444"/>
      <c r="AG236" s="1444"/>
      <c r="AH236" s="1444"/>
      <c r="AI236" s="1444"/>
      <c r="AJ236" s="1444"/>
      <c r="AK236" s="1444"/>
      <c r="AL236" s="1444"/>
      <c r="AM236" s="1444"/>
      <c r="AN236" s="1444"/>
      <c r="AO236" s="1444"/>
      <c r="AP236" s="1444"/>
      <c r="AQ236" s="1444"/>
      <c r="AR236" s="1444"/>
      <c r="AS236" s="1444"/>
      <c r="AT236" s="1444"/>
      <c r="AU236" s="1444"/>
      <c r="AV236" s="1444"/>
      <c r="AW236" s="1444"/>
      <c r="AX236" s="1445"/>
      <c r="AY236" s="1444"/>
      <c r="AZ236" s="1444"/>
      <c r="BA236" s="1444"/>
      <c r="BB236" s="1444"/>
      <c r="BC236" s="1445"/>
      <c r="BD236" s="1445"/>
      <c r="BE236" s="1445"/>
      <c r="BF236" s="1445"/>
      <c r="BG236" s="1445"/>
      <c r="BH236" s="1445"/>
      <c r="BI236" s="1444"/>
      <c r="BJ236" s="1444"/>
      <c r="BK236" s="1444"/>
      <c r="BL236" s="1444"/>
      <c r="BM236" s="1444"/>
      <c r="BN236" s="1320"/>
      <c r="BO236" s="1320"/>
      <c r="BP236" s="1320"/>
      <c r="BQ236" s="1320"/>
      <c r="BR236" s="1320"/>
      <c r="BS236" s="1320"/>
      <c r="BT236" s="1320"/>
      <c r="BU236" s="1320"/>
      <c r="BV236" s="1320"/>
      <c r="BW236" s="1320"/>
      <c r="BX236" s="1320"/>
      <c r="BY236" s="1320"/>
      <c r="BZ236" s="1320"/>
      <c r="CA236" s="1320"/>
      <c r="CB236" s="1320"/>
      <c r="CC236" s="1320"/>
      <c r="CD236" s="1320"/>
    </row>
    <row r="237" spans="1:82" s="1442" customFormat="1" ht="12.75" hidden="1" customHeight="1">
      <c r="A237" s="1320" t="str">
        <f t="shared" si="0"/>
        <v>TOIS05700B</v>
      </c>
      <c r="B237" s="1447">
        <v>1877</v>
      </c>
      <c r="C237" s="1321" t="s">
        <v>2588</v>
      </c>
      <c r="D237" s="1320" t="s">
        <v>2589</v>
      </c>
      <c r="E237" s="1320" t="s">
        <v>2590</v>
      </c>
      <c r="F237" s="1322" t="s">
        <v>2591</v>
      </c>
      <c r="G237" s="1322" t="s">
        <v>2592</v>
      </c>
      <c r="K237" s="1443"/>
      <c r="L237" s="1320"/>
      <c r="M237" s="1443"/>
      <c r="N237" s="1443"/>
      <c r="O237" s="1444"/>
      <c r="P237" s="1444"/>
      <c r="Q237" s="1444"/>
      <c r="R237" s="1444"/>
      <c r="S237" s="1444"/>
      <c r="T237" s="1444"/>
      <c r="U237" s="1444"/>
      <c r="V237" s="1444"/>
      <c r="W237" s="1444"/>
      <c r="X237" s="1444"/>
      <c r="Y237" s="1444"/>
      <c r="Z237" s="1444"/>
      <c r="AA237" s="1444"/>
      <c r="AB237" s="1444"/>
      <c r="AC237" s="1444"/>
      <c r="AD237" s="1444"/>
      <c r="AE237" s="1444"/>
      <c r="AF237" s="1444"/>
      <c r="AG237" s="1444"/>
      <c r="AH237" s="1444"/>
      <c r="AI237" s="1444"/>
      <c r="AJ237" s="1444"/>
      <c r="AK237" s="1444"/>
      <c r="AL237" s="1444"/>
      <c r="AM237" s="1444"/>
      <c r="AN237" s="1444"/>
      <c r="AO237" s="1444"/>
      <c r="AP237" s="1444"/>
      <c r="AQ237" s="1444"/>
      <c r="AR237" s="1444"/>
      <c r="AS237" s="1444"/>
      <c r="AT237" s="1444"/>
      <c r="AU237" s="1444"/>
      <c r="AV237" s="1444"/>
      <c r="AW237" s="1444"/>
      <c r="AX237" s="1445"/>
      <c r="AY237" s="1444"/>
      <c r="AZ237" s="1444"/>
      <c r="BA237" s="1444"/>
      <c r="BB237" s="1444"/>
      <c r="BC237" s="1445"/>
      <c r="BD237" s="1445"/>
      <c r="BE237" s="1445"/>
      <c r="BF237" s="1445"/>
      <c r="BG237" s="1445"/>
      <c r="BH237" s="1445"/>
      <c r="BI237" s="1444"/>
      <c r="BJ237" s="1444"/>
      <c r="BK237" s="1444"/>
      <c r="BL237" s="1444"/>
      <c r="BM237" s="1444"/>
      <c r="BN237" s="1320"/>
      <c r="BO237" s="1320"/>
      <c r="BP237" s="1320"/>
      <c r="BQ237" s="1320"/>
      <c r="BR237" s="1320"/>
      <c r="BS237" s="1320"/>
      <c r="BT237" s="1320"/>
      <c r="BU237" s="1320"/>
      <c r="BV237" s="1320"/>
      <c r="BW237" s="1320"/>
      <c r="BX237" s="1320"/>
      <c r="BY237" s="1320"/>
      <c r="BZ237" s="1320"/>
      <c r="CA237" s="1320"/>
      <c r="CB237" s="1320"/>
      <c r="CC237" s="1320"/>
      <c r="CD237" s="1320"/>
    </row>
    <row r="238" spans="1:82" s="1442" customFormat="1" ht="12.75" hidden="1" customHeight="1">
      <c r="A238" s="1320" t="str">
        <f t="shared" si="0"/>
        <v>csic87300x</v>
      </c>
      <c r="B238" s="1447">
        <v>1881</v>
      </c>
      <c r="C238" s="1321" t="s">
        <v>2727</v>
      </c>
      <c r="D238" s="1320" t="s">
        <v>2728</v>
      </c>
      <c r="E238" s="1320" t="s">
        <v>2729</v>
      </c>
      <c r="F238" s="1322" t="s">
        <v>2730</v>
      </c>
      <c r="G238" s="1322" t="s">
        <v>2731</v>
      </c>
      <c r="K238" s="1443"/>
      <c r="L238" s="1320"/>
      <c r="M238" s="1443"/>
      <c r="N238" s="1443"/>
      <c r="O238" s="1444"/>
      <c r="P238" s="1444"/>
      <c r="Q238" s="1444"/>
      <c r="R238" s="1444"/>
      <c r="S238" s="1444"/>
      <c r="T238" s="1444"/>
      <c r="U238" s="1444"/>
      <c r="V238" s="1444"/>
      <c r="W238" s="1444"/>
      <c r="X238" s="1444"/>
      <c r="Y238" s="1444"/>
      <c r="Z238" s="1444"/>
      <c r="AA238" s="1444"/>
      <c r="AB238" s="1444"/>
      <c r="AC238" s="1444"/>
      <c r="AD238" s="1444"/>
      <c r="AE238" s="1444"/>
      <c r="AF238" s="1444"/>
      <c r="AG238" s="1444"/>
      <c r="AH238" s="1444"/>
      <c r="AI238" s="1444"/>
      <c r="AJ238" s="1444"/>
      <c r="AK238" s="1444"/>
      <c r="AL238" s="1444"/>
      <c r="AM238" s="1444"/>
      <c r="AN238" s="1444"/>
      <c r="AO238" s="1444"/>
      <c r="AP238" s="1444"/>
      <c r="AQ238" s="1444"/>
      <c r="AR238" s="1444"/>
      <c r="AS238" s="1444"/>
      <c r="AT238" s="1444"/>
      <c r="AU238" s="1444"/>
      <c r="AV238" s="1444"/>
      <c r="AW238" s="1444"/>
      <c r="AX238" s="1445"/>
      <c r="AY238" s="1444"/>
      <c r="AZ238" s="1444"/>
      <c r="BA238" s="1444"/>
      <c r="BB238" s="1444"/>
      <c r="BC238" s="1445"/>
      <c r="BD238" s="1445"/>
      <c r="BE238" s="1445"/>
      <c r="BF238" s="1445"/>
      <c r="BG238" s="1445"/>
      <c r="BH238" s="1445"/>
      <c r="BI238" s="1444"/>
      <c r="BJ238" s="1444"/>
      <c r="BK238" s="1444"/>
      <c r="BL238" s="1444"/>
      <c r="BM238" s="1444"/>
      <c r="BN238" s="1320"/>
      <c r="BO238" s="1320"/>
      <c r="BP238" s="1320"/>
      <c r="BQ238" s="1320"/>
      <c r="BR238" s="1320"/>
      <c r="BS238" s="1320"/>
      <c r="BT238" s="1320"/>
      <c r="BU238" s="1320"/>
      <c r="BV238" s="1320"/>
      <c r="BW238" s="1320"/>
      <c r="BX238" s="1320"/>
      <c r="BY238" s="1320"/>
      <c r="BZ238" s="1320"/>
      <c r="CA238" s="1320"/>
      <c r="CB238" s="1320"/>
      <c r="CC238" s="1320"/>
      <c r="CD238" s="1320"/>
    </row>
    <row r="239" spans="1:82" s="1442" customFormat="1" ht="12.75" hidden="1" customHeight="1">
      <c r="A239" s="1320" t="str">
        <f t="shared" si="0"/>
        <v>PCIC818008</v>
      </c>
      <c r="B239" s="1447">
        <v>2065</v>
      </c>
      <c r="C239" s="1321" t="s">
        <v>2514</v>
      </c>
      <c r="D239" s="1320" t="s">
        <v>2515</v>
      </c>
      <c r="E239" s="1320" t="s">
        <v>2516</v>
      </c>
      <c r="F239" s="1322" t="s">
        <v>2517</v>
      </c>
      <c r="G239" s="1322" t="s">
        <v>2518</v>
      </c>
      <c r="K239" s="1443"/>
      <c r="L239" s="1320"/>
      <c r="M239" s="1443"/>
      <c r="N239" s="1443"/>
      <c r="O239" s="1444"/>
      <c r="P239" s="1444"/>
      <c r="Q239" s="1444"/>
      <c r="R239" s="1444"/>
      <c r="S239" s="1444"/>
      <c r="T239" s="1444"/>
      <c r="U239" s="1444"/>
      <c r="V239" s="1444"/>
      <c r="W239" s="1444"/>
      <c r="X239" s="1444"/>
      <c r="Y239" s="1444"/>
      <c r="Z239" s="1444"/>
      <c r="AA239" s="1444"/>
      <c r="AB239" s="1444"/>
      <c r="AC239" s="1444"/>
      <c r="AD239" s="1444"/>
      <c r="AE239" s="1444"/>
      <c r="AF239" s="1444"/>
      <c r="AG239" s="1444"/>
      <c r="AH239" s="1444"/>
      <c r="AI239" s="1444"/>
      <c r="AJ239" s="1444"/>
      <c r="AK239" s="1444"/>
      <c r="AL239" s="1444"/>
      <c r="AM239" s="1444"/>
      <c r="AN239" s="1444"/>
      <c r="AO239" s="1444"/>
      <c r="AP239" s="1444"/>
      <c r="AQ239" s="1444"/>
      <c r="AR239" s="1444"/>
      <c r="AS239" s="1444"/>
      <c r="AT239" s="1444"/>
      <c r="AU239" s="1444"/>
      <c r="AV239" s="1444"/>
      <c r="AW239" s="1444"/>
      <c r="AX239" s="1445"/>
      <c r="AY239" s="1444"/>
      <c r="AZ239" s="1444"/>
      <c r="BA239" s="1444"/>
      <c r="BB239" s="1444"/>
      <c r="BC239" s="1445"/>
      <c r="BD239" s="1445"/>
      <c r="BE239" s="1445"/>
      <c r="BF239" s="1445"/>
      <c r="BG239" s="1445"/>
      <c r="BH239" s="1445"/>
      <c r="BI239" s="1444"/>
      <c r="BJ239" s="1444"/>
      <c r="BK239" s="1444"/>
      <c r="BL239" s="1444"/>
      <c r="BM239" s="1444"/>
      <c r="BN239" s="1320"/>
      <c r="BO239" s="1320"/>
      <c r="BP239" s="1320"/>
      <c r="BQ239" s="1320"/>
      <c r="BR239" s="1320"/>
      <c r="BS239" s="1320"/>
      <c r="BT239" s="1320"/>
      <c r="BU239" s="1320"/>
      <c r="BV239" s="1320"/>
      <c r="BW239" s="1320"/>
      <c r="BX239" s="1320"/>
      <c r="BY239" s="1320"/>
      <c r="BZ239" s="1320"/>
      <c r="CA239" s="1320"/>
      <c r="CB239" s="1320"/>
      <c r="CC239" s="1320"/>
      <c r="CD239" s="1320"/>
    </row>
    <row r="240" spans="1:82" s="1442" customFormat="1" ht="12.75" hidden="1" customHeight="1">
      <c r="A240" s="1320" t="str">
        <f t="shared" si="0"/>
        <v>BGIC84500A</v>
      </c>
      <c r="B240" s="1447">
        <v>2067</v>
      </c>
      <c r="C240" s="1321" t="s">
        <v>2664</v>
      </c>
      <c r="D240" s="1320" t="s">
        <v>2665</v>
      </c>
      <c r="E240" s="1320" t="s">
        <v>2666</v>
      </c>
      <c r="F240" s="1322" t="s">
        <v>2457</v>
      </c>
      <c r="G240" s="1322" t="s">
        <v>2667</v>
      </c>
      <c r="K240" s="1443"/>
      <c r="L240" s="1320"/>
      <c r="M240" s="1443"/>
      <c r="N240" s="1443"/>
      <c r="O240" s="1444"/>
      <c r="P240" s="1444"/>
      <c r="Q240" s="1444"/>
      <c r="R240" s="1444"/>
      <c r="S240" s="1444"/>
      <c r="T240" s="1444"/>
      <c r="U240" s="1444"/>
      <c r="V240" s="1444"/>
      <c r="W240" s="1444"/>
      <c r="X240" s="1444"/>
      <c r="Y240" s="1444"/>
      <c r="Z240" s="1444"/>
      <c r="AA240" s="1444"/>
      <c r="AB240" s="1444"/>
      <c r="AC240" s="1444"/>
      <c r="AD240" s="1444"/>
      <c r="AE240" s="1444"/>
      <c r="AF240" s="1444"/>
      <c r="AG240" s="1444"/>
      <c r="AH240" s="1444"/>
      <c r="AI240" s="1444"/>
      <c r="AJ240" s="1444"/>
      <c r="AK240" s="1444"/>
      <c r="AL240" s="1444"/>
      <c r="AM240" s="1444"/>
      <c r="AN240" s="1444"/>
      <c r="AO240" s="1444"/>
      <c r="AP240" s="1444"/>
      <c r="AQ240" s="1444"/>
      <c r="AR240" s="1444"/>
      <c r="AS240" s="1444"/>
      <c r="AT240" s="1444"/>
      <c r="AU240" s="1444"/>
      <c r="AV240" s="1444"/>
      <c r="AW240" s="1444"/>
      <c r="AX240" s="1445"/>
      <c r="AY240" s="1444"/>
      <c r="AZ240" s="1444"/>
      <c r="BA240" s="1444"/>
      <c r="BB240" s="1444"/>
      <c r="BC240" s="1445"/>
      <c r="BD240" s="1445"/>
      <c r="BE240" s="1445"/>
      <c r="BF240" s="1445"/>
      <c r="BG240" s="1445"/>
      <c r="BH240" s="1445"/>
      <c r="BI240" s="1444"/>
      <c r="BJ240" s="1444"/>
      <c r="BK240" s="1444"/>
      <c r="BL240" s="1444"/>
      <c r="BM240" s="1444"/>
      <c r="BN240" s="1320"/>
      <c r="BO240" s="1320"/>
      <c r="BP240" s="1320"/>
      <c r="BQ240" s="1320"/>
      <c r="BR240" s="1320"/>
      <c r="BS240" s="1320"/>
      <c r="BT240" s="1320"/>
      <c r="BU240" s="1320"/>
      <c r="BV240" s="1320"/>
      <c r="BW240" s="1320"/>
      <c r="BX240" s="1320"/>
      <c r="BY240" s="1320"/>
      <c r="BZ240" s="1320"/>
      <c r="CA240" s="1320"/>
      <c r="CB240" s="1320"/>
      <c r="CC240" s="1320"/>
      <c r="CD240" s="1320"/>
    </row>
    <row r="241" spans="1:82" s="1442" customFormat="1" ht="12.75" hidden="1" customHeight="1">
      <c r="A241" s="1320" t="str">
        <f t="shared" si="0"/>
        <v>FRIC81700E</v>
      </c>
      <c r="B241" s="1447">
        <v>2116</v>
      </c>
      <c r="C241" s="1321" t="s">
        <v>2543</v>
      </c>
      <c r="D241" s="1320" t="s">
        <v>2544</v>
      </c>
      <c r="E241" s="1320" t="s">
        <v>2545</v>
      </c>
      <c r="F241" s="1322" t="s">
        <v>2542</v>
      </c>
      <c r="G241" s="1322" t="s">
        <v>2546</v>
      </c>
      <c r="K241" s="1443"/>
      <c r="L241" s="1320"/>
      <c r="M241" s="1443"/>
      <c r="N241" s="1443"/>
      <c r="O241" s="1444"/>
      <c r="P241" s="1444"/>
      <c r="Q241" s="1444"/>
      <c r="R241" s="1444"/>
      <c r="S241" s="1444"/>
      <c r="T241" s="1444"/>
      <c r="U241" s="1444"/>
      <c r="V241" s="1444"/>
      <c r="W241" s="1444"/>
      <c r="X241" s="1444"/>
      <c r="Y241" s="1444"/>
      <c r="Z241" s="1444"/>
      <c r="AA241" s="1444"/>
      <c r="AB241" s="1444"/>
      <c r="AC241" s="1444"/>
      <c r="AD241" s="1444"/>
      <c r="AE241" s="1444"/>
      <c r="AF241" s="1444"/>
      <c r="AG241" s="1444"/>
      <c r="AH241" s="1444"/>
      <c r="AI241" s="1444"/>
      <c r="AJ241" s="1444"/>
      <c r="AK241" s="1444"/>
      <c r="AL241" s="1444"/>
      <c r="AM241" s="1444"/>
      <c r="AN241" s="1444"/>
      <c r="AO241" s="1444"/>
      <c r="AP241" s="1444"/>
      <c r="AQ241" s="1444"/>
      <c r="AR241" s="1444"/>
      <c r="AS241" s="1444"/>
      <c r="AT241" s="1444"/>
      <c r="AU241" s="1444"/>
      <c r="AV241" s="1444"/>
      <c r="AW241" s="1444"/>
      <c r="AX241" s="1445"/>
      <c r="AY241" s="1444"/>
      <c r="AZ241" s="1444"/>
      <c r="BA241" s="1444"/>
      <c r="BB241" s="1444"/>
      <c r="BC241" s="1445"/>
      <c r="BD241" s="1445"/>
      <c r="BE241" s="1445"/>
      <c r="BF241" s="1445"/>
      <c r="BG241" s="1445"/>
      <c r="BH241" s="1445"/>
      <c r="BI241" s="1444"/>
      <c r="BJ241" s="1444"/>
      <c r="BK241" s="1444"/>
      <c r="BL241" s="1444"/>
      <c r="BM241" s="1444"/>
      <c r="BN241" s="1320"/>
      <c r="BO241" s="1320"/>
      <c r="BP241" s="1320"/>
      <c r="BQ241" s="1320"/>
      <c r="BR241" s="1320"/>
      <c r="BS241" s="1320"/>
      <c r="BT241" s="1320"/>
      <c r="BU241" s="1320"/>
      <c r="BV241" s="1320"/>
      <c r="BW241" s="1320"/>
      <c r="BX241" s="1320"/>
      <c r="BY241" s="1320"/>
      <c r="BZ241" s="1320"/>
      <c r="CA241" s="1320"/>
      <c r="CB241" s="1320"/>
      <c r="CC241" s="1320"/>
      <c r="CD241" s="1320"/>
    </row>
    <row r="242" spans="1:82" s="1442" customFormat="1" ht="12.75" hidden="1" customHeight="1">
      <c r="A242" s="1320" t="str">
        <f t="shared" si="0"/>
        <v>MNIC80600V</v>
      </c>
      <c r="B242" s="1447">
        <v>2224</v>
      </c>
      <c r="C242" s="1321" t="s">
        <v>2668</v>
      </c>
      <c r="D242" s="1320" t="s">
        <v>2669</v>
      </c>
      <c r="E242" s="1320" t="s">
        <v>2670</v>
      </c>
      <c r="F242" s="1322" t="s">
        <v>2671</v>
      </c>
      <c r="G242" s="1322" t="s">
        <v>2672</v>
      </c>
      <c r="K242" s="1443"/>
      <c r="L242" s="1320"/>
      <c r="M242" s="1443"/>
      <c r="N242" s="1443"/>
      <c r="O242" s="1444"/>
      <c r="P242" s="1444"/>
      <c r="Q242" s="1444"/>
      <c r="R242" s="1444"/>
      <c r="S242" s="1444"/>
      <c r="T242" s="1444"/>
      <c r="U242" s="1444"/>
      <c r="V242" s="1444"/>
      <c r="W242" s="1444"/>
      <c r="X242" s="1444"/>
      <c r="Y242" s="1444"/>
      <c r="Z242" s="1444"/>
      <c r="AA242" s="1444"/>
      <c r="AB242" s="1444"/>
      <c r="AC242" s="1444"/>
      <c r="AD242" s="1444"/>
      <c r="AE242" s="1444"/>
      <c r="AF242" s="1444"/>
      <c r="AG242" s="1444"/>
      <c r="AH242" s="1444"/>
      <c r="AI242" s="1444"/>
      <c r="AJ242" s="1444"/>
      <c r="AK242" s="1444"/>
      <c r="AL242" s="1444"/>
      <c r="AM242" s="1444"/>
      <c r="AN242" s="1444"/>
      <c r="AO242" s="1444"/>
      <c r="AP242" s="1444"/>
      <c r="AQ242" s="1444"/>
      <c r="AR242" s="1444"/>
      <c r="AS242" s="1444"/>
      <c r="AT242" s="1444"/>
      <c r="AU242" s="1444"/>
      <c r="AV242" s="1444"/>
      <c r="AW242" s="1444"/>
      <c r="AX242" s="1445"/>
      <c r="AY242" s="1444"/>
      <c r="AZ242" s="1444"/>
      <c r="BA242" s="1444"/>
      <c r="BB242" s="1444"/>
      <c r="BC242" s="1445"/>
      <c r="BD242" s="1445"/>
      <c r="BE242" s="1445"/>
      <c r="BF242" s="1445"/>
      <c r="BG242" s="1445"/>
      <c r="BH242" s="1445"/>
      <c r="BI242" s="1444"/>
      <c r="BJ242" s="1444"/>
      <c r="BK242" s="1444"/>
      <c r="BL242" s="1444"/>
      <c r="BM242" s="1444"/>
      <c r="BN242" s="1320"/>
      <c r="BO242" s="1320"/>
      <c r="BP242" s="1320"/>
      <c r="BQ242" s="1320"/>
      <c r="BR242" s="1320"/>
      <c r="BS242" s="1320"/>
      <c r="BT242" s="1320"/>
      <c r="BU242" s="1320"/>
      <c r="BV242" s="1320"/>
      <c r="BW242" s="1320"/>
      <c r="BX242" s="1320"/>
      <c r="BY242" s="1320"/>
      <c r="BZ242" s="1320"/>
      <c r="CA242" s="1320"/>
      <c r="CB242" s="1320"/>
      <c r="CC242" s="1320"/>
      <c r="CD242" s="1320"/>
    </row>
    <row r="243" spans="1:82" s="1442" customFormat="1" ht="12.75" hidden="1" customHeight="1">
      <c r="A243" s="1320" t="str">
        <f t="shared" si="0"/>
        <v>CRPS01000V</v>
      </c>
      <c r="B243" s="1447">
        <v>2256</v>
      </c>
      <c r="C243" s="1321" t="s">
        <v>2474</v>
      </c>
      <c r="D243" s="1320" t="s">
        <v>2475</v>
      </c>
      <c r="E243" s="1320" t="s">
        <v>2046</v>
      </c>
      <c r="F243" s="1322" t="s">
        <v>2047</v>
      </c>
      <c r="G243" s="1322" t="s">
        <v>2476</v>
      </c>
      <c r="K243" s="1443"/>
      <c r="L243" s="1320"/>
      <c r="M243" s="1443"/>
      <c r="N243" s="1443"/>
      <c r="O243" s="1444"/>
      <c r="P243" s="1444"/>
      <c r="Q243" s="1444"/>
      <c r="R243" s="1444"/>
      <c r="S243" s="1444"/>
      <c r="T243" s="1444"/>
      <c r="U243" s="1444"/>
      <c r="V243" s="1444"/>
      <c r="W243" s="1444"/>
      <c r="X243" s="1444"/>
      <c r="Y243" s="1444"/>
      <c r="Z243" s="1444"/>
      <c r="AA243" s="1444"/>
      <c r="AB243" s="1444"/>
      <c r="AC243" s="1444"/>
      <c r="AD243" s="1444"/>
      <c r="AE243" s="1444"/>
      <c r="AF243" s="1444"/>
      <c r="AG243" s="1444"/>
      <c r="AH243" s="1444"/>
      <c r="AI243" s="1444"/>
      <c r="AJ243" s="1444"/>
      <c r="AK243" s="1444"/>
      <c r="AL243" s="1444"/>
      <c r="AM243" s="1444"/>
      <c r="AN243" s="1444"/>
      <c r="AO243" s="1444"/>
      <c r="AP243" s="1444"/>
      <c r="AQ243" s="1444"/>
      <c r="AR243" s="1444"/>
      <c r="AS243" s="1444"/>
      <c r="AT243" s="1444"/>
      <c r="AU243" s="1444"/>
      <c r="AV243" s="1444"/>
      <c r="AW243" s="1444"/>
      <c r="AX243" s="1445"/>
      <c r="AY243" s="1444"/>
      <c r="AZ243" s="1444"/>
      <c r="BA243" s="1444"/>
      <c r="BB243" s="1444"/>
      <c r="BC243" s="1445"/>
      <c r="BD243" s="1445"/>
      <c r="BE243" s="1445"/>
      <c r="BF243" s="1445"/>
      <c r="BG243" s="1445"/>
      <c r="BH243" s="1445"/>
      <c r="BI243" s="1444"/>
      <c r="BJ243" s="1444"/>
      <c r="BK243" s="1444"/>
      <c r="BL243" s="1444"/>
      <c r="BM243" s="1444"/>
      <c r="BN243" s="1320"/>
      <c r="BO243" s="1320"/>
      <c r="BP243" s="1320"/>
      <c r="BQ243" s="1320"/>
      <c r="BR243" s="1320"/>
      <c r="BS243" s="1320"/>
      <c r="BT243" s="1320"/>
      <c r="BU243" s="1320"/>
      <c r="BV243" s="1320"/>
      <c r="BW243" s="1320"/>
      <c r="BX243" s="1320"/>
      <c r="BY243" s="1320"/>
      <c r="BZ243" s="1320"/>
      <c r="CA243" s="1320"/>
      <c r="CB243" s="1320"/>
      <c r="CC243" s="1320"/>
      <c r="CD243" s="1320"/>
    </row>
    <row r="244" spans="1:82" s="1442" customFormat="1" ht="12.75" hidden="1" customHeight="1">
      <c r="A244" s="1320" t="str">
        <f t="shared" si="0"/>
        <v>BSIC84700E</v>
      </c>
      <c r="B244" s="1447">
        <v>2271</v>
      </c>
      <c r="C244" s="1321" t="s">
        <v>2593</v>
      </c>
      <c r="D244" s="1320" t="s">
        <v>2594</v>
      </c>
      <c r="E244" s="1320" t="s">
        <v>2006</v>
      </c>
      <c r="F244" s="1322" t="s">
        <v>1367</v>
      </c>
      <c r="G244" s="1322" t="s">
        <v>2595</v>
      </c>
      <c r="K244" s="1443"/>
      <c r="L244" s="1320"/>
      <c r="M244" s="1443"/>
      <c r="N244" s="1443"/>
      <c r="O244" s="1444"/>
      <c r="P244" s="1444"/>
      <c r="Q244" s="1444"/>
      <c r="R244" s="1444"/>
      <c r="S244" s="1444"/>
      <c r="T244" s="1444"/>
      <c r="U244" s="1444"/>
      <c r="V244" s="1444"/>
      <c r="W244" s="1444"/>
      <c r="X244" s="1444"/>
      <c r="Y244" s="1444"/>
      <c r="Z244" s="1444"/>
      <c r="AA244" s="1444"/>
      <c r="AB244" s="1444"/>
      <c r="AC244" s="1444"/>
      <c r="AD244" s="1444"/>
      <c r="AE244" s="1444"/>
      <c r="AF244" s="1444"/>
      <c r="AG244" s="1444"/>
      <c r="AH244" s="1444"/>
      <c r="AI244" s="1444"/>
      <c r="AJ244" s="1444"/>
      <c r="AK244" s="1444"/>
      <c r="AL244" s="1444"/>
      <c r="AM244" s="1444"/>
      <c r="AN244" s="1444"/>
      <c r="AO244" s="1444"/>
      <c r="AP244" s="1444"/>
      <c r="AQ244" s="1444"/>
      <c r="AR244" s="1444"/>
      <c r="AS244" s="1444"/>
      <c r="AT244" s="1444"/>
      <c r="AU244" s="1444"/>
      <c r="AV244" s="1444"/>
      <c r="AW244" s="1444"/>
      <c r="AX244" s="1445"/>
      <c r="AY244" s="1444"/>
      <c r="AZ244" s="1444"/>
      <c r="BA244" s="1444"/>
      <c r="BB244" s="1444"/>
      <c r="BC244" s="1445"/>
      <c r="BD244" s="1445"/>
      <c r="BE244" s="1445"/>
      <c r="BF244" s="1445"/>
      <c r="BG244" s="1445"/>
      <c r="BH244" s="1445"/>
      <c r="BI244" s="1444"/>
      <c r="BJ244" s="1444"/>
      <c r="BK244" s="1444"/>
      <c r="BL244" s="1444"/>
      <c r="BM244" s="1444"/>
      <c r="BN244" s="1320"/>
      <c r="BO244" s="1320"/>
      <c r="BP244" s="1320"/>
      <c r="BQ244" s="1320"/>
      <c r="BR244" s="1320"/>
      <c r="BS244" s="1320"/>
      <c r="BT244" s="1320"/>
      <c r="BU244" s="1320"/>
      <c r="BV244" s="1320"/>
      <c r="BW244" s="1320"/>
      <c r="BX244" s="1320"/>
      <c r="BY244" s="1320"/>
      <c r="BZ244" s="1320"/>
      <c r="CA244" s="1320"/>
      <c r="CB244" s="1320"/>
      <c r="CC244" s="1320"/>
      <c r="CD244" s="1320"/>
    </row>
    <row r="245" spans="1:82" s="1442" customFormat="1" ht="12.75" hidden="1" customHeight="1">
      <c r="A245" s="1320" t="str">
        <f t="shared" si="0"/>
        <v>BOIC82600V</v>
      </c>
      <c r="B245" s="1447">
        <v>2277</v>
      </c>
      <c r="C245" s="1321" t="s">
        <v>2732</v>
      </c>
      <c r="D245" s="1320" t="s">
        <v>2733</v>
      </c>
      <c r="E245" s="1320" t="s">
        <v>2734</v>
      </c>
      <c r="F245" s="1322" t="s">
        <v>2735</v>
      </c>
      <c r="G245" s="1322" t="s">
        <v>2736</v>
      </c>
      <c r="K245" s="1443"/>
      <c r="L245" s="1320"/>
      <c r="M245" s="1443"/>
      <c r="N245" s="1443"/>
      <c r="O245" s="1444"/>
      <c r="P245" s="1444"/>
      <c r="Q245" s="1444"/>
      <c r="R245" s="1444"/>
      <c r="S245" s="1444"/>
      <c r="T245" s="1444"/>
      <c r="U245" s="1444"/>
      <c r="V245" s="1444"/>
      <c r="W245" s="1444"/>
      <c r="X245" s="1444"/>
      <c r="Y245" s="1444"/>
      <c r="Z245" s="1444"/>
      <c r="AA245" s="1444"/>
      <c r="AB245" s="1444"/>
      <c r="AC245" s="1444"/>
      <c r="AD245" s="1444"/>
      <c r="AE245" s="1444"/>
      <c r="AF245" s="1444"/>
      <c r="AG245" s="1444"/>
      <c r="AH245" s="1444"/>
      <c r="AI245" s="1444"/>
      <c r="AJ245" s="1444"/>
      <c r="AK245" s="1444"/>
      <c r="AL245" s="1444"/>
      <c r="AM245" s="1444"/>
      <c r="AN245" s="1444"/>
      <c r="AO245" s="1444"/>
      <c r="AP245" s="1444"/>
      <c r="AQ245" s="1444"/>
      <c r="AR245" s="1444"/>
      <c r="AS245" s="1444"/>
      <c r="AT245" s="1444"/>
      <c r="AU245" s="1444"/>
      <c r="AV245" s="1444"/>
      <c r="AW245" s="1444"/>
      <c r="AX245" s="1445"/>
      <c r="AY245" s="1444"/>
      <c r="AZ245" s="1444"/>
      <c r="BA245" s="1444"/>
      <c r="BB245" s="1444"/>
      <c r="BC245" s="1445"/>
      <c r="BD245" s="1445"/>
      <c r="BE245" s="1445"/>
      <c r="BF245" s="1445"/>
      <c r="BG245" s="1445"/>
      <c r="BH245" s="1445"/>
      <c r="BI245" s="1444"/>
      <c r="BJ245" s="1444"/>
      <c r="BK245" s="1444"/>
      <c r="BL245" s="1444"/>
      <c r="BM245" s="1444"/>
      <c r="BN245" s="1320"/>
      <c r="BO245" s="1320"/>
      <c r="BP245" s="1320"/>
      <c r="BQ245" s="1320"/>
      <c r="BR245" s="1320"/>
      <c r="BS245" s="1320"/>
      <c r="BT245" s="1320"/>
      <c r="BU245" s="1320"/>
      <c r="BV245" s="1320"/>
      <c r="BW245" s="1320"/>
      <c r="BX245" s="1320"/>
      <c r="BY245" s="1320"/>
      <c r="BZ245" s="1320"/>
      <c r="CA245" s="1320"/>
      <c r="CB245" s="1320"/>
      <c r="CC245" s="1320"/>
      <c r="CD245" s="1320"/>
    </row>
    <row r="246" spans="1:82" s="1442" customFormat="1" ht="12.75" hidden="1" customHeight="1">
      <c r="A246" s="1320" t="str">
        <f t="shared" si="0"/>
        <v>GOIC81100L</v>
      </c>
      <c r="B246" s="1447">
        <v>2289</v>
      </c>
      <c r="C246" s="1321" t="s">
        <v>2519</v>
      </c>
      <c r="D246" s="1320" t="s">
        <v>2520</v>
      </c>
      <c r="E246" s="1320" t="s">
        <v>2521</v>
      </c>
      <c r="F246" s="1322" t="s">
        <v>2522</v>
      </c>
      <c r="G246" s="1322" t="s">
        <v>2523</v>
      </c>
      <c r="K246" s="1443"/>
      <c r="L246" s="1320"/>
      <c r="M246" s="1443"/>
      <c r="N246" s="1443"/>
      <c r="O246" s="1444"/>
      <c r="P246" s="1444"/>
      <c r="Q246" s="1444"/>
      <c r="R246" s="1444"/>
      <c r="S246" s="1444"/>
      <c r="T246" s="1444"/>
      <c r="U246" s="1444"/>
      <c r="V246" s="1444"/>
      <c r="W246" s="1444"/>
      <c r="X246" s="1444"/>
      <c r="Y246" s="1444"/>
      <c r="Z246" s="1444"/>
      <c r="AA246" s="1444"/>
      <c r="AB246" s="1444"/>
      <c r="AC246" s="1444"/>
      <c r="AD246" s="1444"/>
      <c r="AE246" s="1444"/>
      <c r="AF246" s="1444"/>
      <c r="AG246" s="1444"/>
      <c r="AH246" s="1444"/>
      <c r="AI246" s="1444"/>
      <c r="AJ246" s="1444"/>
      <c r="AK246" s="1444"/>
      <c r="AL246" s="1444"/>
      <c r="AM246" s="1444"/>
      <c r="AN246" s="1444"/>
      <c r="AO246" s="1444"/>
      <c r="AP246" s="1444"/>
      <c r="AQ246" s="1444"/>
      <c r="AR246" s="1444"/>
      <c r="AS246" s="1444"/>
      <c r="AT246" s="1444"/>
      <c r="AU246" s="1444"/>
      <c r="AV246" s="1444"/>
      <c r="AW246" s="1444"/>
      <c r="AX246" s="1445"/>
      <c r="AY246" s="1444"/>
      <c r="AZ246" s="1444"/>
      <c r="BA246" s="1444"/>
      <c r="BB246" s="1444"/>
      <c r="BC246" s="1445"/>
      <c r="BD246" s="1445"/>
      <c r="BE246" s="1445"/>
      <c r="BF246" s="1445"/>
      <c r="BG246" s="1445"/>
      <c r="BH246" s="1445"/>
      <c r="BI246" s="1444"/>
      <c r="BJ246" s="1444"/>
      <c r="BK246" s="1444"/>
      <c r="BL246" s="1444"/>
      <c r="BM246" s="1444"/>
      <c r="BN246" s="1320"/>
      <c r="BO246" s="1320"/>
      <c r="BP246" s="1320"/>
      <c r="BQ246" s="1320"/>
      <c r="BR246" s="1320"/>
      <c r="BS246" s="1320"/>
      <c r="BT246" s="1320"/>
      <c r="BU246" s="1320"/>
      <c r="BV246" s="1320"/>
      <c r="BW246" s="1320"/>
      <c r="BX246" s="1320"/>
      <c r="BY246" s="1320"/>
      <c r="BZ246" s="1320"/>
      <c r="CA246" s="1320"/>
      <c r="CB246" s="1320"/>
      <c r="CC246" s="1320"/>
      <c r="CD246" s="1320"/>
    </row>
    <row r="247" spans="1:82" s="1442" customFormat="1" ht="12.75" hidden="1" customHeight="1">
      <c r="A247" s="1320" t="str">
        <f t="shared" si="0"/>
        <v>MSIC81000T</v>
      </c>
      <c r="B247" s="1447">
        <v>2315</v>
      </c>
      <c r="C247" s="1321" t="s">
        <v>2596</v>
      </c>
      <c r="D247" s="1320" t="s">
        <v>2597</v>
      </c>
      <c r="E247" s="1320" t="s">
        <v>2598</v>
      </c>
      <c r="F247" s="1322" t="s">
        <v>2599</v>
      </c>
      <c r="G247" s="1322" t="s">
        <v>2600</v>
      </c>
      <c r="K247" s="1443"/>
      <c r="L247" s="1320"/>
      <c r="M247" s="1443"/>
      <c r="N247" s="1443"/>
      <c r="O247" s="1444"/>
      <c r="P247" s="1444"/>
      <c r="Q247" s="1444"/>
      <c r="R247" s="1444"/>
      <c r="S247" s="1444"/>
      <c r="T247" s="1444"/>
      <c r="U247" s="1444"/>
      <c r="V247" s="1444"/>
      <c r="W247" s="1444"/>
      <c r="X247" s="1444"/>
      <c r="Y247" s="1444"/>
      <c r="Z247" s="1444"/>
      <c r="AA247" s="1444"/>
      <c r="AB247" s="1444"/>
      <c r="AC247" s="1444"/>
      <c r="AD247" s="1444"/>
      <c r="AE247" s="1444"/>
      <c r="AF247" s="1444"/>
      <c r="AG247" s="1444"/>
      <c r="AH247" s="1444"/>
      <c r="AI247" s="1444"/>
      <c r="AJ247" s="1444"/>
      <c r="AK247" s="1444"/>
      <c r="AL247" s="1444"/>
      <c r="AM247" s="1444"/>
      <c r="AN247" s="1444"/>
      <c r="AO247" s="1444"/>
      <c r="AP247" s="1444"/>
      <c r="AQ247" s="1444"/>
      <c r="AR247" s="1444"/>
      <c r="AS247" s="1444"/>
      <c r="AT247" s="1444"/>
      <c r="AU247" s="1444"/>
      <c r="AV247" s="1444"/>
      <c r="AW247" s="1444"/>
      <c r="AX247" s="1445"/>
      <c r="AY247" s="1444"/>
      <c r="AZ247" s="1444"/>
      <c r="BA247" s="1444"/>
      <c r="BB247" s="1444"/>
      <c r="BC247" s="1445"/>
      <c r="BD247" s="1445"/>
      <c r="BE247" s="1445"/>
      <c r="BF247" s="1445"/>
      <c r="BG247" s="1445"/>
      <c r="BH247" s="1445"/>
      <c r="BI247" s="1444"/>
      <c r="BJ247" s="1444"/>
      <c r="BK247" s="1444"/>
      <c r="BL247" s="1444"/>
      <c r="BM247" s="1444"/>
      <c r="BN247" s="1320"/>
      <c r="BO247" s="1320"/>
      <c r="BP247" s="1320"/>
      <c r="BQ247" s="1320"/>
      <c r="BR247" s="1320"/>
      <c r="BS247" s="1320"/>
      <c r="BT247" s="1320"/>
      <c r="BU247" s="1320"/>
      <c r="BV247" s="1320"/>
      <c r="BW247" s="1320"/>
      <c r="BX247" s="1320"/>
      <c r="BY247" s="1320"/>
      <c r="BZ247" s="1320"/>
      <c r="CA247" s="1320"/>
      <c r="CB247" s="1320"/>
      <c r="CC247" s="1320"/>
      <c r="CD247" s="1320"/>
    </row>
    <row r="248" spans="1:82" s="1442" customFormat="1" ht="12.75" hidden="1" customHeight="1">
      <c r="A248" s="1320" t="str">
        <f t="shared" si="0"/>
        <v>CRIS011009</v>
      </c>
      <c r="B248" s="1447">
        <v>2370</v>
      </c>
      <c r="C248" s="1321" t="s">
        <v>2450</v>
      </c>
      <c r="D248" s="1320" t="s">
        <v>2451</v>
      </c>
      <c r="E248" s="1320" t="s">
        <v>2452</v>
      </c>
      <c r="F248" s="1322" t="s">
        <v>2047</v>
      </c>
      <c r="G248" s="1322" t="s">
        <v>2453</v>
      </c>
      <c r="K248" s="1443"/>
      <c r="L248" s="1320"/>
      <c r="M248" s="1443"/>
      <c r="N248" s="1443"/>
      <c r="O248" s="1444"/>
      <c r="P248" s="1444"/>
      <c r="Q248" s="1444"/>
      <c r="R248" s="1444"/>
      <c r="S248" s="1444"/>
      <c r="T248" s="1444"/>
      <c r="U248" s="1444"/>
      <c r="V248" s="1444"/>
      <c r="W248" s="1444"/>
      <c r="X248" s="1444"/>
      <c r="Y248" s="1444"/>
      <c r="Z248" s="1444"/>
      <c r="AA248" s="1444"/>
      <c r="AB248" s="1444"/>
      <c r="AC248" s="1444"/>
      <c r="AD248" s="1444"/>
      <c r="AE248" s="1444"/>
      <c r="AF248" s="1444"/>
      <c r="AG248" s="1444"/>
      <c r="AH248" s="1444"/>
      <c r="AI248" s="1444"/>
      <c r="AJ248" s="1444"/>
      <c r="AK248" s="1444"/>
      <c r="AL248" s="1444"/>
      <c r="AM248" s="1444"/>
      <c r="AN248" s="1444"/>
      <c r="AO248" s="1444"/>
      <c r="AP248" s="1444"/>
      <c r="AQ248" s="1444"/>
      <c r="AR248" s="1444"/>
      <c r="AS248" s="1444"/>
      <c r="AT248" s="1444"/>
      <c r="AU248" s="1444"/>
      <c r="AV248" s="1444"/>
      <c r="AW248" s="1444"/>
      <c r="AX248" s="1445"/>
      <c r="AY248" s="1444"/>
      <c r="AZ248" s="1444"/>
      <c r="BA248" s="1444"/>
      <c r="BB248" s="1444"/>
      <c r="BC248" s="1445"/>
      <c r="BD248" s="1445"/>
      <c r="BE248" s="1445"/>
      <c r="BF248" s="1445"/>
      <c r="BG248" s="1445"/>
      <c r="BH248" s="1445"/>
      <c r="BI248" s="1444"/>
      <c r="BJ248" s="1444"/>
      <c r="BK248" s="1444"/>
      <c r="BL248" s="1444"/>
      <c r="BM248" s="1444"/>
      <c r="BN248" s="1320"/>
      <c r="BO248" s="1320"/>
      <c r="BP248" s="1320"/>
      <c r="BQ248" s="1320"/>
      <c r="BR248" s="1320"/>
      <c r="BS248" s="1320"/>
      <c r="BT248" s="1320"/>
      <c r="BU248" s="1320"/>
      <c r="BV248" s="1320"/>
      <c r="BW248" s="1320"/>
      <c r="BX248" s="1320"/>
      <c r="BY248" s="1320"/>
      <c r="BZ248" s="1320"/>
      <c r="CA248" s="1320"/>
      <c r="CB248" s="1320"/>
      <c r="CC248" s="1320"/>
      <c r="CD248" s="1320"/>
    </row>
    <row r="249" spans="1:82" s="1442" customFormat="1" ht="12.75" hidden="1" customHeight="1">
      <c r="A249" s="1320" t="str">
        <f t="shared" si="0"/>
        <v>KRIC825009</v>
      </c>
      <c r="B249" s="1447">
        <v>2450</v>
      </c>
      <c r="C249" s="1321" t="s">
        <v>2737</v>
      </c>
      <c r="D249" s="1320" t="s">
        <v>2738</v>
      </c>
      <c r="E249" s="1320" t="s">
        <v>2739</v>
      </c>
      <c r="F249" s="1322" t="s">
        <v>2740</v>
      </c>
      <c r="G249" s="1322" t="s">
        <v>2741</v>
      </c>
      <c r="K249" s="1443"/>
      <c r="L249" s="1320"/>
      <c r="M249" s="1443"/>
      <c r="N249" s="1443"/>
      <c r="O249" s="1444"/>
      <c r="P249" s="1444"/>
      <c r="Q249" s="1444"/>
      <c r="R249" s="1444"/>
      <c r="S249" s="1444"/>
      <c r="T249" s="1444"/>
      <c r="U249" s="1444"/>
      <c r="V249" s="1444"/>
      <c r="W249" s="1444"/>
      <c r="X249" s="1444"/>
      <c r="Y249" s="1444"/>
      <c r="Z249" s="1444"/>
      <c r="AA249" s="1444"/>
      <c r="AB249" s="1444"/>
      <c r="AC249" s="1444"/>
      <c r="AD249" s="1444"/>
      <c r="AE249" s="1444"/>
      <c r="AF249" s="1444"/>
      <c r="AG249" s="1444"/>
      <c r="AH249" s="1444"/>
      <c r="AI249" s="1444"/>
      <c r="AJ249" s="1444"/>
      <c r="AK249" s="1444"/>
      <c r="AL249" s="1444"/>
      <c r="AM249" s="1444"/>
      <c r="AN249" s="1444"/>
      <c r="AO249" s="1444"/>
      <c r="AP249" s="1444"/>
      <c r="AQ249" s="1444"/>
      <c r="AR249" s="1444"/>
      <c r="AS249" s="1444"/>
      <c r="AT249" s="1444"/>
      <c r="AU249" s="1444"/>
      <c r="AV249" s="1444"/>
      <c r="AW249" s="1444"/>
      <c r="AX249" s="1445"/>
      <c r="AY249" s="1444"/>
      <c r="AZ249" s="1444"/>
      <c r="BA249" s="1444"/>
      <c r="BB249" s="1444"/>
      <c r="BC249" s="1445"/>
      <c r="BD249" s="1445"/>
      <c r="BE249" s="1445"/>
      <c r="BF249" s="1445"/>
      <c r="BG249" s="1445"/>
      <c r="BH249" s="1445"/>
      <c r="BI249" s="1444"/>
      <c r="BJ249" s="1444"/>
      <c r="BK249" s="1444"/>
      <c r="BL249" s="1444"/>
      <c r="BM249" s="1444"/>
      <c r="BN249" s="1320"/>
      <c r="BO249" s="1320"/>
      <c r="BP249" s="1320"/>
      <c r="BQ249" s="1320"/>
      <c r="BR249" s="1320"/>
      <c r="BS249" s="1320"/>
      <c r="BT249" s="1320"/>
      <c r="BU249" s="1320"/>
      <c r="BV249" s="1320"/>
      <c r="BW249" s="1320"/>
      <c r="BX249" s="1320"/>
      <c r="BY249" s="1320"/>
      <c r="BZ249" s="1320"/>
      <c r="CA249" s="1320"/>
      <c r="CB249" s="1320"/>
      <c r="CC249" s="1320"/>
      <c r="CD249" s="1320"/>
    </row>
    <row r="250" spans="1:82" s="1442" customFormat="1" ht="12.75" hidden="1" customHeight="1">
      <c r="A250" s="1320" t="str">
        <f t="shared" si="0"/>
        <v>MBIC8EX001</v>
      </c>
      <c r="B250" s="1447">
        <v>2455</v>
      </c>
      <c r="C250" s="1321" t="s">
        <v>2601</v>
      </c>
      <c r="D250" s="1320" t="s">
        <v>2602</v>
      </c>
      <c r="E250" s="1320" t="s">
        <v>2603</v>
      </c>
      <c r="F250" s="1322" t="s">
        <v>2493</v>
      </c>
      <c r="G250" s="1322" t="s">
        <v>2604</v>
      </c>
      <c r="K250" s="1443"/>
      <c r="L250" s="1320"/>
      <c r="M250" s="1443"/>
      <c r="N250" s="1443"/>
      <c r="O250" s="1444"/>
      <c r="P250" s="1444"/>
      <c r="Q250" s="1444"/>
      <c r="R250" s="1444"/>
      <c r="S250" s="1444"/>
      <c r="T250" s="1444"/>
      <c r="U250" s="1444"/>
      <c r="V250" s="1444"/>
      <c r="W250" s="1444"/>
      <c r="X250" s="1444"/>
      <c r="Y250" s="1444"/>
      <c r="Z250" s="1444"/>
      <c r="AA250" s="1444"/>
      <c r="AB250" s="1444"/>
      <c r="AC250" s="1444"/>
      <c r="AD250" s="1444"/>
      <c r="AE250" s="1444"/>
      <c r="AF250" s="1444"/>
      <c r="AG250" s="1444"/>
      <c r="AH250" s="1444"/>
      <c r="AI250" s="1444"/>
      <c r="AJ250" s="1444"/>
      <c r="AK250" s="1444"/>
      <c r="AL250" s="1444"/>
      <c r="AM250" s="1444"/>
      <c r="AN250" s="1444"/>
      <c r="AO250" s="1444"/>
      <c r="AP250" s="1444"/>
      <c r="AQ250" s="1444"/>
      <c r="AR250" s="1444"/>
      <c r="AS250" s="1444"/>
      <c r="AT250" s="1444"/>
      <c r="AU250" s="1444"/>
      <c r="AV250" s="1444"/>
      <c r="AW250" s="1444"/>
      <c r="AX250" s="1445"/>
      <c r="AY250" s="1444"/>
      <c r="AZ250" s="1444"/>
      <c r="BA250" s="1444"/>
      <c r="BB250" s="1444"/>
      <c r="BC250" s="1445"/>
      <c r="BD250" s="1445"/>
      <c r="BE250" s="1445"/>
      <c r="BF250" s="1445"/>
      <c r="BG250" s="1445"/>
      <c r="BH250" s="1445"/>
      <c r="BI250" s="1444"/>
      <c r="BJ250" s="1444"/>
      <c r="BK250" s="1444"/>
      <c r="BL250" s="1444"/>
      <c r="BM250" s="1444"/>
      <c r="BN250" s="1320"/>
      <c r="BO250" s="1320"/>
      <c r="BP250" s="1320"/>
      <c r="BQ250" s="1320"/>
      <c r="BR250" s="1320"/>
      <c r="BS250" s="1320"/>
      <c r="BT250" s="1320"/>
      <c r="BU250" s="1320"/>
      <c r="BV250" s="1320"/>
      <c r="BW250" s="1320"/>
      <c r="BX250" s="1320"/>
      <c r="BY250" s="1320"/>
      <c r="BZ250" s="1320"/>
      <c r="CA250" s="1320"/>
      <c r="CB250" s="1320"/>
      <c r="CC250" s="1320"/>
      <c r="CD250" s="1320"/>
    </row>
    <row r="251" spans="1:82" s="1442" customFormat="1" ht="12.75" hidden="1" customHeight="1">
      <c r="A251" s="1320" t="str">
        <f t="shared" si="0"/>
        <v>MOIC831008</v>
      </c>
      <c r="B251" s="1447">
        <v>2470</v>
      </c>
      <c r="C251" s="1321" t="s">
        <v>2742</v>
      </c>
      <c r="D251" s="1320" t="s">
        <v>2743</v>
      </c>
      <c r="E251" s="1320" t="s">
        <v>2744</v>
      </c>
      <c r="F251" s="1322" t="s">
        <v>2662</v>
      </c>
      <c r="G251" s="1322" t="s">
        <v>2745</v>
      </c>
      <c r="K251" s="1443"/>
      <c r="L251" s="1320"/>
      <c r="M251" s="1443"/>
      <c r="N251" s="1443"/>
      <c r="O251" s="1444"/>
      <c r="P251" s="1444"/>
      <c r="Q251" s="1444"/>
      <c r="R251" s="1444"/>
      <c r="S251" s="1444"/>
      <c r="T251" s="1444"/>
      <c r="U251" s="1444"/>
      <c r="V251" s="1444"/>
      <c r="W251" s="1444"/>
      <c r="X251" s="1444"/>
      <c r="Y251" s="1444"/>
      <c r="Z251" s="1444"/>
      <c r="AA251" s="1444"/>
      <c r="AB251" s="1444"/>
      <c r="AC251" s="1444"/>
      <c r="AD251" s="1444"/>
      <c r="AE251" s="1444"/>
      <c r="AF251" s="1444"/>
      <c r="AG251" s="1444"/>
      <c r="AH251" s="1444"/>
      <c r="AI251" s="1444"/>
      <c r="AJ251" s="1444"/>
      <c r="AK251" s="1444"/>
      <c r="AL251" s="1444"/>
      <c r="AM251" s="1444"/>
      <c r="AN251" s="1444"/>
      <c r="AO251" s="1444"/>
      <c r="AP251" s="1444"/>
      <c r="AQ251" s="1444"/>
      <c r="AR251" s="1444"/>
      <c r="AS251" s="1444"/>
      <c r="AT251" s="1444"/>
      <c r="AU251" s="1444"/>
      <c r="AV251" s="1444"/>
      <c r="AW251" s="1444"/>
      <c r="AX251" s="1445"/>
      <c r="AY251" s="1444"/>
      <c r="AZ251" s="1444"/>
      <c r="BA251" s="1444"/>
      <c r="BB251" s="1444"/>
      <c r="BC251" s="1445"/>
      <c r="BD251" s="1445"/>
      <c r="BE251" s="1445"/>
      <c r="BF251" s="1445"/>
      <c r="BG251" s="1445"/>
      <c r="BH251" s="1445"/>
      <c r="BI251" s="1444"/>
      <c r="BJ251" s="1444"/>
      <c r="BK251" s="1444"/>
      <c r="BL251" s="1444"/>
      <c r="BM251" s="1444"/>
      <c r="BN251" s="1320"/>
      <c r="BO251" s="1320"/>
      <c r="BP251" s="1320"/>
      <c r="BQ251" s="1320"/>
      <c r="BR251" s="1320"/>
      <c r="BS251" s="1320"/>
      <c r="BT251" s="1320"/>
      <c r="BU251" s="1320"/>
      <c r="BV251" s="1320"/>
      <c r="BW251" s="1320"/>
      <c r="BX251" s="1320"/>
      <c r="BY251" s="1320"/>
      <c r="BZ251" s="1320"/>
      <c r="CA251" s="1320"/>
      <c r="CB251" s="1320"/>
      <c r="CC251" s="1320"/>
      <c r="CD251" s="1320"/>
    </row>
    <row r="252" spans="1:82" s="1442" customFormat="1" ht="12.75" hidden="1" customHeight="1">
      <c r="A252" s="1320" t="str">
        <f t="shared" si="0"/>
        <v>GOIC80200T</v>
      </c>
      <c r="B252" s="1447">
        <v>2497</v>
      </c>
      <c r="C252" s="1321" t="s">
        <v>2605</v>
      </c>
      <c r="D252" s="1320" t="s">
        <v>2606</v>
      </c>
      <c r="E252" s="1320" t="s">
        <v>2607</v>
      </c>
      <c r="F252" s="1322" t="s">
        <v>2522</v>
      </c>
      <c r="G252" s="1322" t="s">
        <v>2608</v>
      </c>
      <c r="K252" s="1443"/>
      <c r="L252" s="1320"/>
      <c r="M252" s="1443"/>
      <c r="N252" s="1443"/>
      <c r="O252" s="1444"/>
      <c r="P252" s="1444"/>
      <c r="Q252" s="1444"/>
      <c r="R252" s="1444"/>
      <c r="S252" s="1444"/>
      <c r="T252" s="1444"/>
      <c r="U252" s="1444"/>
      <c r="V252" s="1444"/>
      <c r="W252" s="1444"/>
      <c r="X252" s="1444"/>
      <c r="Y252" s="1444"/>
      <c r="Z252" s="1444"/>
      <c r="AA252" s="1444"/>
      <c r="AB252" s="1444"/>
      <c r="AC252" s="1444"/>
      <c r="AD252" s="1444"/>
      <c r="AE252" s="1444"/>
      <c r="AF252" s="1444"/>
      <c r="AG252" s="1444"/>
      <c r="AH252" s="1444"/>
      <c r="AI252" s="1444"/>
      <c r="AJ252" s="1444"/>
      <c r="AK252" s="1444"/>
      <c r="AL252" s="1444"/>
      <c r="AM252" s="1444"/>
      <c r="AN252" s="1444"/>
      <c r="AO252" s="1444"/>
      <c r="AP252" s="1444"/>
      <c r="AQ252" s="1444"/>
      <c r="AR252" s="1444"/>
      <c r="AS252" s="1444"/>
      <c r="AT252" s="1444"/>
      <c r="AU252" s="1444"/>
      <c r="AV252" s="1444"/>
      <c r="AW252" s="1444"/>
      <c r="AX252" s="1445"/>
      <c r="AY252" s="1444"/>
      <c r="AZ252" s="1444"/>
      <c r="BA252" s="1444"/>
      <c r="BB252" s="1444"/>
      <c r="BC252" s="1445"/>
      <c r="BD252" s="1445"/>
      <c r="BE252" s="1445"/>
      <c r="BF252" s="1445"/>
      <c r="BG252" s="1445"/>
      <c r="BH252" s="1445"/>
      <c r="BI252" s="1444"/>
      <c r="BJ252" s="1444"/>
      <c r="BK252" s="1444"/>
      <c r="BL252" s="1444"/>
      <c r="BM252" s="1444"/>
      <c r="BN252" s="1320"/>
      <c r="BO252" s="1320"/>
      <c r="BP252" s="1320"/>
      <c r="BQ252" s="1320"/>
      <c r="BR252" s="1320"/>
      <c r="BS252" s="1320"/>
      <c r="BT252" s="1320"/>
      <c r="BU252" s="1320"/>
      <c r="BV252" s="1320"/>
      <c r="BW252" s="1320"/>
      <c r="BX252" s="1320"/>
      <c r="BY252" s="1320"/>
      <c r="BZ252" s="1320"/>
      <c r="CA252" s="1320"/>
      <c r="CB252" s="1320"/>
      <c r="CC252" s="1320"/>
      <c r="CD252" s="1320"/>
    </row>
    <row r="253" spans="1:82" s="1442" customFormat="1" ht="12.75" hidden="1" customHeight="1">
      <c r="A253" s="1320" t="str">
        <f t="shared" si="0"/>
        <v>AVTD03000B</v>
      </c>
      <c r="B253" s="1447">
        <v>2504</v>
      </c>
      <c r="C253" s="1321" t="s">
        <v>2524</v>
      </c>
      <c r="D253" s="1320" t="s">
        <v>2525</v>
      </c>
      <c r="E253" s="1320" t="s">
        <v>2526</v>
      </c>
      <c r="F253" s="1322" t="s">
        <v>2527</v>
      </c>
      <c r="G253" s="1322" t="s">
        <v>2528</v>
      </c>
      <c r="K253" s="1443"/>
      <c r="L253" s="1320"/>
      <c r="M253" s="1443"/>
      <c r="N253" s="1443"/>
      <c r="O253" s="1444"/>
      <c r="P253" s="1444"/>
      <c r="Q253" s="1444"/>
      <c r="R253" s="1444"/>
      <c r="S253" s="1444"/>
      <c r="T253" s="1444"/>
      <c r="U253" s="1444"/>
      <c r="V253" s="1444"/>
      <c r="W253" s="1444"/>
      <c r="X253" s="1444"/>
      <c r="Y253" s="1444"/>
      <c r="Z253" s="1444"/>
      <c r="AA253" s="1444"/>
      <c r="AB253" s="1444"/>
      <c r="AC253" s="1444"/>
      <c r="AD253" s="1444"/>
      <c r="AE253" s="1444"/>
      <c r="AF253" s="1444"/>
      <c r="AG253" s="1444"/>
      <c r="AH253" s="1444"/>
      <c r="AI253" s="1444"/>
      <c r="AJ253" s="1444"/>
      <c r="AK253" s="1444"/>
      <c r="AL253" s="1444"/>
      <c r="AM253" s="1444"/>
      <c r="AN253" s="1444"/>
      <c r="AO253" s="1444"/>
      <c r="AP253" s="1444"/>
      <c r="AQ253" s="1444"/>
      <c r="AR253" s="1444"/>
      <c r="AS253" s="1444"/>
      <c r="AT253" s="1444"/>
      <c r="AU253" s="1444"/>
      <c r="AV253" s="1444"/>
      <c r="AW253" s="1444"/>
      <c r="AX253" s="1445"/>
      <c r="AY253" s="1444"/>
      <c r="AZ253" s="1444"/>
      <c r="BA253" s="1444"/>
      <c r="BB253" s="1444"/>
      <c r="BC253" s="1445"/>
      <c r="BD253" s="1445"/>
      <c r="BE253" s="1445"/>
      <c r="BF253" s="1445"/>
      <c r="BG253" s="1445"/>
      <c r="BH253" s="1445"/>
      <c r="BI253" s="1444"/>
      <c r="BJ253" s="1444"/>
      <c r="BK253" s="1444"/>
      <c r="BL253" s="1444"/>
      <c r="BM253" s="1444"/>
      <c r="BN253" s="1320"/>
      <c r="BO253" s="1320"/>
      <c r="BP253" s="1320"/>
      <c r="BQ253" s="1320"/>
      <c r="BR253" s="1320"/>
      <c r="BS253" s="1320"/>
      <c r="BT253" s="1320"/>
      <c r="BU253" s="1320"/>
      <c r="BV253" s="1320"/>
      <c r="BW253" s="1320"/>
      <c r="BX253" s="1320"/>
      <c r="BY253" s="1320"/>
      <c r="BZ253" s="1320"/>
      <c r="CA253" s="1320"/>
      <c r="CB253" s="1320"/>
      <c r="CC253" s="1320"/>
      <c r="CD253" s="1320"/>
    </row>
    <row r="254" spans="1:82" s="1442" customFormat="1" ht="12.75" hidden="1" customHeight="1">
      <c r="A254" s="1320" t="str">
        <f t="shared" si="0"/>
        <v>RCIC84400E</v>
      </c>
      <c r="B254" s="1447">
        <v>2520</v>
      </c>
      <c r="C254" s="1321" t="s">
        <v>2746</v>
      </c>
      <c r="D254" s="1320" t="s">
        <v>2747</v>
      </c>
      <c r="E254" s="1320" t="s">
        <v>2748</v>
      </c>
      <c r="F254" s="1322" t="s">
        <v>2749</v>
      </c>
      <c r="G254" s="1322" t="s">
        <v>2750</v>
      </c>
      <c r="K254" s="1443"/>
      <c r="L254" s="1320"/>
      <c r="M254" s="1443"/>
      <c r="N254" s="1443"/>
      <c r="O254" s="1444"/>
      <c r="P254" s="1444"/>
      <c r="Q254" s="1444"/>
      <c r="R254" s="1444"/>
      <c r="S254" s="1444"/>
      <c r="T254" s="1444"/>
      <c r="U254" s="1444"/>
      <c r="V254" s="1444"/>
      <c r="W254" s="1444"/>
      <c r="X254" s="1444"/>
      <c r="Y254" s="1444"/>
      <c r="Z254" s="1444"/>
      <c r="AA254" s="1444"/>
      <c r="AB254" s="1444"/>
      <c r="AC254" s="1444"/>
      <c r="AD254" s="1444"/>
      <c r="AE254" s="1444"/>
      <c r="AF254" s="1444"/>
      <c r="AG254" s="1444"/>
      <c r="AH254" s="1444"/>
      <c r="AI254" s="1444"/>
      <c r="AJ254" s="1444"/>
      <c r="AK254" s="1444"/>
      <c r="AL254" s="1444"/>
      <c r="AM254" s="1444"/>
      <c r="AN254" s="1444"/>
      <c r="AO254" s="1444"/>
      <c r="AP254" s="1444"/>
      <c r="AQ254" s="1444"/>
      <c r="AR254" s="1444"/>
      <c r="AS254" s="1444"/>
      <c r="AT254" s="1444"/>
      <c r="AU254" s="1444"/>
      <c r="AV254" s="1444"/>
      <c r="AW254" s="1444"/>
      <c r="AX254" s="1445"/>
      <c r="AY254" s="1444"/>
      <c r="AZ254" s="1444"/>
      <c r="BA254" s="1444"/>
      <c r="BB254" s="1444"/>
      <c r="BC254" s="1445"/>
      <c r="BD254" s="1445"/>
      <c r="BE254" s="1445"/>
      <c r="BF254" s="1445"/>
      <c r="BG254" s="1445"/>
      <c r="BH254" s="1445"/>
      <c r="BI254" s="1444"/>
      <c r="BJ254" s="1444"/>
      <c r="BK254" s="1444"/>
      <c r="BL254" s="1444"/>
      <c r="BM254" s="1444"/>
      <c r="BN254" s="1320"/>
      <c r="BO254" s="1320"/>
      <c r="BP254" s="1320"/>
      <c r="BQ254" s="1320"/>
      <c r="BR254" s="1320"/>
      <c r="BS254" s="1320"/>
      <c r="BT254" s="1320"/>
      <c r="BU254" s="1320"/>
      <c r="BV254" s="1320"/>
      <c r="BW254" s="1320"/>
      <c r="BX254" s="1320"/>
      <c r="BY254" s="1320"/>
      <c r="BZ254" s="1320"/>
      <c r="CA254" s="1320"/>
      <c r="CB254" s="1320"/>
      <c r="CC254" s="1320"/>
      <c r="CD254" s="1320"/>
    </row>
    <row r="255" spans="1:82" s="1442" customFormat="1" ht="12.75" hidden="1" customHeight="1">
      <c r="A255" s="1320" t="str">
        <f t="shared" si="0"/>
        <v>BSIC8AB00G</v>
      </c>
      <c r="B255" s="1447">
        <v>2558</v>
      </c>
      <c r="C255" s="1321" t="s">
        <v>2529</v>
      </c>
      <c r="D255" s="1320" t="s">
        <v>2530</v>
      </c>
      <c r="E255" s="1320" t="s">
        <v>2531</v>
      </c>
      <c r="F255" s="1322" t="s">
        <v>1367</v>
      </c>
      <c r="G255" s="1322" t="s">
        <v>2532</v>
      </c>
      <c r="K255" s="1443"/>
      <c r="L255" s="1320"/>
      <c r="M255" s="1443"/>
      <c r="N255" s="1443"/>
      <c r="O255" s="1444"/>
      <c r="P255" s="1444"/>
      <c r="Q255" s="1444"/>
      <c r="R255" s="1444"/>
      <c r="S255" s="1444"/>
      <c r="T255" s="1444"/>
      <c r="U255" s="1444"/>
      <c r="V255" s="1444"/>
      <c r="W255" s="1444"/>
      <c r="X255" s="1444"/>
      <c r="Y255" s="1444"/>
      <c r="Z255" s="1444"/>
      <c r="AA255" s="1444"/>
      <c r="AB255" s="1444"/>
      <c r="AC255" s="1444"/>
      <c r="AD255" s="1444"/>
      <c r="AE255" s="1444"/>
      <c r="AF255" s="1444"/>
      <c r="AG255" s="1444"/>
      <c r="AH255" s="1444"/>
      <c r="AI255" s="1444"/>
      <c r="AJ255" s="1444"/>
      <c r="AK255" s="1444"/>
      <c r="AL255" s="1444"/>
      <c r="AM255" s="1444"/>
      <c r="AN255" s="1444"/>
      <c r="AO255" s="1444"/>
      <c r="AP255" s="1444"/>
      <c r="AQ255" s="1444"/>
      <c r="AR255" s="1444"/>
      <c r="AS255" s="1444"/>
      <c r="AT255" s="1444"/>
      <c r="AU255" s="1444"/>
      <c r="AV255" s="1444"/>
      <c r="AW255" s="1444"/>
      <c r="AX255" s="1445"/>
      <c r="AY255" s="1444"/>
      <c r="AZ255" s="1444"/>
      <c r="BA255" s="1444"/>
      <c r="BB255" s="1444"/>
      <c r="BC255" s="1445"/>
      <c r="BD255" s="1445"/>
      <c r="BE255" s="1445"/>
      <c r="BF255" s="1445"/>
      <c r="BG255" s="1445"/>
      <c r="BH255" s="1445"/>
      <c r="BI255" s="1444"/>
      <c r="BJ255" s="1444"/>
      <c r="BK255" s="1444"/>
      <c r="BL255" s="1444"/>
      <c r="BM255" s="1444"/>
      <c r="BN255" s="1320"/>
      <c r="BO255" s="1320"/>
      <c r="BP255" s="1320"/>
      <c r="BQ255" s="1320"/>
      <c r="BR255" s="1320"/>
      <c r="BS255" s="1320"/>
      <c r="BT255" s="1320"/>
      <c r="BU255" s="1320"/>
      <c r="BV255" s="1320"/>
      <c r="BW255" s="1320"/>
      <c r="BX255" s="1320"/>
      <c r="BY255" s="1320"/>
      <c r="BZ255" s="1320"/>
      <c r="CA255" s="1320"/>
      <c r="CB255" s="1320"/>
      <c r="CC255" s="1320"/>
      <c r="CD255" s="1320"/>
    </row>
    <row r="256" spans="1:82" s="1442" customFormat="1" ht="12.75" hidden="1" customHeight="1">
      <c r="A256" s="1320" t="str">
        <f t="shared" si="0"/>
        <v>BGSL01000T</v>
      </c>
      <c r="B256" s="1447">
        <v>2580</v>
      </c>
      <c r="C256" s="1321" t="s">
        <v>2751</v>
      </c>
      <c r="D256" s="1320" t="s">
        <v>2752</v>
      </c>
      <c r="E256" s="1320" t="s">
        <v>2753</v>
      </c>
      <c r="F256" s="1322" t="s">
        <v>2457</v>
      </c>
      <c r="G256" s="1322" t="s">
        <v>2754</v>
      </c>
      <c r="K256" s="1443"/>
      <c r="L256" s="1320"/>
      <c r="M256" s="1443"/>
      <c r="N256" s="1443"/>
      <c r="O256" s="1444"/>
      <c r="P256" s="1444"/>
      <c r="Q256" s="1444"/>
      <c r="R256" s="1444"/>
      <c r="S256" s="1444"/>
      <c r="T256" s="1444"/>
      <c r="U256" s="1444"/>
      <c r="V256" s="1444"/>
      <c r="W256" s="1444"/>
      <c r="X256" s="1444"/>
      <c r="Y256" s="1444"/>
      <c r="Z256" s="1444"/>
      <c r="AA256" s="1444"/>
      <c r="AB256" s="1444"/>
      <c r="AC256" s="1444"/>
      <c r="AD256" s="1444"/>
      <c r="AE256" s="1444"/>
      <c r="AF256" s="1444"/>
      <c r="AG256" s="1444"/>
      <c r="AH256" s="1444"/>
      <c r="AI256" s="1444"/>
      <c r="AJ256" s="1444"/>
      <c r="AK256" s="1444"/>
      <c r="AL256" s="1444"/>
      <c r="AM256" s="1444"/>
      <c r="AN256" s="1444"/>
      <c r="AO256" s="1444"/>
      <c r="AP256" s="1444"/>
      <c r="AQ256" s="1444"/>
      <c r="AR256" s="1444"/>
      <c r="AS256" s="1444"/>
      <c r="AT256" s="1444"/>
      <c r="AU256" s="1444"/>
      <c r="AV256" s="1444"/>
      <c r="AW256" s="1444"/>
      <c r="AX256" s="1445"/>
      <c r="AY256" s="1444"/>
      <c r="AZ256" s="1444"/>
      <c r="BA256" s="1444"/>
      <c r="BB256" s="1444"/>
      <c r="BC256" s="1445"/>
      <c r="BD256" s="1445"/>
      <c r="BE256" s="1445"/>
      <c r="BF256" s="1445"/>
      <c r="BG256" s="1445"/>
      <c r="BH256" s="1445"/>
      <c r="BI256" s="1444"/>
      <c r="BJ256" s="1444"/>
      <c r="BK256" s="1444"/>
      <c r="BL256" s="1444"/>
      <c r="BM256" s="1444"/>
      <c r="BN256" s="1320"/>
      <c r="BO256" s="1320"/>
      <c r="BP256" s="1320"/>
      <c r="BQ256" s="1320"/>
      <c r="BR256" s="1320"/>
      <c r="BS256" s="1320"/>
      <c r="BT256" s="1320"/>
      <c r="BU256" s="1320"/>
      <c r="BV256" s="1320"/>
      <c r="BW256" s="1320"/>
      <c r="BX256" s="1320"/>
      <c r="BY256" s="1320"/>
      <c r="BZ256" s="1320"/>
      <c r="CA256" s="1320"/>
      <c r="CB256" s="1320"/>
      <c r="CC256" s="1320"/>
      <c r="CD256" s="1320"/>
    </row>
    <row r="257" spans="1:82" s="1442" customFormat="1" ht="12.75" hidden="1" customHeight="1">
      <c r="A257" s="1320" t="str">
        <f t="shared" si="0"/>
        <v>TVIC86900T</v>
      </c>
      <c r="B257" s="1447">
        <v>2583</v>
      </c>
      <c r="C257" s="1321" t="s">
        <v>2609</v>
      </c>
      <c r="D257" s="1320" t="s">
        <v>2610</v>
      </c>
      <c r="E257" s="1320" t="s">
        <v>2611</v>
      </c>
      <c r="F257" s="1322" t="s">
        <v>2498</v>
      </c>
      <c r="G257" s="1322" t="s">
        <v>2612</v>
      </c>
      <c r="K257" s="1443"/>
      <c r="L257" s="1320"/>
      <c r="M257" s="1443"/>
      <c r="N257" s="1443"/>
      <c r="O257" s="1444"/>
      <c r="P257" s="1444"/>
      <c r="Q257" s="1444"/>
      <c r="R257" s="1444"/>
      <c r="S257" s="1444"/>
      <c r="T257" s="1444"/>
      <c r="U257" s="1444"/>
      <c r="V257" s="1444"/>
      <c r="W257" s="1444"/>
      <c r="X257" s="1444"/>
      <c r="Y257" s="1444"/>
      <c r="Z257" s="1444"/>
      <c r="AA257" s="1444"/>
      <c r="AB257" s="1444"/>
      <c r="AC257" s="1444"/>
      <c r="AD257" s="1444"/>
      <c r="AE257" s="1444"/>
      <c r="AF257" s="1444"/>
      <c r="AG257" s="1444"/>
      <c r="AH257" s="1444"/>
      <c r="AI257" s="1444"/>
      <c r="AJ257" s="1444"/>
      <c r="AK257" s="1444"/>
      <c r="AL257" s="1444"/>
      <c r="AM257" s="1444"/>
      <c r="AN257" s="1444"/>
      <c r="AO257" s="1444"/>
      <c r="AP257" s="1444"/>
      <c r="AQ257" s="1444"/>
      <c r="AR257" s="1444"/>
      <c r="AS257" s="1444"/>
      <c r="AT257" s="1444"/>
      <c r="AU257" s="1444"/>
      <c r="AV257" s="1444"/>
      <c r="AW257" s="1444"/>
      <c r="AX257" s="1445"/>
      <c r="AY257" s="1444"/>
      <c r="AZ257" s="1444"/>
      <c r="BA257" s="1444"/>
      <c r="BB257" s="1444"/>
      <c r="BC257" s="1445"/>
      <c r="BD257" s="1445"/>
      <c r="BE257" s="1445"/>
      <c r="BF257" s="1445"/>
      <c r="BG257" s="1445"/>
      <c r="BH257" s="1445"/>
      <c r="BI257" s="1444"/>
      <c r="BJ257" s="1444"/>
      <c r="BK257" s="1444"/>
      <c r="BL257" s="1444"/>
      <c r="BM257" s="1444"/>
      <c r="BN257" s="1320"/>
      <c r="BO257" s="1320"/>
      <c r="BP257" s="1320"/>
      <c r="BQ257" s="1320"/>
      <c r="BR257" s="1320"/>
      <c r="BS257" s="1320"/>
      <c r="BT257" s="1320"/>
      <c r="BU257" s="1320"/>
      <c r="BV257" s="1320"/>
      <c r="BW257" s="1320"/>
      <c r="BX257" s="1320"/>
      <c r="BY257" s="1320"/>
      <c r="BZ257" s="1320"/>
      <c r="CA257" s="1320"/>
      <c r="CB257" s="1320"/>
      <c r="CC257" s="1320"/>
      <c r="CD257" s="1320"/>
    </row>
    <row r="258" spans="1:82" s="1442" customFormat="1" ht="12.75" hidden="1" customHeight="1">
      <c r="A258" s="1320" t="str">
        <f t="shared" si="0"/>
        <v>BNIC84900V</v>
      </c>
      <c r="B258" s="1447">
        <v>2596</v>
      </c>
      <c r="C258" s="1321" t="s">
        <v>2613</v>
      </c>
      <c r="D258" s="1320" t="s">
        <v>2614</v>
      </c>
      <c r="E258" s="1320" t="s">
        <v>2615</v>
      </c>
      <c r="F258" s="1322" t="s">
        <v>2616</v>
      </c>
      <c r="G258" s="1322" t="s">
        <v>2617</v>
      </c>
      <c r="K258" s="1443"/>
      <c r="L258" s="1320"/>
      <c r="M258" s="1443"/>
      <c r="N258" s="1443"/>
      <c r="O258" s="1444"/>
      <c r="P258" s="1444"/>
      <c r="Q258" s="1444"/>
      <c r="R258" s="1444"/>
      <c r="S258" s="1444"/>
      <c r="T258" s="1444"/>
      <c r="U258" s="1444"/>
      <c r="V258" s="1444"/>
      <c r="W258" s="1444"/>
      <c r="X258" s="1444"/>
      <c r="Y258" s="1444"/>
      <c r="Z258" s="1444"/>
      <c r="AA258" s="1444"/>
      <c r="AB258" s="1444"/>
      <c r="AC258" s="1444"/>
      <c r="AD258" s="1444"/>
      <c r="AE258" s="1444"/>
      <c r="AF258" s="1444"/>
      <c r="AG258" s="1444"/>
      <c r="AH258" s="1444"/>
      <c r="AI258" s="1444"/>
      <c r="AJ258" s="1444"/>
      <c r="AK258" s="1444"/>
      <c r="AL258" s="1444"/>
      <c r="AM258" s="1444"/>
      <c r="AN258" s="1444"/>
      <c r="AO258" s="1444"/>
      <c r="AP258" s="1444"/>
      <c r="AQ258" s="1444"/>
      <c r="AR258" s="1444"/>
      <c r="AS258" s="1444"/>
      <c r="AT258" s="1444"/>
      <c r="AU258" s="1444"/>
      <c r="AV258" s="1444"/>
      <c r="AW258" s="1444"/>
      <c r="AX258" s="1445"/>
      <c r="AY258" s="1444"/>
      <c r="AZ258" s="1444"/>
      <c r="BA258" s="1444"/>
      <c r="BB258" s="1444"/>
      <c r="BC258" s="1445"/>
      <c r="BD258" s="1445"/>
      <c r="BE258" s="1445"/>
      <c r="BF258" s="1445"/>
      <c r="BG258" s="1445"/>
      <c r="BH258" s="1445"/>
      <c r="BI258" s="1444"/>
      <c r="BJ258" s="1444"/>
      <c r="BK258" s="1444"/>
      <c r="BL258" s="1444"/>
      <c r="BM258" s="1444"/>
      <c r="BN258" s="1320"/>
      <c r="BO258" s="1320"/>
      <c r="BP258" s="1320"/>
      <c r="BQ258" s="1320"/>
      <c r="BR258" s="1320"/>
      <c r="BS258" s="1320"/>
      <c r="BT258" s="1320"/>
      <c r="BU258" s="1320"/>
      <c r="BV258" s="1320"/>
      <c r="BW258" s="1320"/>
      <c r="BX258" s="1320"/>
      <c r="BY258" s="1320"/>
      <c r="BZ258" s="1320"/>
      <c r="CA258" s="1320"/>
      <c r="CB258" s="1320"/>
      <c r="CC258" s="1320"/>
      <c r="CD258" s="1320"/>
    </row>
    <row r="259" spans="1:82" s="1442" customFormat="1" ht="12.75" hidden="1" customHeight="1">
      <c r="A259" s="1320" t="str">
        <f t="shared" si="0"/>
        <v>AGIC84500D</v>
      </c>
      <c r="B259" s="1447">
        <v>2619</v>
      </c>
      <c r="C259" s="1321" t="s">
        <v>2755</v>
      </c>
      <c r="D259" s="1320" t="s">
        <v>2756</v>
      </c>
      <c r="E259" s="1320" t="s">
        <v>2757</v>
      </c>
      <c r="F259" s="1322" t="s">
        <v>2586</v>
      </c>
      <c r="G259" s="1322" t="s">
        <v>2758</v>
      </c>
      <c r="K259" s="1443"/>
      <c r="L259" s="1320"/>
      <c r="M259" s="1443"/>
      <c r="N259" s="1443"/>
      <c r="O259" s="1444"/>
      <c r="P259" s="1444"/>
      <c r="Q259" s="1444"/>
      <c r="R259" s="1444"/>
      <c r="S259" s="1444"/>
      <c r="T259" s="1444"/>
      <c r="U259" s="1444"/>
      <c r="V259" s="1444"/>
      <c r="W259" s="1444"/>
      <c r="X259" s="1444"/>
      <c r="Y259" s="1444"/>
      <c r="Z259" s="1444"/>
      <c r="AA259" s="1444"/>
      <c r="AB259" s="1444"/>
      <c r="AC259" s="1444"/>
      <c r="AD259" s="1444"/>
      <c r="AE259" s="1444"/>
      <c r="AF259" s="1444"/>
      <c r="AG259" s="1444"/>
      <c r="AH259" s="1444"/>
      <c r="AI259" s="1444"/>
      <c r="AJ259" s="1444"/>
      <c r="AK259" s="1444"/>
      <c r="AL259" s="1444"/>
      <c r="AM259" s="1444"/>
      <c r="AN259" s="1444"/>
      <c r="AO259" s="1444"/>
      <c r="AP259" s="1444"/>
      <c r="AQ259" s="1444"/>
      <c r="AR259" s="1444"/>
      <c r="AS259" s="1444"/>
      <c r="AT259" s="1444"/>
      <c r="AU259" s="1444"/>
      <c r="AV259" s="1444"/>
      <c r="AW259" s="1444"/>
      <c r="AX259" s="1445"/>
      <c r="AY259" s="1444"/>
      <c r="AZ259" s="1444"/>
      <c r="BA259" s="1444"/>
      <c r="BB259" s="1444"/>
      <c r="BC259" s="1445"/>
      <c r="BD259" s="1445"/>
      <c r="BE259" s="1445"/>
      <c r="BF259" s="1445"/>
      <c r="BG259" s="1445"/>
      <c r="BH259" s="1445"/>
      <c r="BI259" s="1444"/>
      <c r="BJ259" s="1444"/>
      <c r="BK259" s="1444"/>
      <c r="BL259" s="1444"/>
      <c r="BM259" s="1444"/>
      <c r="BN259" s="1320"/>
      <c r="BO259" s="1320"/>
      <c r="BP259" s="1320"/>
      <c r="BQ259" s="1320"/>
      <c r="BR259" s="1320"/>
      <c r="BS259" s="1320"/>
      <c r="BT259" s="1320"/>
      <c r="BU259" s="1320"/>
      <c r="BV259" s="1320"/>
      <c r="BW259" s="1320"/>
      <c r="BX259" s="1320"/>
      <c r="BY259" s="1320"/>
      <c r="BZ259" s="1320"/>
      <c r="CA259" s="1320"/>
      <c r="CB259" s="1320"/>
      <c r="CC259" s="1320"/>
      <c r="CD259" s="1320"/>
    </row>
    <row r="260" spans="1:82" s="1442" customFormat="1" ht="12.75" hidden="1" customHeight="1">
      <c r="A260" s="1320" t="str">
        <f t="shared" si="0"/>
        <v>BGIC882009</v>
      </c>
      <c r="B260" s="1447">
        <v>2642</v>
      </c>
      <c r="C260" s="1321" t="s">
        <v>2673</v>
      </c>
      <c r="D260" s="1320" t="s">
        <v>2674</v>
      </c>
      <c r="E260" s="1320" t="s">
        <v>2675</v>
      </c>
      <c r="F260" s="1322" t="s">
        <v>2457</v>
      </c>
      <c r="G260" s="1322" t="s">
        <v>2676</v>
      </c>
      <c r="K260" s="1443"/>
      <c r="L260" s="1320"/>
      <c r="M260" s="1443"/>
      <c r="N260" s="1443"/>
      <c r="O260" s="1444"/>
      <c r="P260" s="1444"/>
      <c r="Q260" s="1444"/>
      <c r="R260" s="1444"/>
      <c r="S260" s="1444"/>
      <c r="T260" s="1444"/>
      <c r="U260" s="1444"/>
      <c r="V260" s="1444"/>
      <c r="W260" s="1444"/>
      <c r="X260" s="1444"/>
      <c r="Y260" s="1444"/>
      <c r="Z260" s="1444"/>
      <c r="AA260" s="1444"/>
      <c r="AB260" s="1444"/>
      <c r="AC260" s="1444"/>
      <c r="AD260" s="1444"/>
      <c r="AE260" s="1444"/>
      <c r="AF260" s="1444"/>
      <c r="AG260" s="1444"/>
      <c r="AH260" s="1444"/>
      <c r="AI260" s="1444"/>
      <c r="AJ260" s="1444"/>
      <c r="AK260" s="1444"/>
      <c r="AL260" s="1444"/>
      <c r="AM260" s="1444"/>
      <c r="AN260" s="1444"/>
      <c r="AO260" s="1444"/>
      <c r="AP260" s="1444"/>
      <c r="AQ260" s="1444"/>
      <c r="AR260" s="1444"/>
      <c r="AS260" s="1444"/>
      <c r="AT260" s="1444"/>
      <c r="AU260" s="1444"/>
      <c r="AV260" s="1444"/>
      <c r="AW260" s="1444"/>
      <c r="AX260" s="1445"/>
      <c r="AY260" s="1444"/>
      <c r="AZ260" s="1444"/>
      <c r="BA260" s="1444"/>
      <c r="BB260" s="1444"/>
      <c r="BC260" s="1445"/>
      <c r="BD260" s="1445"/>
      <c r="BE260" s="1445"/>
      <c r="BF260" s="1445"/>
      <c r="BG260" s="1445"/>
      <c r="BH260" s="1445"/>
      <c r="BI260" s="1444"/>
      <c r="BJ260" s="1444"/>
      <c r="BK260" s="1444"/>
      <c r="BL260" s="1444"/>
      <c r="BM260" s="1444"/>
      <c r="BN260" s="1320"/>
      <c r="BO260" s="1320"/>
      <c r="BP260" s="1320"/>
      <c r="BQ260" s="1320"/>
      <c r="BR260" s="1320"/>
      <c r="BS260" s="1320"/>
      <c r="BT260" s="1320"/>
      <c r="BU260" s="1320"/>
      <c r="BV260" s="1320"/>
      <c r="BW260" s="1320"/>
      <c r="BX260" s="1320"/>
      <c r="BY260" s="1320"/>
      <c r="BZ260" s="1320"/>
      <c r="CA260" s="1320"/>
      <c r="CB260" s="1320"/>
      <c r="CC260" s="1320"/>
      <c r="CD260" s="1320"/>
    </row>
    <row r="261" spans="1:82" s="1442" customFormat="1" ht="12.75" hidden="1" customHeight="1">
      <c r="A261" s="1320" t="str">
        <f t="shared" si="0"/>
        <v>BGRH020009</v>
      </c>
      <c r="B261" s="1447">
        <v>2644</v>
      </c>
      <c r="C261" s="1321" t="s">
        <v>2618</v>
      </c>
      <c r="D261" s="1320" t="s">
        <v>2619</v>
      </c>
      <c r="E261" s="1320" t="s">
        <v>2620</v>
      </c>
      <c r="F261" s="1322" t="s">
        <v>2457</v>
      </c>
      <c r="G261" s="1322" t="s">
        <v>2621</v>
      </c>
      <c r="K261" s="1443"/>
      <c r="L261" s="1320"/>
      <c r="M261" s="1443"/>
      <c r="N261" s="1443"/>
      <c r="O261" s="1444"/>
      <c r="P261" s="1444"/>
      <c r="Q261" s="1444"/>
      <c r="R261" s="1444"/>
      <c r="S261" s="1444"/>
      <c r="T261" s="1444"/>
      <c r="U261" s="1444"/>
      <c r="V261" s="1444"/>
      <c r="W261" s="1444"/>
      <c r="X261" s="1444"/>
      <c r="Y261" s="1444"/>
      <c r="Z261" s="1444"/>
      <c r="AA261" s="1444"/>
      <c r="AB261" s="1444"/>
      <c r="AC261" s="1444"/>
      <c r="AD261" s="1444"/>
      <c r="AE261" s="1444"/>
      <c r="AF261" s="1444"/>
      <c r="AG261" s="1444"/>
      <c r="AH261" s="1444"/>
      <c r="AI261" s="1444"/>
      <c r="AJ261" s="1444"/>
      <c r="AK261" s="1444"/>
      <c r="AL261" s="1444"/>
      <c r="AM261" s="1444"/>
      <c r="AN261" s="1444"/>
      <c r="AO261" s="1444"/>
      <c r="AP261" s="1444"/>
      <c r="AQ261" s="1444"/>
      <c r="AR261" s="1444"/>
      <c r="AS261" s="1444"/>
      <c r="AT261" s="1444"/>
      <c r="AU261" s="1444"/>
      <c r="AV261" s="1444"/>
      <c r="AW261" s="1444"/>
      <c r="AX261" s="1445"/>
      <c r="AY261" s="1444"/>
      <c r="AZ261" s="1444"/>
      <c r="BA261" s="1444"/>
      <c r="BB261" s="1444"/>
      <c r="BC261" s="1445"/>
      <c r="BD261" s="1445"/>
      <c r="BE261" s="1445"/>
      <c r="BF261" s="1445"/>
      <c r="BG261" s="1445"/>
      <c r="BH261" s="1445"/>
      <c r="BI261" s="1444"/>
      <c r="BJ261" s="1444"/>
      <c r="BK261" s="1444"/>
      <c r="BL261" s="1444"/>
      <c r="BM261" s="1444"/>
      <c r="BN261" s="1320"/>
      <c r="BO261" s="1320"/>
      <c r="BP261" s="1320"/>
      <c r="BQ261" s="1320"/>
      <c r="BR261" s="1320"/>
      <c r="BS261" s="1320"/>
      <c r="BT261" s="1320"/>
      <c r="BU261" s="1320"/>
      <c r="BV261" s="1320"/>
      <c r="BW261" s="1320"/>
      <c r="BX261" s="1320"/>
      <c r="BY261" s="1320"/>
      <c r="BZ261" s="1320"/>
      <c r="CA261" s="1320"/>
      <c r="CB261" s="1320"/>
      <c r="CC261" s="1320"/>
      <c r="CD261" s="1320"/>
    </row>
    <row r="262" spans="1:82" s="1442" customFormat="1" ht="12.75" hidden="1" customHeight="1">
      <c r="A262" s="1320" t="str">
        <f t="shared" si="0"/>
        <v>NAIC898003</v>
      </c>
      <c r="B262" s="1447">
        <v>2710</v>
      </c>
      <c r="C262" s="1321" t="s">
        <v>2533</v>
      </c>
      <c r="D262" s="1320" t="s">
        <v>2534</v>
      </c>
      <c r="E262" s="1320" t="s">
        <v>2535</v>
      </c>
      <c r="F262" s="1322" t="s">
        <v>2536</v>
      </c>
      <c r="G262" s="1322" t="s">
        <v>2537</v>
      </c>
      <c r="K262" s="1443"/>
      <c r="L262" s="1320"/>
      <c r="M262" s="1443"/>
      <c r="N262" s="1443"/>
      <c r="O262" s="1444"/>
      <c r="P262" s="1444"/>
      <c r="Q262" s="1444"/>
      <c r="R262" s="1444"/>
      <c r="S262" s="1444"/>
      <c r="T262" s="1444"/>
      <c r="U262" s="1444"/>
      <c r="V262" s="1444"/>
      <c r="W262" s="1444"/>
      <c r="X262" s="1444"/>
      <c r="Y262" s="1444"/>
      <c r="Z262" s="1444"/>
      <c r="AA262" s="1444"/>
      <c r="AB262" s="1444"/>
      <c r="AC262" s="1444"/>
      <c r="AD262" s="1444"/>
      <c r="AE262" s="1444"/>
      <c r="AF262" s="1444"/>
      <c r="AG262" s="1444"/>
      <c r="AH262" s="1444"/>
      <c r="AI262" s="1444"/>
      <c r="AJ262" s="1444"/>
      <c r="AK262" s="1444"/>
      <c r="AL262" s="1444"/>
      <c r="AM262" s="1444"/>
      <c r="AN262" s="1444"/>
      <c r="AO262" s="1444"/>
      <c r="AP262" s="1444"/>
      <c r="AQ262" s="1444"/>
      <c r="AR262" s="1444"/>
      <c r="AS262" s="1444"/>
      <c r="AT262" s="1444"/>
      <c r="AU262" s="1444"/>
      <c r="AV262" s="1444"/>
      <c r="AW262" s="1444"/>
      <c r="AX262" s="1445"/>
      <c r="AY262" s="1444"/>
      <c r="AZ262" s="1444"/>
      <c r="BA262" s="1444"/>
      <c r="BB262" s="1444"/>
      <c r="BC262" s="1445"/>
      <c r="BD262" s="1445"/>
      <c r="BE262" s="1445"/>
      <c r="BF262" s="1445"/>
      <c r="BG262" s="1445"/>
      <c r="BH262" s="1445"/>
      <c r="BI262" s="1444"/>
      <c r="BJ262" s="1444"/>
      <c r="BK262" s="1444"/>
      <c r="BL262" s="1444"/>
      <c r="BM262" s="1444"/>
      <c r="BN262" s="1320"/>
      <c r="BO262" s="1320"/>
      <c r="BP262" s="1320"/>
      <c r="BQ262" s="1320"/>
      <c r="BR262" s="1320"/>
      <c r="BS262" s="1320"/>
      <c r="BT262" s="1320"/>
      <c r="BU262" s="1320"/>
      <c r="BV262" s="1320"/>
      <c r="BW262" s="1320"/>
      <c r="BX262" s="1320"/>
      <c r="BY262" s="1320"/>
      <c r="BZ262" s="1320"/>
      <c r="CA262" s="1320"/>
      <c r="CB262" s="1320"/>
      <c r="CC262" s="1320"/>
      <c r="CD262" s="1320"/>
    </row>
    <row r="263" spans="1:82" s="1442" customFormat="1" ht="12.75" hidden="1" customHeight="1">
      <c r="A263" s="1320" t="str">
        <f t="shared" si="0"/>
        <v>BGIC85200D</v>
      </c>
      <c r="B263" s="1447">
        <v>2740</v>
      </c>
      <c r="C263" s="1321" t="s">
        <v>2538</v>
      </c>
      <c r="D263" s="1320" t="s">
        <v>2539</v>
      </c>
      <c r="E263" s="1320" t="s">
        <v>2540</v>
      </c>
      <c r="F263" s="1322" t="s">
        <v>2457</v>
      </c>
      <c r="G263" s="1322" t="s">
        <v>2541</v>
      </c>
      <c r="K263" s="1443"/>
      <c r="L263" s="1320"/>
      <c r="M263" s="1443"/>
      <c r="N263" s="1443"/>
      <c r="O263" s="1444"/>
      <c r="P263" s="1444"/>
      <c r="Q263" s="1444"/>
      <c r="R263" s="1444"/>
      <c r="S263" s="1444"/>
      <c r="T263" s="1444"/>
      <c r="U263" s="1444"/>
      <c r="V263" s="1444"/>
      <c r="W263" s="1444"/>
      <c r="X263" s="1444"/>
      <c r="Y263" s="1444"/>
      <c r="Z263" s="1444"/>
      <c r="AA263" s="1444"/>
      <c r="AB263" s="1444"/>
      <c r="AC263" s="1444"/>
      <c r="AD263" s="1444"/>
      <c r="AE263" s="1444"/>
      <c r="AF263" s="1444"/>
      <c r="AG263" s="1444"/>
      <c r="AH263" s="1444"/>
      <c r="AI263" s="1444"/>
      <c r="AJ263" s="1444"/>
      <c r="AK263" s="1444"/>
      <c r="AL263" s="1444"/>
      <c r="AM263" s="1444"/>
      <c r="AN263" s="1444"/>
      <c r="AO263" s="1444"/>
      <c r="AP263" s="1444"/>
      <c r="AQ263" s="1444"/>
      <c r="AR263" s="1444"/>
      <c r="AS263" s="1444"/>
      <c r="AT263" s="1444"/>
      <c r="AU263" s="1444"/>
      <c r="AV263" s="1444"/>
      <c r="AW263" s="1444"/>
      <c r="AX263" s="1445"/>
      <c r="AY263" s="1444"/>
      <c r="AZ263" s="1444"/>
      <c r="BA263" s="1444"/>
      <c r="BB263" s="1444"/>
      <c r="BC263" s="1445"/>
      <c r="BD263" s="1445"/>
      <c r="BE263" s="1445"/>
      <c r="BF263" s="1445"/>
      <c r="BG263" s="1445"/>
      <c r="BH263" s="1445"/>
      <c r="BI263" s="1444"/>
      <c r="BJ263" s="1444"/>
      <c r="BK263" s="1444"/>
      <c r="BL263" s="1444"/>
      <c r="BM263" s="1444"/>
      <c r="BN263" s="1320"/>
      <c r="BO263" s="1320"/>
      <c r="BP263" s="1320"/>
      <c r="BQ263" s="1320"/>
      <c r="BR263" s="1320"/>
      <c r="BS263" s="1320"/>
      <c r="BT263" s="1320"/>
      <c r="BU263" s="1320"/>
      <c r="BV263" s="1320"/>
      <c r="BW263" s="1320"/>
      <c r="BX263" s="1320"/>
      <c r="BY263" s="1320"/>
      <c r="BZ263" s="1320"/>
      <c r="CA263" s="1320"/>
      <c r="CB263" s="1320"/>
      <c r="CC263" s="1320"/>
      <c r="CD263" s="1320"/>
    </row>
    <row r="264" spans="1:82" s="1442" customFormat="1" ht="12.75" hidden="1" customHeight="1">
      <c r="A264" s="1320" t="str">
        <f t="shared" si="0"/>
        <v>ALIC81300L</v>
      </c>
      <c r="B264" s="1447">
        <v>2778</v>
      </c>
      <c r="C264" s="1321" t="s">
        <v>2759</v>
      </c>
      <c r="D264" s="1320" t="s">
        <v>2760</v>
      </c>
      <c r="E264" s="1320" t="s">
        <v>2761</v>
      </c>
      <c r="F264" s="1322" t="s">
        <v>2625</v>
      </c>
      <c r="G264" s="1322" t="s">
        <v>2762</v>
      </c>
      <c r="K264" s="1443"/>
      <c r="L264" s="1320"/>
      <c r="M264" s="1443"/>
      <c r="N264" s="1443"/>
      <c r="O264" s="1444"/>
      <c r="P264" s="1444"/>
      <c r="Q264" s="1444"/>
      <c r="R264" s="1444"/>
      <c r="S264" s="1444"/>
      <c r="T264" s="1444"/>
      <c r="U264" s="1444"/>
      <c r="V264" s="1444"/>
      <c r="W264" s="1444"/>
      <c r="X264" s="1444"/>
      <c r="Y264" s="1444"/>
      <c r="Z264" s="1444"/>
      <c r="AA264" s="1444"/>
      <c r="AB264" s="1444"/>
      <c r="AC264" s="1444"/>
      <c r="AD264" s="1444"/>
      <c r="AE264" s="1444"/>
      <c r="AF264" s="1444"/>
      <c r="AG264" s="1444"/>
      <c r="AH264" s="1444"/>
      <c r="AI264" s="1444"/>
      <c r="AJ264" s="1444"/>
      <c r="AK264" s="1444"/>
      <c r="AL264" s="1444"/>
      <c r="AM264" s="1444"/>
      <c r="AN264" s="1444"/>
      <c r="AO264" s="1444"/>
      <c r="AP264" s="1444"/>
      <c r="AQ264" s="1444"/>
      <c r="AR264" s="1444"/>
      <c r="AS264" s="1444"/>
      <c r="AT264" s="1444"/>
      <c r="AU264" s="1444"/>
      <c r="AV264" s="1444"/>
      <c r="AW264" s="1444"/>
      <c r="AX264" s="1445"/>
      <c r="AY264" s="1444"/>
      <c r="AZ264" s="1444"/>
      <c r="BA264" s="1444"/>
      <c r="BB264" s="1444"/>
      <c r="BC264" s="1445"/>
      <c r="BD264" s="1445"/>
      <c r="BE264" s="1445"/>
      <c r="BF264" s="1445"/>
      <c r="BG264" s="1445"/>
      <c r="BH264" s="1445"/>
      <c r="BI264" s="1444"/>
      <c r="BJ264" s="1444"/>
      <c r="BK264" s="1444"/>
      <c r="BL264" s="1444"/>
      <c r="BM264" s="1444"/>
      <c r="BN264" s="1320"/>
      <c r="BO264" s="1320"/>
      <c r="BP264" s="1320"/>
      <c r="BQ264" s="1320"/>
      <c r="BR264" s="1320"/>
      <c r="BS264" s="1320"/>
      <c r="BT264" s="1320"/>
      <c r="BU264" s="1320"/>
      <c r="BV264" s="1320"/>
      <c r="BW264" s="1320"/>
      <c r="BX264" s="1320"/>
      <c r="BY264" s="1320"/>
      <c r="BZ264" s="1320"/>
      <c r="CA264" s="1320"/>
      <c r="CB264" s="1320"/>
      <c r="CC264" s="1320"/>
      <c r="CD264" s="1320"/>
    </row>
    <row r="265" spans="1:82" s="1442" customFormat="1" ht="12.75" hidden="1" customHeight="1">
      <c r="A265" s="1320" t="str">
        <f t="shared" si="0"/>
        <v>ALIC83400N</v>
      </c>
      <c r="B265" s="1447">
        <v>2781</v>
      </c>
      <c r="C265" s="1321" t="s">
        <v>2622</v>
      </c>
      <c r="D265" s="1320" t="s">
        <v>2623</v>
      </c>
      <c r="E265" s="1320" t="s">
        <v>2624</v>
      </c>
      <c r="F265" s="1322" t="s">
        <v>2625</v>
      </c>
      <c r="G265" s="1322" t="s">
        <v>2626</v>
      </c>
      <c r="K265" s="1443"/>
      <c r="L265" s="1320"/>
      <c r="M265" s="1443"/>
      <c r="N265" s="1443"/>
      <c r="O265" s="1444"/>
      <c r="P265" s="1444"/>
      <c r="Q265" s="1444"/>
      <c r="R265" s="1444"/>
      <c r="S265" s="1444"/>
      <c r="T265" s="1444"/>
      <c r="U265" s="1444"/>
      <c r="V265" s="1444"/>
      <c r="W265" s="1444"/>
      <c r="X265" s="1444"/>
      <c r="Y265" s="1444"/>
      <c r="Z265" s="1444"/>
      <c r="AA265" s="1444"/>
      <c r="AB265" s="1444"/>
      <c r="AC265" s="1444"/>
      <c r="AD265" s="1444"/>
      <c r="AE265" s="1444"/>
      <c r="AF265" s="1444"/>
      <c r="AG265" s="1444"/>
      <c r="AH265" s="1444"/>
      <c r="AI265" s="1444"/>
      <c r="AJ265" s="1444"/>
      <c r="AK265" s="1444"/>
      <c r="AL265" s="1444"/>
      <c r="AM265" s="1444"/>
      <c r="AN265" s="1444"/>
      <c r="AO265" s="1444"/>
      <c r="AP265" s="1444"/>
      <c r="AQ265" s="1444"/>
      <c r="AR265" s="1444"/>
      <c r="AS265" s="1444"/>
      <c r="AT265" s="1444"/>
      <c r="AU265" s="1444"/>
      <c r="AV265" s="1444"/>
      <c r="AW265" s="1444"/>
      <c r="AX265" s="1445"/>
      <c r="AY265" s="1444"/>
      <c r="AZ265" s="1444"/>
      <c r="BA265" s="1444"/>
      <c r="BB265" s="1444"/>
      <c r="BC265" s="1445"/>
      <c r="BD265" s="1445"/>
      <c r="BE265" s="1445"/>
      <c r="BF265" s="1445"/>
      <c r="BG265" s="1445"/>
      <c r="BH265" s="1445"/>
      <c r="BI265" s="1444"/>
      <c r="BJ265" s="1444"/>
      <c r="BK265" s="1444"/>
      <c r="BL265" s="1444"/>
      <c r="BM265" s="1444"/>
      <c r="BN265" s="1320"/>
      <c r="BO265" s="1320"/>
      <c r="BP265" s="1320"/>
      <c r="BQ265" s="1320"/>
      <c r="BR265" s="1320"/>
      <c r="BS265" s="1320"/>
      <c r="BT265" s="1320"/>
      <c r="BU265" s="1320"/>
      <c r="BV265" s="1320"/>
      <c r="BW265" s="1320"/>
      <c r="BX265" s="1320"/>
      <c r="BY265" s="1320"/>
      <c r="BZ265" s="1320"/>
      <c r="CA265" s="1320"/>
      <c r="CB265" s="1320"/>
      <c r="CC265" s="1320"/>
      <c r="CD265" s="1320"/>
    </row>
    <row r="266" spans="1:82" s="1442" customFormat="1" ht="12.75" hidden="1" customHeight="1">
      <c r="A266" s="1320" t="str">
        <f t="shared" si="0"/>
        <v>bgis00300c</v>
      </c>
      <c r="B266" s="1447">
        <v>2794</v>
      </c>
      <c r="C266" s="1321" t="s">
        <v>2763</v>
      </c>
      <c r="D266" s="1320" t="s">
        <v>2764</v>
      </c>
      <c r="E266" s="1320" t="s">
        <v>2765</v>
      </c>
      <c r="F266" s="1322" t="s">
        <v>2457</v>
      </c>
      <c r="G266" s="1322" t="s">
        <v>2766</v>
      </c>
      <c r="K266" s="1443"/>
      <c r="L266" s="1320"/>
      <c r="M266" s="1443"/>
      <c r="N266" s="1443"/>
      <c r="O266" s="1444"/>
      <c r="P266" s="1444"/>
      <c r="Q266" s="1444"/>
      <c r="R266" s="1444"/>
      <c r="S266" s="1444"/>
      <c r="T266" s="1444"/>
      <c r="U266" s="1444"/>
      <c r="V266" s="1444"/>
      <c r="W266" s="1444"/>
      <c r="X266" s="1444"/>
      <c r="Y266" s="1444"/>
      <c r="Z266" s="1444"/>
      <c r="AA266" s="1444"/>
      <c r="AB266" s="1444"/>
      <c r="AC266" s="1444"/>
      <c r="AD266" s="1444"/>
      <c r="AE266" s="1444"/>
      <c r="AF266" s="1444"/>
      <c r="AG266" s="1444"/>
      <c r="AH266" s="1444"/>
      <c r="AI266" s="1444"/>
      <c r="AJ266" s="1444"/>
      <c r="AK266" s="1444"/>
      <c r="AL266" s="1444"/>
      <c r="AM266" s="1444"/>
      <c r="AN266" s="1444"/>
      <c r="AO266" s="1444"/>
      <c r="AP266" s="1444"/>
      <c r="AQ266" s="1444"/>
      <c r="AR266" s="1444"/>
      <c r="AS266" s="1444"/>
      <c r="AT266" s="1444"/>
      <c r="AU266" s="1444"/>
      <c r="AV266" s="1444"/>
      <c r="AW266" s="1444"/>
      <c r="AX266" s="1445"/>
      <c r="AY266" s="1444"/>
      <c r="AZ266" s="1444"/>
      <c r="BA266" s="1444"/>
      <c r="BB266" s="1444"/>
      <c r="BC266" s="1445"/>
      <c r="BD266" s="1445"/>
      <c r="BE266" s="1445"/>
      <c r="BF266" s="1445"/>
      <c r="BG266" s="1445"/>
      <c r="BH266" s="1445"/>
      <c r="BI266" s="1444"/>
      <c r="BJ266" s="1444"/>
      <c r="BK266" s="1444"/>
      <c r="BL266" s="1444"/>
      <c r="BM266" s="1444"/>
      <c r="BN266" s="1320"/>
      <c r="BO266" s="1320"/>
      <c r="BP266" s="1320"/>
      <c r="BQ266" s="1320"/>
      <c r="BR266" s="1320"/>
      <c r="BS266" s="1320"/>
      <c r="BT266" s="1320"/>
      <c r="BU266" s="1320"/>
      <c r="BV266" s="1320"/>
      <c r="BW266" s="1320"/>
      <c r="BX266" s="1320"/>
      <c r="BY266" s="1320"/>
      <c r="BZ266" s="1320"/>
      <c r="CA266" s="1320"/>
      <c r="CB266" s="1320"/>
      <c r="CC266" s="1320"/>
      <c r="CD266" s="1320"/>
    </row>
    <row r="267" spans="1:82" s="1442" customFormat="1" ht="12.75" hidden="1" customHeight="1">
      <c r="A267" s="1320" t="str">
        <f t="shared" si="0"/>
        <v>VIIS00400E</v>
      </c>
      <c r="B267" s="1447">
        <v>2848</v>
      </c>
      <c r="C267" s="1321" t="s">
        <v>2627</v>
      </c>
      <c r="D267" s="1320" t="s">
        <v>2628</v>
      </c>
      <c r="E267" s="1320" t="s">
        <v>2629</v>
      </c>
      <c r="F267" s="1322" t="s">
        <v>2630</v>
      </c>
      <c r="G267" s="1322" t="s">
        <v>2631</v>
      </c>
      <c r="K267" s="1443"/>
      <c r="L267" s="1320"/>
      <c r="M267" s="1443"/>
      <c r="N267" s="1443"/>
      <c r="O267" s="1444"/>
      <c r="P267" s="1444"/>
      <c r="Q267" s="1444"/>
      <c r="R267" s="1444"/>
      <c r="S267" s="1444"/>
      <c r="T267" s="1444"/>
      <c r="U267" s="1444"/>
      <c r="V267" s="1444"/>
      <c r="W267" s="1444"/>
      <c r="X267" s="1444"/>
      <c r="Y267" s="1444"/>
      <c r="Z267" s="1444"/>
      <c r="AA267" s="1444"/>
      <c r="AB267" s="1444"/>
      <c r="AC267" s="1444"/>
      <c r="AD267" s="1444"/>
      <c r="AE267" s="1444"/>
      <c r="AF267" s="1444"/>
      <c r="AG267" s="1444"/>
      <c r="AH267" s="1444"/>
      <c r="AI267" s="1444"/>
      <c r="AJ267" s="1444"/>
      <c r="AK267" s="1444"/>
      <c r="AL267" s="1444"/>
      <c r="AM267" s="1444"/>
      <c r="AN267" s="1444"/>
      <c r="AO267" s="1444"/>
      <c r="AP267" s="1444"/>
      <c r="AQ267" s="1444"/>
      <c r="AR267" s="1444"/>
      <c r="AS267" s="1444"/>
      <c r="AT267" s="1444"/>
      <c r="AU267" s="1444"/>
      <c r="AV267" s="1444"/>
      <c r="AW267" s="1444"/>
      <c r="AX267" s="1445"/>
      <c r="AY267" s="1444"/>
      <c r="AZ267" s="1444"/>
      <c r="BA267" s="1444"/>
      <c r="BB267" s="1444"/>
      <c r="BC267" s="1445"/>
      <c r="BD267" s="1445"/>
      <c r="BE267" s="1445"/>
      <c r="BF267" s="1445"/>
      <c r="BG267" s="1445"/>
      <c r="BH267" s="1445"/>
      <c r="BI267" s="1444"/>
      <c r="BJ267" s="1444"/>
      <c r="BK267" s="1444"/>
      <c r="BL267" s="1444"/>
      <c r="BM267" s="1444"/>
      <c r="BN267" s="1320"/>
      <c r="BO267" s="1320"/>
      <c r="BP267" s="1320"/>
      <c r="BQ267" s="1320"/>
      <c r="BR267" s="1320"/>
      <c r="BS267" s="1320"/>
      <c r="BT267" s="1320"/>
      <c r="BU267" s="1320"/>
      <c r="BV267" s="1320"/>
      <c r="BW267" s="1320"/>
      <c r="BX267" s="1320"/>
      <c r="BY267" s="1320"/>
      <c r="BZ267" s="1320"/>
      <c r="CA267" s="1320"/>
      <c r="CB267" s="1320"/>
      <c r="CC267" s="1320"/>
      <c r="CD267" s="1320"/>
    </row>
    <row r="268" spans="1:82" s="1442" customFormat="1" ht="12.75" hidden="1" customHeight="1">
      <c r="A268" s="1320" t="str">
        <f t="shared" si="0"/>
        <v>TOIC81800L</v>
      </c>
      <c r="B268" s="1447">
        <v>2912</v>
      </c>
      <c r="C268" s="1321" t="s">
        <v>2632</v>
      </c>
      <c r="D268" s="1320" t="s">
        <v>2633</v>
      </c>
      <c r="E268" s="1320" t="s">
        <v>2634</v>
      </c>
      <c r="F268" s="1322" t="s">
        <v>2591</v>
      </c>
      <c r="G268" s="1322" t="s">
        <v>2635</v>
      </c>
      <c r="K268" s="1443"/>
      <c r="L268" s="1320"/>
      <c r="M268" s="1443"/>
      <c r="N268" s="1443"/>
      <c r="O268" s="1444"/>
      <c r="P268" s="1444"/>
      <c r="Q268" s="1444"/>
      <c r="R268" s="1444"/>
      <c r="S268" s="1444"/>
      <c r="T268" s="1444"/>
      <c r="U268" s="1444"/>
      <c r="V268" s="1444"/>
      <c r="W268" s="1444"/>
      <c r="X268" s="1444"/>
      <c r="Y268" s="1444"/>
      <c r="Z268" s="1444"/>
      <c r="AA268" s="1444"/>
      <c r="AB268" s="1444"/>
      <c r="AC268" s="1444"/>
      <c r="AD268" s="1444"/>
      <c r="AE268" s="1444"/>
      <c r="AF268" s="1444"/>
      <c r="AG268" s="1444"/>
      <c r="AH268" s="1444"/>
      <c r="AI268" s="1444"/>
      <c r="AJ268" s="1444"/>
      <c r="AK268" s="1444"/>
      <c r="AL268" s="1444"/>
      <c r="AM268" s="1444"/>
      <c r="AN268" s="1444"/>
      <c r="AO268" s="1444"/>
      <c r="AP268" s="1444"/>
      <c r="AQ268" s="1444"/>
      <c r="AR268" s="1444"/>
      <c r="AS268" s="1444"/>
      <c r="AT268" s="1444"/>
      <c r="AU268" s="1444"/>
      <c r="AV268" s="1444"/>
      <c r="AW268" s="1444"/>
      <c r="AX268" s="1445"/>
      <c r="AY268" s="1444"/>
      <c r="AZ268" s="1444"/>
      <c r="BA268" s="1444"/>
      <c r="BB268" s="1444"/>
      <c r="BC268" s="1445"/>
      <c r="BD268" s="1445"/>
      <c r="BE268" s="1445"/>
      <c r="BF268" s="1445"/>
      <c r="BG268" s="1445"/>
      <c r="BH268" s="1445"/>
      <c r="BI268" s="1444"/>
      <c r="BJ268" s="1444"/>
      <c r="BK268" s="1444"/>
      <c r="BL268" s="1444"/>
      <c r="BM268" s="1444"/>
      <c r="BN268" s="1320"/>
      <c r="BO268" s="1320"/>
      <c r="BP268" s="1320"/>
      <c r="BQ268" s="1320"/>
      <c r="BR268" s="1320"/>
      <c r="BS268" s="1320"/>
      <c r="BT268" s="1320"/>
      <c r="BU268" s="1320"/>
      <c r="BV268" s="1320"/>
      <c r="BW268" s="1320"/>
      <c r="BX268" s="1320"/>
      <c r="BY268" s="1320"/>
      <c r="BZ268" s="1320"/>
      <c r="CA268" s="1320"/>
      <c r="CB268" s="1320"/>
      <c r="CC268" s="1320"/>
      <c r="CD268" s="1320"/>
    </row>
    <row r="269" spans="1:82" s="1442" customFormat="1" ht="12.75" hidden="1" customHeight="1">
      <c r="A269" s="1320" t="str">
        <f t="shared" si="0"/>
        <v>FRIC835004</v>
      </c>
      <c r="B269" s="1447">
        <v>2917</v>
      </c>
      <c r="C269" s="1321" t="s">
        <v>2677</v>
      </c>
      <c r="D269" s="1320" t="s">
        <v>2678</v>
      </c>
      <c r="E269" s="1320" t="s">
        <v>2679</v>
      </c>
      <c r="F269" s="1322" t="s">
        <v>2542</v>
      </c>
      <c r="G269" s="1322" t="s">
        <v>2680</v>
      </c>
      <c r="K269" s="1443"/>
      <c r="L269" s="1320"/>
      <c r="M269" s="1443"/>
      <c r="N269" s="1443"/>
      <c r="O269" s="1444"/>
      <c r="P269" s="1444"/>
      <c r="Q269" s="1444"/>
      <c r="R269" s="1444"/>
      <c r="S269" s="1444"/>
      <c r="T269" s="1444"/>
      <c r="U269" s="1444"/>
      <c r="V269" s="1444"/>
      <c r="W269" s="1444"/>
      <c r="X269" s="1444"/>
      <c r="Y269" s="1444"/>
      <c r="Z269" s="1444"/>
      <c r="AA269" s="1444"/>
      <c r="AB269" s="1444"/>
      <c r="AC269" s="1444"/>
      <c r="AD269" s="1444"/>
      <c r="AE269" s="1444"/>
      <c r="AF269" s="1444"/>
      <c r="AG269" s="1444"/>
      <c r="AH269" s="1444"/>
      <c r="AI269" s="1444"/>
      <c r="AJ269" s="1444"/>
      <c r="AK269" s="1444"/>
      <c r="AL269" s="1444"/>
      <c r="AM269" s="1444"/>
      <c r="AN269" s="1444"/>
      <c r="AO269" s="1444"/>
      <c r="AP269" s="1444"/>
      <c r="AQ269" s="1444"/>
      <c r="AR269" s="1444"/>
      <c r="AS269" s="1444"/>
      <c r="AT269" s="1444"/>
      <c r="AU269" s="1444"/>
      <c r="AV269" s="1444"/>
      <c r="AW269" s="1444"/>
      <c r="AX269" s="1445"/>
      <c r="AY269" s="1444"/>
      <c r="AZ269" s="1444"/>
      <c r="BA269" s="1444"/>
      <c r="BB269" s="1444"/>
      <c r="BC269" s="1445"/>
      <c r="BD269" s="1445"/>
      <c r="BE269" s="1445"/>
      <c r="BF269" s="1445"/>
      <c r="BG269" s="1445"/>
      <c r="BH269" s="1445"/>
      <c r="BI269" s="1444"/>
      <c r="BJ269" s="1444"/>
      <c r="BK269" s="1444"/>
      <c r="BL269" s="1444"/>
      <c r="BM269" s="1444"/>
      <c r="BN269" s="1320"/>
      <c r="BO269" s="1320"/>
      <c r="BP269" s="1320"/>
      <c r="BQ269" s="1320"/>
      <c r="BR269" s="1320"/>
      <c r="BS269" s="1320"/>
      <c r="BT269" s="1320"/>
      <c r="BU269" s="1320"/>
      <c r="BV269" s="1320"/>
      <c r="BW269" s="1320"/>
      <c r="BX269" s="1320"/>
      <c r="BY269" s="1320"/>
      <c r="BZ269" s="1320"/>
      <c r="CA269" s="1320"/>
      <c r="CB269" s="1320"/>
      <c r="CC269" s="1320"/>
      <c r="CD269" s="1320"/>
    </row>
    <row r="270" spans="1:82" s="1442" customFormat="1" ht="12.75" hidden="1" customHeight="1">
      <c r="A270" s="1320" t="str">
        <f t="shared" si="0"/>
        <v>czrh05000a</v>
      </c>
      <c r="B270" s="1447">
        <v>2976</v>
      </c>
      <c r="C270" s="1321" t="s">
        <v>2636</v>
      </c>
      <c r="D270" s="1320" t="s">
        <v>2637</v>
      </c>
      <c r="E270" s="1320" t="s">
        <v>2638</v>
      </c>
      <c r="F270" s="1322" t="s">
        <v>2639</v>
      </c>
      <c r="G270" s="1322" t="s">
        <v>2640</v>
      </c>
      <c r="K270" s="1443"/>
      <c r="L270" s="1320"/>
      <c r="M270" s="1443"/>
      <c r="N270" s="1443"/>
      <c r="O270" s="1444"/>
      <c r="P270" s="1444"/>
      <c r="Q270" s="1444"/>
      <c r="R270" s="1444"/>
      <c r="S270" s="1444"/>
      <c r="T270" s="1444"/>
      <c r="U270" s="1444"/>
      <c r="V270" s="1444"/>
      <c r="W270" s="1444"/>
      <c r="X270" s="1444"/>
      <c r="Y270" s="1444"/>
      <c r="Z270" s="1444"/>
      <c r="AA270" s="1444"/>
      <c r="AB270" s="1444"/>
      <c r="AC270" s="1444"/>
      <c r="AD270" s="1444"/>
      <c r="AE270" s="1444"/>
      <c r="AF270" s="1444"/>
      <c r="AG270" s="1444"/>
      <c r="AH270" s="1444"/>
      <c r="AI270" s="1444"/>
      <c r="AJ270" s="1444"/>
      <c r="AK270" s="1444"/>
      <c r="AL270" s="1444"/>
      <c r="AM270" s="1444"/>
      <c r="AN270" s="1444"/>
      <c r="AO270" s="1444"/>
      <c r="AP270" s="1444"/>
      <c r="AQ270" s="1444"/>
      <c r="AR270" s="1444"/>
      <c r="AS270" s="1444"/>
      <c r="AT270" s="1444"/>
      <c r="AU270" s="1444"/>
      <c r="AV270" s="1444"/>
      <c r="AW270" s="1444"/>
      <c r="AX270" s="1445"/>
      <c r="AY270" s="1444"/>
      <c r="AZ270" s="1444"/>
      <c r="BA270" s="1444"/>
      <c r="BB270" s="1444"/>
      <c r="BC270" s="1445"/>
      <c r="BD270" s="1445"/>
      <c r="BE270" s="1445"/>
      <c r="BF270" s="1445"/>
      <c r="BG270" s="1445"/>
      <c r="BH270" s="1445"/>
      <c r="BI270" s="1444"/>
      <c r="BJ270" s="1444"/>
      <c r="BK270" s="1444"/>
      <c r="BL270" s="1444"/>
      <c r="BM270" s="1444"/>
      <c r="BN270" s="1320"/>
      <c r="BO270" s="1320"/>
      <c r="BP270" s="1320"/>
      <c r="BQ270" s="1320"/>
      <c r="BR270" s="1320"/>
      <c r="BS270" s="1320"/>
      <c r="BT270" s="1320"/>
      <c r="BU270" s="1320"/>
      <c r="BV270" s="1320"/>
      <c r="BW270" s="1320"/>
      <c r="BX270" s="1320"/>
      <c r="BY270" s="1320"/>
      <c r="BZ270" s="1320"/>
      <c r="CA270" s="1320"/>
      <c r="CB270" s="1320"/>
      <c r="CC270" s="1320"/>
      <c r="CD270" s="1320"/>
    </row>
    <row r="271" spans="1:82" s="1442" customFormat="1" ht="12.75" hidden="1" customHeight="1">
      <c r="A271" s="1320" t="str">
        <f t="shared" si="0"/>
        <v>NAIC8FW00G</v>
      </c>
      <c r="B271" s="1447">
        <v>2982</v>
      </c>
      <c r="C271" s="1321" t="s">
        <v>2641</v>
      </c>
      <c r="D271" s="1320" t="s">
        <v>2642</v>
      </c>
      <c r="E271" s="1320" t="s">
        <v>2643</v>
      </c>
      <c r="F271" s="1322" t="s">
        <v>2536</v>
      </c>
      <c r="G271" s="1322" t="s">
        <v>2644</v>
      </c>
      <c r="K271" s="1443"/>
      <c r="L271" s="1320"/>
      <c r="M271" s="1443"/>
      <c r="N271" s="1443"/>
      <c r="O271" s="1444"/>
      <c r="P271" s="1444"/>
      <c r="Q271" s="1444"/>
      <c r="R271" s="1444"/>
      <c r="S271" s="1444"/>
      <c r="T271" s="1444"/>
      <c r="U271" s="1444"/>
      <c r="V271" s="1444"/>
      <c r="W271" s="1444"/>
      <c r="X271" s="1444"/>
      <c r="Y271" s="1444"/>
      <c r="Z271" s="1444"/>
      <c r="AA271" s="1444"/>
      <c r="AB271" s="1444"/>
      <c r="AC271" s="1444"/>
      <c r="AD271" s="1444"/>
      <c r="AE271" s="1444"/>
      <c r="AF271" s="1444"/>
      <c r="AG271" s="1444"/>
      <c r="AH271" s="1444"/>
      <c r="AI271" s="1444"/>
      <c r="AJ271" s="1444"/>
      <c r="AK271" s="1444"/>
      <c r="AL271" s="1444"/>
      <c r="AM271" s="1444"/>
      <c r="AN271" s="1444"/>
      <c r="AO271" s="1444"/>
      <c r="AP271" s="1444"/>
      <c r="AQ271" s="1444"/>
      <c r="AR271" s="1444"/>
      <c r="AS271" s="1444"/>
      <c r="AT271" s="1444"/>
      <c r="AU271" s="1444"/>
      <c r="AV271" s="1444"/>
      <c r="AW271" s="1444"/>
      <c r="AX271" s="1445"/>
      <c r="AY271" s="1444"/>
      <c r="AZ271" s="1444"/>
      <c r="BA271" s="1444"/>
      <c r="BB271" s="1444"/>
      <c r="BC271" s="1445"/>
      <c r="BD271" s="1445"/>
      <c r="BE271" s="1445"/>
      <c r="BF271" s="1445"/>
      <c r="BG271" s="1445"/>
      <c r="BH271" s="1445"/>
      <c r="BI271" s="1444"/>
      <c r="BJ271" s="1444"/>
      <c r="BK271" s="1444"/>
      <c r="BL271" s="1444"/>
      <c r="BM271" s="1444"/>
      <c r="BN271" s="1320"/>
      <c r="BO271" s="1320"/>
      <c r="BP271" s="1320"/>
      <c r="BQ271" s="1320"/>
      <c r="BR271" s="1320"/>
      <c r="BS271" s="1320"/>
      <c r="BT271" s="1320"/>
      <c r="BU271" s="1320"/>
      <c r="BV271" s="1320"/>
      <c r="BW271" s="1320"/>
      <c r="BX271" s="1320"/>
      <c r="BY271" s="1320"/>
      <c r="BZ271" s="1320"/>
      <c r="CA271" s="1320"/>
      <c r="CB271" s="1320"/>
      <c r="CC271" s="1320"/>
      <c r="CD271" s="1320"/>
    </row>
    <row r="272" spans="1:82" s="1442" customFormat="1" ht="12.75" hidden="1" customHeight="1">
      <c r="A272" s="1320" t="str">
        <f t="shared" si="0"/>
        <v>BGIS03800B</v>
      </c>
      <c r="B272" s="1447">
        <v>2987</v>
      </c>
      <c r="C272" s="1321" t="s">
        <v>2454</v>
      </c>
      <c r="D272" s="1320" t="s">
        <v>2455</v>
      </c>
      <c r="E272" s="1320" t="s">
        <v>2456</v>
      </c>
      <c r="F272" s="1322" t="s">
        <v>2457</v>
      </c>
      <c r="G272" s="1322" t="s">
        <v>2458</v>
      </c>
      <c r="K272" s="1443"/>
      <c r="L272" s="1320"/>
      <c r="M272" s="1443"/>
      <c r="N272" s="1443"/>
      <c r="O272" s="1444"/>
      <c r="P272" s="1444"/>
      <c r="Q272" s="1444"/>
      <c r="R272" s="1444"/>
      <c r="S272" s="1444"/>
      <c r="T272" s="1444"/>
      <c r="U272" s="1444"/>
      <c r="V272" s="1444"/>
      <c r="W272" s="1444"/>
      <c r="X272" s="1444"/>
      <c r="Y272" s="1444"/>
      <c r="Z272" s="1444"/>
      <c r="AA272" s="1444"/>
      <c r="AB272" s="1444"/>
      <c r="AC272" s="1444"/>
      <c r="AD272" s="1444"/>
      <c r="AE272" s="1444"/>
      <c r="AF272" s="1444"/>
      <c r="AG272" s="1444"/>
      <c r="AH272" s="1444"/>
      <c r="AI272" s="1444"/>
      <c r="AJ272" s="1444"/>
      <c r="AK272" s="1444"/>
      <c r="AL272" s="1444"/>
      <c r="AM272" s="1444"/>
      <c r="AN272" s="1444"/>
      <c r="AO272" s="1444"/>
      <c r="AP272" s="1444"/>
      <c r="AQ272" s="1444"/>
      <c r="AR272" s="1444"/>
      <c r="AS272" s="1444"/>
      <c r="AT272" s="1444"/>
      <c r="AU272" s="1444"/>
      <c r="AV272" s="1444"/>
      <c r="AW272" s="1444"/>
      <c r="AX272" s="1445"/>
      <c r="AY272" s="1444"/>
      <c r="AZ272" s="1444"/>
      <c r="BA272" s="1444"/>
      <c r="BB272" s="1444"/>
      <c r="BC272" s="1445"/>
      <c r="BD272" s="1445"/>
      <c r="BE272" s="1445"/>
      <c r="BF272" s="1445"/>
      <c r="BG272" s="1445"/>
      <c r="BH272" s="1445"/>
      <c r="BI272" s="1444"/>
      <c r="BJ272" s="1444"/>
      <c r="BK272" s="1444"/>
      <c r="BL272" s="1444"/>
      <c r="BM272" s="1444"/>
      <c r="BN272" s="1320"/>
      <c r="BO272" s="1320"/>
      <c r="BP272" s="1320"/>
      <c r="BQ272" s="1320"/>
      <c r="BR272" s="1320"/>
      <c r="BS272" s="1320"/>
      <c r="BT272" s="1320"/>
      <c r="BU272" s="1320"/>
      <c r="BV272" s="1320"/>
      <c r="BW272" s="1320"/>
      <c r="BX272" s="1320"/>
      <c r="BY272" s="1320"/>
      <c r="BZ272" s="1320"/>
      <c r="CA272" s="1320"/>
      <c r="CB272" s="1320"/>
      <c r="CC272" s="1320"/>
      <c r="CD272" s="1320"/>
    </row>
    <row r="273" spans="1:82" s="1442" customFormat="1" ht="12.75" hidden="1" customHeight="1">
      <c r="A273" s="1320" t="str">
        <f t="shared" si="0"/>
        <v>PRIC81000E</v>
      </c>
      <c r="B273" s="1447">
        <v>3046</v>
      </c>
      <c r="C273" s="1321" t="s">
        <v>2477</v>
      </c>
      <c r="D273" s="1320" t="s">
        <v>2478</v>
      </c>
      <c r="E273" s="1320" t="s">
        <v>2479</v>
      </c>
      <c r="F273" s="1322" t="s">
        <v>2480</v>
      </c>
      <c r="G273" s="1322" t="s">
        <v>2481</v>
      </c>
      <c r="K273" s="1443"/>
      <c r="L273" s="1320"/>
      <c r="M273" s="1443"/>
      <c r="N273" s="1443"/>
      <c r="O273" s="1444"/>
      <c r="P273" s="1444"/>
      <c r="Q273" s="1444"/>
      <c r="R273" s="1444"/>
      <c r="S273" s="1444"/>
      <c r="T273" s="1444"/>
      <c r="U273" s="1444"/>
      <c r="V273" s="1444"/>
      <c r="W273" s="1444"/>
      <c r="X273" s="1444"/>
      <c r="Y273" s="1444"/>
      <c r="Z273" s="1444"/>
      <c r="AA273" s="1444"/>
      <c r="AB273" s="1444"/>
      <c r="AC273" s="1444"/>
      <c r="AD273" s="1444"/>
      <c r="AE273" s="1444"/>
      <c r="AF273" s="1444"/>
      <c r="AG273" s="1444"/>
      <c r="AH273" s="1444"/>
      <c r="AI273" s="1444"/>
      <c r="AJ273" s="1444"/>
      <c r="AK273" s="1444"/>
      <c r="AL273" s="1444"/>
      <c r="AM273" s="1444"/>
      <c r="AN273" s="1444"/>
      <c r="AO273" s="1444"/>
      <c r="AP273" s="1444"/>
      <c r="AQ273" s="1444"/>
      <c r="AR273" s="1444"/>
      <c r="AS273" s="1444"/>
      <c r="AT273" s="1444"/>
      <c r="AU273" s="1444"/>
      <c r="AV273" s="1444"/>
      <c r="AW273" s="1444"/>
      <c r="AX273" s="1445"/>
      <c r="AY273" s="1444"/>
      <c r="AZ273" s="1444"/>
      <c r="BA273" s="1444"/>
      <c r="BB273" s="1444"/>
      <c r="BC273" s="1445"/>
      <c r="BD273" s="1445"/>
      <c r="BE273" s="1445"/>
      <c r="BF273" s="1445"/>
      <c r="BG273" s="1445"/>
      <c r="BH273" s="1445"/>
      <c r="BI273" s="1444"/>
      <c r="BJ273" s="1444"/>
      <c r="BK273" s="1444"/>
      <c r="BL273" s="1444"/>
      <c r="BM273" s="1444"/>
      <c r="BN273" s="1320"/>
      <c r="BO273" s="1320"/>
      <c r="BP273" s="1320"/>
      <c r="BQ273" s="1320"/>
      <c r="BR273" s="1320"/>
      <c r="BS273" s="1320"/>
      <c r="BT273" s="1320"/>
      <c r="BU273" s="1320"/>
      <c r="BV273" s="1320"/>
      <c r="BW273" s="1320"/>
      <c r="BX273" s="1320"/>
      <c r="BY273" s="1320"/>
      <c r="BZ273" s="1320"/>
      <c r="CA273" s="1320"/>
      <c r="CB273" s="1320"/>
      <c r="CC273" s="1320"/>
      <c r="CD273" s="1320"/>
    </row>
    <row r="274" spans="1:82" s="1442" customFormat="1" ht="12.75" hidden="1" customHeight="1">
      <c r="A274" s="1320" t="str">
        <f t="shared" si="0"/>
        <v>bgis033008</v>
      </c>
      <c r="B274" s="1447">
        <v>3052</v>
      </c>
      <c r="C274" s="1321" t="s">
        <v>2645</v>
      </c>
      <c r="D274" s="1320" t="s">
        <v>2646</v>
      </c>
      <c r="E274" s="1320" t="s">
        <v>2647</v>
      </c>
      <c r="F274" s="1322" t="s">
        <v>2457</v>
      </c>
      <c r="G274" s="1322" t="s">
        <v>2648</v>
      </c>
      <c r="K274" s="1443"/>
      <c r="L274" s="1320"/>
      <c r="M274" s="1443"/>
      <c r="N274" s="1443"/>
      <c r="O274" s="1444"/>
      <c r="P274" s="1444"/>
      <c r="Q274" s="1444"/>
      <c r="R274" s="1444"/>
      <c r="S274" s="1444"/>
      <c r="T274" s="1444"/>
      <c r="U274" s="1444"/>
      <c r="V274" s="1444"/>
      <c r="W274" s="1444"/>
      <c r="X274" s="1444"/>
      <c r="Y274" s="1444"/>
      <c r="Z274" s="1444"/>
      <c r="AA274" s="1444"/>
      <c r="AB274" s="1444"/>
      <c r="AC274" s="1444"/>
      <c r="AD274" s="1444"/>
      <c r="AE274" s="1444"/>
      <c r="AF274" s="1444"/>
      <c r="AG274" s="1444"/>
      <c r="AH274" s="1444"/>
      <c r="AI274" s="1444"/>
      <c r="AJ274" s="1444"/>
      <c r="AK274" s="1444"/>
      <c r="AL274" s="1444"/>
      <c r="AM274" s="1444"/>
      <c r="AN274" s="1444"/>
      <c r="AO274" s="1444"/>
      <c r="AP274" s="1444"/>
      <c r="AQ274" s="1444"/>
      <c r="AR274" s="1444"/>
      <c r="AS274" s="1444"/>
      <c r="AT274" s="1444"/>
      <c r="AU274" s="1444"/>
      <c r="AV274" s="1444"/>
      <c r="AW274" s="1444"/>
      <c r="AX274" s="1445"/>
      <c r="AY274" s="1444"/>
      <c r="AZ274" s="1444"/>
      <c r="BA274" s="1444"/>
      <c r="BB274" s="1444"/>
      <c r="BC274" s="1445"/>
      <c r="BD274" s="1445"/>
      <c r="BE274" s="1445"/>
      <c r="BF274" s="1445"/>
      <c r="BG274" s="1445"/>
      <c r="BH274" s="1445"/>
      <c r="BI274" s="1444"/>
      <c r="BJ274" s="1444"/>
      <c r="BK274" s="1444"/>
      <c r="BL274" s="1444"/>
      <c r="BM274" s="1444"/>
      <c r="BN274" s="1320"/>
      <c r="BO274" s="1320"/>
      <c r="BP274" s="1320"/>
      <c r="BQ274" s="1320"/>
      <c r="BR274" s="1320"/>
      <c r="BS274" s="1320"/>
      <c r="BT274" s="1320"/>
      <c r="BU274" s="1320"/>
      <c r="BV274" s="1320"/>
      <c r="BW274" s="1320"/>
      <c r="BX274" s="1320"/>
      <c r="BY274" s="1320"/>
      <c r="BZ274" s="1320"/>
      <c r="CA274" s="1320"/>
      <c r="CB274" s="1320"/>
      <c r="CC274" s="1320"/>
      <c r="CD274" s="1320"/>
    </row>
    <row r="275" spans="1:82" s="1442" customFormat="1" ht="12.75" hidden="1" customHeight="1">
      <c r="A275" s="1320" t="str">
        <f t="shared" si="0"/>
        <v>alic83000a</v>
      </c>
      <c r="B275" s="1447">
        <v>3085</v>
      </c>
      <c r="C275" s="1321" t="s">
        <v>2649</v>
      </c>
      <c r="D275" s="1320" t="s">
        <v>2650</v>
      </c>
      <c r="E275" s="1320" t="s">
        <v>2651</v>
      </c>
      <c r="F275" s="1322" t="s">
        <v>2625</v>
      </c>
      <c r="G275" s="1322" t="s">
        <v>2652</v>
      </c>
      <c r="K275" s="1443"/>
      <c r="L275" s="1320"/>
      <c r="M275" s="1443"/>
      <c r="N275" s="1443"/>
      <c r="O275" s="1444"/>
      <c r="P275" s="1444"/>
      <c r="Q275" s="1444"/>
      <c r="R275" s="1444"/>
      <c r="S275" s="1444"/>
      <c r="T275" s="1444"/>
      <c r="U275" s="1444"/>
      <c r="V275" s="1444"/>
      <c r="W275" s="1444"/>
      <c r="X275" s="1444"/>
      <c r="Y275" s="1444"/>
      <c r="Z275" s="1444"/>
      <c r="AA275" s="1444"/>
      <c r="AB275" s="1444"/>
      <c r="AC275" s="1444"/>
      <c r="AD275" s="1444"/>
      <c r="AE275" s="1444"/>
      <c r="AF275" s="1444"/>
      <c r="AG275" s="1444"/>
      <c r="AH275" s="1444"/>
      <c r="AI275" s="1444"/>
      <c r="AJ275" s="1444"/>
      <c r="AK275" s="1444"/>
      <c r="AL275" s="1444"/>
      <c r="AM275" s="1444"/>
      <c r="AN275" s="1444"/>
      <c r="AO275" s="1444"/>
      <c r="AP275" s="1444"/>
      <c r="AQ275" s="1444"/>
      <c r="AR275" s="1444"/>
      <c r="AS275" s="1444"/>
      <c r="AT275" s="1444"/>
      <c r="AU275" s="1444"/>
      <c r="AV275" s="1444"/>
      <c r="AW275" s="1444"/>
      <c r="AX275" s="1445"/>
      <c r="AY275" s="1444"/>
      <c r="AZ275" s="1444"/>
      <c r="BA275" s="1444"/>
      <c r="BB275" s="1444"/>
      <c r="BC275" s="1445"/>
      <c r="BD275" s="1445"/>
      <c r="BE275" s="1445"/>
      <c r="BF275" s="1445"/>
      <c r="BG275" s="1445"/>
      <c r="BH275" s="1445"/>
      <c r="BI275" s="1444"/>
      <c r="BJ275" s="1444"/>
      <c r="BK275" s="1444"/>
      <c r="BL275" s="1444"/>
      <c r="BM275" s="1444"/>
      <c r="BN275" s="1320"/>
      <c r="BO275" s="1320"/>
      <c r="BP275" s="1320"/>
      <c r="BQ275" s="1320"/>
      <c r="BR275" s="1320"/>
      <c r="BS275" s="1320"/>
      <c r="BT275" s="1320"/>
      <c r="BU275" s="1320"/>
      <c r="BV275" s="1320"/>
      <c r="BW275" s="1320"/>
      <c r="BX275" s="1320"/>
      <c r="BY275" s="1320"/>
      <c r="BZ275" s="1320"/>
      <c r="CA275" s="1320"/>
      <c r="CB275" s="1320"/>
      <c r="CC275" s="1320"/>
      <c r="CD275" s="1320"/>
    </row>
    <row r="276" spans="1:82" s="1442" customFormat="1" ht="12.75" hidden="1" customHeight="1">
      <c r="A276" s="1320" t="str">
        <f t="shared" si="0"/>
        <v>TVIS02400C</v>
      </c>
      <c r="B276" s="1447">
        <v>3086</v>
      </c>
      <c r="C276" s="1321" t="s">
        <v>2767</v>
      </c>
      <c r="D276" s="1320" t="s">
        <v>2768</v>
      </c>
      <c r="E276" s="1320" t="s">
        <v>2769</v>
      </c>
      <c r="F276" s="1322" t="s">
        <v>2498</v>
      </c>
      <c r="G276" s="1322" t="s">
        <v>2770</v>
      </c>
      <c r="K276" s="1443"/>
      <c r="L276" s="1320"/>
      <c r="M276" s="1443"/>
      <c r="N276" s="1443"/>
      <c r="O276" s="1444"/>
      <c r="P276" s="1444"/>
      <c r="Q276" s="1444"/>
      <c r="R276" s="1444"/>
      <c r="S276" s="1444"/>
      <c r="T276" s="1444"/>
      <c r="U276" s="1444"/>
      <c r="V276" s="1444"/>
      <c r="W276" s="1444"/>
      <c r="X276" s="1444"/>
      <c r="Y276" s="1444"/>
      <c r="Z276" s="1444"/>
      <c r="AA276" s="1444"/>
      <c r="AB276" s="1444"/>
      <c r="AC276" s="1444"/>
      <c r="AD276" s="1444"/>
      <c r="AE276" s="1444"/>
      <c r="AF276" s="1444"/>
      <c r="AG276" s="1444"/>
      <c r="AH276" s="1444"/>
      <c r="AI276" s="1444"/>
      <c r="AJ276" s="1444"/>
      <c r="AK276" s="1444"/>
      <c r="AL276" s="1444"/>
      <c r="AM276" s="1444"/>
      <c r="AN276" s="1444"/>
      <c r="AO276" s="1444"/>
      <c r="AP276" s="1444"/>
      <c r="AQ276" s="1444"/>
      <c r="AR276" s="1444"/>
      <c r="AS276" s="1444"/>
      <c r="AT276" s="1444"/>
      <c r="AU276" s="1444"/>
      <c r="AV276" s="1444"/>
      <c r="AW276" s="1444"/>
      <c r="AX276" s="1445"/>
      <c r="AY276" s="1444"/>
      <c r="AZ276" s="1444"/>
      <c r="BA276" s="1444"/>
      <c r="BB276" s="1444"/>
      <c r="BC276" s="1445"/>
      <c r="BD276" s="1445"/>
      <c r="BE276" s="1445"/>
      <c r="BF276" s="1445"/>
      <c r="BG276" s="1445"/>
      <c r="BH276" s="1445"/>
      <c r="BI276" s="1444"/>
      <c r="BJ276" s="1444"/>
      <c r="BK276" s="1444"/>
      <c r="BL276" s="1444"/>
      <c r="BM276" s="1444"/>
      <c r="BN276" s="1320"/>
      <c r="BO276" s="1320"/>
      <c r="BP276" s="1320"/>
      <c r="BQ276" s="1320"/>
      <c r="BR276" s="1320"/>
      <c r="BS276" s="1320"/>
      <c r="BT276" s="1320"/>
      <c r="BU276" s="1320"/>
      <c r="BV276" s="1320"/>
      <c r="BW276" s="1320"/>
      <c r="BX276" s="1320"/>
      <c r="BY276" s="1320"/>
      <c r="BZ276" s="1320"/>
      <c r="CA276" s="1320"/>
      <c r="CB276" s="1320"/>
      <c r="CC276" s="1320"/>
      <c r="CD276" s="1320"/>
    </row>
    <row r="277" spans="1:82" s="1442" customFormat="1" ht="12.75" hidden="1" customHeight="1">
      <c r="A277" s="1320" t="str">
        <f t="shared" si="0"/>
        <v>czic839008</v>
      </c>
      <c r="B277" s="1447">
        <v>3178</v>
      </c>
      <c r="C277" s="1321" t="s">
        <v>2771</v>
      </c>
      <c r="D277" s="1320" t="s">
        <v>2772</v>
      </c>
      <c r="E277" s="1320" t="s">
        <v>2773</v>
      </c>
      <c r="F277" s="1322" t="s">
        <v>2639</v>
      </c>
      <c r="G277" s="1322" t="s">
        <v>2774</v>
      </c>
      <c r="K277" s="1443"/>
      <c r="L277" s="1320"/>
      <c r="M277" s="1443"/>
      <c r="N277" s="1443"/>
      <c r="O277" s="1444"/>
      <c r="P277" s="1444"/>
      <c r="Q277" s="1444"/>
      <c r="R277" s="1444"/>
      <c r="S277" s="1444"/>
      <c r="T277" s="1444"/>
      <c r="U277" s="1444"/>
      <c r="V277" s="1444"/>
      <c r="W277" s="1444"/>
      <c r="X277" s="1444"/>
      <c r="Y277" s="1444"/>
      <c r="Z277" s="1444"/>
      <c r="AA277" s="1444"/>
      <c r="AB277" s="1444"/>
      <c r="AC277" s="1444"/>
      <c r="AD277" s="1444"/>
      <c r="AE277" s="1444"/>
      <c r="AF277" s="1444"/>
      <c r="AG277" s="1444"/>
      <c r="AH277" s="1444"/>
      <c r="AI277" s="1444"/>
      <c r="AJ277" s="1444"/>
      <c r="AK277" s="1444"/>
      <c r="AL277" s="1444"/>
      <c r="AM277" s="1444"/>
      <c r="AN277" s="1444"/>
      <c r="AO277" s="1444"/>
      <c r="AP277" s="1444"/>
      <c r="AQ277" s="1444"/>
      <c r="AR277" s="1444"/>
      <c r="AS277" s="1444"/>
      <c r="AT277" s="1444"/>
      <c r="AU277" s="1444"/>
      <c r="AV277" s="1444"/>
      <c r="AW277" s="1444"/>
      <c r="AX277" s="1445"/>
      <c r="AY277" s="1444"/>
      <c r="AZ277" s="1444"/>
      <c r="BA277" s="1444"/>
      <c r="BB277" s="1444"/>
      <c r="BC277" s="1445"/>
      <c r="BD277" s="1445"/>
      <c r="BE277" s="1445"/>
      <c r="BF277" s="1445"/>
      <c r="BG277" s="1445"/>
      <c r="BH277" s="1445"/>
      <c r="BI277" s="1444"/>
      <c r="BJ277" s="1444"/>
      <c r="BK277" s="1444"/>
      <c r="BL277" s="1444"/>
      <c r="BM277" s="1444"/>
      <c r="BN277" s="1320"/>
      <c r="BO277" s="1320"/>
      <c r="BP277" s="1320"/>
      <c r="BQ277" s="1320"/>
      <c r="BR277" s="1320"/>
      <c r="BS277" s="1320"/>
      <c r="BT277" s="1320"/>
      <c r="BU277" s="1320"/>
      <c r="BV277" s="1320"/>
      <c r="BW277" s="1320"/>
      <c r="BX277" s="1320"/>
      <c r="BY277" s="1320"/>
      <c r="BZ277" s="1320"/>
      <c r="CA277" s="1320"/>
      <c r="CB277" s="1320"/>
      <c r="CC277" s="1320"/>
      <c r="CD277" s="1320"/>
    </row>
    <row r="278" spans="1:82" s="1442" customFormat="1" ht="12.75" hidden="1" customHeight="1">
      <c r="A278" s="1320" t="str">
        <f t="shared" si="0"/>
        <v>PCIC812009</v>
      </c>
      <c r="B278" s="1447">
        <v>3188</v>
      </c>
      <c r="C278" s="1321" t="s">
        <v>2653</v>
      </c>
      <c r="D278" s="1320" t="s">
        <v>2654</v>
      </c>
      <c r="E278" s="1320" t="s">
        <v>2655</v>
      </c>
      <c r="F278" s="1322"/>
      <c r="G278" s="1322" t="s">
        <v>2656</v>
      </c>
      <c r="K278" s="1443"/>
      <c r="L278" s="1320"/>
      <c r="M278" s="1443"/>
      <c r="N278" s="1443"/>
      <c r="O278" s="1444"/>
      <c r="P278" s="1444"/>
      <c r="Q278" s="1444"/>
      <c r="R278" s="1444"/>
      <c r="S278" s="1444"/>
      <c r="T278" s="1444"/>
      <c r="U278" s="1444"/>
      <c r="V278" s="1444"/>
      <c r="W278" s="1444"/>
      <c r="X278" s="1444"/>
      <c r="Y278" s="1444"/>
      <c r="Z278" s="1444"/>
      <c r="AA278" s="1444"/>
      <c r="AB278" s="1444"/>
      <c r="AC278" s="1444"/>
      <c r="AD278" s="1444"/>
      <c r="AE278" s="1444"/>
      <c r="AF278" s="1444"/>
      <c r="AG278" s="1444"/>
      <c r="AH278" s="1444"/>
      <c r="AI278" s="1444"/>
      <c r="AJ278" s="1444"/>
      <c r="AK278" s="1444"/>
      <c r="AL278" s="1444"/>
      <c r="AM278" s="1444"/>
      <c r="AN278" s="1444"/>
      <c r="AO278" s="1444"/>
      <c r="AP278" s="1444"/>
      <c r="AQ278" s="1444"/>
      <c r="AR278" s="1444"/>
      <c r="AS278" s="1444"/>
      <c r="AT278" s="1444"/>
      <c r="AU278" s="1444"/>
      <c r="AV278" s="1444"/>
      <c r="AW278" s="1444"/>
      <c r="AX278" s="1445"/>
      <c r="AY278" s="1444"/>
      <c r="AZ278" s="1444"/>
      <c r="BA278" s="1444"/>
      <c r="BB278" s="1444"/>
      <c r="BC278" s="1445"/>
      <c r="BD278" s="1445"/>
      <c r="BE278" s="1445"/>
      <c r="BF278" s="1445"/>
      <c r="BG278" s="1445"/>
      <c r="BH278" s="1445"/>
      <c r="BI278" s="1444"/>
      <c r="BJ278" s="1444"/>
      <c r="BK278" s="1444"/>
      <c r="BL278" s="1444"/>
      <c r="BM278" s="1444"/>
      <c r="BN278" s="1320"/>
      <c r="BO278" s="1320"/>
      <c r="BP278" s="1320"/>
      <c r="BQ278" s="1320"/>
      <c r="BR278" s="1320"/>
      <c r="BS278" s="1320"/>
      <c r="BT278" s="1320"/>
      <c r="BU278" s="1320"/>
      <c r="BV278" s="1320"/>
      <c r="BW278" s="1320"/>
      <c r="BX278" s="1320"/>
      <c r="BY278" s="1320"/>
      <c r="BZ278" s="1320"/>
      <c r="CA278" s="1320"/>
      <c r="CB278" s="1320"/>
      <c r="CC278" s="1320"/>
      <c r="CD278" s="1320"/>
    </row>
    <row r="279" spans="1:82" s="1442" customFormat="1" ht="12.75" hidden="1" customHeight="1">
      <c r="A279" s="1320" t="str">
        <f t="shared" si="0"/>
        <v>VIIC85700V</v>
      </c>
      <c r="B279" s="1447">
        <v>3264</v>
      </c>
      <c r="C279" s="1321" t="s">
        <v>2681</v>
      </c>
      <c r="D279" s="1320" t="s">
        <v>2682</v>
      </c>
      <c r="E279" s="1320" t="s">
        <v>2683</v>
      </c>
      <c r="F279" s="1322" t="s">
        <v>2630</v>
      </c>
      <c r="G279" s="1322" t="s">
        <v>2684</v>
      </c>
      <c r="K279" s="1443"/>
      <c r="L279" s="1320"/>
      <c r="M279" s="1443"/>
      <c r="N279" s="1443"/>
      <c r="O279" s="1444"/>
      <c r="P279" s="1444"/>
      <c r="Q279" s="1444"/>
      <c r="R279" s="1444"/>
      <c r="S279" s="1444"/>
      <c r="T279" s="1444"/>
      <c r="U279" s="1444"/>
      <c r="V279" s="1444"/>
      <c r="W279" s="1444"/>
      <c r="X279" s="1444"/>
      <c r="Y279" s="1444"/>
      <c r="Z279" s="1444"/>
      <c r="AA279" s="1444"/>
      <c r="AB279" s="1444"/>
      <c r="AC279" s="1444"/>
      <c r="AD279" s="1444"/>
      <c r="AE279" s="1444"/>
      <c r="AF279" s="1444"/>
      <c r="AG279" s="1444"/>
      <c r="AH279" s="1444"/>
      <c r="AI279" s="1444"/>
      <c r="AJ279" s="1444"/>
      <c r="AK279" s="1444"/>
      <c r="AL279" s="1444"/>
      <c r="AM279" s="1444"/>
      <c r="AN279" s="1444"/>
      <c r="AO279" s="1444"/>
      <c r="AP279" s="1444"/>
      <c r="AQ279" s="1444"/>
      <c r="AR279" s="1444"/>
      <c r="AS279" s="1444"/>
      <c r="AT279" s="1444"/>
      <c r="AU279" s="1444"/>
      <c r="AV279" s="1444"/>
      <c r="AW279" s="1444"/>
      <c r="AX279" s="1445"/>
      <c r="AY279" s="1444"/>
      <c r="AZ279" s="1444"/>
      <c r="BA279" s="1444"/>
      <c r="BB279" s="1444"/>
      <c r="BC279" s="1445"/>
      <c r="BD279" s="1445"/>
      <c r="BE279" s="1445"/>
      <c r="BF279" s="1445"/>
      <c r="BG279" s="1445"/>
      <c r="BH279" s="1445"/>
      <c r="BI279" s="1444"/>
      <c r="BJ279" s="1444"/>
      <c r="BK279" s="1444"/>
      <c r="BL279" s="1444"/>
      <c r="BM279" s="1444"/>
      <c r="BN279" s="1320"/>
      <c r="BO279" s="1320"/>
      <c r="BP279" s="1320"/>
      <c r="BQ279" s="1320"/>
      <c r="BR279" s="1320"/>
      <c r="BS279" s="1320"/>
      <c r="BT279" s="1320"/>
      <c r="BU279" s="1320"/>
      <c r="BV279" s="1320"/>
      <c r="BW279" s="1320"/>
      <c r="BX279" s="1320"/>
      <c r="BY279" s="1320"/>
      <c r="BZ279" s="1320"/>
      <c r="CA279" s="1320"/>
      <c r="CB279" s="1320"/>
      <c r="CC279" s="1320"/>
      <c r="CD279" s="1320"/>
    </row>
    <row r="280" spans="1:82" s="1442" customFormat="1" ht="12.75" hidden="1" customHeight="1">
      <c r="A280" s="1320" t="str">
        <f t="shared" si="0"/>
        <v>BSPS11000A</v>
      </c>
      <c r="B280" s="1447">
        <v>3265</v>
      </c>
      <c r="C280" s="1321" t="s">
        <v>2482</v>
      </c>
      <c r="D280" s="1320" t="s">
        <v>2483</v>
      </c>
      <c r="E280" s="1320" t="s">
        <v>2484</v>
      </c>
      <c r="F280" s="1322" t="s">
        <v>1367</v>
      </c>
      <c r="G280" s="1322" t="s">
        <v>2790</v>
      </c>
      <c r="K280" s="1443"/>
      <c r="L280" s="1320"/>
      <c r="M280" s="1443"/>
      <c r="N280" s="1443"/>
      <c r="O280" s="1444"/>
      <c r="P280" s="1444"/>
      <c r="Q280" s="1444"/>
      <c r="R280" s="1444"/>
      <c r="S280" s="1444"/>
      <c r="T280" s="1444"/>
      <c r="U280" s="1444"/>
      <c r="V280" s="1444"/>
      <c r="W280" s="1444"/>
      <c r="X280" s="1444"/>
      <c r="Y280" s="1444"/>
      <c r="Z280" s="1444"/>
      <c r="AA280" s="1444"/>
      <c r="AB280" s="1444"/>
      <c r="AC280" s="1444"/>
      <c r="AD280" s="1444"/>
      <c r="AE280" s="1444"/>
      <c r="AF280" s="1444"/>
      <c r="AG280" s="1444"/>
      <c r="AH280" s="1444"/>
      <c r="AI280" s="1444"/>
      <c r="AJ280" s="1444"/>
      <c r="AK280" s="1444"/>
      <c r="AL280" s="1444"/>
      <c r="AM280" s="1444"/>
      <c r="AN280" s="1444"/>
      <c r="AO280" s="1444"/>
      <c r="AP280" s="1444"/>
      <c r="AQ280" s="1444"/>
      <c r="AR280" s="1444"/>
      <c r="AS280" s="1444"/>
      <c r="AT280" s="1444"/>
      <c r="AU280" s="1444"/>
      <c r="AV280" s="1444"/>
      <c r="AW280" s="1444"/>
      <c r="AX280" s="1445"/>
      <c r="AY280" s="1444"/>
      <c r="AZ280" s="1444"/>
      <c r="BA280" s="1444"/>
      <c r="BB280" s="1444"/>
      <c r="BC280" s="1445"/>
      <c r="BD280" s="1445"/>
      <c r="BE280" s="1445"/>
      <c r="BF280" s="1445"/>
      <c r="BG280" s="1445"/>
      <c r="BH280" s="1445"/>
      <c r="BI280" s="1444"/>
      <c r="BJ280" s="1444"/>
      <c r="BK280" s="1444"/>
      <c r="BL280" s="1444"/>
      <c r="BM280" s="1444"/>
      <c r="BN280" s="1320"/>
      <c r="BO280" s="1320"/>
      <c r="BP280" s="1320"/>
      <c r="BQ280" s="1320"/>
      <c r="BR280" s="1320"/>
      <c r="BS280" s="1320"/>
      <c r="BT280" s="1320"/>
      <c r="BU280" s="1320"/>
      <c r="BV280" s="1320"/>
      <c r="BW280" s="1320"/>
      <c r="BX280" s="1320"/>
      <c r="BY280" s="1320"/>
      <c r="BZ280" s="1320"/>
      <c r="CA280" s="1320"/>
      <c r="CB280" s="1320"/>
      <c r="CC280" s="1320"/>
      <c r="CD280" s="1320"/>
    </row>
    <row r="281" spans="1:82" s="1442" customFormat="1" ht="12.75" hidden="1" customHeight="1">
      <c r="A281" s="1320" t="str">
        <f t="shared" si="0"/>
        <v>pcic80400a</v>
      </c>
      <c r="B281" s="1447">
        <v>3266</v>
      </c>
      <c r="C281" s="1321" t="s">
        <v>2690</v>
      </c>
      <c r="D281" s="1320" t="s">
        <v>2657</v>
      </c>
      <c r="E281" s="1320" t="s">
        <v>2691</v>
      </c>
      <c r="F281" s="1322" t="s">
        <v>2517</v>
      </c>
      <c r="G281" s="1322" t="s">
        <v>2658</v>
      </c>
      <c r="K281" s="1443"/>
      <c r="L281" s="1320"/>
      <c r="M281" s="1443"/>
      <c r="N281" s="1443"/>
      <c r="O281" s="1444"/>
      <c r="P281" s="1444"/>
      <c r="Q281" s="1444"/>
      <c r="R281" s="1444"/>
      <c r="S281" s="1444"/>
      <c r="T281" s="1444"/>
      <c r="U281" s="1444"/>
      <c r="V281" s="1444"/>
      <c r="W281" s="1444"/>
      <c r="X281" s="1444"/>
      <c r="Y281" s="1444"/>
      <c r="Z281" s="1444"/>
      <c r="AA281" s="1444"/>
      <c r="AB281" s="1444"/>
      <c r="AC281" s="1444"/>
      <c r="AD281" s="1444"/>
      <c r="AE281" s="1444"/>
      <c r="AF281" s="1444"/>
      <c r="AG281" s="1444"/>
      <c r="AH281" s="1444"/>
      <c r="AI281" s="1444"/>
      <c r="AJ281" s="1444"/>
      <c r="AK281" s="1444"/>
      <c r="AL281" s="1444"/>
      <c r="AM281" s="1444"/>
      <c r="AN281" s="1444"/>
      <c r="AO281" s="1444"/>
      <c r="AP281" s="1444"/>
      <c r="AQ281" s="1444"/>
      <c r="AR281" s="1444"/>
      <c r="AS281" s="1444"/>
      <c r="AT281" s="1444"/>
      <c r="AU281" s="1444"/>
      <c r="AV281" s="1444"/>
      <c r="AW281" s="1444"/>
      <c r="AX281" s="1445"/>
      <c r="AY281" s="1444"/>
      <c r="AZ281" s="1444"/>
      <c r="BA281" s="1444"/>
      <c r="BB281" s="1444"/>
      <c r="BC281" s="1445"/>
      <c r="BD281" s="1445"/>
      <c r="BE281" s="1445"/>
      <c r="BF281" s="1445"/>
      <c r="BG281" s="1445"/>
      <c r="BH281" s="1445"/>
      <c r="BI281" s="1444"/>
      <c r="BJ281" s="1444"/>
      <c r="BK281" s="1444"/>
      <c r="BL281" s="1444"/>
      <c r="BM281" s="1444"/>
      <c r="BN281" s="1320"/>
      <c r="BO281" s="1320"/>
      <c r="BP281" s="1320"/>
      <c r="BQ281" s="1320"/>
      <c r="BR281" s="1320"/>
      <c r="BS281" s="1320"/>
      <c r="BT281" s="1320"/>
      <c r="BU281" s="1320"/>
      <c r="BV281" s="1320"/>
      <c r="BW281" s="1320"/>
      <c r="BX281" s="1320"/>
      <c r="BY281" s="1320"/>
      <c r="BZ281" s="1320"/>
      <c r="CA281" s="1320"/>
      <c r="CB281" s="1320"/>
      <c r="CC281" s="1320"/>
      <c r="CD281" s="1320"/>
    </row>
    <row r="282" spans="1:82" s="1442" customFormat="1" ht="12.75" hidden="1" customHeight="1">
      <c r="A282" s="1320" t="str">
        <f t="shared" si="0"/>
        <v>crpm02000e</v>
      </c>
      <c r="B282" s="1447">
        <v>3206</v>
      </c>
      <c r="C282" s="1321" t="s">
        <v>2446</v>
      </c>
      <c r="D282" s="1320" t="s">
        <v>2447</v>
      </c>
      <c r="E282" s="1320" t="s">
        <v>2046</v>
      </c>
      <c r="F282" s="1320" t="s">
        <v>2047</v>
      </c>
      <c r="G282" s="1320" t="s">
        <v>2448</v>
      </c>
      <c r="K282" s="1443"/>
      <c r="L282" s="1320"/>
      <c r="M282" s="1443"/>
      <c r="N282" s="1443"/>
      <c r="O282" s="1444"/>
      <c r="P282" s="1444"/>
      <c r="Q282" s="1444"/>
      <c r="R282" s="1444"/>
      <c r="S282" s="1444"/>
      <c r="T282" s="1444"/>
      <c r="U282" s="1444"/>
      <c r="V282" s="1444"/>
      <c r="W282" s="1444"/>
      <c r="X282" s="1444"/>
      <c r="Y282" s="1444"/>
      <c r="Z282" s="1444"/>
      <c r="AA282" s="1444"/>
      <c r="AB282" s="1444"/>
      <c r="AC282" s="1444"/>
      <c r="AD282" s="1444"/>
      <c r="AE282" s="1444"/>
      <c r="AF282" s="1444"/>
      <c r="AG282" s="1444"/>
      <c r="AH282" s="1444"/>
      <c r="AI282" s="1444"/>
      <c r="AJ282" s="1444"/>
      <c r="AK282" s="1444"/>
      <c r="AL282" s="1444"/>
      <c r="AM282" s="1444"/>
      <c r="AN282" s="1444"/>
      <c r="AO282" s="1444"/>
      <c r="AP282" s="1444"/>
      <c r="AQ282" s="1444"/>
      <c r="AR282" s="1444"/>
      <c r="AS282" s="1444"/>
      <c r="AT282" s="1444"/>
      <c r="AU282" s="1444"/>
      <c r="AV282" s="1444"/>
      <c r="AW282" s="1444"/>
      <c r="AX282" s="1445"/>
      <c r="AY282" s="1444"/>
      <c r="AZ282" s="1444"/>
      <c r="BA282" s="1444"/>
      <c r="BB282" s="1444"/>
      <c r="BC282" s="1445"/>
      <c r="BD282" s="1445"/>
      <c r="BE282" s="1445"/>
      <c r="BF282" s="1445"/>
      <c r="BG282" s="1445"/>
      <c r="BH282" s="1445"/>
      <c r="BI282" s="1444"/>
      <c r="BJ282" s="1444"/>
      <c r="BK282" s="1444"/>
      <c r="BL282" s="1444"/>
      <c r="BM282" s="1444"/>
      <c r="BN282" s="1320"/>
      <c r="BO282" s="1320"/>
      <c r="BP282" s="1320"/>
      <c r="BQ282" s="1320"/>
      <c r="BR282" s="1320"/>
      <c r="BS282" s="1320"/>
      <c r="BT282" s="1320"/>
      <c r="BU282" s="1320"/>
      <c r="BV282" s="1320"/>
      <c r="BW282" s="1320"/>
      <c r="BX282" s="1320"/>
      <c r="BY282" s="1320"/>
      <c r="BZ282" s="1320"/>
      <c r="CA282" s="1320"/>
      <c r="CB282" s="1320"/>
      <c r="CC282" s="1320"/>
      <c r="CD282" s="1320"/>
    </row>
    <row r="283" spans="1:82" s="1442" customFormat="1" ht="12.75" hidden="1" customHeight="1">
      <c r="A283" s="1320" t="str">
        <f t="shared" si="0"/>
        <v>BSIC899007</v>
      </c>
      <c r="B283" s="1447">
        <v>2588</v>
      </c>
      <c r="C283" s="1320" t="s">
        <v>1815</v>
      </c>
      <c r="D283" s="1320" t="s">
        <v>1816</v>
      </c>
      <c r="E283" s="1320" t="s">
        <v>2008</v>
      </c>
      <c r="F283" s="1322" t="s">
        <v>1367</v>
      </c>
      <c r="G283" s="1322" t="s">
        <v>1817</v>
      </c>
      <c r="K283" s="1443"/>
      <c r="L283" s="1320"/>
      <c r="M283" s="1443"/>
      <c r="N283" s="1443"/>
      <c r="O283" s="1443"/>
      <c r="P283" s="1445"/>
      <c r="Q283" s="1444"/>
      <c r="R283" s="1444"/>
      <c r="S283" s="1444"/>
      <c r="T283" s="1444"/>
      <c r="U283" s="1445"/>
      <c r="V283" s="1444"/>
      <c r="W283" s="1444"/>
      <c r="X283" s="1444"/>
      <c r="Y283" s="1444"/>
      <c r="Z283" s="1445"/>
      <c r="AA283" s="1444"/>
      <c r="AB283" s="1444"/>
      <c r="AC283" s="1444"/>
      <c r="AD283" s="1444"/>
      <c r="AE283" s="1445"/>
      <c r="AF283" s="1444"/>
      <c r="AG283" s="1444"/>
      <c r="AH283" s="1444"/>
      <c r="AI283" s="1444"/>
      <c r="AJ283" s="1444"/>
      <c r="AK283" s="1444"/>
      <c r="AL283" s="1444"/>
      <c r="AM283" s="1444"/>
      <c r="AN283" s="1444"/>
      <c r="AO283" s="1444"/>
      <c r="AP283" s="1444"/>
      <c r="AQ283" s="1444"/>
      <c r="AR283" s="1444"/>
      <c r="AS283" s="1445"/>
      <c r="AT283" s="1444"/>
      <c r="AU283" s="1444"/>
      <c r="AV283" s="1444"/>
      <c r="AW283" s="1444"/>
      <c r="AX283" s="1445"/>
      <c r="AY283" s="1444"/>
      <c r="AZ283" s="1444"/>
      <c r="BA283" s="1444"/>
      <c r="BB283" s="1444"/>
      <c r="BC283" s="1444"/>
      <c r="BD283" s="1444"/>
      <c r="BE283" s="1444"/>
      <c r="BF283" s="1444"/>
      <c r="BG283" s="1444"/>
      <c r="BH283" s="1445"/>
      <c r="BI283" s="1444"/>
      <c r="BJ283" s="1444"/>
      <c r="BK283" s="1444"/>
      <c r="BL283" s="1444"/>
      <c r="BM283" s="1444"/>
      <c r="BN283" s="1445"/>
      <c r="BO283" s="1444"/>
      <c r="BP283" s="1444"/>
      <c r="BQ283" s="1444"/>
      <c r="BR283" s="1444"/>
      <c r="BS283" s="1445"/>
      <c r="BT283" s="1444"/>
      <c r="BU283" s="1444"/>
      <c r="BV283" s="1444"/>
      <c r="BW283" s="1444"/>
      <c r="BX283" s="1444"/>
      <c r="BY283" s="1444"/>
      <c r="BZ283" s="1444"/>
      <c r="CA283" s="1444"/>
      <c r="CB283" s="1444"/>
      <c r="CC283" s="1444"/>
      <c r="CD283" s="1444"/>
    </row>
    <row r="284" spans="1:82" s="1320" customFormat="1" ht="5.25" hidden="1"/>
    <row r="285" spans="1:82" s="513" customFormat="1"/>
    <row r="286" spans="1:82" s="595" customFormat="1"/>
    <row r="287" spans="1:82" s="595" customFormat="1"/>
    <row r="288" spans="1:82" s="595" customFormat="1"/>
    <row r="289" s="595" customFormat="1"/>
    <row r="290" s="595" customFormat="1"/>
    <row r="291" s="595" customFormat="1"/>
    <row r="292" s="595" customFormat="1"/>
    <row r="293" s="595" customFormat="1"/>
    <row r="294" s="595" customFormat="1"/>
  </sheetData>
  <sheetProtection password="C6CC" sheet="1" objects="1" scenarios="1" selectLockedCells="1" autoFilter="0"/>
  <mergeCells count="9">
    <mergeCell ref="B40:B41"/>
    <mergeCell ref="B36:E36"/>
    <mergeCell ref="B37:E37"/>
    <mergeCell ref="A3:A4"/>
    <mergeCell ref="B3:E4"/>
    <mergeCell ref="B6:E6"/>
    <mergeCell ref="B5:E5"/>
    <mergeCell ref="C33:E33"/>
    <mergeCell ref="C29:E30"/>
  </mergeCells>
  <phoneticPr fontId="124" type="noConversion"/>
  <hyperlinks>
    <hyperlink ref="C55" r:id="rId1"/>
  </hyperlinks>
  <printOptions horizontalCentered="1" verticalCentered="1"/>
  <pageMargins left="0.39370078740157483" right="0.39370078740157483" top="0.78740157480314965" bottom="0.78740157480314965" header="0.51181102362204722" footer="0.51181102362204722"/>
  <pageSetup paperSize="9" scale="90" orientation="portrait" horizontalDpi="4294967293" r:id="rId2"/>
  <headerFooter alignWithMargins="0">
    <oddFooter>&amp;L&amp;F&amp;R&amp;A</oddFooter>
  </headerFooter>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tabColor indexed="22"/>
    <pageSetUpPr fitToPage="1"/>
  </sheetPr>
  <dimension ref="A1:C74"/>
  <sheetViews>
    <sheetView showGridLines="0" showRowColHeaders="0" workbookViewId="0">
      <selection activeCell="G21" sqref="G21"/>
    </sheetView>
  </sheetViews>
  <sheetFormatPr defaultRowHeight="12.75"/>
  <cols>
    <col min="1" max="1" width="3.7109375" customWidth="1"/>
    <col min="2" max="2" width="45.5703125" customWidth="1"/>
    <col min="3" max="3" width="112.7109375" customWidth="1"/>
  </cols>
  <sheetData>
    <row r="1" spans="1:3" ht="15.75">
      <c r="B1" s="1441" t="s">
        <v>2449</v>
      </c>
    </row>
    <row r="16" spans="1:3" ht="15.75">
      <c r="A16" s="5" t="s">
        <v>1370</v>
      </c>
      <c r="B16" s="5" t="s">
        <v>1371</v>
      </c>
      <c r="C16" s="1435" t="s">
        <v>1372</v>
      </c>
    </row>
    <row r="17" spans="1:3" ht="15.75">
      <c r="A17" s="5"/>
      <c r="B17" s="5"/>
      <c r="C17" s="1434" t="s">
        <v>2441</v>
      </c>
    </row>
    <row r="18" spans="1:3" ht="15">
      <c r="C18" s="7"/>
    </row>
    <row r="19" spans="1:3" ht="15">
      <c r="C19" s="1435" t="s">
        <v>466</v>
      </c>
    </row>
    <row r="20" spans="1:3" ht="15">
      <c r="C20" s="1434" t="s">
        <v>2442</v>
      </c>
    </row>
    <row r="21" spans="1:3" ht="15">
      <c r="C21" s="7"/>
    </row>
    <row r="22" spans="1:3" ht="15">
      <c r="C22" s="6" t="s">
        <v>467</v>
      </c>
    </row>
    <row r="24" spans="1:3" ht="60">
      <c r="C24" s="8" t="s">
        <v>1231</v>
      </c>
    </row>
    <row r="25" spans="1:3" ht="11.25" customHeight="1"/>
    <row r="26" spans="1:3" ht="75">
      <c r="C26" s="9" t="s">
        <v>1666</v>
      </c>
    </row>
    <row r="28" spans="1:3" ht="15.75">
      <c r="A28" s="5" t="s">
        <v>1667</v>
      </c>
      <c r="B28" s="5" t="s">
        <v>1668</v>
      </c>
    </row>
    <row r="64" spans="1:1">
      <c r="A64" t="s">
        <v>1711</v>
      </c>
    </row>
    <row r="74" spans="1:2" ht="15.75">
      <c r="A74" s="5" t="s">
        <v>1712</v>
      </c>
      <c r="B74" s="5" t="s">
        <v>722</v>
      </c>
    </row>
  </sheetData>
  <sheetProtection password="C6CC" sheet="1" objects="1" scenarios="1"/>
  <phoneticPr fontId="28" type="noConversion"/>
  <hyperlinks>
    <hyperlink ref="C26" r:id="rId1" display="http://www.anticorruzione.it/portal/public/classic/MenuServizio/FAQ/ContrattiPubblici/"/>
    <hyperlink ref="C24" r:id="rId2" display="http://www.anticorruzione.it/portal/public/classic/MenuServizio/FAQ"/>
    <hyperlink ref="C22" r:id="rId3"/>
    <hyperlink ref="C16" r:id="rId4"/>
    <hyperlink ref="C17" r:id="rId5"/>
    <hyperlink ref="C19" r:id="rId6"/>
    <hyperlink ref="C20" r:id="rId7"/>
  </hyperlinks>
  <pageMargins left="0.19685039370078741" right="0.19685039370078741" top="0.19685039370078741" bottom="0.19685039370078741" header="0.51181102362204722" footer="0.51181102362204722"/>
  <pageSetup paperSize="9" orientation="landscape" r:id="rId8"/>
  <headerFooter alignWithMargins="0"/>
  <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dimension ref="AC1:IV48"/>
  <sheetViews>
    <sheetView showGridLines="0" showRowColHeaders="0" zoomScaleNormal="100" workbookViewId="0">
      <pane xSplit="44" ySplit="70" topLeftCell="AS71" activePane="bottomRight" state="frozen"/>
      <selection pane="topRight" activeCell="AS1" sqref="AS1"/>
      <selection pane="bottomLeft" activeCell="A71" sqref="A71"/>
      <selection pane="bottomRight"/>
    </sheetView>
  </sheetViews>
  <sheetFormatPr defaultColWidth="0" defaultRowHeight="12.75"/>
  <cols>
    <col min="1" max="44" width="9.140625" customWidth="1"/>
    <col min="45" max="242" width="9.140625" hidden="1" customWidth="1"/>
    <col min="243" max="243" width="0" hidden="1" customWidth="1"/>
    <col min="244" max="255" width="9.140625" hidden="1" customWidth="1"/>
  </cols>
  <sheetData>
    <row r="1" spans="242:256">
      <c r="IH1" s="1"/>
      <c r="II1" s="2">
        <v>2021</v>
      </c>
      <c r="IJ1" s="1"/>
      <c r="IV1" s="3" t="s">
        <v>1369</v>
      </c>
    </row>
    <row r="2" spans="242:256">
      <c r="IH2" s="1"/>
      <c r="II2" s="1"/>
      <c r="IJ2" s="1"/>
    </row>
    <row r="3" spans="242:256">
      <c r="IH3" s="1"/>
      <c r="II3" s="1"/>
      <c r="IJ3" s="1"/>
    </row>
    <row r="11" spans="242:256">
      <c r="II11" s="4">
        <f>SUM('Stampa Determina'!IR4)</f>
        <v>1</v>
      </c>
    </row>
    <row r="48" spans="29:29">
      <c r="AC48" s="300"/>
    </row>
  </sheetData>
  <sheetProtection password="C6CC" sheet="1" objects="1" scenarios="1" selectLockedCells="1" selectUnlockedCells="1"/>
  <phoneticPr fontId="28"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
    <tabColor indexed="10"/>
  </sheetPr>
  <dimension ref="A1:K653"/>
  <sheetViews>
    <sheetView showGridLines="0" workbookViewId="0">
      <pane xSplit="8" ySplit="5" topLeftCell="I318" activePane="bottomRight" state="frozen"/>
      <selection pane="topRight" activeCell="I1" sqref="I1"/>
      <selection pane="bottomLeft" activeCell="A6" sqref="A6"/>
      <selection pane="bottomRight" activeCell="D338" sqref="D338"/>
    </sheetView>
  </sheetViews>
  <sheetFormatPr defaultRowHeight="12.75" customHeight="1"/>
  <cols>
    <col min="1" max="1" width="3" style="300" customWidth="1"/>
    <col min="2" max="2" width="9.42578125" style="468" customWidth="1"/>
    <col min="3" max="3" width="13.140625" style="300" customWidth="1"/>
    <col min="4" max="4" width="63" style="300" customWidth="1"/>
    <col min="5" max="5" width="3.140625" style="300" customWidth="1"/>
    <col min="6" max="6" width="42.5703125" style="300" customWidth="1"/>
    <col min="7" max="7" width="2.5703125" style="300" customWidth="1"/>
    <col min="8" max="8" width="2.85546875" style="300" customWidth="1"/>
    <col min="9" max="16384" width="9.140625" style="300"/>
  </cols>
  <sheetData>
    <row r="1" spans="1:7" ht="15.75" customHeight="1">
      <c r="B1" s="404" t="s">
        <v>2427</v>
      </c>
      <c r="C1" s="405"/>
      <c r="D1" s="406"/>
      <c r="E1" s="405">
        <f>LEN(D12)</f>
        <v>10</v>
      </c>
      <c r="F1" s="407" t="s">
        <v>1369</v>
      </c>
    </row>
    <row r="2" spans="1:7" ht="12.75" customHeight="1" thickBot="1">
      <c r="B2" s="677" t="s">
        <v>2775</v>
      </c>
      <c r="C2" s="593"/>
      <c r="D2" s="405"/>
      <c r="E2" s="408"/>
      <c r="G2" s="409"/>
    </row>
    <row r="3" spans="1:7" ht="15" customHeight="1" thickTop="1">
      <c r="B3" s="1475" t="s">
        <v>636</v>
      </c>
      <c r="C3" s="1476"/>
      <c r="D3" s="1476"/>
      <c r="E3" s="1477"/>
      <c r="F3" s="410" t="s">
        <v>68</v>
      </c>
      <c r="G3" s="409"/>
    </row>
    <row r="4" spans="1:7" ht="15" customHeight="1" thickBot="1">
      <c r="B4" s="1478"/>
      <c r="C4" s="1479"/>
      <c r="D4" s="1479"/>
      <c r="E4" s="1480"/>
      <c r="F4" s="410" t="s">
        <v>637</v>
      </c>
    </row>
    <row r="5" spans="1:7" ht="12.75" customHeight="1" thickTop="1" thickBot="1">
      <c r="A5" s="1346"/>
      <c r="B5" s="411"/>
      <c r="C5" s="411"/>
      <c r="D5" s="412"/>
      <c r="E5" s="411"/>
    </row>
    <row r="6" spans="1:7" s="417" customFormat="1" ht="12.75" customHeight="1" thickTop="1">
      <c r="A6" s="1347"/>
      <c r="B6" s="687" t="s">
        <v>1722</v>
      </c>
      <c r="C6" s="415"/>
      <c r="D6" s="1481">
        <v>2021</v>
      </c>
      <c r="E6" s="416"/>
    </row>
    <row r="7" spans="1:7" ht="12.75" customHeight="1">
      <c r="A7" s="405"/>
      <c r="B7" s="688"/>
      <c r="C7" s="421" t="s">
        <v>1945</v>
      </c>
      <c r="D7" s="1482"/>
      <c r="E7" s="420"/>
    </row>
    <row r="8" spans="1:7" ht="12.75" customHeight="1">
      <c r="A8" s="405"/>
      <c r="B8" s="418"/>
      <c r="C8" s="421" t="s">
        <v>638</v>
      </c>
      <c r="D8" s="669" t="str">
        <f>REPT('scheda anagrafica'!C193,1)</f>
        <v>Istituto Comprensivo di Esine</v>
      </c>
      <c r="E8" s="422"/>
    </row>
    <row r="9" spans="1:7" ht="12.75" customHeight="1">
      <c r="A9" s="405"/>
      <c r="B9" s="418"/>
      <c r="C9" s="408" t="s">
        <v>639</v>
      </c>
      <c r="D9" s="669" t="str">
        <f>REPT('scheda anagrafica'!D193,1)</f>
        <v>Via Chiosi, 4 - tel. 0364/46057 - 0364/46058</v>
      </c>
      <c r="E9" s="422"/>
    </row>
    <row r="10" spans="1:7" ht="12.75" customHeight="1">
      <c r="A10" s="405"/>
      <c r="B10" s="418"/>
      <c r="C10" s="408" t="s">
        <v>640</v>
      </c>
      <c r="D10" s="669" t="str">
        <f>REPT('scheda anagrafica'!E193,1)</f>
        <v>25040 Esine BS</v>
      </c>
      <c r="E10" s="422"/>
    </row>
    <row r="11" spans="1:7" ht="12.75" customHeight="1">
      <c r="A11" s="405"/>
      <c r="B11" s="418"/>
      <c r="C11" s="423" t="s">
        <v>2001</v>
      </c>
      <c r="D11" s="1267">
        <v>81003130176</v>
      </c>
      <c r="E11" s="422" t="s">
        <v>642</v>
      </c>
    </row>
    <row r="12" spans="1:7" ht="12.75" customHeight="1">
      <c r="A12" s="405"/>
      <c r="B12" s="418"/>
      <c r="C12" s="408" t="s">
        <v>641</v>
      </c>
      <c r="D12" s="1332" t="s">
        <v>2820</v>
      </c>
      <c r="E12" s="422" t="s">
        <v>642</v>
      </c>
    </row>
    <row r="13" spans="1:7" ht="12.75" customHeight="1">
      <c r="A13" s="405"/>
      <c r="B13" s="418"/>
      <c r="C13" s="408" t="s">
        <v>643</v>
      </c>
      <c r="D13" s="711"/>
      <c r="E13" s="422" t="s">
        <v>642</v>
      </c>
    </row>
    <row r="14" spans="1:7" ht="12.75" customHeight="1">
      <c r="A14" s="405"/>
      <c r="B14" s="418"/>
      <c r="C14" s="866" t="s">
        <v>1422</v>
      </c>
      <c r="D14" s="865"/>
      <c r="E14" s="420"/>
    </row>
    <row r="15" spans="1:7" ht="12.75" customHeight="1">
      <c r="A15" s="405"/>
      <c r="B15" s="418"/>
      <c r="C15" s="866"/>
      <c r="D15" s="866"/>
      <c r="E15" s="420"/>
    </row>
    <row r="16" spans="1:7" ht="12.75" customHeight="1">
      <c r="A16" s="405"/>
      <c r="B16" s="418"/>
      <c r="C16" s="424" t="s">
        <v>76</v>
      </c>
      <c r="D16" s="711" t="s">
        <v>2821</v>
      </c>
      <c r="E16" s="422" t="s">
        <v>642</v>
      </c>
    </row>
    <row r="17" spans="1:7" ht="12.75" customHeight="1">
      <c r="A17" s="405"/>
      <c r="B17" s="418"/>
      <c r="C17" s="424" t="s">
        <v>77</v>
      </c>
      <c r="D17" s="711" t="s">
        <v>3303</v>
      </c>
      <c r="E17" s="422" t="s">
        <v>642</v>
      </c>
    </row>
    <row r="18" spans="1:7" ht="12.75" customHeight="1">
      <c r="A18" s="405"/>
      <c r="B18" s="418"/>
      <c r="C18" s="408" t="s">
        <v>78</v>
      </c>
      <c r="D18" s="711" t="s">
        <v>79</v>
      </c>
      <c r="E18" s="422"/>
    </row>
    <row r="19" spans="1:7" ht="12.75" customHeight="1">
      <c r="A19" s="405"/>
      <c r="B19" s="418"/>
      <c r="E19" s="422"/>
    </row>
    <row r="20" spans="1:7" ht="12.75" customHeight="1">
      <c r="A20" s="405"/>
      <c r="B20" s="418"/>
      <c r="C20" s="423" t="s">
        <v>608</v>
      </c>
      <c r="D20" s="712" t="s">
        <v>1764</v>
      </c>
      <c r="E20" s="422" t="s">
        <v>642</v>
      </c>
    </row>
    <row r="21" spans="1:7" ht="12.75" customHeight="1">
      <c r="A21" s="405"/>
      <c r="B21" s="418"/>
      <c r="C21" s="423"/>
      <c r="D21" s="423"/>
      <c r="E21" s="420"/>
    </row>
    <row r="22" spans="1:7" ht="12.75" customHeight="1">
      <c r="A22" s="405"/>
      <c r="B22" s="418"/>
      <c r="C22" s="423" t="s">
        <v>1765</v>
      </c>
      <c r="D22" s="686" t="s">
        <v>2013</v>
      </c>
      <c r="E22" s="422" t="s">
        <v>642</v>
      </c>
    </row>
    <row r="23" spans="1:7" ht="12.75" customHeight="1">
      <c r="A23" s="405"/>
      <c r="B23" s="418"/>
      <c r="C23" s="423" t="s">
        <v>1766</v>
      </c>
      <c r="D23" s="713" t="s">
        <v>1767</v>
      </c>
      <c r="E23" s="420"/>
    </row>
    <row r="24" spans="1:7" ht="12.75" customHeight="1">
      <c r="A24" s="405"/>
      <c r="B24" s="418"/>
      <c r="C24" s="423"/>
      <c r="D24" s="1117" t="s">
        <v>154</v>
      </c>
      <c r="E24" s="422"/>
    </row>
    <row r="25" spans="1:7" ht="12.75" customHeight="1">
      <c r="A25" s="405"/>
      <c r="B25" s="418"/>
      <c r="C25" s="423" t="s">
        <v>2002</v>
      </c>
      <c r="D25" s="1122"/>
      <c r="E25" s="422"/>
    </row>
    <row r="26" spans="1:7" ht="12.75" customHeight="1">
      <c r="A26" s="405"/>
      <c r="B26" s="418"/>
      <c r="C26" s="837" t="s">
        <v>1420</v>
      </c>
      <c r="D26" s="857"/>
      <c r="E26" s="422"/>
    </row>
    <row r="27" spans="1:7" ht="12.75" customHeight="1" thickBot="1">
      <c r="A27" s="405"/>
      <c r="B27" s="418"/>
      <c r="C27" s="423" t="s">
        <v>1421</v>
      </c>
      <c r="D27" s="858"/>
      <c r="E27" s="422"/>
    </row>
    <row r="28" spans="1:7" ht="12.75" customHeight="1" thickTop="1">
      <c r="A28" s="405"/>
      <c r="B28" s="418"/>
      <c r="C28" s="423"/>
      <c r="D28" s="1122"/>
      <c r="E28" s="422"/>
    </row>
    <row r="29" spans="1:7" ht="12.75" customHeight="1">
      <c r="A29" s="405"/>
      <c r="B29" s="442" t="s">
        <v>2003</v>
      </c>
      <c r="C29" s="423"/>
      <c r="D29" s="840"/>
      <c r="E29" s="420"/>
    </row>
    <row r="30" spans="1:7" ht="12.75" customHeight="1">
      <c r="A30" s="405"/>
      <c r="B30" s="418"/>
      <c r="C30" s="837" t="s">
        <v>1420</v>
      </c>
      <c r="D30" s="857"/>
      <c r="E30" s="838"/>
      <c r="F30" s="405"/>
    </row>
    <row r="31" spans="1:7" ht="12.75" customHeight="1" thickBot="1">
      <c r="A31" s="405"/>
      <c r="B31" s="425"/>
      <c r="C31" s="839" t="s">
        <v>1421</v>
      </c>
      <c r="D31" s="858"/>
      <c r="E31" s="432"/>
    </row>
    <row r="32" spans="1:7" ht="12.75" customHeight="1" thickTop="1" thickBot="1">
      <c r="A32" s="405"/>
      <c r="B32" s="419"/>
      <c r="C32" s="405"/>
      <c r="D32" s="405"/>
      <c r="E32" s="405"/>
    </row>
    <row r="33" spans="1:7" ht="12.75" customHeight="1" thickTop="1">
      <c r="A33" s="405"/>
      <c r="B33" s="426"/>
      <c r="C33" s="427"/>
      <c r="D33" s="428"/>
      <c r="E33" s="429"/>
      <c r="F33" s="405"/>
      <c r="G33" s="405"/>
    </row>
    <row r="34" spans="1:7" ht="12.75" customHeight="1">
      <c r="A34" s="405"/>
      <c r="B34" s="639" t="s">
        <v>1768</v>
      </c>
      <c r="C34" s="405"/>
      <c r="D34" s="196" t="s">
        <v>1769</v>
      </c>
      <c r="E34" s="420"/>
      <c r="F34" s="405"/>
      <c r="G34" s="405"/>
    </row>
    <row r="35" spans="1:7" ht="12.75" customHeight="1">
      <c r="A35" s="405"/>
      <c r="B35" s="430"/>
      <c r="C35" s="405">
        <v>1</v>
      </c>
      <c r="D35" s="668" t="s">
        <v>70</v>
      </c>
      <c r="E35" s="420"/>
      <c r="F35" s="405"/>
      <c r="G35" s="405"/>
    </row>
    <row r="36" spans="1:7" ht="12.75" customHeight="1">
      <c r="A36" s="405"/>
      <c r="B36" s="430"/>
      <c r="C36" s="405">
        <v>2</v>
      </c>
      <c r="D36" s="668" t="s">
        <v>938</v>
      </c>
      <c r="E36" s="420"/>
    </row>
    <row r="37" spans="1:7" ht="12.75" customHeight="1">
      <c r="A37" s="405"/>
      <c r="B37" s="430"/>
      <c r="C37" s="405">
        <v>3</v>
      </c>
      <c r="D37" s="668" t="s">
        <v>1700</v>
      </c>
      <c r="E37" s="420"/>
    </row>
    <row r="38" spans="1:7" ht="12.75" customHeight="1">
      <c r="A38" s="405"/>
      <c r="B38" s="430"/>
      <c r="C38" s="405">
        <v>4</v>
      </c>
      <c r="D38" s="668" t="s">
        <v>1770</v>
      </c>
      <c r="E38" s="420"/>
    </row>
    <row r="39" spans="1:7" ht="12.75" customHeight="1">
      <c r="A39" s="405"/>
      <c r="B39" s="430"/>
      <c r="C39" s="405">
        <v>5</v>
      </c>
      <c r="D39" s="668" t="s">
        <v>1565</v>
      </c>
      <c r="E39" s="420"/>
    </row>
    <row r="40" spans="1:7" ht="12.75" customHeight="1">
      <c r="A40" s="405"/>
      <c r="B40" s="430"/>
      <c r="C40" s="405">
        <v>6</v>
      </c>
      <c r="D40" s="668" t="s">
        <v>1406</v>
      </c>
      <c r="E40" s="420"/>
    </row>
    <row r="41" spans="1:7" ht="12.75" customHeight="1">
      <c r="A41" s="405"/>
      <c r="B41" s="430"/>
      <c r="C41" s="405">
        <v>7</v>
      </c>
      <c r="D41" s="668" t="s">
        <v>1566</v>
      </c>
      <c r="E41" s="420"/>
    </row>
    <row r="42" spans="1:7" ht="12.75" customHeight="1">
      <c r="A42" s="405"/>
      <c r="B42" s="430"/>
      <c r="C42" s="405">
        <v>8</v>
      </c>
      <c r="D42" s="668" t="s">
        <v>1567</v>
      </c>
      <c r="E42" s="420"/>
    </row>
    <row r="43" spans="1:7" ht="12.75" customHeight="1">
      <c r="A43" s="405"/>
      <c r="B43" s="430"/>
      <c r="C43" s="405">
        <v>9</v>
      </c>
      <c r="D43" s="668" t="s">
        <v>600</v>
      </c>
      <c r="E43" s="420"/>
    </row>
    <row r="44" spans="1:7" ht="12.75" customHeight="1">
      <c r="A44" s="405"/>
      <c r="B44" s="430"/>
      <c r="C44" s="405">
        <v>10</v>
      </c>
      <c r="D44" s="668" t="s">
        <v>150</v>
      </c>
      <c r="E44" s="420"/>
    </row>
    <row r="45" spans="1:7" ht="12.75" customHeight="1">
      <c r="A45" s="405"/>
      <c r="B45" s="430"/>
      <c r="C45" s="405">
        <v>11</v>
      </c>
      <c r="D45" s="668" t="s">
        <v>1014</v>
      </c>
      <c r="E45" s="420"/>
    </row>
    <row r="46" spans="1:7" ht="12.75" customHeight="1">
      <c r="A46" s="405"/>
      <c r="B46" s="430"/>
      <c r="C46" s="405">
        <v>12</v>
      </c>
      <c r="D46" s="668" t="s">
        <v>686</v>
      </c>
      <c r="E46" s="420"/>
    </row>
    <row r="47" spans="1:7" ht="12.75" customHeight="1">
      <c r="A47" s="405"/>
      <c r="B47" s="430"/>
      <c r="C47" s="405">
        <v>13</v>
      </c>
      <c r="D47" s="709" t="s">
        <v>687</v>
      </c>
      <c r="E47" s="420"/>
    </row>
    <row r="48" spans="1:7" ht="12.75" customHeight="1">
      <c r="A48" s="405"/>
      <c r="B48" s="430"/>
      <c r="C48" s="405">
        <v>14</v>
      </c>
      <c r="D48" s="1449" t="s">
        <v>2870</v>
      </c>
      <c r="E48" s="420"/>
    </row>
    <row r="49" spans="1:5" ht="12.75" customHeight="1">
      <c r="A49" s="405"/>
      <c r="B49" s="430"/>
      <c r="C49" s="405">
        <v>15</v>
      </c>
      <c r="D49" s="1449" t="s">
        <v>2871</v>
      </c>
      <c r="E49" s="420"/>
    </row>
    <row r="50" spans="1:5" ht="12.75" customHeight="1">
      <c r="A50" s="405"/>
      <c r="B50" s="430"/>
      <c r="C50" s="405">
        <v>16</v>
      </c>
      <c r="D50" s="1449" t="s">
        <v>2872</v>
      </c>
      <c r="E50" s="420"/>
    </row>
    <row r="51" spans="1:5" ht="12.75" customHeight="1">
      <c r="A51" s="405"/>
      <c r="B51" s="430"/>
      <c r="C51" s="405">
        <v>17</v>
      </c>
      <c r="D51" s="1449" t="s">
        <v>2873</v>
      </c>
      <c r="E51" s="420"/>
    </row>
    <row r="52" spans="1:5" ht="12.75" customHeight="1">
      <c r="A52" s="405"/>
      <c r="B52" s="430"/>
      <c r="C52" s="405">
        <v>18</v>
      </c>
      <c r="D52" s="1449" t="s">
        <v>2874</v>
      </c>
      <c r="E52" s="420"/>
    </row>
    <row r="53" spans="1:5" ht="12.75" customHeight="1">
      <c r="A53" s="405"/>
      <c r="B53" s="430"/>
      <c r="C53" s="405">
        <v>19</v>
      </c>
      <c r="D53" s="1449" t="s">
        <v>2875</v>
      </c>
      <c r="E53" s="420"/>
    </row>
    <row r="54" spans="1:5" ht="12.75" customHeight="1">
      <c r="A54" s="405"/>
      <c r="B54" s="430"/>
      <c r="C54" s="405">
        <v>20</v>
      </c>
      <c r="D54" s="1449" t="s">
        <v>2876</v>
      </c>
      <c r="E54" s="420"/>
    </row>
    <row r="55" spans="1:5" ht="12.75" customHeight="1">
      <c r="A55" s="405"/>
      <c r="B55" s="430"/>
      <c r="C55" s="405">
        <v>21</v>
      </c>
      <c r="D55" s="1449" t="s">
        <v>2877</v>
      </c>
      <c r="E55" s="420"/>
    </row>
    <row r="56" spans="1:5" ht="12.75" customHeight="1">
      <c r="A56" s="405"/>
      <c r="B56" s="430"/>
      <c r="C56" s="405">
        <v>22</v>
      </c>
      <c r="D56" s="1449" t="s">
        <v>2878</v>
      </c>
      <c r="E56" s="420"/>
    </row>
    <row r="57" spans="1:5" ht="12.75" customHeight="1">
      <c r="A57" s="405"/>
      <c r="B57" s="430"/>
      <c r="C57" s="405">
        <v>23</v>
      </c>
      <c r="D57" s="1267"/>
      <c r="E57" s="420"/>
    </row>
    <row r="58" spans="1:5" ht="12.75" customHeight="1">
      <c r="A58" s="405"/>
      <c r="B58" s="430"/>
      <c r="C58" s="405">
        <v>24</v>
      </c>
      <c r="D58" s="1267"/>
      <c r="E58" s="420"/>
    </row>
    <row r="59" spans="1:5" ht="12.75" customHeight="1">
      <c r="A59" s="405"/>
      <c r="B59" s="430"/>
      <c r="C59" s="405">
        <v>25</v>
      </c>
      <c r="D59" s="710"/>
      <c r="E59" s="420"/>
    </row>
    <row r="60" spans="1:5" ht="12.75" customHeight="1" thickBot="1">
      <c r="A60" s="405"/>
      <c r="B60" s="425"/>
      <c r="C60" s="431"/>
      <c r="D60" s="431"/>
      <c r="E60" s="432"/>
    </row>
    <row r="61" spans="1:5" ht="12.75" customHeight="1" thickTop="1">
      <c r="A61" s="405"/>
      <c r="B61" s="419"/>
      <c r="C61" s="405"/>
      <c r="D61" s="405"/>
      <c r="E61" s="405"/>
    </row>
    <row r="62" spans="1:5" ht="12.75" customHeight="1" thickBot="1">
      <c r="A62" s="405"/>
      <c r="B62" s="419"/>
      <c r="C62" s="405"/>
      <c r="D62" s="405"/>
      <c r="E62" s="405"/>
    </row>
    <row r="63" spans="1:5" ht="12.75" customHeight="1" thickTop="1">
      <c r="A63" s="405"/>
      <c r="B63" s="414"/>
      <c r="C63" s="427"/>
      <c r="D63" s="427"/>
      <c r="E63" s="429"/>
    </row>
    <row r="64" spans="1:5" ht="12.75" customHeight="1">
      <c r="A64" s="405"/>
      <c r="B64" s="639" t="s">
        <v>1568</v>
      </c>
      <c r="C64" s="405"/>
      <c r="D64" s="419" t="s">
        <v>1569</v>
      </c>
      <c r="E64" s="420"/>
    </row>
    <row r="65" spans="1:6" ht="12.75" customHeight="1">
      <c r="A65" s="405"/>
      <c r="B65" s="430"/>
      <c r="C65" s="405">
        <v>1</v>
      </c>
      <c r="D65" s="709" t="s">
        <v>1407</v>
      </c>
      <c r="E65" s="420"/>
    </row>
    <row r="66" spans="1:6" ht="12.75" customHeight="1">
      <c r="B66" s="430"/>
      <c r="C66" s="405">
        <v>2</v>
      </c>
      <c r="D66" s="710" t="s">
        <v>2860</v>
      </c>
      <c r="E66" s="420"/>
    </row>
    <row r="67" spans="1:6" ht="12.75" customHeight="1">
      <c r="B67" s="430"/>
      <c r="C67" s="405">
        <v>3</v>
      </c>
      <c r="D67" s="1449" t="s">
        <v>2861</v>
      </c>
      <c r="E67" s="420"/>
    </row>
    <row r="68" spans="1:6" ht="12.75" customHeight="1">
      <c r="A68" s="405"/>
      <c r="B68" s="430"/>
      <c r="C68" s="405">
        <v>4</v>
      </c>
      <c r="D68" s="1449" t="s">
        <v>2862</v>
      </c>
      <c r="E68" s="420"/>
      <c r="F68" s="405"/>
    </row>
    <row r="69" spans="1:6" ht="12.75" customHeight="1">
      <c r="A69" s="405"/>
      <c r="B69" s="430"/>
      <c r="C69" s="405">
        <v>5</v>
      </c>
      <c r="D69" s="1449" t="s">
        <v>2863</v>
      </c>
      <c r="E69" s="420"/>
    </row>
    <row r="70" spans="1:6" ht="12.75" customHeight="1">
      <c r="A70" s="405"/>
      <c r="B70" s="430"/>
      <c r="C70" s="405">
        <v>6</v>
      </c>
      <c r="D70" s="1449" t="s">
        <v>2864</v>
      </c>
      <c r="E70" s="420"/>
    </row>
    <row r="71" spans="1:6" ht="12.75" customHeight="1">
      <c r="A71" s="405"/>
      <c r="B71" s="430"/>
      <c r="C71" s="405">
        <v>7</v>
      </c>
      <c r="D71" s="1449" t="s">
        <v>2865</v>
      </c>
      <c r="E71" s="420"/>
    </row>
    <row r="72" spans="1:6" ht="12.75" customHeight="1">
      <c r="A72" s="405"/>
      <c r="B72" s="430"/>
      <c r="C72" s="405">
        <v>8</v>
      </c>
      <c r="D72" s="1449" t="s">
        <v>2866</v>
      </c>
      <c r="E72" s="420"/>
    </row>
    <row r="73" spans="1:6" ht="12.75" customHeight="1">
      <c r="A73" s="405"/>
      <c r="B73" s="430"/>
      <c r="C73" s="405">
        <v>9</v>
      </c>
      <c r="D73" s="1449" t="s">
        <v>2867</v>
      </c>
      <c r="E73" s="420"/>
    </row>
    <row r="74" spans="1:6" ht="12.75" customHeight="1">
      <c r="A74" s="405"/>
      <c r="B74" s="430"/>
      <c r="C74" s="405">
        <v>10</v>
      </c>
      <c r="D74" s="1449" t="s">
        <v>2868</v>
      </c>
      <c r="E74" s="420"/>
    </row>
    <row r="75" spans="1:6" ht="12.75" customHeight="1">
      <c r="A75" s="405"/>
      <c r="B75" s="430"/>
      <c r="C75" s="405">
        <v>11</v>
      </c>
      <c r="D75" s="1449" t="s">
        <v>2869</v>
      </c>
      <c r="E75" s="420"/>
    </row>
    <row r="76" spans="1:6" ht="12.75" customHeight="1">
      <c r="A76" s="405"/>
      <c r="B76" s="430"/>
      <c r="C76" s="405">
        <v>12</v>
      </c>
      <c r="D76" s="1449" t="s">
        <v>2817</v>
      </c>
      <c r="E76" s="420"/>
    </row>
    <row r="77" spans="1:6" ht="12.75" customHeight="1">
      <c r="A77" s="405"/>
      <c r="B77" s="430"/>
      <c r="C77" s="405">
        <v>13</v>
      </c>
      <c r="D77" s="1267"/>
      <c r="E77" s="420"/>
    </row>
    <row r="78" spans="1:6" ht="12.75" customHeight="1">
      <c r="A78" s="405"/>
      <c r="B78" s="430"/>
      <c r="C78" s="405">
        <v>14</v>
      </c>
      <c r="D78" s="1267"/>
      <c r="E78" s="420"/>
    </row>
    <row r="79" spans="1:6" ht="12.75" customHeight="1">
      <c r="A79" s="405"/>
      <c r="B79" s="430"/>
      <c r="C79" s="405">
        <v>15</v>
      </c>
      <c r="D79" s="1267"/>
      <c r="E79" s="420"/>
    </row>
    <row r="80" spans="1:6" ht="12.75" customHeight="1">
      <c r="A80" s="405"/>
      <c r="B80" s="430"/>
      <c r="C80" s="405">
        <v>16</v>
      </c>
      <c r="D80" s="1267"/>
      <c r="E80" s="420"/>
    </row>
    <row r="81" spans="1:5" ht="12.75" customHeight="1">
      <c r="A81" s="405"/>
      <c r="B81" s="430"/>
      <c r="C81" s="405">
        <v>17</v>
      </c>
      <c r="D81" s="1267"/>
      <c r="E81" s="420"/>
    </row>
    <row r="82" spans="1:5" ht="12.75" customHeight="1">
      <c r="A82" s="405"/>
      <c r="B82" s="430"/>
      <c r="C82" s="405">
        <v>18</v>
      </c>
      <c r="D82" s="1267"/>
      <c r="E82" s="420"/>
    </row>
    <row r="83" spans="1:5" ht="12.75" customHeight="1">
      <c r="A83" s="405"/>
      <c r="B83" s="430"/>
      <c r="C83" s="405">
        <v>19</v>
      </c>
      <c r="D83" s="1267"/>
      <c r="E83" s="420"/>
    </row>
    <row r="84" spans="1:5" ht="12.75" customHeight="1">
      <c r="A84" s="405"/>
      <c r="B84" s="430"/>
      <c r="C84" s="405">
        <v>20</v>
      </c>
      <c r="D84" s="1267"/>
      <c r="E84" s="420"/>
    </row>
    <row r="85" spans="1:5" ht="12.75" customHeight="1">
      <c r="A85" s="405"/>
      <c r="B85" s="430"/>
      <c r="C85" s="405">
        <v>21</v>
      </c>
      <c r="D85" s="1267"/>
      <c r="E85" s="420"/>
    </row>
    <row r="86" spans="1:5" ht="12.75" customHeight="1">
      <c r="A86" s="405"/>
      <c r="B86" s="430"/>
      <c r="C86" s="405">
        <v>22</v>
      </c>
      <c r="D86" s="1267"/>
      <c r="E86" s="420"/>
    </row>
    <row r="87" spans="1:5" ht="12.75" customHeight="1">
      <c r="A87" s="405"/>
      <c r="B87" s="430"/>
      <c r="C87" s="405">
        <v>23</v>
      </c>
      <c r="D87" s="1267"/>
      <c r="E87" s="420"/>
    </row>
    <row r="88" spans="1:5" ht="12.75" customHeight="1">
      <c r="A88" s="405"/>
      <c r="B88" s="430"/>
      <c r="C88" s="405">
        <v>24</v>
      </c>
      <c r="D88" s="1267"/>
      <c r="E88" s="420"/>
    </row>
    <row r="89" spans="1:5" ht="12.75" customHeight="1">
      <c r="A89" s="405"/>
      <c r="B89" s="430"/>
      <c r="C89" s="405">
        <v>25</v>
      </c>
      <c r="D89" s="1267"/>
      <c r="E89" s="420"/>
    </row>
    <row r="90" spans="1:5" ht="12.75" customHeight="1">
      <c r="A90" s="405"/>
      <c r="B90" s="430"/>
      <c r="C90" s="405">
        <v>26</v>
      </c>
      <c r="D90" s="1267"/>
      <c r="E90" s="420"/>
    </row>
    <row r="91" spans="1:5" ht="12.75" customHeight="1">
      <c r="A91" s="405"/>
      <c r="B91" s="430"/>
      <c r="C91" s="405">
        <v>27</v>
      </c>
      <c r="D91" s="1267"/>
      <c r="E91" s="420"/>
    </row>
    <row r="92" spans="1:5" ht="12.75" customHeight="1">
      <c r="A92" s="405"/>
      <c r="B92" s="430"/>
      <c r="C92" s="405">
        <v>28</v>
      </c>
      <c r="D92" s="1267"/>
      <c r="E92" s="420"/>
    </row>
    <row r="93" spans="1:5" ht="12.75" customHeight="1">
      <c r="A93" s="405"/>
      <c r="B93" s="430"/>
      <c r="C93" s="405">
        <v>29</v>
      </c>
      <c r="D93" s="1267"/>
      <c r="E93" s="420"/>
    </row>
    <row r="94" spans="1:5" ht="12.75" customHeight="1">
      <c r="A94" s="405"/>
      <c r="B94" s="430"/>
      <c r="C94" s="405">
        <v>30</v>
      </c>
      <c r="D94" s="710"/>
      <c r="E94" s="420"/>
    </row>
    <row r="95" spans="1:5" ht="12.75" customHeight="1" thickBot="1">
      <c r="A95" s="405"/>
      <c r="B95" s="425"/>
      <c r="C95" s="431"/>
      <c r="D95" s="431"/>
      <c r="E95" s="432"/>
    </row>
    <row r="96" spans="1:5" ht="12.75" customHeight="1" thickTop="1">
      <c r="A96" s="405"/>
      <c r="B96" s="419"/>
      <c r="C96" s="405"/>
      <c r="D96" s="405"/>
      <c r="E96" s="405"/>
    </row>
    <row r="97" spans="1:11" ht="12.75" customHeight="1" thickBot="1">
      <c r="A97" s="405"/>
      <c r="B97" s="419"/>
      <c r="C97" s="405"/>
      <c r="D97" s="405"/>
      <c r="E97" s="405"/>
    </row>
    <row r="98" spans="1:11" ht="12.75" customHeight="1" thickTop="1">
      <c r="A98" s="405"/>
      <c r="B98" s="414"/>
      <c r="C98" s="427"/>
      <c r="D98" s="427"/>
      <c r="E98" s="429"/>
    </row>
    <row r="99" spans="1:11" ht="12.75" customHeight="1">
      <c r="A99" s="405"/>
      <c r="B99" s="639" t="s">
        <v>1570</v>
      </c>
      <c r="C99" s="405"/>
      <c r="D99" s="419" t="s">
        <v>809</v>
      </c>
      <c r="E99" s="420"/>
      <c r="K99" s="1247"/>
    </row>
    <row r="100" spans="1:11" ht="12.75" customHeight="1">
      <c r="A100" s="405"/>
      <c r="B100" s="418"/>
      <c r="C100" s="419" t="s">
        <v>2428</v>
      </c>
      <c r="D100" s="433" t="s">
        <v>1572</v>
      </c>
      <c r="E100" s="420"/>
    </row>
    <row r="101" spans="1:11" ht="12.75" customHeight="1">
      <c r="A101" s="405"/>
      <c r="B101" s="418"/>
      <c r="C101" s="702">
        <v>1</v>
      </c>
      <c r="D101" s="705" t="s">
        <v>1978</v>
      </c>
      <c r="E101" s="420"/>
      <c r="K101" s="1247"/>
    </row>
    <row r="102" spans="1:11" ht="12.75" customHeight="1">
      <c r="A102" s="405"/>
      <c r="B102" s="418"/>
      <c r="C102" s="702">
        <v>2</v>
      </c>
      <c r="D102" s="705" t="s">
        <v>1994</v>
      </c>
      <c r="E102" s="420"/>
    </row>
    <row r="103" spans="1:11" ht="12.75" customHeight="1">
      <c r="A103" s="405"/>
      <c r="B103" s="418"/>
      <c r="C103" s="702">
        <v>3</v>
      </c>
      <c r="D103" s="705" t="s">
        <v>1995</v>
      </c>
      <c r="E103" s="420"/>
      <c r="K103" s="1247"/>
    </row>
    <row r="104" spans="1:11" ht="24.75" customHeight="1">
      <c r="A104" s="405"/>
      <c r="B104" s="418"/>
      <c r="C104" s="702">
        <v>4</v>
      </c>
      <c r="D104" s="705" t="s">
        <v>1996</v>
      </c>
      <c r="E104" s="420"/>
      <c r="K104" s="1247"/>
    </row>
    <row r="105" spans="1:11" ht="25.5" customHeight="1">
      <c r="A105" s="405"/>
      <c r="B105" s="418"/>
      <c r="C105" s="702">
        <v>5</v>
      </c>
      <c r="D105" s="705" t="s">
        <v>1997</v>
      </c>
      <c r="E105" s="420"/>
      <c r="K105" s="1247"/>
    </row>
    <row r="106" spans="1:11" ht="12.75" customHeight="1">
      <c r="A106" s="405"/>
      <c r="B106" s="418"/>
      <c r="C106" s="702">
        <v>6</v>
      </c>
      <c r="D106" s="705" t="s">
        <v>1979</v>
      </c>
      <c r="E106" s="420"/>
      <c r="K106" s="1247"/>
    </row>
    <row r="107" spans="1:11" ht="12.75" customHeight="1">
      <c r="A107" s="405"/>
      <c r="B107" s="418"/>
      <c r="C107" s="702">
        <v>7</v>
      </c>
      <c r="D107" s="705" t="s">
        <v>1980</v>
      </c>
      <c r="E107" s="420"/>
      <c r="K107" s="1247"/>
    </row>
    <row r="108" spans="1:11" ht="12.75" customHeight="1">
      <c r="A108" s="405"/>
      <c r="B108" s="418"/>
      <c r="C108" s="702">
        <v>8</v>
      </c>
      <c r="D108" s="705" t="s">
        <v>1981</v>
      </c>
      <c r="E108" s="420"/>
      <c r="K108" s="1247"/>
    </row>
    <row r="109" spans="1:11" ht="12.75" customHeight="1">
      <c r="A109" s="405"/>
      <c r="B109" s="418"/>
      <c r="C109" s="702">
        <v>9</v>
      </c>
      <c r="D109" s="705" t="s">
        <v>1982</v>
      </c>
      <c r="E109" s="420"/>
      <c r="K109" s="1247"/>
    </row>
    <row r="110" spans="1:11" ht="12.75" customHeight="1">
      <c r="A110" s="405"/>
      <c r="B110" s="418"/>
      <c r="C110" s="702">
        <v>10</v>
      </c>
      <c r="D110" s="705" t="s">
        <v>1551</v>
      </c>
      <c r="E110" s="420"/>
      <c r="K110" s="1247"/>
    </row>
    <row r="111" spans="1:11" ht="12.75" customHeight="1">
      <c r="A111" s="405"/>
      <c r="B111" s="418"/>
      <c r="C111" s="702">
        <v>11</v>
      </c>
      <c r="D111" s="704"/>
      <c r="E111" s="420"/>
      <c r="K111" s="1247"/>
    </row>
    <row r="112" spans="1:11">
      <c r="A112" s="405"/>
      <c r="B112" s="418"/>
      <c r="C112" s="702">
        <v>12</v>
      </c>
      <c r="D112" s="704"/>
      <c r="E112" s="420"/>
      <c r="K112" s="1247"/>
    </row>
    <row r="113" spans="1:5" ht="12.75" customHeight="1">
      <c r="A113" s="405"/>
      <c r="B113" s="418"/>
      <c r="C113" s="702">
        <v>13</v>
      </c>
      <c r="D113" s="704"/>
      <c r="E113" s="420"/>
    </row>
    <row r="114" spans="1:5">
      <c r="A114" s="405"/>
      <c r="B114" s="418"/>
      <c r="C114" s="702">
        <v>14</v>
      </c>
      <c r="D114" s="704"/>
      <c r="E114" s="420"/>
    </row>
    <row r="115" spans="1:5" ht="12.75" customHeight="1">
      <c r="A115" s="405"/>
      <c r="B115" s="418"/>
      <c r="C115" s="831">
        <v>15</v>
      </c>
      <c r="D115" s="1248"/>
      <c r="E115" s="420"/>
    </row>
    <row r="116" spans="1:5" ht="12.75" customHeight="1">
      <c r="A116" s="405"/>
      <c r="B116" s="418"/>
      <c r="C116" s="419" t="s">
        <v>2429</v>
      </c>
      <c r="D116" s="435" t="s">
        <v>1399</v>
      </c>
      <c r="E116" s="420"/>
    </row>
    <row r="117" spans="1:5" ht="12.75" customHeight="1">
      <c r="A117" s="405"/>
      <c r="B117" s="418"/>
      <c r="C117" s="702">
        <v>16</v>
      </c>
      <c r="D117" s="705" t="s">
        <v>1414</v>
      </c>
      <c r="E117" s="420"/>
    </row>
    <row r="118" spans="1:5" ht="12.75" customHeight="1">
      <c r="A118" s="405"/>
      <c r="B118" s="418"/>
      <c r="C118" s="702">
        <v>17</v>
      </c>
      <c r="D118" s="705" t="s">
        <v>1415</v>
      </c>
      <c r="E118" s="420"/>
    </row>
    <row r="119" spans="1:5" ht="12.75" customHeight="1">
      <c r="A119" s="405"/>
      <c r="B119" s="418"/>
      <c r="C119" s="706">
        <v>18</v>
      </c>
      <c r="D119" s="707" t="s">
        <v>1416</v>
      </c>
      <c r="E119" s="420"/>
    </row>
    <row r="120" spans="1:5" ht="12.75" customHeight="1">
      <c r="A120" s="405"/>
      <c r="B120" s="418"/>
      <c r="C120" s="706">
        <v>19</v>
      </c>
      <c r="D120" s="707" t="s">
        <v>1417</v>
      </c>
      <c r="E120" s="420"/>
    </row>
    <row r="121" spans="1:5" ht="24.75" customHeight="1">
      <c r="A121" s="405"/>
      <c r="B121" s="418"/>
      <c r="C121" s="708">
        <v>20</v>
      </c>
      <c r="D121" s="707" t="s">
        <v>1418</v>
      </c>
      <c r="E121" s="420"/>
    </row>
    <row r="122" spans="1:5" ht="12.75" customHeight="1">
      <c r="A122" s="405"/>
      <c r="B122" s="418"/>
      <c r="C122" s="706">
        <v>21</v>
      </c>
      <c r="D122" s="707" t="s">
        <v>662</v>
      </c>
      <c r="E122" s="420"/>
    </row>
    <row r="123" spans="1:5" ht="12.75" customHeight="1">
      <c r="A123" s="405"/>
      <c r="B123" s="418"/>
      <c r="C123" s="706">
        <v>22</v>
      </c>
      <c r="D123" s="707" t="s">
        <v>1063</v>
      </c>
      <c r="E123" s="420"/>
    </row>
    <row r="124" spans="1:5" ht="12.75" customHeight="1">
      <c r="A124" s="405"/>
      <c r="B124" s="418"/>
      <c r="C124" s="706">
        <v>23</v>
      </c>
      <c r="D124" s="707" t="s">
        <v>1064</v>
      </c>
      <c r="E124" s="420"/>
    </row>
    <row r="125" spans="1:5" ht="12.75" customHeight="1">
      <c r="A125" s="405"/>
      <c r="B125" s="418"/>
      <c r="C125" s="706">
        <v>24</v>
      </c>
      <c r="D125" s="707" t="s">
        <v>1065</v>
      </c>
      <c r="E125" s="420"/>
    </row>
    <row r="126" spans="1:5" ht="12.75" customHeight="1">
      <c r="A126" s="405"/>
      <c r="B126" s="418"/>
      <c r="C126" s="702">
        <v>25</v>
      </c>
      <c r="D126" s="705" t="s">
        <v>1066</v>
      </c>
      <c r="E126" s="420"/>
    </row>
    <row r="127" spans="1:5" ht="12.75" customHeight="1">
      <c r="A127" s="405"/>
      <c r="B127" s="418"/>
      <c r="C127" s="831">
        <v>26</v>
      </c>
      <c r="D127" s="1248"/>
      <c r="E127" s="420"/>
    </row>
    <row r="128" spans="1:5" ht="12.75" customHeight="1">
      <c r="A128" s="405"/>
      <c r="B128" s="418"/>
      <c r="C128" s="419" t="s">
        <v>2430</v>
      </c>
      <c r="D128" s="435" t="s">
        <v>74</v>
      </c>
      <c r="E128" s="420"/>
    </row>
    <row r="129" spans="1:5" ht="12.75" customHeight="1">
      <c r="A129" s="405"/>
      <c r="B129" s="418"/>
      <c r="C129" s="702">
        <v>27</v>
      </c>
      <c r="D129" s="703" t="s">
        <v>1067</v>
      </c>
      <c r="E129" s="420"/>
    </row>
    <row r="130" spans="1:5" ht="12.75" customHeight="1">
      <c r="A130" s="405"/>
      <c r="B130" s="418"/>
      <c r="C130" s="702">
        <v>28</v>
      </c>
      <c r="D130" s="703" t="s">
        <v>1833</v>
      </c>
      <c r="E130" s="420"/>
    </row>
    <row r="131" spans="1:5" ht="12.75" customHeight="1">
      <c r="A131" s="405"/>
      <c r="B131" s="418"/>
      <c r="C131" s="702">
        <v>29</v>
      </c>
      <c r="D131" s="703" t="s">
        <v>1068</v>
      </c>
      <c r="E131" s="420"/>
    </row>
    <row r="132" spans="1:5" ht="12.75" customHeight="1">
      <c r="A132" s="405"/>
      <c r="B132" s="418"/>
      <c r="C132" s="702">
        <v>30</v>
      </c>
      <c r="D132" s="703" t="s">
        <v>1069</v>
      </c>
      <c r="E132" s="420"/>
    </row>
    <row r="133" spans="1:5" ht="12.75" customHeight="1">
      <c r="A133" s="405"/>
      <c r="B133" s="418"/>
      <c r="C133" s="702">
        <v>31</v>
      </c>
      <c r="D133" s="703" t="s">
        <v>1070</v>
      </c>
      <c r="E133" s="420"/>
    </row>
    <row r="134" spans="1:5" ht="12.75" customHeight="1">
      <c r="A134" s="405"/>
      <c r="B134" s="418"/>
      <c r="C134" s="702">
        <v>32</v>
      </c>
      <c r="D134" s="704"/>
      <c r="E134" s="420"/>
    </row>
    <row r="135" spans="1:5" ht="12.75" customHeight="1">
      <c r="A135" s="405"/>
      <c r="B135" s="418"/>
      <c r="C135" s="702">
        <v>33</v>
      </c>
      <c r="D135" s="704"/>
      <c r="E135" s="420"/>
    </row>
    <row r="136" spans="1:5" ht="12.75" customHeight="1">
      <c r="A136" s="405"/>
      <c r="B136" s="418"/>
      <c r="C136" s="702">
        <v>34</v>
      </c>
      <c r="D136" s="704"/>
      <c r="E136" s="420"/>
    </row>
    <row r="137" spans="1:5" ht="12.75" customHeight="1">
      <c r="A137" s="405"/>
      <c r="B137" s="418"/>
      <c r="C137" s="702">
        <v>35</v>
      </c>
      <c r="D137" s="704"/>
      <c r="E137" s="420"/>
    </row>
    <row r="138" spans="1:5" ht="12.75" customHeight="1">
      <c r="A138" s="405"/>
      <c r="B138" s="418"/>
      <c r="C138" s="702">
        <v>36</v>
      </c>
      <c r="D138" s="704"/>
      <c r="E138" s="420"/>
    </row>
    <row r="139" spans="1:5" ht="12.75" customHeight="1">
      <c r="A139" s="405"/>
      <c r="B139" s="418"/>
      <c r="C139" s="702">
        <v>37</v>
      </c>
      <c r="D139" s="704"/>
      <c r="E139" s="420"/>
    </row>
    <row r="140" spans="1:5" ht="12.75" customHeight="1">
      <c r="A140" s="405"/>
      <c r="B140" s="418"/>
      <c r="C140" s="702">
        <v>38</v>
      </c>
      <c r="D140" s="704"/>
      <c r="E140" s="420"/>
    </row>
    <row r="141" spans="1:5" ht="12.75" customHeight="1">
      <c r="A141" s="405"/>
      <c r="B141" s="418"/>
      <c r="C141" s="702">
        <v>39</v>
      </c>
      <c r="D141" s="704"/>
      <c r="E141" s="420"/>
    </row>
    <row r="142" spans="1:5" ht="12.75" customHeight="1">
      <c r="A142" s="405"/>
      <c r="B142" s="418"/>
      <c r="C142" s="702">
        <v>40</v>
      </c>
      <c r="D142" s="704"/>
      <c r="E142" s="420"/>
    </row>
    <row r="143" spans="1:5" ht="12.75" customHeight="1">
      <c r="A143" s="405"/>
      <c r="B143" s="418"/>
      <c r="C143" s="702">
        <v>41</v>
      </c>
      <c r="D143" s="704"/>
      <c r="E143" s="420"/>
    </row>
    <row r="144" spans="1:5" ht="12.75" customHeight="1">
      <c r="A144" s="405"/>
      <c r="B144" s="418"/>
      <c r="C144" s="702">
        <v>42</v>
      </c>
      <c r="D144" s="704"/>
      <c r="E144" s="420"/>
    </row>
    <row r="145" spans="1:6" ht="12.75" customHeight="1" thickBot="1">
      <c r="A145" s="405"/>
      <c r="B145" s="425"/>
      <c r="C145" s="431"/>
      <c r="D145" s="431"/>
      <c r="E145" s="432"/>
    </row>
    <row r="146" spans="1:6" ht="12.75" customHeight="1" thickTop="1">
      <c r="A146" s="405"/>
      <c r="B146" s="300"/>
    </row>
    <row r="147" spans="1:6" ht="12.75" customHeight="1" thickBot="1">
      <c r="A147" s="405"/>
      <c r="B147" s="300"/>
    </row>
    <row r="148" spans="1:6" ht="12.75" customHeight="1" thickTop="1">
      <c r="A148" s="405"/>
      <c r="B148" s="414"/>
      <c r="C148" s="427"/>
      <c r="D148" s="427" t="s">
        <v>1071</v>
      </c>
      <c r="E148" s="429"/>
      <c r="F148" s="430"/>
    </row>
    <row r="149" spans="1:6" ht="12.75" customHeight="1">
      <c r="A149" s="405"/>
      <c r="B149" s="639" t="s">
        <v>1072</v>
      </c>
      <c r="C149" s="405"/>
      <c r="D149" s="436" t="s">
        <v>1082</v>
      </c>
      <c r="E149" s="420"/>
    </row>
    <row r="150" spans="1:6" ht="12.75" customHeight="1">
      <c r="A150" s="405"/>
      <c r="B150" s="418"/>
      <c r="C150" s="702">
        <v>1</v>
      </c>
      <c r="D150" s="703" t="s">
        <v>1083</v>
      </c>
      <c r="E150" s="420"/>
    </row>
    <row r="151" spans="1:6" ht="12.75" customHeight="1">
      <c r="A151" s="405"/>
      <c r="B151" s="418"/>
      <c r="C151" s="702">
        <v>2</v>
      </c>
      <c r="D151" s="703" t="s">
        <v>1084</v>
      </c>
      <c r="E151" s="420"/>
    </row>
    <row r="152" spans="1:6" ht="12.75" customHeight="1">
      <c r="A152" s="405"/>
      <c r="B152" s="418"/>
      <c r="C152" s="702">
        <v>3</v>
      </c>
      <c r="D152" s="703" t="s">
        <v>1985</v>
      </c>
      <c r="E152" s="420"/>
    </row>
    <row r="153" spans="1:6" ht="12.75" customHeight="1">
      <c r="A153" s="405"/>
      <c r="B153" s="418"/>
      <c r="C153" s="702">
        <v>4</v>
      </c>
      <c r="D153" s="703" t="s">
        <v>1398</v>
      </c>
      <c r="E153" s="420"/>
    </row>
    <row r="154" spans="1:6" ht="12.75" customHeight="1">
      <c r="A154" s="405"/>
      <c r="B154" s="418"/>
      <c r="C154" s="702">
        <v>5</v>
      </c>
      <c r="D154" s="703" t="s">
        <v>1983</v>
      </c>
      <c r="E154" s="420"/>
    </row>
    <row r="155" spans="1:6" ht="12.75" customHeight="1">
      <c r="A155" s="405"/>
      <c r="B155" s="418"/>
      <c r="C155" s="702">
        <v>6</v>
      </c>
      <c r="D155" s="703" t="s">
        <v>1073</v>
      </c>
      <c r="E155" s="420"/>
    </row>
    <row r="156" spans="1:6" ht="12.75" customHeight="1">
      <c r="A156" s="405"/>
      <c r="B156" s="418"/>
      <c r="C156" s="702">
        <v>7</v>
      </c>
      <c r="D156" s="703" t="s">
        <v>1984</v>
      </c>
      <c r="E156" s="420"/>
    </row>
    <row r="157" spans="1:6" ht="12.75" customHeight="1">
      <c r="A157" s="405"/>
      <c r="B157" s="418"/>
      <c r="C157" s="702">
        <v>8</v>
      </c>
      <c r="D157" s="703" t="s">
        <v>569</v>
      </c>
      <c r="E157" s="420"/>
    </row>
    <row r="158" spans="1:6" ht="12.75" customHeight="1">
      <c r="A158" s="405"/>
      <c r="B158" s="418"/>
      <c r="C158" s="702">
        <v>14</v>
      </c>
      <c r="D158" s="703" t="s">
        <v>1074</v>
      </c>
      <c r="E158" s="420"/>
    </row>
    <row r="159" spans="1:6" ht="12.75" customHeight="1">
      <c r="A159" s="405"/>
      <c r="B159" s="418"/>
      <c r="C159" s="702">
        <v>17</v>
      </c>
      <c r="D159" s="703" t="s">
        <v>1806</v>
      </c>
      <c r="E159" s="420"/>
    </row>
    <row r="160" spans="1:6" ht="12.75" customHeight="1">
      <c r="A160" s="405"/>
      <c r="B160" s="418"/>
      <c r="C160" s="702">
        <v>21</v>
      </c>
      <c r="D160" s="703" t="s">
        <v>1987</v>
      </c>
      <c r="E160" s="420"/>
    </row>
    <row r="161" spans="1:5" ht="12.75" customHeight="1">
      <c r="A161" s="405"/>
      <c r="B161" s="418"/>
      <c r="C161" s="702">
        <v>22</v>
      </c>
      <c r="D161" s="703" t="s">
        <v>1986</v>
      </c>
      <c r="E161" s="420"/>
    </row>
    <row r="162" spans="1:5" ht="12.75" customHeight="1">
      <c r="A162" s="405"/>
      <c r="B162" s="418"/>
      <c r="C162" s="702">
        <v>23</v>
      </c>
      <c r="D162" s="703" t="s">
        <v>840</v>
      </c>
      <c r="E162" s="420"/>
    </row>
    <row r="163" spans="1:5" ht="12.75" customHeight="1">
      <c r="A163" s="405"/>
      <c r="B163" s="418"/>
      <c r="C163" s="702">
        <v>24</v>
      </c>
      <c r="D163" s="703" t="s">
        <v>1560</v>
      </c>
      <c r="E163" s="420"/>
    </row>
    <row r="164" spans="1:5" ht="12.75" customHeight="1">
      <c r="A164" s="405"/>
      <c r="B164" s="418"/>
      <c r="C164" s="702">
        <v>25</v>
      </c>
      <c r="D164" s="703" t="s">
        <v>1988</v>
      </c>
      <c r="E164" s="420"/>
    </row>
    <row r="165" spans="1:5" ht="12.75" customHeight="1">
      <c r="A165" s="405"/>
      <c r="B165" s="418"/>
      <c r="C165" s="702">
        <v>26</v>
      </c>
      <c r="D165" s="703" t="s">
        <v>1989</v>
      </c>
      <c r="E165" s="420"/>
    </row>
    <row r="166" spans="1:5" ht="12.75" customHeight="1">
      <c r="A166" s="405"/>
      <c r="B166" s="418"/>
      <c r="C166" s="702">
        <v>27</v>
      </c>
      <c r="D166" s="703" t="s">
        <v>1990</v>
      </c>
      <c r="E166" s="420"/>
    </row>
    <row r="167" spans="1:5" ht="12.75" customHeight="1">
      <c r="A167" s="405"/>
      <c r="B167" s="418"/>
      <c r="C167" s="702">
        <v>29</v>
      </c>
      <c r="D167" s="703" t="s">
        <v>1991</v>
      </c>
      <c r="E167" s="420"/>
    </row>
    <row r="168" spans="1:5" ht="12.75" customHeight="1">
      <c r="A168" s="405"/>
      <c r="B168" s="418"/>
      <c r="C168" s="702">
        <v>30</v>
      </c>
      <c r="D168" s="703" t="s">
        <v>1992</v>
      </c>
      <c r="E168" s="420"/>
    </row>
    <row r="169" spans="1:5" ht="12.75" customHeight="1">
      <c r="A169" s="405"/>
      <c r="B169" s="418"/>
      <c r="C169" s="831">
        <v>31</v>
      </c>
      <c r="D169" s="703" t="s">
        <v>1993</v>
      </c>
      <c r="E169" s="420"/>
    </row>
    <row r="170" spans="1:5" ht="12.75" customHeight="1">
      <c r="A170" s="405"/>
      <c r="B170" s="418"/>
      <c r="C170" s="405"/>
      <c r="D170" s="435" t="s">
        <v>74</v>
      </c>
      <c r="E170" s="420"/>
    </row>
    <row r="171" spans="1:5" ht="12.75" customHeight="1">
      <c r="A171" s="405"/>
      <c r="B171" s="418"/>
      <c r="C171" s="702">
        <v>32</v>
      </c>
      <c r="D171" s="705" t="s">
        <v>841</v>
      </c>
      <c r="E171" s="420"/>
    </row>
    <row r="172" spans="1:5" ht="12.75" customHeight="1">
      <c r="A172" s="405"/>
      <c r="B172" s="418"/>
      <c r="C172" s="702">
        <v>33</v>
      </c>
      <c r="D172" s="705" t="s">
        <v>1671</v>
      </c>
      <c r="E172" s="420"/>
    </row>
    <row r="173" spans="1:5" ht="12.75" customHeight="1">
      <c r="A173" s="405"/>
      <c r="B173" s="418"/>
      <c r="C173" s="702">
        <v>34</v>
      </c>
      <c r="D173" s="705" t="s">
        <v>842</v>
      </c>
      <c r="E173" s="420"/>
    </row>
    <row r="174" spans="1:5" ht="12.75" customHeight="1">
      <c r="A174" s="405"/>
      <c r="B174" s="418"/>
      <c r="C174" s="702">
        <v>35</v>
      </c>
      <c r="D174" s="705" t="s">
        <v>843</v>
      </c>
      <c r="E174" s="420"/>
    </row>
    <row r="175" spans="1:5" ht="12.75" customHeight="1">
      <c r="A175" s="405"/>
      <c r="B175" s="418"/>
      <c r="C175" s="702">
        <v>36</v>
      </c>
      <c r="D175" s="703" t="s">
        <v>1672</v>
      </c>
      <c r="E175" s="420"/>
    </row>
    <row r="176" spans="1:5" ht="12.75" customHeight="1">
      <c r="A176" s="405"/>
      <c r="B176" s="418"/>
      <c r="C176" s="702">
        <v>37</v>
      </c>
      <c r="D176" s="703" t="s">
        <v>844</v>
      </c>
      <c r="E176" s="420"/>
    </row>
    <row r="177" spans="1:5" ht="12.75" customHeight="1">
      <c r="A177" s="405"/>
      <c r="B177" s="418"/>
      <c r="C177" s="702">
        <v>38</v>
      </c>
      <c r="D177" s="703" t="s">
        <v>865</v>
      </c>
      <c r="E177" s="420"/>
    </row>
    <row r="178" spans="1:5" ht="12.75" customHeight="1">
      <c r="A178" s="405"/>
      <c r="B178" s="418"/>
      <c r="C178" s="702">
        <v>39</v>
      </c>
      <c r="D178" s="703" t="s">
        <v>866</v>
      </c>
      <c r="E178" s="420"/>
    </row>
    <row r="179" spans="1:5" ht="12.75" customHeight="1">
      <c r="A179" s="405"/>
      <c r="B179" s="418"/>
      <c r="C179" s="702">
        <v>40</v>
      </c>
      <c r="D179" s="703" t="s">
        <v>1169</v>
      </c>
      <c r="E179" s="420"/>
    </row>
    <row r="180" spans="1:5" ht="12.75" customHeight="1">
      <c r="A180" s="405"/>
      <c r="B180" s="418"/>
      <c r="C180" s="702">
        <v>41</v>
      </c>
      <c r="D180" s="703" t="s">
        <v>1170</v>
      </c>
      <c r="E180" s="420"/>
    </row>
    <row r="181" spans="1:5" ht="12.75" customHeight="1">
      <c r="A181" s="405"/>
      <c r="B181" s="418"/>
      <c r="C181" s="702">
        <v>42</v>
      </c>
      <c r="D181" s="703" t="s">
        <v>1171</v>
      </c>
      <c r="E181" s="420"/>
    </row>
    <row r="182" spans="1:5" ht="12.75" customHeight="1">
      <c r="A182" s="405"/>
      <c r="B182" s="418"/>
      <c r="C182" s="702">
        <v>43</v>
      </c>
      <c r="D182" s="703" t="s">
        <v>53</v>
      </c>
      <c r="E182" s="420"/>
    </row>
    <row r="183" spans="1:5" ht="12.75" customHeight="1">
      <c r="A183" s="405"/>
      <c r="B183" s="418"/>
      <c r="C183" s="702">
        <v>44</v>
      </c>
      <c r="D183" s="705" t="s">
        <v>54</v>
      </c>
      <c r="E183" s="420"/>
    </row>
    <row r="184" spans="1:5" ht="12.75" customHeight="1">
      <c r="A184" s="405"/>
      <c r="B184" s="418"/>
      <c r="C184" s="702">
        <v>45</v>
      </c>
      <c r="D184" s="705" t="s">
        <v>1425</v>
      </c>
      <c r="E184" s="420"/>
    </row>
    <row r="185" spans="1:5" ht="12.75" customHeight="1">
      <c r="A185" s="405"/>
      <c r="B185" s="418"/>
      <c r="C185" s="702">
        <v>46</v>
      </c>
      <c r="D185" s="705" t="s">
        <v>568</v>
      </c>
      <c r="E185" s="420"/>
    </row>
    <row r="186" spans="1:5" ht="12.75" customHeight="1">
      <c r="A186" s="405"/>
      <c r="B186" s="418"/>
      <c r="C186" s="702">
        <v>47</v>
      </c>
      <c r="D186" s="703" t="s">
        <v>1646</v>
      </c>
      <c r="E186" s="420"/>
    </row>
    <row r="187" spans="1:5" ht="12.75" customHeight="1">
      <c r="A187" s="405"/>
      <c r="B187" s="418"/>
      <c r="C187" s="702">
        <v>48</v>
      </c>
      <c r="D187" s="703" t="s">
        <v>1647</v>
      </c>
      <c r="E187" s="420"/>
    </row>
    <row r="188" spans="1:5" ht="12.75" customHeight="1">
      <c r="A188" s="405"/>
      <c r="B188" s="418"/>
      <c r="C188" s="702">
        <v>49</v>
      </c>
      <c r="D188" s="705" t="s">
        <v>441</v>
      </c>
      <c r="E188" s="420"/>
    </row>
    <row r="189" spans="1:5" ht="12.75" customHeight="1">
      <c r="A189" s="405"/>
      <c r="B189" s="418"/>
      <c r="C189" s="702">
        <v>50</v>
      </c>
      <c r="D189" s="705" t="s">
        <v>442</v>
      </c>
      <c r="E189" s="420"/>
    </row>
    <row r="190" spans="1:5" ht="12.75" customHeight="1">
      <c r="A190" s="405"/>
      <c r="B190" s="418"/>
      <c r="C190" s="702">
        <v>51</v>
      </c>
      <c r="D190" s="705" t="s">
        <v>730</v>
      </c>
      <c r="E190" s="420"/>
    </row>
    <row r="191" spans="1:5" ht="12.75" customHeight="1">
      <c r="A191" s="405"/>
      <c r="B191" s="418"/>
      <c r="C191" s="702">
        <v>52</v>
      </c>
      <c r="D191" s="705" t="s">
        <v>671</v>
      </c>
      <c r="E191" s="420"/>
    </row>
    <row r="192" spans="1:5" ht="12.75" customHeight="1">
      <c r="A192" s="405"/>
      <c r="B192" s="418"/>
      <c r="C192" s="702">
        <v>53</v>
      </c>
      <c r="D192" s="705" t="s">
        <v>80</v>
      </c>
      <c r="E192" s="420"/>
    </row>
    <row r="193" spans="1:5" ht="12.75" customHeight="1">
      <c r="A193" s="405"/>
      <c r="B193" s="418"/>
      <c r="C193" s="702">
        <v>54</v>
      </c>
      <c r="D193" s="705" t="s">
        <v>1673</v>
      </c>
      <c r="E193" s="420"/>
    </row>
    <row r="194" spans="1:5" ht="12.75" customHeight="1">
      <c r="A194" s="405"/>
      <c r="B194" s="418"/>
      <c r="C194" s="702">
        <v>55</v>
      </c>
      <c r="D194" s="705" t="s">
        <v>81</v>
      </c>
      <c r="E194" s="420"/>
    </row>
    <row r="195" spans="1:5" ht="12.75" customHeight="1">
      <c r="A195" s="405"/>
      <c r="B195" s="418"/>
      <c r="C195" s="702">
        <v>56</v>
      </c>
      <c r="D195" s="705" t="s">
        <v>1259</v>
      </c>
      <c r="E195" s="420"/>
    </row>
    <row r="196" spans="1:5" ht="12.75" customHeight="1">
      <c r="A196" s="405"/>
      <c r="B196" s="418"/>
      <c r="C196" s="702">
        <v>57</v>
      </c>
      <c r="D196" s="705" t="s">
        <v>1260</v>
      </c>
      <c r="E196" s="420"/>
    </row>
    <row r="197" spans="1:5" ht="12.75" customHeight="1">
      <c r="A197" s="405"/>
      <c r="B197" s="418"/>
      <c r="C197" s="702">
        <v>58</v>
      </c>
      <c r="D197" s="705" t="s">
        <v>1261</v>
      </c>
      <c r="E197" s="420"/>
    </row>
    <row r="198" spans="1:5" ht="12.75" customHeight="1">
      <c r="A198" s="405"/>
      <c r="B198" s="418"/>
      <c r="C198" s="702">
        <v>59</v>
      </c>
      <c r="D198" s="703" t="s">
        <v>496</v>
      </c>
      <c r="E198" s="420"/>
    </row>
    <row r="199" spans="1:5" ht="12.75" customHeight="1">
      <c r="A199" s="405"/>
      <c r="B199" s="418"/>
      <c r="C199" s="702">
        <v>60</v>
      </c>
      <c r="D199" s="703" t="s">
        <v>1426</v>
      </c>
      <c r="E199" s="420"/>
    </row>
    <row r="200" spans="1:5" ht="12.75" customHeight="1">
      <c r="A200" s="405"/>
      <c r="B200" s="418"/>
      <c r="C200" s="702">
        <v>61</v>
      </c>
      <c r="D200" s="703" t="s">
        <v>497</v>
      </c>
      <c r="E200" s="420"/>
    </row>
    <row r="201" spans="1:5" ht="12.75" customHeight="1">
      <c r="A201" s="405"/>
      <c r="B201" s="418"/>
      <c r="C201" s="702">
        <v>62</v>
      </c>
      <c r="D201" s="703" t="s">
        <v>1813</v>
      </c>
      <c r="E201" s="420"/>
    </row>
    <row r="202" spans="1:5" ht="12.75" customHeight="1">
      <c r="A202" s="405"/>
      <c r="B202" s="418"/>
      <c r="C202" s="702">
        <v>63</v>
      </c>
      <c r="D202" s="703" t="s">
        <v>1814</v>
      </c>
      <c r="E202" s="420"/>
    </row>
    <row r="203" spans="1:5" ht="12.75" customHeight="1">
      <c r="A203" s="405"/>
      <c r="B203" s="418"/>
      <c r="C203" s="702">
        <v>64</v>
      </c>
      <c r="D203" s="704"/>
      <c r="E203" s="420"/>
    </row>
    <row r="204" spans="1:5" ht="12.75" customHeight="1">
      <c r="A204" s="405"/>
      <c r="B204" s="418"/>
      <c r="C204" s="702">
        <v>65</v>
      </c>
      <c r="D204" s="704"/>
      <c r="E204" s="420"/>
    </row>
    <row r="205" spans="1:5" ht="12.75" customHeight="1">
      <c r="A205" s="405"/>
      <c r="B205" s="418"/>
      <c r="C205" s="702">
        <v>66</v>
      </c>
      <c r="D205" s="704"/>
      <c r="E205" s="420"/>
    </row>
    <row r="206" spans="1:5" ht="12.75" customHeight="1">
      <c r="A206" s="405"/>
      <c r="B206" s="418"/>
      <c r="C206" s="702">
        <v>67</v>
      </c>
      <c r="D206" s="704"/>
      <c r="E206" s="420"/>
    </row>
    <row r="207" spans="1:5" ht="12.75" customHeight="1">
      <c r="A207" s="405"/>
      <c r="B207" s="418"/>
      <c r="C207" s="702">
        <v>68</v>
      </c>
      <c r="D207" s="704"/>
      <c r="E207" s="420"/>
    </row>
    <row r="208" spans="1:5" ht="12.75" customHeight="1">
      <c r="A208" s="405"/>
      <c r="B208" s="418"/>
      <c r="C208" s="702">
        <v>69</v>
      </c>
      <c r="D208" s="704"/>
      <c r="E208" s="420"/>
    </row>
    <row r="209" spans="1:6" ht="12.75" customHeight="1">
      <c r="A209" s="405"/>
      <c r="B209" s="418"/>
      <c r="C209" s="702">
        <v>70</v>
      </c>
      <c r="D209" s="704"/>
      <c r="E209" s="420"/>
    </row>
    <row r="210" spans="1:6" ht="12.75" customHeight="1">
      <c r="A210" s="405"/>
      <c r="B210" s="418"/>
      <c r="C210" s="702">
        <v>71</v>
      </c>
      <c r="D210" s="704"/>
      <c r="E210" s="420"/>
    </row>
    <row r="211" spans="1:6" ht="12.75" customHeight="1">
      <c r="A211" s="405"/>
      <c r="B211" s="418"/>
      <c r="C211" s="702">
        <v>72</v>
      </c>
      <c r="D211" s="704"/>
      <c r="E211" s="420"/>
    </row>
    <row r="212" spans="1:6" ht="12.75" customHeight="1">
      <c r="A212" s="405"/>
      <c r="B212" s="418"/>
      <c r="C212" s="702">
        <v>73</v>
      </c>
      <c r="D212" s="704"/>
      <c r="E212" s="420"/>
    </row>
    <row r="213" spans="1:6" ht="12.75" customHeight="1">
      <c r="A213" s="405"/>
      <c r="B213" s="418"/>
      <c r="C213" s="702">
        <v>74</v>
      </c>
      <c r="D213" s="704"/>
      <c r="E213" s="420"/>
    </row>
    <row r="214" spans="1:6" ht="12.75" customHeight="1">
      <c r="A214" s="405"/>
      <c r="B214" s="418"/>
      <c r="C214" s="702">
        <v>75</v>
      </c>
      <c r="D214" s="704"/>
      <c r="E214" s="420"/>
    </row>
    <row r="215" spans="1:6" ht="12.75" customHeight="1">
      <c r="A215" s="405"/>
      <c r="B215" s="418"/>
      <c r="C215" s="702">
        <v>76</v>
      </c>
      <c r="D215" s="704"/>
      <c r="E215" s="420"/>
    </row>
    <row r="216" spans="1:6" ht="12.75" customHeight="1">
      <c r="A216" s="405"/>
      <c r="B216" s="418"/>
      <c r="C216" s="702">
        <v>77</v>
      </c>
      <c r="D216" s="704"/>
      <c r="E216" s="420"/>
    </row>
    <row r="217" spans="1:6" ht="12.75" customHeight="1">
      <c r="A217" s="405"/>
      <c r="B217" s="418"/>
      <c r="C217" s="702">
        <v>78</v>
      </c>
      <c r="D217" s="704"/>
      <c r="E217" s="420"/>
    </row>
    <row r="218" spans="1:6" ht="12.75" customHeight="1">
      <c r="A218" s="405"/>
      <c r="B218" s="418"/>
      <c r="C218" s="702">
        <v>79</v>
      </c>
      <c r="D218" s="704"/>
      <c r="E218" s="420"/>
    </row>
    <row r="219" spans="1:6" ht="12.75" customHeight="1">
      <c r="A219" s="405"/>
      <c r="B219" s="418"/>
      <c r="C219" s="702">
        <v>80</v>
      </c>
      <c r="D219" s="704"/>
      <c r="E219" s="420"/>
    </row>
    <row r="220" spans="1:6" ht="12.75" customHeight="1">
      <c r="A220" s="405"/>
      <c r="B220" s="418"/>
      <c r="C220" s="702">
        <v>81</v>
      </c>
      <c r="D220" s="704"/>
      <c r="E220" s="420"/>
    </row>
    <row r="221" spans="1:6" ht="12.75" customHeight="1" thickBot="1">
      <c r="A221" s="405"/>
      <c r="B221" s="425"/>
      <c r="C221" s="431"/>
      <c r="D221" s="431"/>
      <c r="E221" s="432"/>
    </row>
    <row r="222" spans="1:6" ht="12.75" customHeight="1" thickTop="1">
      <c r="B222" s="300"/>
    </row>
    <row r="223" spans="1:6" ht="12.75" customHeight="1" thickBot="1">
      <c r="B223" s="300"/>
    </row>
    <row r="224" spans="1:6" ht="12.75" customHeight="1" thickTop="1">
      <c r="A224" s="420"/>
      <c r="B224" s="414"/>
      <c r="C224" s="427"/>
      <c r="D224" s="427"/>
      <c r="E224" s="429"/>
      <c r="F224" s="430"/>
    </row>
    <row r="225" spans="1:5" ht="12.75" customHeight="1">
      <c r="A225" s="405"/>
      <c r="B225" s="639" t="s">
        <v>1648</v>
      </c>
      <c r="C225" s="405"/>
      <c r="D225" s="419" t="s">
        <v>1256</v>
      </c>
      <c r="E225" s="420"/>
    </row>
    <row r="226" spans="1:5" ht="12.75" customHeight="1">
      <c r="A226" s="405"/>
      <c r="B226" s="418"/>
      <c r="C226" s="702">
        <v>1</v>
      </c>
      <c r="D226" s="705" t="s">
        <v>1649</v>
      </c>
      <c r="E226" s="420"/>
    </row>
    <row r="227" spans="1:5" ht="12.75" customHeight="1">
      <c r="A227" s="405"/>
      <c r="B227" s="418"/>
      <c r="C227" s="702">
        <v>2</v>
      </c>
      <c r="D227" s="705" t="s">
        <v>1650</v>
      </c>
      <c r="E227" s="420"/>
    </row>
    <row r="228" spans="1:5" ht="12.75" customHeight="1">
      <c r="A228" s="405"/>
      <c r="B228" s="418"/>
      <c r="C228" s="702">
        <v>3</v>
      </c>
      <c r="D228" s="705" t="s">
        <v>1651</v>
      </c>
      <c r="E228" s="420"/>
    </row>
    <row r="229" spans="1:5" ht="12.75" customHeight="1">
      <c r="A229" s="405"/>
      <c r="B229" s="418"/>
      <c r="C229" s="702">
        <v>4</v>
      </c>
      <c r="D229" s="703" t="s">
        <v>1674</v>
      </c>
      <c r="E229" s="420"/>
    </row>
    <row r="230" spans="1:5" ht="12.75" customHeight="1">
      <c r="A230" s="405"/>
      <c r="B230" s="418"/>
      <c r="C230" s="702">
        <v>5</v>
      </c>
      <c r="D230" s="703" t="s">
        <v>1652</v>
      </c>
      <c r="E230" s="420"/>
    </row>
    <row r="231" spans="1:5" ht="12.75" customHeight="1">
      <c r="A231" s="405"/>
      <c r="B231" s="418"/>
      <c r="C231" s="702">
        <v>6</v>
      </c>
      <c r="D231" s="703" t="s">
        <v>844</v>
      </c>
      <c r="E231" s="420"/>
    </row>
    <row r="232" spans="1:5" ht="12.75" customHeight="1">
      <c r="A232" s="405"/>
      <c r="B232" s="418"/>
      <c r="C232" s="702">
        <v>7</v>
      </c>
      <c r="D232" s="703" t="s">
        <v>865</v>
      </c>
      <c r="E232" s="420"/>
    </row>
    <row r="233" spans="1:5" ht="12.75" customHeight="1">
      <c r="A233" s="405"/>
      <c r="B233" s="418"/>
      <c r="C233" s="702">
        <v>8</v>
      </c>
      <c r="D233" s="703" t="s">
        <v>1653</v>
      </c>
      <c r="E233" s="420"/>
    </row>
    <row r="234" spans="1:5" ht="12.75" customHeight="1">
      <c r="A234" s="405"/>
      <c r="B234" s="418"/>
      <c r="C234" s="702">
        <v>9</v>
      </c>
      <c r="D234" s="705" t="s">
        <v>1654</v>
      </c>
      <c r="E234" s="420"/>
    </row>
    <row r="235" spans="1:5" ht="12.75" customHeight="1">
      <c r="A235" s="405"/>
      <c r="B235" s="418"/>
      <c r="C235" s="702">
        <v>10</v>
      </c>
      <c r="D235" s="705" t="s">
        <v>1834</v>
      </c>
      <c r="E235" s="420"/>
    </row>
    <row r="236" spans="1:5" ht="12.75" customHeight="1">
      <c r="A236" s="405"/>
      <c r="B236" s="418"/>
      <c r="C236" s="702">
        <v>11</v>
      </c>
      <c r="D236" s="705" t="s">
        <v>80</v>
      </c>
      <c r="E236" s="420"/>
    </row>
    <row r="237" spans="1:5" ht="12.75" customHeight="1">
      <c r="A237" s="405"/>
      <c r="B237" s="418"/>
      <c r="C237" s="702">
        <v>12</v>
      </c>
      <c r="D237" s="705" t="s">
        <v>1262</v>
      </c>
      <c r="E237" s="420"/>
    </row>
    <row r="238" spans="1:5" ht="12.75" customHeight="1">
      <c r="A238" s="405"/>
      <c r="B238" s="418"/>
      <c r="C238" s="702">
        <v>13</v>
      </c>
      <c r="D238" s="703" t="s">
        <v>1838</v>
      </c>
      <c r="E238" s="420"/>
    </row>
    <row r="239" spans="1:5" ht="12.75" customHeight="1">
      <c r="A239" s="405"/>
      <c r="B239" s="418"/>
      <c r="C239" s="702">
        <v>14</v>
      </c>
      <c r="D239" s="703" t="s">
        <v>2030</v>
      </c>
      <c r="E239" s="420"/>
    </row>
    <row r="240" spans="1:5" ht="12.75" customHeight="1">
      <c r="A240" s="405"/>
      <c r="B240" s="418"/>
      <c r="C240" s="702">
        <v>15</v>
      </c>
      <c r="D240" s="703" t="s">
        <v>1625</v>
      </c>
      <c r="E240" s="420"/>
    </row>
    <row r="241" spans="1:6" ht="12.75" customHeight="1">
      <c r="A241" s="405"/>
      <c r="B241" s="418"/>
      <c r="C241" s="702">
        <v>16</v>
      </c>
      <c r="D241" s="1299" t="s">
        <v>1267</v>
      </c>
      <c r="E241" s="420"/>
    </row>
    <row r="242" spans="1:6" ht="12.75" customHeight="1">
      <c r="A242" s="405"/>
      <c r="B242" s="418"/>
      <c r="C242" s="702">
        <v>17</v>
      </c>
      <c r="D242" s="705" t="s">
        <v>2055</v>
      </c>
      <c r="E242" s="420"/>
    </row>
    <row r="243" spans="1:6" ht="12.75" customHeight="1">
      <c r="A243" s="405"/>
      <c r="B243" s="418"/>
      <c r="C243" s="702">
        <v>18</v>
      </c>
      <c r="D243" s="1380" t="s">
        <v>2056</v>
      </c>
      <c r="E243" s="420"/>
    </row>
    <row r="244" spans="1:6" ht="12.75" customHeight="1">
      <c r="A244" s="405"/>
      <c r="B244" s="418"/>
      <c r="C244" s="702">
        <v>19</v>
      </c>
      <c r="D244" s="1380" t="s">
        <v>2057</v>
      </c>
      <c r="E244" s="420"/>
    </row>
    <row r="245" spans="1:6" ht="12.75" customHeight="1">
      <c r="A245" s="405"/>
      <c r="B245" s="418"/>
      <c r="C245" s="702">
        <v>20</v>
      </c>
      <c r="D245" s="704"/>
      <c r="E245" s="420"/>
    </row>
    <row r="246" spans="1:6" ht="12.75" customHeight="1">
      <c r="A246" s="405"/>
      <c r="B246" s="418"/>
      <c r="C246" s="702">
        <v>21</v>
      </c>
      <c r="D246" s="704"/>
      <c r="E246" s="420"/>
    </row>
    <row r="247" spans="1:6" ht="12.75" customHeight="1">
      <c r="A247" s="405"/>
      <c r="B247" s="418"/>
      <c r="C247" s="702">
        <v>22</v>
      </c>
      <c r="D247" s="704"/>
      <c r="E247" s="420"/>
    </row>
    <row r="248" spans="1:6" ht="12.75" customHeight="1">
      <c r="A248" s="405"/>
      <c r="B248" s="418"/>
      <c r="C248" s="702">
        <v>23</v>
      </c>
      <c r="D248" s="704"/>
      <c r="E248" s="420"/>
    </row>
    <row r="249" spans="1:6" ht="12.75" customHeight="1">
      <c r="A249" s="405"/>
      <c r="B249" s="418"/>
      <c r="C249" s="702">
        <v>24</v>
      </c>
      <c r="D249" s="704"/>
      <c r="E249" s="420"/>
    </row>
    <row r="250" spans="1:6" ht="12.75" customHeight="1">
      <c r="A250" s="405"/>
      <c r="B250" s="418"/>
      <c r="C250" s="702">
        <v>25</v>
      </c>
      <c r="D250" s="704"/>
      <c r="E250" s="420"/>
    </row>
    <row r="251" spans="1:6" ht="12.75" customHeight="1" thickBot="1">
      <c r="A251" s="405"/>
      <c r="B251" s="425"/>
      <c r="C251" s="431"/>
      <c r="D251" s="431"/>
      <c r="E251" s="432"/>
    </row>
    <row r="252" spans="1:6" ht="12.75" customHeight="1" thickTop="1">
      <c r="B252" s="300"/>
    </row>
    <row r="253" spans="1:6" ht="12.75" customHeight="1" thickBot="1">
      <c r="B253" s="300"/>
    </row>
    <row r="254" spans="1:6" ht="12.75" customHeight="1" thickTop="1">
      <c r="A254" s="405"/>
      <c r="B254" s="414"/>
      <c r="C254" s="427"/>
      <c r="D254" s="427"/>
      <c r="E254" s="429"/>
      <c r="F254" s="430"/>
    </row>
    <row r="255" spans="1:6" ht="12.75" customHeight="1">
      <c r="A255" s="405"/>
      <c r="B255" s="639" t="s">
        <v>1655</v>
      </c>
      <c r="C255" s="405"/>
      <c r="D255" s="419" t="s">
        <v>473</v>
      </c>
      <c r="E255" s="420"/>
    </row>
    <row r="256" spans="1:6" ht="12.75" customHeight="1">
      <c r="A256" s="405"/>
      <c r="B256" s="418"/>
      <c r="C256" s="702">
        <v>1</v>
      </c>
      <c r="D256" s="705" t="s">
        <v>71</v>
      </c>
      <c r="E256" s="420"/>
    </row>
    <row r="257" spans="1:10" ht="12.75" customHeight="1">
      <c r="A257" s="405"/>
      <c r="B257" s="418"/>
      <c r="C257" s="702">
        <v>2</v>
      </c>
      <c r="D257" s="705" t="s">
        <v>87</v>
      </c>
      <c r="E257" s="420"/>
    </row>
    <row r="258" spans="1:10" ht="12.75" customHeight="1">
      <c r="A258" s="405"/>
      <c r="B258" s="418"/>
      <c r="C258" s="702">
        <v>3</v>
      </c>
      <c r="D258" s="705" t="s">
        <v>1701</v>
      </c>
      <c r="E258" s="420"/>
    </row>
    <row r="259" spans="1:10" ht="12.75" customHeight="1" thickBot="1">
      <c r="A259" s="405"/>
      <c r="B259" s="425"/>
      <c r="C259" s="431"/>
      <c r="D259" s="431"/>
      <c r="E259" s="432"/>
    </row>
    <row r="260" spans="1:10" ht="12.75" customHeight="1" thickTop="1">
      <c r="B260" s="300"/>
    </row>
    <row r="261" spans="1:10" ht="12.75" customHeight="1" thickBot="1">
      <c r="A261" s="405"/>
      <c r="B261" s="419"/>
      <c r="C261" s="405"/>
      <c r="D261" s="405"/>
      <c r="E261" s="405"/>
    </row>
    <row r="262" spans="1:10" ht="12.75" customHeight="1" thickTop="1">
      <c r="A262" s="405"/>
      <c r="B262" s="414"/>
      <c r="C262" s="427"/>
      <c r="D262" s="427"/>
      <c r="E262" s="429"/>
    </row>
    <row r="263" spans="1:10" ht="12.75" customHeight="1">
      <c r="A263" s="405"/>
      <c r="B263" s="639" t="s">
        <v>474</v>
      </c>
      <c r="C263" s="419" t="s">
        <v>475</v>
      </c>
      <c r="D263" s="419"/>
      <c r="E263" s="420"/>
    </row>
    <row r="264" spans="1:10" ht="23.25" customHeight="1">
      <c r="A264" s="405"/>
      <c r="B264" s="698" t="s">
        <v>1693</v>
      </c>
      <c r="C264" s="698" t="s">
        <v>1694</v>
      </c>
      <c r="D264" s="700" t="s">
        <v>1592</v>
      </c>
      <c r="E264" s="420"/>
      <c r="I264" s="507" t="s">
        <v>1571</v>
      </c>
    </row>
    <row r="265" spans="1:10" ht="12.75" customHeight="1">
      <c r="A265" s="405"/>
      <c r="B265" s="686" t="s">
        <v>476</v>
      </c>
      <c r="C265" s="696">
        <v>1</v>
      </c>
      <c r="D265" s="699" t="s">
        <v>2822</v>
      </c>
      <c r="E265" s="420"/>
      <c r="H265" s="300">
        <v>1</v>
      </c>
      <c r="I265" s="690" t="s">
        <v>476</v>
      </c>
      <c r="J265" s="689" t="s">
        <v>450</v>
      </c>
    </row>
    <row r="266" spans="1:10" ht="12.75" customHeight="1">
      <c r="A266" s="405"/>
      <c r="B266" s="686" t="s">
        <v>478</v>
      </c>
      <c r="C266" s="696">
        <v>2</v>
      </c>
      <c r="D266" s="699" t="s">
        <v>1752</v>
      </c>
      <c r="E266" s="420"/>
      <c r="H266" s="300">
        <v>2</v>
      </c>
      <c r="I266" s="690" t="s">
        <v>478</v>
      </c>
      <c r="J266" s="689" t="s">
        <v>477</v>
      </c>
    </row>
    <row r="267" spans="1:10" ht="12.75" customHeight="1">
      <c r="A267" s="405"/>
      <c r="B267" s="686" t="s">
        <v>158</v>
      </c>
      <c r="C267" s="696">
        <v>3</v>
      </c>
      <c r="D267" s="699" t="s">
        <v>451</v>
      </c>
      <c r="E267" s="420"/>
      <c r="H267" s="300">
        <v>3</v>
      </c>
      <c r="I267" s="690" t="s">
        <v>158</v>
      </c>
      <c r="J267" s="689" t="s">
        <v>451</v>
      </c>
    </row>
    <row r="268" spans="1:10" ht="12.75" customHeight="1">
      <c r="A268" s="405"/>
      <c r="B268" s="686" t="s">
        <v>158</v>
      </c>
      <c r="C268" s="696">
        <v>1</v>
      </c>
      <c r="D268" s="699" t="s">
        <v>2823</v>
      </c>
      <c r="E268" s="420"/>
      <c r="H268" s="405">
        <v>4</v>
      </c>
      <c r="I268" s="690" t="s">
        <v>159</v>
      </c>
      <c r="J268" s="691" t="s">
        <v>452</v>
      </c>
    </row>
    <row r="269" spans="1:10" ht="12.75" customHeight="1">
      <c r="A269" s="405"/>
      <c r="B269" s="686" t="s">
        <v>158</v>
      </c>
      <c r="C269" s="696">
        <v>2</v>
      </c>
      <c r="D269" s="699" t="s">
        <v>2824</v>
      </c>
      <c r="E269" s="420"/>
      <c r="H269" s="405">
        <v>5</v>
      </c>
      <c r="I269" s="690" t="s">
        <v>160</v>
      </c>
      <c r="J269" s="691" t="s">
        <v>419</v>
      </c>
    </row>
    <row r="270" spans="1:10" ht="12.75" customHeight="1">
      <c r="A270" s="405"/>
      <c r="B270" s="686" t="s">
        <v>158</v>
      </c>
      <c r="C270" s="696">
        <v>3</v>
      </c>
      <c r="D270" s="699" t="s">
        <v>2825</v>
      </c>
      <c r="E270" s="420"/>
      <c r="H270" s="405">
        <v>6</v>
      </c>
      <c r="I270" s="690" t="s">
        <v>453</v>
      </c>
      <c r="J270" s="691" t="s">
        <v>454</v>
      </c>
    </row>
    <row r="271" spans="1:10" ht="12.75" customHeight="1">
      <c r="A271" s="405"/>
      <c r="B271" s="686" t="s">
        <v>158</v>
      </c>
      <c r="C271" s="696">
        <v>4</v>
      </c>
      <c r="D271" s="699" t="s">
        <v>2826</v>
      </c>
      <c r="E271" s="420"/>
      <c r="H271" s="405">
        <v>7</v>
      </c>
    </row>
    <row r="272" spans="1:10" ht="12.75" customHeight="1">
      <c r="A272" s="405"/>
      <c r="B272" s="686" t="s">
        <v>158</v>
      </c>
      <c r="C272" s="696">
        <v>5</v>
      </c>
      <c r="D272" s="699" t="s">
        <v>2827</v>
      </c>
      <c r="E272" s="420"/>
      <c r="H272" s="405">
        <v>8</v>
      </c>
    </row>
    <row r="273" spans="1:8" ht="12.75" customHeight="1">
      <c r="A273" s="405"/>
      <c r="B273" s="686" t="s">
        <v>158</v>
      </c>
      <c r="C273" s="696">
        <v>6</v>
      </c>
      <c r="D273" s="699" t="s">
        <v>2828</v>
      </c>
      <c r="E273" s="420"/>
      <c r="H273" s="300">
        <v>9</v>
      </c>
    </row>
    <row r="274" spans="1:8" ht="12.75" customHeight="1">
      <c r="A274" s="405"/>
      <c r="B274" s="686" t="s">
        <v>158</v>
      </c>
      <c r="C274" s="696">
        <v>7</v>
      </c>
      <c r="D274" s="699" t="s">
        <v>2829</v>
      </c>
      <c r="E274" s="420"/>
      <c r="H274" s="300">
        <v>10</v>
      </c>
    </row>
    <row r="275" spans="1:8" ht="12.75" customHeight="1">
      <c r="A275" s="405"/>
      <c r="B275" s="686" t="s">
        <v>158</v>
      </c>
      <c r="C275" s="696">
        <v>8</v>
      </c>
      <c r="D275" s="699" t="s">
        <v>2830</v>
      </c>
      <c r="E275" s="420"/>
      <c r="H275" s="300">
        <v>11</v>
      </c>
    </row>
    <row r="276" spans="1:8" ht="12.75" customHeight="1">
      <c r="A276" s="405"/>
      <c r="B276" s="686" t="s">
        <v>158</v>
      </c>
      <c r="C276" s="696">
        <v>9</v>
      </c>
      <c r="D276" s="699" t="s">
        <v>2831</v>
      </c>
      <c r="E276" s="420"/>
      <c r="H276" s="405">
        <v>12</v>
      </c>
    </row>
    <row r="277" spans="1:8" ht="12.75" customHeight="1">
      <c r="A277" s="405"/>
      <c r="B277" s="686" t="s">
        <v>158</v>
      </c>
      <c r="C277" s="696">
        <v>10</v>
      </c>
      <c r="D277" s="699" t="s">
        <v>2832</v>
      </c>
      <c r="E277" s="420"/>
      <c r="H277" s="405">
        <v>13</v>
      </c>
    </row>
    <row r="278" spans="1:8" ht="12.75" customHeight="1">
      <c r="A278" s="405"/>
      <c r="B278" s="686" t="s">
        <v>158</v>
      </c>
      <c r="C278" s="696">
        <v>12</v>
      </c>
      <c r="D278" s="699" t="s">
        <v>2833</v>
      </c>
      <c r="E278" s="420"/>
      <c r="H278" s="405">
        <v>14</v>
      </c>
    </row>
    <row r="279" spans="1:8" ht="12.75" customHeight="1">
      <c r="A279" s="405"/>
      <c r="B279" s="686" t="s">
        <v>158</v>
      </c>
      <c r="C279" s="696">
        <v>13</v>
      </c>
      <c r="D279" s="699" t="s">
        <v>2834</v>
      </c>
      <c r="E279" s="420"/>
      <c r="H279" s="405">
        <v>15</v>
      </c>
    </row>
    <row r="280" spans="1:8" ht="12.75" customHeight="1">
      <c r="A280" s="405"/>
      <c r="B280" s="686" t="s">
        <v>159</v>
      </c>
      <c r="C280" s="696">
        <v>1</v>
      </c>
      <c r="D280" s="699" t="s">
        <v>452</v>
      </c>
      <c r="E280" s="420"/>
      <c r="H280" s="405">
        <v>16</v>
      </c>
    </row>
    <row r="281" spans="1:8" ht="12.75" customHeight="1">
      <c r="A281" s="405"/>
      <c r="B281" s="686" t="s">
        <v>160</v>
      </c>
      <c r="C281" s="696">
        <v>1</v>
      </c>
      <c r="D281" s="699" t="s">
        <v>2835</v>
      </c>
      <c r="E281" s="420"/>
      <c r="H281" s="300">
        <v>17</v>
      </c>
    </row>
    <row r="282" spans="1:8" ht="12.75" customHeight="1">
      <c r="A282" s="405"/>
      <c r="B282" s="686" t="s">
        <v>160</v>
      </c>
      <c r="C282" s="696">
        <v>2</v>
      </c>
      <c r="D282" s="699" t="s">
        <v>2836</v>
      </c>
      <c r="E282" s="420"/>
      <c r="H282" s="300">
        <v>18</v>
      </c>
    </row>
    <row r="283" spans="1:8" ht="12.75" customHeight="1">
      <c r="A283" s="405"/>
      <c r="B283" s="686" t="s">
        <v>453</v>
      </c>
      <c r="C283" s="696">
        <v>1</v>
      </c>
      <c r="D283" s="699" t="s">
        <v>2837</v>
      </c>
      <c r="E283" s="420"/>
      <c r="H283" s="300">
        <v>19</v>
      </c>
    </row>
    <row r="284" spans="1:8" ht="12.75" customHeight="1">
      <c r="A284" s="405"/>
      <c r="B284" s="686" t="s">
        <v>453</v>
      </c>
      <c r="C284" s="696">
        <v>2</v>
      </c>
      <c r="D284" s="699" t="s">
        <v>2838</v>
      </c>
      <c r="E284" s="420"/>
      <c r="H284" s="405">
        <v>20</v>
      </c>
    </row>
    <row r="285" spans="1:8" ht="12.75" customHeight="1">
      <c r="A285" s="405"/>
      <c r="B285" s="686"/>
      <c r="C285" s="696"/>
      <c r="D285" s="699"/>
      <c r="E285" s="420"/>
      <c r="H285" s="300">
        <v>21</v>
      </c>
    </row>
    <row r="286" spans="1:8" ht="12.75" customHeight="1">
      <c r="A286" s="405"/>
      <c r="B286" s="686"/>
      <c r="C286" s="696"/>
      <c r="D286" s="699"/>
      <c r="E286" s="420"/>
      <c r="H286" s="300">
        <v>22</v>
      </c>
    </row>
    <row r="287" spans="1:8" ht="12.75" customHeight="1">
      <c r="A287" s="405"/>
      <c r="B287" s="686"/>
      <c r="C287" s="696"/>
      <c r="D287" s="699"/>
      <c r="E287" s="420"/>
      <c r="H287" s="300">
        <v>23</v>
      </c>
    </row>
    <row r="288" spans="1:8" ht="12.75" customHeight="1">
      <c r="A288" s="405"/>
      <c r="B288" s="686"/>
      <c r="C288" s="696"/>
      <c r="D288" s="699"/>
      <c r="E288" s="420"/>
      <c r="H288" s="405">
        <v>24</v>
      </c>
    </row>
    <row r="289" spans="1:8" ht="12.75" customHeight="1">
      <c r="A289" s="405"/>
      <c r="B289" s="686"/>
      <c r="C289" s="696"/>
      <c r="D289" s="699"/>
      <c r="E289" s="420"/>
      <c r="H289" s="405">
        <v>25</v>
      </c>
    </row>
    <row r="290" spans="1:8" ht="12.75" customHeight="1">
      <c r="A290" s="405"/>
      <c r="B290" s="686"/>
      <c r="C290" s="696"/>
      <c r="D290" s="699"/>
      <c r="E290" s="420"/>
      <c r="H290" s="405">
        <v>26</v>
      </c>
    </row>
    <row r="291" spans="1:8" ht="12.75" customHeight="1">
      <c r="A291" s="405"/>
      <c r="B291" s="686"/>
      <c r="C291" s="696"/>
      <c r="D291" s="699"/>
      <c r="E291" s="420"/>
      <c r="H291" s="405">
        <v>27</v>
      </c>
    </row>
    <row r="292" spans="1:8" ht="12.75" customHeight="1">
      <c r="A292" s="405"/>
      <c r="B292" s="686"/>
      <c r="C292" s="696"/>
      <c r="D292" s="699"/>
      <c r="E292" s="420"/>
      <c r="H292" s="405">
        <v>28</v>
      </c>
    </row>
    <row r="293" spans="1:8" ht="12.75" customHeight="1">
      <c r="A293" s="405"/>
      <c r="B293" s="686"/>
      <c r="C293" s="696"/>
      <c r="D293" s="699"/>
      <c r="E293" s="420"/>
      <c r="H293" s="300">
        <v>29</v>
      </c>
    </row>
    <row r="294" spans="1:8" ht="12.75" customHeight="1">
      <c r="A294" s="405"/>
      <c r="B294" s="686"/>
      <c r="C294" s="696"/>
      <c r="D294" s="699"/>
      <c r="E294" s="420"/>
      <c r="H294" s="300">
        <v>30</v>
      </c>
    </row>
    <row r="295" spans="1:8" ht="12.75" customHeight="1">
      <c r="A295" s="405"/>
      <c r="B295" s="686"/>
      <c r="C295" s="696"/>
      <c r="D295" s="699"/>
      <c r="E295" s="420"/>
      <c r="H295" s="300">
        <v>31</v>
      </c>
    </row>
    <row r="296" spans="1:8" ht="12.75" customHeight="1">
      <c r="A296" s="405"/>
      <c r="B296" s="686"/>
      <c r="C296" s="696"/>
      <c r="D296" s="699"/>
      <c r="E296" s="420"/>
      <c r="H296" s="405">
        <v>32</v>
      </c>
    </row>
    <row r="297" spans="1:8" ht="12.75" customHeight="1">
      <c r="A297" s="405"/>
      <c r="B297" s="686"/>
      <c r="C297" s="696"/>
      <c r="D297" s="699"/>
      <c r="E297" s="420"/>
      <c r="H297" s="405">
        <v>33</v>
      </c>
    </row>
    <row r="298" spans="1:8" ht="12.75" customHeight="1">
      <c r="A298" s="405"/>
      <c r="B298" s="686"/>
      <c r="C298" s="696"/>
      <c r="D298" s="699"/>
      <c r="E298" s="420"/>
      <c r="H298" s="405">
        <v>34</v>
      </c>
    </row>
    <row r="299" spans="1:8" ht="12.75" customHeight="1">
      <c r="A299" s="405"/>
      <c r="B299" s="686"/>
      <c r="C299" s="696"/>
      <c r="D299" s="699"/>
      <c r="E299" s="420"/>
      <c r="H299" s="405">
        <v>35</v>
      </c>
    </row>
    <row r="300" spans="1:8" ht="12.75" customHeight="1">
      <c r="A300" s="405"/>
      <c r="B300" s="686"/>
      <c r="C300" s="696"/>
      <c r="D300" s="699"/>
      <c r="E300" s="420"/>
      <c r="H300" s="405">
        <v>36</v>
      </c>
    </row>
    <row r="301" spans="1:8" ht="12.75" customHeight="1">
      <c r="A301" s="405"/>
      <c r="B301" s="686"/>
      <c r="C301" s="696"/>
      <c r="D301" s="699"/>
      <c r="E301" s="420"/>
      <c r="H301" s="300">
        <v>37</v>
      </c>
    </row>
    <row r="302" spans="1:8" ht="12.75" customHeight="1">
      <c r="A302" s="405"/>
      <c r="B302" s="686"/>
      <c r="C302" s="696"/>
      <c r="D302" s="699"/>
      <c r="E302" s="420"/>
      <c r="H302" s="300">
        <v>38</v>
      </c>
    </row>
    <row r="303" spans="1:8" ht="12.75" customHeight="1">
      <c r="A303" s="405"/>
      <c r="B303" s="686"/>
      <c r="C303" s="696"/>
      <c r="D303" s="699"/>
      <c r="E303" s="420"/>
      <c r="H303" s="300">
        <v>39</v>
      </c>
    </row>
    <row r="304" spans="1:8" ht="12.75" customHeight="1">
      <c r="A304" s="405"/>
      <c r="B304" s="686"/>
      <c r="C304" s="696"/>
      <c r="D304" s="699"/>
      <c r="E304" s="420"/>
      <c r="H304" s="405">
        <v>40</v>
      </c>
    </row>
    <row r="305" spans="1:10" ht="12.75" customHeight="1">
      <c r="A305" s="405"/>
      <c r="B305" s="686"/>
      <c r="C305" s="696"/>
      <c r="D305" s="699"/>
      <c r="E305" s="420"/>
      <c r="H305" s="405">
        <v>41</v>
      </c>
    </row>
    <row r="306" spans="1:10" ht="12.75" customHeight="1">
      <c r="A306" s="405"/>
      <c r="B306" s="686"/>
      <c r="C306" s="696"/>
      <c r="D306" s="699"/>
      <c r="E306" s="420"/>
      <c r="H306" s="300">
        <v>42</v>
      </c>
    </row>
    <row r="307" spans="1:10" ht="12.75" customHeight="1">
      <c r="A307" s="405"/>
      <c r="B307" s="686"/>
      <c r="C307" s="696"/>
      <c r="D307" s="699"/>
      <c r="E307" s="420"/>
      <c r="H307" s="300">
        <v>43</v>
      </c>
    </row>
    <row r="308" spans="1:10" ht="12.75" customHeight="1">
      <c r="A308" s="405"/>
      <c r="B308" s="686"/>
      <c r="C308" s="696"/>
      <c r="D308" s="699"/>
      <c r="E308" s="420"/>
      <c r="H308" s="300">
        <v>44</v>
      </c>
    </row>
    <row r="309" spans="1:10" ht="12.75" customHeight="1">
      <c r="A309" s="405"/>
      <c r="B309" s="686"/>
      <c r="C309" s="696"/>
      <c r="D309" s="699"/>
      <c r="E309" s="420"/>
      <c r="H309" s="405">
        <v>45</v>
      </c>
    </row>
    <row r="310" spans="1:10" ht="12.75" customHeight="1">
      <c r="A310" s="405"/>
      <c r="B310" s="686"/>
      <c r="C310" s="696"/>
      <c r="D310" s="699"/>
      <c r="E310" s="420"/>
      <c r="H310" s="405">
        <v>46</v>
      </c>
    </row>
    <row r="311" spans="1:10" ht="12.75" customHeight="1">
      <c r="A311" s="405"/>
      <c r="B311" s="686"/>
      <c r="C311" s="696"/>
      <c r="D311" s="699"/>
      <c r="E311" s="420"/>
      <c r="H311" s="405">
        <v>47</v>
      </c>
    </row>
    <row r="312" spans="1:10" ht="12.75" customHeight="1">
      <c r="A312" s="405"/>
      <c r="B312" s="686"/>
      <c r="C312" s="696"/>
      <c r="D312" s="699"/>
      <c r="E312" s="420"/>
      <c r="H312" s="405">
        <v>48</v>
      </c>
    </row>
    <row r="313" spans="1:10" ht="12.75" customHeight="1">
      <c r="A313" s="405"/>
      <c r="B313" s="686"/>
      <c r="C313" s="696"/>
      <c r="D313" s="1119"/>
      <c r="E313" s="420"/>
      <c r="H313" s="405">
        <v>49</v>
      </c>
    </row>
    <row r="314" spans="1:10" ht="12.75" customHeight="1">
      <c r="A314" s="405"/>
      <c r="B314" s="686"/>
      <c r="C314" s="696"/>
      <c r="D314" s="1119"/>
      <c r="E314" s="420"/>
      <c r="H314" s="300">
        <v>50</v>
      </c>
    </row>
    <row r="315" spans="1:10" ht="12.75" customHeight="1">
      <c r="A315" s="405"/>
      <c r="B315" s="418"/>
      <c r="C315" s="437"/>
      <c r="D315" s="438"/>
      <c r="E315" s="420"/>
    </row>
    <row r="316" spans="1:10" ht="23.25" customHeight="1">
      <c r="A316" s="405"/>
      <c r="B316" s="698" t="s">
        <v>1693</v>
      </c>
      <c r="C316" s="698" t="s">
        <v>1694</v>
      </c>
      <c r="D316" s="700" t="s">
        <v>1593</v>
      </c>
      <c r="E316" s="420"/>
      <c r="I316" s="507" t="s">
        <v>1695</v>
      </c>
    </row>
    <row r="317" spans="1:10" ht="12.75" customHeight="1">
      <c r="A317" s="405"/>
      <c r="B317" s="686" t="s">
        <v>161</v>
      </c>
      <c r="C317" s="696">
        <v>2</v>
      </c>
      <c r="D317" s="1448" t="s">
        <v>2839</v>
      </c>
      <c r="E317" s="420"/>
      <c r="H317" s="300">
        <v>1</v>
      </c>
      <c r="I317" s="690" t="s">
        <v>161</v>
      </c>
      <c r="J317" s="695" t="s">
        <v>455</v>
      </c>
    </row>
    <row r="318" spans="1:10" ht="12.75" customHeight="1">
      <c r="A318" s="405"/>
      <c r="B318" s="686" t="s">
        <v>161</v>
      </c>
      <c r="C318" s="696">
        <v>3</v>
      </c>
      <c r="D318" s="1448" t="s">
        <v>2840</v>
      </c>
      <c r="E318" s="420"/>
      <c r="H318" s="300">
        <v>2</v>
      </c>
      <c r="I318" s="690" t="s">
        <v>162</v>
      </c>
      <c r="J318" s="695" t="s">
        <v>456</v>
      </c>
    </row>
    <row r="319" spans="1:10" ht="12.75" customHeight="1">
      <c r="A319" s="405"/>
      <c r="B319" s="686" t="s">
        <v>161</v>
      </c>
      <c r="C319" s="696">
        <v>4</v>
      </c>
      <c r="D319" s="1448" t="s">
        <v>2841</v>
      </c>
      <c r="E319" s="420"/>
      <c r="H319" s="300">
        <v>3</v>
      </c>
      <c r="I319" s="690" t="s">
        <v>163</v>
      </c>
      <c r="J319" s="695" t="s">
        <v>1690</v>
      </c>
    </row>
    <row r="320" spans="1:10" ht="12.75" customHeight="1">
      <c r="A320" s="405"/>
      <c r="B320" s="686" t="s">
        <v>162</v>
      </c>
      <c r="C320" s="696">
        <v>1</v>
      </c>
      <c r="D320" s="1448" t="s">
        <v>2842</v>
      </c>
      <c r="E320" s="420"/>
      <c r="H320" s="405">
        <v>4</v>
      </c>
      <c r="I320" s="690" t="s">
        <v>164</v>
      </c>
      <c r="J320" s="695" t="s">
        <v>1691</v>
      </c>
    </row>
    <row r="321" spans="1:10" ht="12.75" customHeight="1">
      <c r="A321" s="405"/>
      <c r="B321" s="686" t="s">
        <v>162</v>
      </c>
      <c r="C321" s="696">
        <v>2</v>
      </c>
      <c r="D321" s="1448" t="s">
        <v>2843</v>
      </c>
      <c r="E321" s="420"/>
      <c r="H321" s="405">
        <v>5</v>
      </c>
      <c r="I321" s="690" t="s">
        <v>165</v>
      </c>
      <c r="J321" s="695" t="s">
        <v>1692</v>
      </c>
    </row>
    <row r="322" spans="1:10" ht="12.75" customHeight="1">
      <c r="A322" s="405"/>
      <c r="B322" s="686" t="s">
        <v>162</v>
      </c>
      <c r="C322" s="696">
        <v>3</v>
      </c>
      <c r="D322" s="1448" t="s">
        <v>2844</v>
      </c>
      <c r="E322" s="420"/>
      <c r="H322" s="405">
        <v>6</v>
      </c>
    </row>
    <row r="323" spans="1:10" ht="12.75" customHeight="1">
      <c r="A323" s="405"/>
      <c r="B323" s="686" t="s">
        <v>162</v>
      </c>
      <c r="C323" s="696">
        <v>4</v>
      </c>
      <c r="D323" s="1448" t="s">
        <v>2845</v>
      </c>
      <c r="E323" s="420"/>
      <c r="H323" s="405">
        <v>7</v>
      </c>
    </row>
    <row r="324" spans="1:10" ht="12.75" customHeight="1">
      <c r="A324" s="405"/>
      <c r="B324" s="686" t="s">
        <v>162</v>
      </c>
      <c r="C324" s="696">
        <v>6</v>
      </c>
      <c r="D324" s="1448" t="s">
        <v>2846</v>
      </c>
      <c r="E324" s="420"/>
      <c r="H324" s="405">
        <v>8</v>
      </c>
    </row>
    <row r="325" spans="1:10" ht="12.75" customHeight="1">
      <c r="A325" s="405"/>
      <c r="B325" s="686" t="s">
        <v>162</v>
      </c>
      <c r="C325" s="696">
        <v>7</v>
      </c>
      <c r="D325" s="1448" t="s">
        <v>2847</v>
      </c>
      <c r="E325" s="420"/>
      <c r="H325" s="300">
        <v>9</v>
      </c>
    </row>
    <row r="326" spans="1:10" ht="12.75" customHeight="1">
      <c r="A326" s="405"/>
      <c r="B326" s="686" t="s">
        <v>162</v>
      </c>
      <c r="C326" s="696">
        <v>8</v>
      </c>
      <c r="D326" s="1448" t="s">
        <v>2848</v>
      </c>
      <c r="E326" s="420"/>
      <c r="H326" s="300">
        <v>10</v>
      </c>
    </row>
    <row r="327" spans="1:10" ht="12.75" customHeight="1">
      <c r="A327" s="405"/>
      <c r="B327" s="686" t="s">
        <v>162</v>
      </c>
      <c r="C327" s="696">
        <v>9</v>
      </c>
      <c r="D327" s="1448" t="s">
        <v>2849</v>
      </c>
      <c r="E327" s="420"/>
      <c r="H327" s="300">
        <v>11</v>
      </c>
    </row>
    <row r="328" spans="1:10" ht="12.75" customHeight="1">
      <c r="A328" s="405"/>
      <c r="B328" s="686" t="s">
        <v>162</v>
      </c>
      <c r="C328" s="696">
        <v>11</v>
      </c>
      <c r="D328" s="1448" t="s">
        <v>2850</v>
      </c>
      <c r="E328" s="420"/>
      <c r="H328" s="405">
        <v>12</v>
      </c>
    </row>
    <row r="329" spans="1:10" ht="12.75" customHeight="1">
      <c r="A329" s="405"/>
      <c r="B329" s="686" t="s">
        <v>162</v>
      </c>
      <c r="C329" s="696">
        <v>12</v>
      </c>
      <c r="D329" s="1448" t="s">
        <v>2851</v>
      </c>
      <c r="E329" s="420"/>
      <c r="H329" s="405">
        <v>13</v>
      </c>
    </row>
    <row r="330" spans="1:10" ht="12.75" customHeight="1">
      <c r="A330" s="405"/>
      <c r="B330" s="686" t="s">
        <v>162</v>
      </c>
      <c r="C330" s="696">
        <v>13</v>
      </c>
      <c r="D330" s="1448" t="s">
        <v>2852</v>
      </c>
      <c r="E330" s="420"/>
      <c r="H330" s="405">
        <v>14</v>
      </c>
    </row>
    <row r="331" spans="1:10" ht="12.75" customHeight="1">
      <c r="A331" s="405"/>
      <c r="B331" s="686" t="s">
        <v>162</v>
      </c>
      <c r="C331" s="696">
        <v>14</v>
      </c>
      <c r="D331" s="1448" t="s">
        <v>2853</v>
      </c>
      <c r="E331" s="420"/>
      <c r="H331" s="405">
        <v>15</v>
      </c>
    </row>
    <row r="332" spans="1:10" ht="12.75" customHeight="1">
      <c r="A332" s="405"/>
      <c r="B332" s="686" t="s">
        <v>163</v>
      </c>
      <c r="C332" s="696">
        <v>1</v>
      </c>
      <c r="D332" s="1448" t="s">
        <v>1690</v>
      </c>
      <c r="E332" s="420"/>
      <c r="H332" s="405">
        <v>16</v>
      </c>
    </row>
    <row r="333" spans="1:10" ht="12.75" customHeight="1">
      <c r="A333" s="405"/>
      <c r="B333" s="686" t="s">
        <v>164</v>
      </c>
      <c r="C333" s="696">
        <v>1</v>
      </c>
      <c r="D333" s="1448" t="s">
        <v>2854</v>
      </c>
      <c r="E333" s="420"/>
      <c r="H333" s="300">
        <v>17</v>
      </c>
    </row>
    <row r="334" spans="1:10" ht="12.75" customHeight="1">
      <c r="A334" s="405"/>
      <c r="B334" s="686" t="s">
        <v>164</v>
      </c>
      <c r="C334" s="696">
        <v>1</v>
      </c>
      <c r="D334" s="1448" t="s">
        <v>2855</v>
      </c>
      <c r="E334" s="420"/>
      <c r="H334" s="300">
        <v>18</v>
      </c>
    </row>
    <row r="335" spans="1:10" ht="12.75" customHeight="1">
      <c r="A335" s="405"/>
      <c r="B335" s="686" t="s">
        <v>164</v>
      </c>
      <c r="C335" s="696">
        <v>2</v>
      </c>
      <c r="D335" s="1448" t="s">
        <v>2856</v>
      </c>
      <c r="E335" s="420"/>
      <c r="H335" s="300">
        <v>19</v>
      </c>
    </row>
    <row r="336" spans="1:10" ht="12.75" customHeight="1">
      <c r="A336" s="405"/>
      <c r="B336" s="686" t="s">
        <v>165</v>
      </c>
      <c r="C336" s="696">
        <v>1</v>
      </c>
      <c r="D336" s="1448" t="s">
        <v>2857</v>
      </c>
      <c r="E336" s="420"/>
      <c r="H336" s="405">
        <v>20</v>
      </c>
    </row>
    <row r="337" spans="1:8" ht="12.75" customHeight="1">
      <c r="A337" s="405"/>
      <c r="B337" s="686" t="s">
        <v>165</v>
      </c>
      <c r="C337" s="696">
        <v>1</v>
      </c>
      <c r="D337" s="1448" t="s">
        <v>2858</v>
      </c>
      <c r="E337" s="420"/>
      <c r="H337" s="300">
        <v>21</v>
      </c>
    </row>
    <row r="338" spans="1:8" ht="12.75" customHeight="1">
      <c r="A338" s="405"/>
      <c r="B338" s="686"/>
      <c r="C338" s="696"/>
      <c r="D338" s="1448"/>
      <c r="E338" s="420"/>
      <c r="H338" s="300">
        <v>22</v>
      </c>
    </row>
    <row r="339" spans="1:8" ht="12.75" customHeight="1">
      <c r="A339" s="405"/>
      <c r="B339" s="686"/>
      <c r="C339" s="696"/>
      <c r="D339" s="1448"/>
      <c r="E339" s="420"/>
      <c r="H339" s="300">
        <v>23</v>
      </c>
    </row>
    <row r="340" spans="1:8" ht="12.75" customHeight="1">
      <c r="A340" s="405"/>
      <c r="B340" s="686"/>
      <c r="C340" s="696"/>
      <c r="D340" s="1448"/>
      <c r="E340" s="420"/>
      <c r="H340" s="405">
        <v>24</v>
      </c>
    </row>
    <row r="341" spans="1:8" ht="12.75" customHeight="1">
      <c r="A341" s="405"/>
      <c r="B341" s="686"/>
      <c r="C341" s="696"/>
      <c r="D341" s="1448"/>
      <c r="E341" s="420"/>
      <c r="H341" s="405">
        <v>25</v>
      </c>
    </row>
    <row r="342" spans="1:8" ht="12.75" customHeight="1">
      <c r="A342" s="405"/>
      <c r="B342" s="686"/>
      <c r="C342" s="696"/>
      <c r="D342" s="1448"/>
      <c r="E342" s="420"/>
      <c r="H342" s="405">
        <v>26</v>
      </c>
    </row>
    <row r="343" spans="1:8" ht="12.75" customHeight="1">
      <c r="A343" s="405"/>
      <c r="B343" s="686"/>
      <c r="C343" s="696"/>
      <c r="D343" s="1448"/>
      <c r="E343" s="420"/>
      <c r="H343" s="405">
        <v>27</v>
      </c>
    </row>
    <row r="344" spans="1:8" ht="12.75" customHeight="1">
      <c r="A344" s="405"/>
      <c r="B344" s="686"/>
      <c r="C344" s="696"/>
      <c r="D344" s="1448"/>
      <c r="E344" s="420"/>
      <c r="H344" s="405">
        <v>28</v>
      </c>
    </row>
    <row r="345" spans="1:8" ht="12.75" customHeight="1">
      <c r="A345" s="405"/>
      <c r="B345" s="686"/>
      <c r="C345" s="696"/>
      <c r="D345" s="1448"/>
      <c r="E345" s="420"/>
      <c r="H345" s="300">
        <v>29</v>
      </c>
    </row>
    <row r="346" spans="1:8" ht="12.75" customHeight="1">
      <c r="A346" s="405"/>
      <c r="B346" s="686"/>
      <c r="C346" s="696"/>
      <c r="D346" s="1448"/>
      <c r="E346" s="420"/>
      <c r="H346" s="300">
        <v>30</v>
      </c>
    </row>
    <row r="347" spans="1:8" ht="12.75" customHeight="1">
      <c r="A347" s="405"/>
      <c r="B347" s="686"/>
      <c r="C347" s="696"/>
      <c r="D347" s="1448"/>
      <c r="E347" s="420"/>
      <c r="H347" s="300">
        <v>31</v>
      </c>
    </row>
    <row r="348" spans="1:8" ht="12.75" customHeight="1">
      <c r="A348" s="405"/>
      <c r="B348" s="686"/>
      <c r="C348" s="696"/>
      <c r="D348" s="1448"/>
      <c r="E348" s="420"/>
      <c r="H348" s="405">
        <v>32</v>
      </c>
    </row>
    <row r="349" spans="1:8" ht="12.75" customHeight="1">
      <c r="A349" s="405"/>
      <c r="B349" s="686"/>
      <c r="C349" s="696"/>
      <c r="D349" s="1448"/>
      <c r="E349" s="420"/>
      <c r="H349" s="405">
        <v>33</v>
      </c>
    </row>
    <row r="350" spans="1:8" ht="12.75" customHeight="1">
      <c r="A350" s="405"/>
      <c r="B350" s="686"/>
      <c r="C350" s="696"/>
      <c r="D350" s="1448"/>
      <c r="E350" s="420"/>
      <c r="H350" s="405">
        <v>34</v>
      </c>
    </row>
    <row r="351" spans="1:8" ht="12.75" customHeight="1">
      <c r="A351" s="405"/>
      <c r="B351" s="686"/>
      <c r="C351" s="696"/>
      <c r="D351" s="1448"/>
      <c r="E351" s="420"/>
      <c r="H351" s="405">
        <v>35</v>
      </c>
    </row>
    <row r="352" spans="1:8" ht="12.75" customHeight="1">
      <c r="A352" s="405"/>
      <c r="B352" s="686"/>
      <c r="C352" s="696"/>
      <c r="D352" s="1448"/>
      <c r="E352" s="420"/>
      <c r="H352" s="405">
        <v>36</v>
      </c>
    </row>
    <row r="353" spans="1:8" ht="12.75" customHeight="1">
      <c r="A353" s="405"/>
      <c r="B353" s="686"/>
      <c r="C353" s="696"/>
      <c r="D353" s="1448"/>
      <c r="E353" s="420"/>
      <c r="H353" s="300">
        <v>37</v>
      </c>
    </row>
    <row r="354" spans="1:8" ht="12.75" customHeight="1">
      <c r="A354" s="405"/>
      <c r="B354" s="686"/>
      <c r="C354" s="696"/>
      <c r="D354" s="1448"/>
      <c r="E354" s="420"/>
      <c r="H354" s="300">
        <v>38</v>
      </c>
    </row>
    <row r="355" spans="1:8" ht="12.75" customHeight="1">
      <c r="A355" s="405"/>
      <c r="B355" s="686"/>
      <c r="C355" s="696"/>
      <c r="D355" s="1120"/>
      <c r="E355" s="420"/>
      <c r="H355" s="300">
        <v>39</v>
      </c>
    </row>
    <row r="356" spans="1:8" ht="12.75" customHeight="1">
      <c r="A356" s="405"/>
      <c r="B356" s="686"/>
      <c r="C356" s="696"/>
      <c r="D356" s="1120"/>
      <c r="E356" s="420"/>
      <c r="H356" s="405">
        <v>40</v>
      </c>
    </row>
    <row r="357" spans="1:8" ht="12.75" customHeight="1">
      <c r="A357" s="405"/>
      <c r="B357" s="686"/>
      <c r="C357" s="696"/>
      <c r="D357" s="1120"/>
      <c r="E357" s="420"/>
      <c r="H357" s="300">
        <v>41</v>
      </c>
    </row>
    <row r="358" spans="1:8" ht="12.75" customHeight="1">
      <c r="A358" s="405"/>
      <c r="B358" s="686"/>
      <c r="C358" s="696"/>
      <c r="D358" s="1120"/>
      <c r="E358" s="420"/>
      <c r="H358" s="300">
        <v>42</v>
      </c>
    </row>
    <row r="359" spans="1:8" ht="12.75" customHeight="1">
      <c r="A359" s="405"/>
      <c r="B359" s="686"/>
      <c r="C359" s="696"/>
      <c r="D359" s="1120"/>
      <c r="E359" s="420"/>
      <c r="H359" s="300">
        <v>43</v>
      </c>
    </row>
    <row r="360" spans="1:8" ht="12.75" customHeight="1">
      <c r="A360" s="405"/>
      <c r="B360" s="686"/>
      <c r="C360" s="696"/>
      <c r="D360" s="1120"/>
      <c r="E360" s="420"/>
      <c r="H360" s="405">
        <v>44</v>
      </c>
    </row>
    <row r="361" spans="1:8" ht="12.75" customHeight="1">
      <c r="A361" s="405"/>
      <c r="B361" s="686"/>
      <c r="C361" s="696"/>
      <c r="D361" s="1120"/>
      <c r="E361" s="420"/>
      <c r="H361" s="405">
        <v>45</v>
      </c>
    </row>
    <row r="362" spans="1:8" ht="12.75" customHeight="1">
      <c r="A362" s="405"/>
      <c r="B362" s="686"/>
      <c r="C362" s="696"/>
      <c r="D362" s="1120"/>
      <c r="E362" s="420"/>
      <c r="H362" s="405">
        <v>46</v>
      </c>
    </row>
    <row r="363" spans="1:8" ht="12.75" customHeight="1">
      <c r="A363" s="405"/>
      <c r="B363" s="686"/>
      <c r="C363" s="696"/>
      <c r="D363" s="1120"/>
      <c r="E363" s="420"/>
      <c r="H363" s="405">
        <v>47</v>
      </c>
    </row>
    <row r="364" spans="1:8" ht="12.75" customHeight="1">
      <c r="A364" s="405"/>
      <c r="B364" s="686"/>
      <c r="C364" s="696"/>
      <c r="D364" s="1120"/>
      <c r="E364" s="420"/>
      <c r="H364" s="405">
        <v>48</v>
      </c>
    </row>
    <row r="365" spans="1:8" ht="12.75" customHeight="1">
      <c r="A365" s="405"/>
      <c r="B365" s="686"/>
      <c r="C365" s="696"/>
      <c r="D365" s="1120"/>
      <c r="E365" s="420"/>
      <c r="H365" s="300">
        <v>49</v>
      </c>
    </row>
    <row r="366" spans="1:8" ht="12.75" customHeight="1">
      <c r="A366" s="405"/>
      <c r="B366" s="686"/>
      <c r="C366" s="696"/>
      <c r="D366" s="1120"/>
      <c r="E366" s="420"/>
      <c r="H366" s="300">
        <v>50</v>
      </c>
    </row>
    <row r="367" spans="1:8" ht="12.75" customHeight="1">
      <c r="A367" s="405"/>
      <c r="B367" s="686"/>
      <c r="C367" s="696"/>
      <c r="D367" s="1120"/>
      <c r="E367" s="420"/>
      <c r="H367" s="300">
        <v>51</v>
      </c>
    </row>
    <row r="368" spans="1:8" ht="12.75" customHeight="1">
      <c r="A368" s="405"/>
      <c r="B368" s="686"/>
      <c r="C368" s="696"/>
      <c r="D368" s="1120"/>
      <c r="E368" s="420"/>
      <c r="H368" s="405">
        <v>52</v>
      </c>
    </row>
    <row r="369" spans="1:10" ht="12.75" customHeight="1">
      <c r="A369" s="405"/>
      <c r="B369" s="686"/>
      <c r="C369" s="696"/>
      <c r="D369" s="1120"/>
      <c r="E369" s="420"/>
      <c r="H369" s="405">
        <v>53</v>
      </c>
    </row>
    <row r="370" spans="1:10" ht="12.75" customHeight="1">
      <c r="A370" s="405"/>
      <c r="B370" s="686"/>
      <c r="C370" s="696"/>
      <c r="D370" s="1120"/>
      <c r="E370" s="420"/>
      <c r="H370" s="405">
        <v>54</v>
      </c>
    </row>
    <row r="371" spans="1:10" ht="12.75" customHeight="1">
      <c r="A371" s="405"/>
      <c r="B371" s="686"/>
      <c r="C371" s="696"/>
      <c r="D371" s="1120"/>
      <c r="E371" s="420"/>
      <c r="H371" s="405">
        <v>55</v>
      </c>
    </row>
    <row r="372" spans="1:10" ht="12.75" customHeight="1">
      <c r="A372" s="405"/>
      <c r="B372" s="686"/>
      <c r="C372" s="696"/>
      <c r="D372" s="1120"/>
      <c r="E372" s="420"/>
      <c r="H372" s="405">
        <v>56</v>
      </c>
    </row>
    <row r="373" spans="1:10" ht="12.75" customHeight="1">
      <c r="A373" s="405"/>
      <c r="B373" s="686"/>
      <c r="C373" s="696"/>
      <c r="D373" s="1120"/>
      <c r="E373" s="420"/>
      <c r="H373" s="300">
        <v>57</v>
      </c>
    </row>
    <row r="374" spans="1:10" ht="12.75" customHeight="1">
      <c r="A374" s="405"/>
      <c r="B374" s="686"/>
      <c r="C374" s="696"/>
      <c r="D374" s="1120"/>
      <c r="E374" s="420"/>
      <c r="H374" s="300">
        <v>58</v>
      </c>
    </row>
    <row r="375" spans="1:10" ht="12.75" customHeight="1">
      <c r="A375" s="405"/>
      <c r="B375" s="686"/>
      <c r="C375" s="696"/>
      <c r="D375" s="1120"/>
      <c r="E375" s="420"/>
      <c r="H375" s="300">
        <v>59</v>
      </c>
    </row>
    <row r="376" spans="1:10" ht="12.75" customHeight="1">
      <c r="A376" s="405"/>
      <c r="B376" s="686"/>
      <c r="C376" s="696"/>
      <c r="D376" s="1120"/>
      <c r="E376" s="420"/>
      <c r="H376" s="405">
        <v>60</v>
      </c>
    </row>
    <row r="377" spans="1:10" ht="12.75" customHeight="1">
      <c r="A377" s="405"/>
      <c r="B377" s="694"/>
      <c r="C377" s="689"/>
      <c r="D377" s="419"/>
      <c r="E377" s="420"/>
      <c r="H377" s="405"/>
    </row>
    <row r="378" spans="1:10" ht="23.25" customHeight="1">
      <c r="A378" s="405"/>
      <c r="B378" s="698" t="s">
        <v>1693</v>
      </c>
      <c r="C378" s="698" t="s">
        <v>1694</v>
      </c>
      <c r="D378" s="700" t="s">
        <v>1594</v>
      </c>
      <c r="E378" s="420"/>
      <c r="I378" s="300" t="s">
        <v>1696</v>
      </c>
    </row>
    <row r="379" spans="1:10" ht="12.75" customHeight="1">
      <c r="A379" s="405"/>
      <c r="B379" s="686" t="s">
        <v>615</v>
      </c>
      <c r="C379" s="696">
        <v>1</v>
      </c>
      <c r="D379" s="1448" t="s">
        <v>1390</v>
      </c>
      <c r="E379" s="420"/>
      <c r="H379" s="300">
        <v>1</v>
      </c>
      <c r="I379" s="690" t="s">
        <v>615</v>
      </c>
      <c r="J379" s="692" t="s">
        <v>1390</v>
      </c>
    </row>
    <row r="380" spans="1:10" ht="12.75" customHeight="1">
      <c r="A380" s="405"/>
      <c r="B380" s="686" t="s">
        <v>615</v>
      </c>
      <c r="C380" s="696">
        <v>2</v>
      </c>
      <c r="D380" s="1448" t="s">
        <v>1392</v>
      </c>
      <c r="E380" s="420"/>
      <c r="H380" s="300">
        <v>2</v>
      </c>
      <c r="I380" s="690" t="s">
        <v>1391</v>
      </c>
      <c r="J380" s="692" t="s">
        <v>1392</v>
      </c>
    </row>
    <row r="381" spans="1:10" ht="12.75" customHeight="1">
      <c r="A381" s="405"/>
      <c r="B381" s="686" t="s">
        <v>1393</v>
      </c>
      <c r="C381" s="696"/>
      <c r="D381" s="1448" t="s">
        <v>1394</v>
      </c>
      <c r="E381" s="420"/>
      <c r="H381" s="300">
        <v>3</v>
      </c>
      <c r="I381" s="690" t="s">
        <v>1393</v>
      </c>
      <c r="J381" s="693" t="s">
        <v>1394</v>
      </c>
    </row>
    <row r="382" spans="1:10" ht="12.75" customHeight="1">
      <c r="A382" s="405"/>
      <c r="B382" s="686" t="s">
        <v>1395</v>
      </c>
      <c r="C382" s="696"/>
      <c r="D382" s="1448" t="s">
        <v>2859</v>
      </c>
      <c r="E382" s="420"/>
      <c r="H382" s="405">
        <v>4</v>
      </c>
      <c r="I382" s="690" t="s">
        <v>1395</v>
      </c>
      <c r="J382" s="693" t="s">
        <v>1396</v>
      </c>
    </row>
    <row r="383" spans="1:10" ht="12.75" customHeight="1">
      <c r="A383" s="405"/>
      <c r="B383" s="686"/>
      <c r="C383" s="696"/>
      <c r="D383" s="1120"/>
      <c r="E383" s="420"/>
      <c r="H383" s="405">
        <v>5</v>
      </c>
    </row>
    <row r="384" spans="1:10" ht="12.75" customHeight="1">
      <c r="A384" s="405"/>
      <c r="B384" s="686"/>
      <c r="C384" s="696"/>
      <c r="D384" s="1120"/>
      <c r="E384" s="420"/>
      <c r="H384" s="405">
        <v>6</v>
      </c>
    </row>
    <row r="385" spans="1:10" ht="12.75" customHeight="1">
      <c r="A385" s="405"/>
      <c r="B385" s="686"/>
      <c r="C385" s="696"/>
      <c r="D385" s="1120"/>
      <c r="E385" s="420"/>
      <c r="H385" s="405">
        <v>7</v>
      </c>
    </row>
    <row r="386" spans="1:10" ht="12.75" customHeight="1">
      <c r="A386" s="405"/>
      <c r="B386" s="686"/>
      <c r="C386" s="696"/>
      <c r="D386" s="1120"/>
      <c r="E386" s="420"/>
      <c r="H386" s="405">
        <v>8</v>
      </c>
    </row>
    <row r="387" spans="1:10" ht="12.75" customHeight="1">
      <c r="A387" s="405"/>
      <c r="B387" s="686"/>
      <c r="C387" s="696"/>
      <c r="D387" s="1120"/>
      <c r="E387" s="420"/>
      <c r="H387" s="300">
        <v>9</v>
      </c>
    </row>
    <row r="388" spans="1:10" ht="12.75" customHeight="1">
      <c r="A388" s="405"/>
      <c r="B388" s="686"/>
      <c r="C388" s="696"/>
      <c r="D388" s="1120"/>
      <c r="E388" s="420"/>
      <c r="H388" s="300">
        <v>10</v>
      </c>
    </row>
    <row r="389" spans="1:10" ht="12.75" customHeight="1">
      <c r="A389" s="405"/>
      <c r="B389" s="418"/>
      <c r="C389" s="419"/>
      <c r="D389" s="419"/>
      <c r="E389" s="420"/>
    </row>
    <row r="390" spans="1:10" ht="12.75" customHeight="1">
      <c r="A390" s="405"/>
      <c r="B390" s="686" t="s">
        <v>2019</v>
      </c>
      <c r="C390" s="686" t="s">
        <v>1397</v>
      </c>
      <c r="D390" s="701" t="s">
        <v>2023</v>
      </c>
      <c r="E390" s="420"/>
    </row>
    <row r="391" spans="1:10" ht="12.75" customHeight="1" thickBot="1">
      <c r="A391" s="405"/>
      <c r="B391" s="425"/>
      <c r="C391" s="439"/>
      <c r="D391" s="431"/>
      <c r="E391" s="432"/>
    </row>
    <row r="392" spans="1:10" ht="12.75" customHeight="1" thickTop="1">
      <c r="A392" s="405"/>
      <c r="B392" s="419"/>
      <c r="C392" s="20"/>
      <c r="D392" s="405"/>
      <c r="E392" s="405"/>
    </row>
    <row r="393" spans="1:10" ht="12.75" customHeight="1" thickBot="1">
      <c r="A393" s="405"/>
      <c r="B393" s="419"/>
      <c r="C393" s="20"/>
      <c r="D393" s="405"/>
      <c r="E393" s="405"/>
    </row>
    <row r="394" spans="1:10" ht="12.75" customHeight="1" thickTop="1">
      <c r="A394" s="405"/>
      <c r="B394" s="414"/>
      <c r="C394" s="440"/>
      <c r="D394" s="427"/>
      <c r="E394" s="429"/>
    </row>
    <row r="395" spans="1:10" ht="12.75" customHeight="1">
      <c r="A395" s="405"/>
      <c r="B395" s="688" t="s">
        <v>1342</v>
      </c>
      <c r="C395" s="680" t="s">
        <v>387</v>
      </c>
      <c r="D395" s="681"/>
      <c r="E395" s="420"/>
    </row>
    <row r="396" spans="1:10" ht="12.75" customHeight="1">
      <c r="A396" s="405"/>
      <c r="B396" s="442"/>
      <c r="C396" s="680" t="s">
        <v>1609</v>
      </c>
      <c r="D396" s="681"/>
      <c r="E396" s="420"/>
    </row>
    <row r="397" spans="1:10" ht="12.75" customHeight="1">
      <c r="A397" s="405"/>
      <c r="B397" s="442"/>
      <c r="C397" s="680" t="s">
        <v>1607</v>
      </c>
      <c r="D397" s="681"/>
      <c r="E397" s="420"/>
    </row>
    <row r="398" spans="1:10" ht="12.75" customHeight="1">
      <c r="A398" s="405"/>
      <c r="B398" s="442"/>
      <c r="C398" s="680" t="s">
        <v>1608</v>
      </c>
      <c r="D398" s="681"/>
      <c r="E398" s="420"/>
    </row>
    <row r="399" spans="1:10" ht="12.75" customHeight="1">
      <c r="A399" s="405"/>
      <c r="B399" s="877" t="s">
        <v>1822</v>
      </c>
      <c r="C399" s="880" t="s">
        <v>1823</v>
      </c>
      <c r="D399" s="881" t="s">
        <v>1824</v>
      </c>
      <c r="E399" s="420"/>
    </row>
    <row r="400" spans="1:10" ht="12.75" customHeight="1">
      <c r="A400" s="405">
        <v>1</v>
      </c>
      <c r="B400" s="879"/>
      <c r="C400" s="878"/>
      <c r="D400" s="697"/>
      <c r="E400" s="420"/>
      <c r="I400" s="873" t="s">
        <v>1713</v>
      </c>
      <c r="J400" s="875" t="s">
        <v>1713</v>
      </c>
    </row>
    <row r="401" spans="1:10" ht="12.75" customHeight="1">
      <c r="A401" s="405">
        <v>2</v>
      </c>
      <c r="B401" s="879"/>
      <c r="C401" s="878"/>
      <c r="D401" s="697"/>
      <c r="E401" s="420"/>
      <c r="I401" s="873" t="s">
        <v>664</v>
      </c>
      <c r="J401" s="875" t="s">
        <v>664</v>
      </c>
    </row>
    <row r="402" spans="1:10" ht="12.75" customHeight="1">
      <c r="A402" s="405">
        <v>3</v>
      </c>
      <c r="B402" s="879"/>
      <c r="C402" s="878"/>
      <c r="D402" s="697"/>
      <c r="E402" s="420"/>
      <c r="I402" s="874" t="s">
        <v>665</v>
      </c>
      <c r="J402" s="875" t="s">
        <v>665</v>
      </c>
    </row>
    <row r="403" spans="1:10" ht="12.75" customHeight="1">
      <c r="A403" s="405">
        <v>4</v>
      </c>
      <c r="B403" s="879"/>
      <c r="C403" s="878"/>
      <c r="D403" s="697"/>
      <c r="E403" s="420"/>
      <c r="I403" s="873" t="s">
        <v>1798</v>
      </c>
      <c r="J403" s="875" t="s">
        <v>1798</v>
      </c>
    </row>
    <row r="404" spans="1:10" ht="12.75" customHeight="1">
      <c r="A404" s="405">
        <v>5</v>
      </c>
      <c r="B404" s="879"/>
      <c r="C404" s="878"/>
      <c r="D404" s="697"/>
      <c r="E404" s="420"/>
      <c r="I404" s="873" t="s">
        <v>1799</v>
      </c>
      <c r="J404" s="875" t="s">
        <v>1799</v>
      </c>
    </row>
    <row r="405" spans="1:10" ht="12.75" customHeight="1">
      <c r="A405" s="405">
        <v>6</v>
      </c>
      <c r="B405" s="879"/>
      <c r="C405" s="878"/>
      <c r="D405" s="697"/>
      <c r="E405" s="420"/>
      <c r="I405" s="876" t="s">
        <v>1801</v>
      </c>
      <c r="J405" s="875" t="s">
        <v>1801</v>
      </c>
    </row>
    <row r="406" spans="1:10" ht="12.75" customHeight="1">
      <c r="A406" s="405">
        <v>7</v>
      </c>
      <c r="B406" s="879"/>
      <c r="C406" s="878"/>
      <c r="D406" s="697"/>
      <c r="E406" s="420"/>
      <c r="I406" s="876" t="s">
        <v>1802</v>
      </c>
      <c r="J406" s="875" t="s">
        <v>1802</v>
      </c>
    </row>
    <row r="407" spans="1:10" ht="12.75" customHeight="1">
      <c r="A407" s="405">
        <v>8</v>
      </c>
      <c r="B407" s="879"/>
      <c r="C407" s="878"/>
      <c r="D407" s="697"/>
      <c r="E407" s="420"/>
      <c r="I407" s="876" t="s">
        <v>1803</v>
      </c>
      <c r="J407" s="875" t="s">
        <v>1803</v>
      </c>
    </row>
    <row r="408" spans="1:10" ht="12.75" customHeight="1">
      <c r="A408" s="405">
        <v>9</v>
      </c>
      <c r="B408" s="879"/>
      <c r="C408" s="878"/>
      <c r="D408" s="697"/>
      <c r="E408" s="420"/>
      <c r="I408" s="876" t="s">
        <v>1804</v>
      </c>
      <c r="J408" s="875" t="s">
        <v>1804</v>
      </c>
    </row>
    <row r="409" spans="1:10" ht="12.75" customHeight="1">
      <c r="A409" s="405">
        <v>10</v>
      </c>
      <c r="B409" s="879"/>
      <c r="C409" s="878"/>
      <c r="D409" s="697"/>
      <c r="E409" s="420"/>
      <c r="I409" s="876" t="s">
        <v>1805</v>
      </c>
      <c r="J409" s="875" t="s">
        <v>1805</v>
      </c>
    </row>
    <row r="410" spans="1:10" ht="12.75" customHeight="1">
      <c r="A410" s="405">
        <v>11</v>
      </c>
      <c r="B410" s="879"/>
      <c r="C410" s="878"/>
      <c r="D410" s="697"/>
      <c r="E410" s="420"/>
      <c r="I410" s="876" t="s">
        <v>433</v>
      </c>
      <c r="J410" s="875" t="s">
        <v>433</v>
      </c>
    </row>
    <row r="411" spans="1:10" ht="12.75" customHeight="1">
      <c r="A411" s="405">
        <v>12</v>
      </c>
      <c r="B411" s="879"/>
      <c r="C411" s="878"/>
      <c r="D411" s="697"/>
      <c r="E411" s="420"/>
      <c r="I411" s="876" t="s">
        <v>1445</v>
      </c>
      <c r="J411" s="875" t="s">
        <v>1445</v>
      </c>
    </row>
    <row r="412" spans="1:10" ht="12.75" customHeight="1">
      <c r="A412" s="405">
        <v>13</v>
      </c>
      <c r="B412" s="879"/>
      <c r="C412" s="878"/>
      <c r="D412" s="697"/>
      <c r="E412" s="420"/>
      <c r="I412" s="876" t="s">
        <v>1449</v>
      </c>
      <c r="J412" s="875" t="s">
        <v>1449</v>
      </c>
    </row>
    <row r="413" spans="1:10" ht="12.75" customHeight="1">
      <c r="A413" s="405">
        <v>14</v>
      </c>
      <c r="B413" s="879"/>
      <c r="C413" s="878"/>
      <c r="D413" s="697"/>
      <c r="E413" s="420"/>
      <c r="I413" s="876" t="s">
        <v>732</v>
      </c>
      <c r="J413" s="875" t="s">
        <v>985</v>
      </c>
    </row>
    <row r="414" spans="1:10" ht="12.75" customHeight="1">
      <c r="A414" s="405">
        <v>15</v>
      </c>
      <c r="B414" s="879"/>
      <c r="C414" s="878"/>
      <c r="D414" s="697"/>
      <c r="E414" s="420"/>
      <c r="I414" s="405"/>
      <c r="J414" s="875" t="s">
        <v>986</v>
      </c>
    </row>
    <row r="415" spans="1:10" ht="12.75" customHeight="1">
      <c r="A415" s="405">
        <v>16</v>
      </c>
      <c r="B415" s="879"/>
      <c r="C415" s="878"/>
      <c r="D415" s="697"/>
      <c r="E415" s="420"/>
      <c r="I415" s="405"/>
      <c r="J415" s="875" t="s">
        <v>1827</v>
      </c>
    </row>
    <row r="416" spans="1:10" ht="12.75" customHeight="1">
      <c r="A416" s="405">
        <v>17</v>
      </c>
      <c r="B416" s="879"/>
      <c r="C416" s="878"/>
      <c r="D416" s="697"/>
      <c r="E416" s="420"/>
      <c r="I416" s="405"/>
      <c r="J416" s="875" t="s">
        <v>987</v>
      </c>
    </row>
    <row r="417" spans="1:10" ht="12.75" customHeight="1">
      <c r="A417" s="405">
        <v>18</v>
      </c>
      <c r="B417" s="879"/>
      <c r="C417" s="878"/>
      <c r="D417" s="697"/>
      <c r="E417" s="420"/>
      <c r="I417" s="405"/>
      <c r="J417" s="875" t="s">
        <v>988</v>
      </c>
    </row>
    <row r="418" spans="1:10" ht="12.75" customHeight="1">
      <c r="A418" s="405">
        <v>19</v>
      </c>
      <c r="B418" s="879"/>
      <c r="C418" s="878"/>
      <c r="D418" s="697"/>
      <c r="E418" s="420"/>
      <c r="I418" s="405"/>
      <c r="J418" s="875" t="s">
        <v>1828</v>
      </c>
    </row>
    <row r="419" spans="1:10" ht="12.75" customHeight="1">
      <c r="A419" s="405">
        <v>20</v>
      </c>
      <c r="B419" s="879"/>
      <c r="C419" s="878"/>
      <c r="D419" s="697"/>
      <c r="E419" s="420"/>
      <c r="I419" s="405"/>
      <c r="J419" s="875" t="s">
        <v>989</v>
      </c>
    </row>
    <row r="420" spans="1:10" ht="12.75" customHeight="1">
      <c r="A420" s="405">
        <v>21</v>
      </c>
      <c r="B420" s="879"/>
      <c r="C420" s="878"/>
      <c r="D420" s="697"/>
      <c r="E420" s="420"/>
      <c r="I420" s="405"/>
      <c r="J420" s="875" t="s">
        <v>887</v>
      </c>
    </row>
    <row r="421" spans="1:10" ht="12.75" customHeight="1">
      <c r="A421" s="405">
        <v>22</v>
      </c>
      <c r="B421" s="879"/>
      <c r="C421" s="878"/>
      <c r="D421" s="697"/>
      <c r="E421" s="420"/>
      <c r="I421" s="405"/>
      <c r="J421" s="875" t="s">
        <v>1829</v>
      </c>
    </row>
    <row r="422" spans="1:10" ht="12.75" customHeight="1">
      <c r="A422" s="405">
        <v>23</v>
      </c>
      <c r="B422" s="879"/>
      <c r="C422" s="878"/>
      <c r="D422" s="697"/>
      <c r="E422" s="420"/>
    </row>
    <row r="423" spans="1:10" ht="12.75" customHeight="1">
      <c r="A423" s="405">
        <v>24</v>
      </c>
      <c r="B423" s="879"/>
      <c r="C423" s="878"/>
      <c r="D423" s="697"/>
      <c r="E423" s="420"/>
    </row>
    <row r="424" spans="1:10" ht="12.75" customHeight="1">
      <c r="A424" s="405">
        <v>25</v>
      </c>
      <c r="B424" s="879"/>
      <c r="C424" s="878"/>
      <c r="D424" s="697"/>
      <c r="E424" s="420"/>
    </row>
    <row r="425" spans="1:10" ht="12.75" customHeight="1">
      <c r="A425" s="405">
        <v>26</v>
      </c>
      <c r="B425" s="879"/>
      <c r="C425" s="878"/>
      <c r="D425" s="697"/>
      <c r="E425" s="420"/>
    </row>
    <row r="426" spans="1:10" ht="12.75" customHeight="1">
      <c r="A426" s="405">
        <v>27</v>
      </c>
      <c r="B426" s="879"/>
      <c r="C426" s="878"/>
      <c r="D426" s="697"/>
      <c r="E426" s="420"/>
    </row>
    <row r="427" spans="1:10" ht="12.75" customHeight="1">
      <c r="A427" s="405">
        <v>28</v>
      </c>
      <c r="B427" s="879"/>
      <c r="C427" s="878"/>
      <c r="D427" s="697"/>
      <c r="E427" s="420"/>
    </row>
    <row r="428" spans="1:10" ht="12.75" customHeight="1">
      <c r="A428" s="405">
        <v>29</v>
      </c>
      <c r="B428" s="879"/>
      <c r="C428" s="878"/>
      <c r="D428" s="697"/>
      <c r="E428" s="420"/>
    </row>
    <row r="429" spans="1:10" ht="12.75" customHeight="1">
      <c r="A429" s="405">
        <v>30</v>
      </c>
      <c r="B429" s="879"/>
      <c r="C429" s="878"/>
      <c r="D429" s="697"/>
      <c r="E429" s="420"/>
    </row>
    <row r="430" spans="1:10" ht="12.75" customHeight="1">
      <c r="A430" s="405"/>
      <c r="B430" s="882" t="s">
        <v>350</v>
      </c>
      <c r="C430" s="443"/>
      <c r="D430" s="20"/>
      <c r="E430" s="420"/>
    </row>
    <row r="431" spans="1:10" ht="12.75" customHeight="1">
      <c r="A431" s="405"/>
      <c r="B431" s="883" t="s">
        <v>1713</v>
      </c>
      <c r="C431" s="884" t="s">
        <v>664</v>
      </c>
      <c r="D431" s="885" t="s">
        <v>308</v>
      </c>
      <c r="E431" s="420"/>
    </row>
    <row r="432" spans="1:10" ht="12.75" customHeight="1">
      <c r="A432" s="405"/>
      <c r="B432" s="418"/>
      <c r="C432" s="443"/>
      <c r="D432" s="20"/>
      <c r="E432" s="420"/>
    </row>
    <row r="433" spans="1:5" ht="12.75" customHeight="1">
      <c r="A433" s="405"/>
      <c r="B433" s="418"/>
      <c r="C433" s="443"/>
      <c r="D433" s="20"/>
      <c r="E433" s="420"/>
    </row>
    <row r="434" spans="1:5" ht="12.75" customHeight="1" thickBot="1">
      <c r="A434" s="405"/>
      <c r="B434" s="425"/>
      <c r="C434" s="444"/>
      <c r="D434" s="439"/>
      <c r="E434" s="432"/>
    </row>
    <row r="435" spans="1:5" ht="12.75" customHeight="1" thickTop="1">
      <c r="B435" s="300"/>
    </row>
    <row r="436" spans="1:5" ht="12.75" customHeight="1" thickBot="1">
      <c r="B436" s="300"/>
    </row>
    <row r="437" spans="1:5" ht="12.75" customHeight="1" thickTop="1">
      <c r="B437" s="414"/>
      <c r="C437" s="427"/>
      <c r="D437" s="427"/>
      <c r="E437" s="429"/>
    </row>
    <row r="438" spans="1:5" ht="12.75" customHeight="1">
      <c r="B438" s="639" t="s">
        <v>846</v>
      </c>
      <c r="C438" s="419"/>
      <c r="D438" s="419" t="s">
        <v>1076</v>
      </c>
      <c r="E438" s="420"/>
    </row>
    <row r="439" spans="1:5" ht="12.75" customHeight="1">
      <c r="B439" s="418"/>
      <c r="C439" s="702">
        <v>1</v>
      </c>
      <c r="D439" s="714" t="s">
        <v>74</v>
      </c>
      <c r="E439" s="420"/>
    </row>
    <row r="440" spans="1:5" ht="12.75" customHeight="1">
      <c r="B440" s="418"/>
      <c r="C440" s="702">
        <v>2</v>
      </c>
      <c r="D440" s="714" t="s">
        <v>89</v>
      </c>
      <c r="E440" s="420"/>
    </row>
    <row r="441" spans="1:5" ht="12.75" customHeight="1">
      <c r="B441" s="418"/>
      <c r="C441" s="702">
        <v>3</v>
      </c>
      <c r="D441" s="714" t="s">
        <v>1703</v>
      </c>
      <c r="E441" s="420"/>
    </row>
    <row r="442" spans="1:5" ht="12.75" customHeight="1" thickBot="1">
      <c r="A442" s="405"/>
      <c r="B442" s="425"/>
      <c r="C442" s="444"/>
      <c r="D442" s="439"/>
      <c r="E442" s="432"/>
    </row>
    <row r="443" spans="1:5" ht="12.75" customHeight="1" thickTop="1">
      <c r="B443" s="300"/>
    </row>
    <row r="444" spans="1:5" ht="12.75" customHeight="1" thickBot="1">
      <c r="B444" s="300"/>
    </row>
    <row r="445" spans="1:5" ht="12.75" customHeight="1" thickTop="1">
      <c r="B445" s="414"/>
      <c r="C445" s="427"/>
      <c r="D445" s="427"/>
      <c r="E445" s="429"/>
    </row>
    <row r="446" spans="1:5" ht="12.75" customHeight="1">
      <c r="B446" s="639" t="s">
        <v>847</v>
      </c>
      <c r="C446" s="419"/>
      <c r="D446" s="419" t="s">
        <v>848</v>
      </c>
      <c r="E446" s="420"/>
    </row>
    <row r="447" spans="1:5" ht="12.75" customHeight="1">
      <c r="B447" s="418"/>
      <c r="C447" s="702">
        <v>1</v>
      </c>
      <c r="D447" s="714" t="s">
        <v>90</v>
      </c>
      <c r="E447" s="420"/>
    </row>
    <row r="448" spans="1:5" ht="12.75" customHeight="1">
      <c r="B448" s="418"/>
      <c r="C448" s="702">
        <v>2</v>
      </c>
      <c r="D448" s="714" t="s">
        <v>683</v>
      </c>
      <c r="E448" s="420"/>
    </row>
    <row r="449" spans="1:6" ht="12.75" customHeight="1" thickBot="1">
      <c r="A449" s="405"/>
      <c r="B449" s="425"/>
      <c r="C449" s="444"/>
      <c r="D449" s="439"/>
      <c r="E449" s="432"/>
    </row>
    <row r="450" spans="1:6" ht="12.75" customHeight="1" thickTop="1">
      <c r="B450" s="300"/>
    </row>
    <row r="451" spans="1:6" ht="12.75" customHeight="1" thickBot="1">
      <c r="B451" s="300"/>
    </row>
    <row r="452" spans="1:6" ht="12.75" customHeight="1" thickTop="1">
      <c r="A452" s="405"/>
      <c r="B452" s="414"/>
      <c r="C452" s="427"/>
      <c r="D452" s="427"/>
      <c r="E452" s="429"/>
      <c r="F452" s="430"/>
    </row>
    <row r="453" spans="1:6" ht="12.75" customHeight="1">
      <c r="A453" s="405"/>
      <c r="B453" s="639" t="s">
        <v>849</v>
      </c>
      <c r="C453" s="405"/>
      <c r="D453" s="419" t="s">
        <v>920</v>
      </c>
      <c r="E453" s="420"/>
    </row>
    <row r="454" spans="1:6" ht="25.5" customHeight="1">
      <c r="A454" s="405"/>
      <c r="B454" s="445"/>
      <c r="C454" s="715">
        <v>1</v>
      </c>
      <c r="D454" s="716" t="s">
        <v>850</v>
      </c>
      <c r="E454" s="420"/>
    </row>
    <row r="455" spans="1:6">
      <c r="A455" s="405"/>
      <c r="B455" s="418"/>
      <c r="C455" s="717">
        <v>2</v>
      </c>
      <c r="D455" s="718" t="s">
        <v>851</v>
      </c>
      <c r="E455" s="420"/>
    </row>
    <row r="456" spans="1:6">
      <c r="A456" s="405"/>
      <c r="B456" s="418"/>
      <c r="C456" s="717">
        <v>3</v>
      </c>
      <c r="D456" s="716" t="s">
        <v>852</v>
      </c>
      <c r="E456" s="420"/>
    </row>
    <row r="457" spans="1:6" ht="25.5">
      <c r="A457" s="405"/>
      <c r="B457" s="418"/>
      <c r="C457" s="717">
        <v>4</v>
      </c>
      <c r="D457" s="716" t="s">
        <v>853</v>
      </c>
      <c r="E457" s="420"/>
    </row>
    <row r="458" spans="1:6">
      <c r="A458" s="405"/>
      <c r="B458" s="418"/>
      <c r="C458" s="717">
        <v>5</v>
      </c>
      <c r="D458" s="718" t="s">
        <v>854</v>
      </c>
      <c r="E458" s="420"/>
    </row>
    <row r="459" spans="1:6">
      <c r="A459" s="405"/>
      <c r="B459" s="418"/>
      <c r="C459" s="717">
        <v>6</v>
      </c>
      <c r="D459" s="718" t="s">
        <v>1595</v>
      </c>
      <c r="E459" s="420"/>
    </row>
    <row r="460" spans="1:6" ht="25.5">
      <c r="A460" s="405"/>
      <c r="B460" s="418"/>
      <c r="C460" s="717">
        <v>7</v>
      </c>
      <c r="D460" s="716" t="s">
        <v>1185</v>
      </c>
      <c r="E460" s="420"/>
    </row>
    <row r="461" spans="1:6" ht="25.5">
      <c r="A461" s="405"/>
      <c r="B461" s="418"/>
      <c r="C461" s="717">
        <v>8</v>
      </c>
      <c r="D461" s="716" t="s">
        <v>1186</v>
      </c>
      <c r="E461" s="420"/>
    </row>
    <row r="462" spans="1:6" ht="25.5">
      <c r="A462" s="405"/>
      <c r="B462" s="418"/>
      <c r="C462" s="717">
        <v>9</v>
      </c>
      <c r="D462" s="716" t="s">
        <v>310</v>
      </c>
      <c r="E462" s="420"/>
    </row>
    <row r="463" spans="1:6" ht="24.75" customHeight="1">
      <c r="A463" s="405"/>
      <c r="B463" s="418"/>
      <c r="C463" s="717">
        <v>10</v>
      </c>
      <c r="D463" s="716" t="s">
        <v>311</v>
      </c>
      <c r="E463" s="420"/>
    </row>
    <row r="464" spans="1:6" ht="38.25">
      <c r="A464" s="405"/>
      <c r="B464" s="418"/>
      <c r="C464" s="715">
        <v>11</v>
      </c>
      <c r="D464" s="718" t="s">
        <v>1312</v>
      </c>
      <c r="E464" s="420"/>
    </row>
    <row r="465" spans="1:5">
      <c r="A465" s="405"/>
      <c r="B465" s="418"/>
      <c r="C465" s="715">
        <v>12</v>
      </c>
      <c r="D465" s="716" t="s">
        <v>1313</v>
      </c>
      <c r="E465" s="420"/>
    </row>
    <row r="466" spans="1:5">
      <c r="A466" s="405"/>
      <c r="B466" s="418"/>
      <c r="C466" s="715">
        <v>13</v>
      </c>
      <c r="D466" s="716" t="s">
        <v>652</v>
      </c>
      <c r="E466" s="420"/>
    </row>
    <row r="467" spans="1:5">
      <c r="A467" s="405"/>
      <c r="B467" s="418"/>
      <c r="C467" s="715">
        <v>14</v>
      </c>
      <c r="D467" s="716" t="s">
        <v>653</v>
      </c>
      <c r="E467" s="420"/>
    </row>
    <row r="468" spans="1:5" ht="12.75" customHeight="1">
      <c r="A468" s="405"/>
      <c r="B468" s="418"/>
      <c r="C468" s="715">
        <v>15</v>
      </c>
      <c r="D468" s="716" t="s">
        <v>654</v>
      </c>
      <c r="E468" s="420"/>
    </row>
    <row r="469" spans="1:5">
      <c r="A469" s="405"/>
      <c r="B469" s="418"/>
      <c r="C469" s="715">
        <v>16</v>
      </c>
      <c r="D469" s="716" t="s">
        <v>655</v>
      </c>
      <c r="E469" s="420"/>
    </row>
    <row r="470" spans="1:5" ht="14.25" customHeight="1">
      <c r="A470" s="405"/>
      <c r="B470" s="418"/>
      <c r="C470" s="715">
        <v>17</v>
      </c>
      <c r="D470" s="716" t="s">
        <v>967</v>
      </c>
      <c r="E470" s="420"/>
    </row>
    <row r="471" spans="1:5">
      <c r="A471" s="405"/>
      <c r="B471" s="418"/>
      <c r="C471" s="715">
        <v>18</v>
      </c>
      <c r="D471" s="716" t="s">
        <v>968</v>
      </c>
      <c r="E471" s="420"/>
    </row>
    <row r="472" spans="1:5" ht="25.5">
      <c r="A472" s="405"/>
      <c r="B472" s="418"/>
      <c r="C472" s="715">
        <v>19</v>
      </c>
      <c r="D472" s="716" t="s">
        <v>408</v>
      </c>
      <c r="E472" s="420"/>
    </row>
    <row r="473" spans="1:5">
      <c r="A473" s="405"/>
      <c r="B473" s="418"/>
      <c r="C473" s="715">
        <v>20</v>
      </c>
      <c r="D473" s="716" t="s">
        <v>409</v>
      </c>
      <c r="E473" s="420"/>
    </row>
    <row r="474" spans="1:5" ht="64.5" customHeight="1">
      <c r="A474" s="405"/>
      <c r="B474" s="418"/>
      <c r="C474" s="715">
        <v>21</v>
      </c>
      <c r="D474" s="718" t="s">
        <v>369</v>
      </c>
      <c r="E474" s="420"/>
    </row>
    <row r="475" spans="1:5">
      <c r="A475" s="405"/>
      <c r="B475" s="418"/>
      <c r="C475" s="715">
        <v>22</v>
      </c>
      <c r="D475" s="703" t="s">
        <v>370</v>
      </c>
      <c r="E475" s="420"/>
    </row>
    <row r="476" spans="1:5">
      <c r="A476" s="405"/>
      <c r="B476" s="418"/>
      <c r="C476" s="715">
        <v>23</v>
      </c>
      <c r="D476" s="703" t="s">
        <v>371</v>
      </c>
      <c r="E476" s="420"/>
    </row>
    <row r="477" spans="1:5">
      <c r="A477" s="405"/>
      <c r="B477" s="418"/>
      <c r="C477" s="715">
        <v>24</v>
      </c>
      <c r="D477" s="705" t="s">
        <v>1263</v>
      </c>
      <c r="E477" s="420"/>
    </row>
    <row r="478" spans="1:5">
      <c r="A478" s="405"/>
      <c r="B478" s="418"/>
      <c r="C478" s="715">
        <v>25</v>
      </c>
      <c r="D478" s="705" t="s">
        <v>106</v>
      </c>
      <c r="E478" s="420"/>
    </row>
    <row r="479" spans="1:5">
      <c r="A479" s="405"/>
      <c r="B479" s="418"/>
      <c r="C479" s="715">
        <v>26</v>
      </c>
      <c r="D479" s="705" t="s">
        <v>1015</v>
      </c>
      <c r="E479" s="420"/>
    </row>
    <row r="480" spans="1:5">
      <c r="A480" s="405"/>
      <c r="B480" s="418"/>
      <c r="C480" s="715">
        <v>27</v>
      </c>
      <c r="D480" s="703" t="s">
        <v>1016</v>
      </c>
      <c r="E480" s="420"/>
    </row>
    <row r="481" spans="1:8">
      <c r="A481" s="405"/>
      <c r="B481" s="418"/>
      <c r="C481" s="715">
        <v>28</v>
      </c>
      <c r="D481" s="703" t="s">
        <v>305</v>
      </c>
      <c r="E481" s="420"/>
    </row>
    <row r="482" spans="1:8">
      <c r="A482" s="405"/>
      <c r="B482" s="418"/>
      <c r="C482" s="715">
        <v>29</v>
      </c>
      <c r="D482" s="703" t="s">
        <v>625</v>
      </c>
      <c r="E482" s="420"/>
    </row>
    <row r="483" spans="1:8">
      <c r="A483" s="405"/>
      <c r="B483" s="418"/>
      <c r="C483" s="715">
        <v>30</v>
      </c>
      <c r="D483" s="705" t="s">
        <v>2058</v>
      </c>
      <c r="E483" s="420"/>
    </row>
    <row r="484" spans="1:8" ht="25.5">
      <c r="A484" s="405"/>
      <c r="B484" s="418"/>
      <c r="C484" s="715">
        <v>31</v>
      </c>
      <c r="D484" s="705" t="s">
        <v>2059</v>
      </c>
      <c r="E484" s="420"/>
    </row>
    <row r="485" spans="1:8">
      <c r="A485" s="405"/>
      <c r="B485" s="418"/>
      <c r="C485" s="715">
        <v>32</v>
      </c>
      <c r="D485" s="704"/>
      <c r="E485" s="420"/>
    </row>
    <row r="486" spans="1:8">
      <c r="A486" s="405"/>
      <c r="B486" s="418"/>
      <c r="C486" s="715">
        <v>33</v>
      </c>
      <c r="D486" s="704"/>
      <c r="E486" s="420"/>
    </row>
    <row r="487" spans="1:8">
      <c r="A487" s="405"/>
      <c r="B487" s="418"/>
      <c r="C487" s="715">
        <v>34</v>
      </c>
      <c r="D487" s="704"/>
      <c r="E487" s="420"/>
    </row>
    <row r="488" spans="1:8">
      <c r="A488" s="405"/>
      <c r="B488" s="418"/>
      <c r="C488" s="715">
        <v>35</v>
      </c>
      <c r="D488" s="704"/>
      <c r="E488" s="420"/>
    </row>
    <row r="489" spans="1:8" ht="12.75" customHeight="1" thickBot="1">
      <c r="A489" s="405"/>
      <c r="B489" s="425"/>
      <c r="C489" s="431"/>
      <c r="D489" s="431"/>
      <c r="E489" s="432"/>
    </row>
    <row r="490" spans="1:8" ht="12.75" customHeight="1" thickTop="1">
      <c r="A490" s="405"/>
      <c r="B490" s="405"/>
      <c r="C490" s="405"/>
      <c r="D490" s="405"/>
      <c r="E490" s="405"/>
      <c r="F490" s="405"/>
      <c r="G490" s="405"/>
      <c r="H490" s="405"/>
    </row>
    <row r="491" spans="1:8" ht="12.75" customHeight="1" thickBot="1">
      <c r="A491" s="405"/>
      <c r="B491" s="405"/>
      <c r="C491" s="405"/>
      <c r="D491" s="405"/>
      <c r="E491" s="405"/>
      <c r="F491" s="405"/>
      <c r="G491" s="405"/>
      <c r="H491" s="405"/>
    </row>
    <row r="492" spans="1:8" ht="12.75" customHeight="1" thickTop="1">
      <c r="B492" s="414"/>
      <c r="C492" s="427"/>
      <c r="D492" s="427"/>
      <c r="E492" s="429"/>
    </row>
    <row r="493" spans="1:8" ht="12.75" customHeight="1">
      <c r="B493" s="639" t="s">
        <v>372</v>
      </c>
      <c r="C493" s="419"/>
      <c r="D493" s="419" t="s">
        <v>921</v>
      </c>
      <c r="E493" s="420"/>
    </row>
    <row r="494" spans="1:8" ht="12.75" customHeight="1">
      <c r="B494" s="418"/>
      <c r="C494" s="702">
        <v>1</v>
      </c>
      <c r="D494" s="719" t="s">
        <v>93</v>
      </c>
      <c r="E494" s="420"/>
    </row>
    <row r="495" spans="1:8" ht="12.75" customHeight="1">
      <c r="B495" s="418"/>
      <c r="C495" s="702">
        <v>2</v>
      </c>
      <c r="D495" s="719" t="s">
        <v>151</v>
      </c>
      <c r="E495" s="420"/>
    </row>
    <row r="496" spans="1:8" ht="12.75" customHeight="1">
      <c r="B496" s="418"/>
      <c r="C496" s="715">
        <v>3</v>
      </c>
      <c r="D496" s="705" t="s">
        <v>373</v>
      </c>
      <c r="E496" s="420"/>
    </row>
    <row r="497" spans="1:8" ht="12.75" customHeight="1">
      <c r="B497" s="418"/>
      <c r="C497" s="715">
        <v>4</v>
      </c>
      <c r="D497" s="705" t="s">
        <v>1266</v>
      </c>
      <c r="E497" s="420"/>
    </row>
    <row r="498" spans="1:8" ht="12.75" customHeight="1">
      <c r="B498" s="418"/>
      <c r="C498" s="715">
        <v>5</v>
      </c>
      <c r="D498" s="704"/>
      <c r="E498" s="420"/>
    </row>
    <row r="499" spans="1:8" ht="12.75" customHeight="1">
      <c r="B499" s="418"/>
      <c r="C499" s="715">
        <v>6</v>
      </c>
      <c r="D499" s="704"/>
      <c r="E499" s="420"/>
    </row>
    <row r="500" spans="1:8" ht="12.75" customHeight="1">
      <c r="B500" s="418"/>
      <c r="C500" s="715">
        <v>7</v>
      </c>
      <c r="D500" s="704"/>
      <c r="E500" s="420"/>
    </row>
    <row r="501" spans="1:8" ht="12.75" customHeight="1">
      <c r="B501" s="418"/>
      <c r="C501" s="715">
        <v>8</v>
      </c>
      <c r="D501" s="704"/>
      <c r="E501" s="420"/>
    </row>
    <row r="502" spans="1:8" ht="12.75" customHeight="1">
      <c r="B502" s="418"/>
      <c r="C502" s="715">
        <v>9</v>
      </c>
      <c r="D502" s="704"/>
      <c r="E502" s="420"/>
    </row>
    <row r="503" spans="1:8" ht="12.75" customHeight="1">
      <c r="B503" s="418"/>
      <c r="C503" s="715">
        <v>10</v>
      </c>
      <c r="D503" s="704"/>
      <c r="E503" s="420"/>
    </row>
    <row r="504" spans="1:8" ht="12.75" customHeight="1" thickBot="1">
      <c r="A504" s="405"/>
      <c r="B504" s="425"/>
      <c r="C504" s="444"/>
      <c r="D504" s="439"/>
      <c r="E504" s="432"/>
    </row>
    <row r="505" spans="1:8" ht="12.75" customHeight="1" thickTop="1">
      <c r="A505" s="405"/>
      <c r="B505" s="405"/>
      <c r="C505" s="405"/>
      <c r="D505" s="405"/>
      <c r="E505" s="405"/>
      <c r="F505" s="405"/>
      <c r="G505" s="405"/>
      <c r="H505" s="405"/>
    </row>
    <row r="506" spans="1:8" ht="12.75" customHeight="1" thickBot="1">
      <c r="A506" s="405"/>
      <c r="B506" s="405"/>
      <c r="C506" s="405"/>
      <c r="D506" s="405"/>
      <c r="E506" s="405"/>
      <c r="F506" s="405"/>
      <c r="G506" s="405"/>
      <c r="H506" s="405"/>
    </row>
    <row r="507" spans="1:8" ht="12.75" customHeight="1" thickTop="1">
      <c r="B507" s="414"/>
      <c r="C507" s="427"/>
      <c r="D507" s="427"/>
      <c r="E507" s="429"/>
    </row>
    <row r="508" spans="1:8" ht="12.75" customHeight="1">
      <c r="B508" s="639" t="s">
        <v>374</v>
      </c>
      <c r="C508" s="419"/>
      <c r="D508" s="419" t="s">
        <v>922</v>
      </c>
      <c r="E508" s="420"/>
    </row>
    <row r="509" spans="1:8" ht="12.75" customHeight="1">
      <c r="B509" s="418"/>
      <c r="C509" s="702">
        <v>1</v>
      </c>
      <c r="D509" s="719" t="s">
        <v>94</v>
      </c>
      <c r="E509" s="420"/>
    </row>
    <row r="510" spans="1:8" ht="12.75" customHeight="1">
      <c r="B510" s="418"/>
      <c r="C510" s="702">
        <v>2</v>
      </c>
      <c r="D510" s="719" t="s">
        <v>1189</v>
      </c>
      <c r="E510" s="420"/>
    </row>
    <row r="511" spans="1:8" ht="12.75" customHeight="1">
      <c r="B511" s="418"/>
      <c r="C511" s="702">
        <v>3</v>
      </c>
      <c r="D511" s="719" t="s">
        <v>151</v>
      </c>
      <c r="E511" s="420"/>
    </row>
    <row r="512" spans="1:8" ht="12.75" customHeight="1">
      <c r="B512" s="418"/>
      <c r="C512" s="702">
        <v>4</v>
      </c>
      <c r="D512" s="719" t="s">
        <v>375</v>
      </c>
      <c r="E512" s="420"/>
    </row>
    <row r="513" spans="1:8" ht="12.75" customHeight="1">
      <c r="B513" s="418"/>
      <c r="C513" s="702">
        <v>5</v>
      </c>
      <c r="D513" s="703" t="s">
        <v>177</v>
      </c>
      <c r="E513" s="420"/>
    </row>
    <row r="514" spans="1:8" ht="12.75" customHeight="1">
      <c r="B514" s="418"/>
      <c r="C514" s="715">
        <v>6</v>
      </c>
      <c r="D514" s="704"/>
      <c r="E514" s="420"/>
    </row>
    <row r="515" spans="1:8" ht="12.75" customHeight="1">
      <c r="B515" s="418"/>
      <c r="C515" s="702">
        <v>7</v>
      </c>
      <c r="D515" s="704"/>
      <c r="E515" s="420"/>
    </row>
    <row r="516" spans="1:8" ht="12.75" customHeight="1">
      <c r="B516" s="418"/>
      <c r="C516" s="715">
        <v>8</v>
      </c>
      <c r="D516" s="704"/>
      <c r="E516" s="420"/>
    </row>
    <row r="517" spans="1:8" ht="12.75" customHeight="1">
      <c r="B517" s="418"/>
      <c r="C517" s="702">
        <v>9</v>
      </c>
      <c r="D517" s="704"/>
      <c r="E517" s="420"/>
    </row>
    <row r="518" spans="1:8" ht="12.75" customHeight="1">
      <c r="B518" s="418"/>
      <c r="C518" s="715">
        <v>10</v>
      </c>
      <c r="D518" s="465"/>
      <c r="E518" s="420"/>
    </row>
    <row r="519" spans="1:8" ht="12.75" customHeight="1" thickBot="1">
      <c r="A519" s="405"/>
      <c r="B519" s="425"/>
      <c r="C519" s="444"/>
      <c r="D519" s="439"/>
      <c r="E519" s="432"/>
    </row>
    <row r="520" spans="1:8" ht="12.75" customHeight="1" thickTop="1">
      <c r="A520" s="405"/>
      <c r="B520" s="405"/>
      <c r="C520" s="405"/>
      <c r="D520" s="405"/>
      <c r="E520" s="405"/>
      <c r="F520" s="405"/>
      <c r="G520" s="405"/>
      <c r="H520" s="405"/>
    </row>
    <row r="521" spans="1:8" ht="12.75" customHeight="1" thickBot="1">
      <c r="A521" s="405"/>
      <c r="B521" s="405"/>
      <c r="C521" s="405"/>
      <c r="D521" s="405"/>
      <c r="E521" s="405"/>
      <c r="F521" s="405"/>
      <c r="G521" s="405"/>
      <c r="H521" s="405"/>
    </row>
    <row r="522" spans="1:8" ht="12.75" customHeight="1" thickTop="1">
      <c r="B522" s="414"/>
      <c r="C522" s="427"/>
      <c r="D522" s="427"/>
      <c r="E522" s="429"/>
    </row>
    <row r="523" spans="1:8" ht="12.75" customHeight="1">
      <c r="B523" s="639" t="s">
        <v>376</v>
      </c>
      <c r="C523" s="419"/>
      <c r="D523" s="419" t="s">
        <v>923</v>
      </c>
      <c r="E523" s="420"/>
    </row>
    <row r="524" spans="1:8" ht="12.75" customHeight="1">
      <c r="B524" s="418"/>
      <c r="C524" s="702">
        <v>1</v>
      </c>
      <c r="D524" s="720" t="s">
        <v>1847</v>
      </c>
      <c r="E524" s="420"/>
    </row>
    <row r="525" spans="1:8" ht="12.75" customHeight="1">
      <c r="B525" s="418"/>
      <c r="C525" s="702">
        <v>2</v>
      </c>
      <c r="D525" s="720" t="s">
        <v>1697</v>
      </c>
      <c r="E525" s="420"/>
    </row>
    <row r="526" spans="1:8" ht="12.75" customHeight="1">
      <c r="B526" s="418"/>
      <c r="C526" s="702">
        <v>3</v>
      </c>
      <c r="D526" s="720" t="s">
        <v>152</v>
      </c>
      <c r="E526" s="420"/>
    </row>
    <row r="527" spans="1:8" ht="12.75" customHeight="1" thickBot="1">
      <c r="A527" s="405"/>
      <c r="B527" s="425"/>
      <c r="C527" s="444"/>
      <c r="D527" s="439"/>
      <c r="E527" s="432"/>
    </row>
    <row r="528" spans="1:8" ht="12.75" customHeight="1" thickTop="1">
      <c r="A528" s="405"/>
      <c r="B528" s="405"/>
      <c r="C528" s="405"/>
      <c r="D528" s="405"/>
      <c r="E528" s="405"/>
      <c r="F528" s="405"/>
      <c r="G528" s="405"/>
      <c r="H528" s="405"/>
    </row>
    <row r="529" spans="1:8" ht="12.75" customHeight="1" thickBot="1">
      <c r="A529" s="405"/>
      <c r="B529" s="405"/>
      <c r="C529" s="405"/>
      <c r="D529" s="405"/>
      <c r="E529" s="405"/>
      <c r="F529" s="405"/>
      <c r="G529" s="405"/>
      <c r="H529" s="405"/>
    </row>
    <row r="530" spans="1:8" ht="12.75" customHeight="1" thickTop="1">
      <c r="A530" s="405"/>
      <c r="B530" s="414"/>
      <c r="C530" s="427"/>
      <c r="D530" s="427"/>
      <c r="E530" s="427"/>
      <c r="F530" s="427"/>
      <c r="G530" s="429"/>
      <c r="H530" s="430"/>
    </row>
    <row r="531" spans="1:8" ht="12.75" customHeight="1">
      <c r="A531" s="405"/>
      <c r="B531" s="639" t="s">
        <v>377</v>
      </c>
      <c r="C531" s="405"/>
      <c r="D531" s="419" t="s">
        <v>364</v>
      </c>
      <c r="E531" s="405"/>
      <c r="F531" s="405"/>
      <c r="G531" s="420"/>
      <c r="H531" s="405"/>
    </row>
    <row r="532" spans="1:8" ht="12.75" customHeight="1" thickBot="1">
      <c r="A532" s="405"/>
      <c r="B532" s="418"/>
      <c r="C532" s="448"/>
      <c r="D532" s="448" t="s">
        <v>378</v>
      </c>
      <c r="E532" s="405"/>
      <c r="F532" s="419" t="s">
        <v>379</v>
      </c>
      <c r="G532" s="420"/>
      <c r="H532" s="405"/>
    </row>
    <row r="533" spans="1:8" ht="25.5">
      <c r="A533" s="405"/>
      <c r="B533" s="445"/>
      <c r="C533" s="446">
        <v>1</v>
      </c>
      <c r="D533" s="449" t="s">
        <v>365</v>
      </c>
      <c r="E533" s="450"/>
      <c r="F533" s="451" t="s">
        <v>75</v>
      </c>
      <c r="G533" s="420"/>
      <c r="H533" s="405"/>
    </row>
    <row r="534" spans="1:8" ht="18">
      <c r="A534" s="405"/>
      <c r="B534" s="418"/>
      <c r="C534" s="452">
        <v>2</v>
      </c>
      <c r="D534" s="453" t="s">
        <v>366</v>
      </c>
      <c r="E534" s="405"/>
      <c r="F534" s="454" t="s">
        <v>1699</v>
      </c>
      <c r="G534" s="420"/>
      <c r="H534" s="405"/>
    </row>
    <row r="535" spans="1:8" ht="12.75" customHeight="1">
      <c r="A535" s="405"/>
      <c r="B535" s="418"/>
      <c r="C535" s="447">
        <v>3</v>
      </c>
      <c r="D535" s="455" t="s">
        <v>367</v>
      </c>
      <c r="E535" s="405"/>
      <c r="F535" s="456" t="s">
        <v>911</v>
      </c>
      <c r="G535" s="420"/>
      <c r="H535" s="405"/>
    </row>
    <row r="536" spans="1:8" ht="12.75" customHeight="1">
      <c r="A536" s="405"/>
      <c r="B536" s="418"/>
      <c r="C536" s="447">
        <v>4</v>
      </c>
      <c r="D536" s="457" t="s">
        <v>380</v>
      </c>
      <c r="E536" s="405"/>
      <c r="F536" s="456" t="s">
        <v>599</v>
      </c>
      <c r="G536" s="420"/>
      <c r="H536" s="405"/>
    </row>
    <row r="537" spans="1:8" ht="18">
      <c r="A537" s="405"/>
      <c r="B537" s="418"/>
      <c r="C537" s="452">
        <v>5</v>
      </c>
      <c r="D537" s="453" t="s">
        <v>946</v>
      </c>
      <c r="E537" s="405"/>
      <c r="F537" s="458" t="s">
        <v>149</v>
      </c>
      <c r="G537" s="420"/>
      <c r="H537" s="405"/>
    </row>
    <row r="538" spans="1:8" ht="12.75" customHeight="1">
      <c r="A538" s="405"/>
      <c r="B538" s="418"/>
      <c r="C538" s="447">
        <v>6</v>
      </c>
      <c r="D538" s="455" t="s">
        <v>947</v>
      </c>
      <c r="E538" s="405"/>
      <c r="F538" s="456" t="s">
        <v>149</v>
      </c>
      <c r="G538" s="420"/>
      <c r="H538" s="405"/>
    </row>
    <row r="539" spans="1:8" ht="12.75" customHeight="1">
      <c r="A539" s="405"/>
      <c r="B539" s="418"/>
      <c r="C539" s="447">
        <v>7</v>
      </c>
      <c r="D539" s="455" t="s">
        <v>948</v>
      </c>
      <c r="E539" s="405"/>
      <c r="F539" s="456" t="s">
        <v>1013</v>
      </c>
      <c r="G539" s="420"/>
      <c r="H539" s="405"/>
    </row>
    <row r="540" spans="1:8" ht="25.5">
      <c r="A540" s="405"/>
      <c r="B540" s="418"/>
      <c r="C540" s="447">
        <v>8</v>
      </c>
      <c r="D540" s="455" t="s">
        <v>970</v>
      </c>
      <c r="E540" s="405"/>
      <c r="F540" s="456" t="s">
        <v>685</v>
      </c>
      <c r="G540" s="420"/>
      <c r="H540" s="405"/>
    </row>
    <row r="541" spans="1:8" ht="25.5">
      <c r="A541" s="405"/>
      <c r="B541" s="418"/>
      <c r="C541" s="447">
        <v>9</v>
      </c>
      <c r="D541" s="455" t="s">
        <v>971</v>
      </c>
      <c r="E541" s="405"/>
      <c r="F541" s="459" t="s">
        <v>685</v>
      </c>
      <c r="G541" s="420"/>
      <c r="H541" s="405"/>
    </row>
    <row r="542" spans="1:8" ht="25.5">
      <c r="A542" s="405"/>
      <c r="B542" s="418"/>
      <c r="C542" s="447">
        <v>10</v>
      </c>
      <c r="D542" s="455" t="s">
        <v>939</v>
      </c>
      <c r="E542" s="405"/>
      <c r="F542" s="456" t="s">
        <v>688</v>
      </c>
      <c r="G542" s="420"/>
      <c r="H542" s="405"/>
    </row>
    <row r="543" spans="1:8" ht="12.75" customHeight="1">
      <c r="A543" s="405"/>
      <c r="B543" s="418"/>
      <c r="C543" s="447">
        <v>11</v>
      </c>
      <c r="D543" s="460" t="s">
        <v>381</v>
      </c>
      <c r="E543" s="405"/>
      <c r="F543" s="459" t="s">
        <v>457</v>
      </c>
      <c r="G543" s="420"/>
      <c r="H543" s="405"/>
    </row>
    <row r="544" spans="1:8" ht="12.75" customHeight="1">
      <c r="A544" s="405"/>
      <c r="B544" s="418"/>
      <c r="C544" s="447">
        <v>12</v>
      </c>
      <c r="D544" s="461" t="s">
        <v>940</v>
      </c>
      <c r="E544" s="405"/>
      <c r="F544" s="459" t="s">
        <v>700</v>
      </c>
      <c r="G544" s="420"/>
      <c r="H544" s="405"/>
    </row>
    <row r="545" spans="1:8" ht="25.5" customHeight="1">
      <c r="A545" s="405"/>
      <c r="B545" s="418"/>
      <c r="C545" s="452">
        <v>13</v>
      </c>
      <c r="D545" s="453" t="s">
        <v>941</v>
      </c>
      <c r="E545" s="405"/>
      <c r="F545" s="458" t="s">
        <v>1258</v>
      </c>
      <c r="G545" s="420"/>
      <c r="H545" s="405"/>
    </row>
    <row r="546" spans="1:8" ht="25.5">
      <c r="A546" s="405"/>
      <c r="B546" s="418"/>
      <c r="C546" s="447">
        <v>14</v>
      </c>
      <c r="D546" s="461" t="s">
        <v>656</v>
      </c>
      <c r="E546" s="405"/>
      <c r="F546" s="459" t="s">
        <v>688</v>
      </c>
      <c r="G546" s="420"/>
      <c r="H546" s="405"/>
    </row>
    <row r="547" spans="1:8" ht="18">
      <c r="A547" s="405"/>
      <c r="B547" s="418"/>
      <c r="C547" s="452">
        <v>15</v>
      </c>
      <c r="D547" s="462" t="s">
        <v>86</v>
      </c>
      <c r="E547" s="405"/>
      <c r="F547" s="458" t="s">
        <v>728</v>
      </c>
      <c r="G547" s="420"/>
      <c r="H547" s="405"/>
    </row>
    <row r="548" spans="1:8" ht="12.75" customHeight="1">
      <c r="A548" s="405"/>
      <c r="B548" s="418"/>
      <c r="C548" s="447">
        <v>16</v>
      </c>
      <c r="D548" s="460" t="s">
        <v>382</v>
      </c>
      <c r="E548" s="405"/>
      <c r="F548" s="456" t="s">
        <v>688</v>
      </c>
      <c r="G548" s="420"/>
      <c r="H548" s="405"/>
    </row>
    <row r="549" spans="1:8" ht="25.5" customHeight="1">
      <c r="A549" s="405"/>
      <c r="B549" s="418"/>
      <c r="C549" s="447">
        <v>17</v>
      </c>
      <c r="D549" s="455" t="s">
        <v>1521</v>
      </c>
      <c r="E549" s="405"/>
      <c r="F549" s="456" t="s">
        <v>339</v>
      </c>
      <c r="G549" s="420"/>
      <c r="H549" s="405"/>
    </row>
    <row r="550" spans="1:8" ht="12.75" customHeight="1">
      <c r="A550" s="405"/>
      <c r="B550" s="418"/>
      <c r="C550" s="447">
        <v>18</v>
      </c>
      <c r="D550" s="457" t="s">
        <v>351</v>
      </c>
      <c r="E550" s="405"/>
      <c r="F550" s="456" t="s">
        <v>1013</v>
      </c>
      <c r="G550" s="420"/>
      <c r="H550" s="405"/>
    </row>
    <row r="551" spans="1:8" ht="18" customHeight="1">
      <c r="A551" s="405"/>
      <c r="B551" s="418"/>
      <c r="C551" s="452">
        <v>19</v>
      </c>
      <c r="D551" s="453" t="s">
        <v>352</v>
      </c>
      <c r="E551" s="405"/>
      <c r="F551" s="458" t="s">
        <v>598</v>
      </c>
      <c r="G551" s="420"/>
      <c r="H551" s="405"/>
    </row>
    <row r="552" spans="1:8" ht="12.75" customHeight="1">
      <c r="A552" s="405"/>
      <c r="B552" s="418"/>
      <c r="C552" s="447">
        <v>20</v>
      </c>
      <c r="D552" s="455" t="s">
        <v>1522</v>
      </c>
      <c r="E552" s="405"/>
      <c r="F552" s="456" t="s">
        <v>688</v>
      </c>
      <c r="G552" s="420"/>
      <c r="H552" s="405"/>
    </row>
    <row r="553" spans="1:8" ht="12.75" customHeight="1">
      <c r="A553" s="405"/>
      <c r="B553" s="418"/>
      <c r="C553" s="447">
        <v>21</v>
      </c>
      <c r="D553" s="455" t="s">
        <v>1523</v>
      </c>
      <c r="E553" s="405"/>
      <c r="F553" s="456" t="s">
        <v>1914</v>
      </c>
      <c r="G553" s="420"/>
      <c r="H553" s="405"/>
    </row>
    <row r="554" spans="1:8" ht="12.75" customHeight="1">
      <c r="A554" s="405"/>
      <c r="B554" s="418"/>
      <c r="C554" s="447">
        <v>22</v>
      </c>
      <c r="D554" s="457" t="s">
        <v>353</v>
      </c>
      <c r="E554" s="405"/>
      <c r="F554" s="456" t="s">
        <v>729</v>
      </c>
      <c r="G554" s="420"/>
      <c r="H554" s="405"/>
    </row>
    <row r="555" spans="1:8" ht="18" customHeight="1">
      <c r="A555" s="405"/>
      <c r="B555" s="418"/>
      <c r="C555" s="452">
        <v>23</v>
      </c>
      <c r="D555" s="463" t="s">
        <v>354</v>
      </c>
      <c r="E555" s="405"/>
      <c r="F555" s="464" t="str">
        <f>REPT(D555,1)</f>
        <v>Rimborsi vari</v>
      </c>
      <c r="G555" s="420"/>
      <c r="H555" s="405"/>
    </row>
    <row r="556" spans="1:8" ht="18" customHeight="1">
      <c r="A556" s="405"/>
      <c r="B556" s="418"/>
      <c r="C556" s="452">
        <v>24</v>
      </c>
      <c r="D556" s="463" t="s">
        <v>355</v>
      </c>
      <c r="E556" s="405"/>
      <c r="F556" s="464" t="str">
        <f t="shared" ref="F556:F567" si="0">REPT(D556,1)</f>
        <v>Pagamento a favore di amministrazione dello Stato</v>
      </c>
      <c r="G556" s="420"/>
      <c r="H556" s="405"/>
    </row>
    <row r="557" spans="1:8" ht="18" customHeight="1">
      <c r="A557" s="405"/>
      <c r="B557" s="418"/>
      <c r="C557" s="721">
        <v>25</v>
      </c>
      <c r="D557" s="722" t="s">
        <v>1264</v>
      </c>
      <c r="E557" s="405"/>
      <c r="F557" s="464" t="str">
        <f t="shared" si="0"/>
        <v>Pagamenti a favore dei dipendenti per compensi vari</v>
      </c>
      <c r="G557" s="420"/>
      <c r="H557" s="405"/>
    </row>
    <row r="558" spans="1:8" ht="12.75" customHeight="1">
      <c r="A558" s="405"/>
      <c r="B558" s="418"/>
      <c r="C558" s="715">
        <v>26</v>
      </c>
      <c r="D558" s="463" t="s">
        <v>1726</v>
      </c>
      <c r="E558" s="405"/>
      <c r="F558" s="464" t="str">
        <f t="shared" si="0"/>
        <v>Reintegro fondo economale per le minute spese</v>
      </c>
      <c r="G558" s="420"/>
      <c r="H558" s="405"/>
    </row>
    <row r="559" spans="1:8" ht="12.75" customHeight="1">
      <c r="A559" s="405"/>
      <c r="B559" s="418"/>
      <c r="C559" s="715">
        <v>27</v>
      </c>
      <c r="D559" s="463" t="s">
        <v>772</v>
      </c>
      <c r="E559" s="405"/>
      <c r="F559" s="464" t="str">
        <f t="shared" si="0"/>
        <v>Progetti a Collaboratori Esterni</v>
      </c>
      <c r="G559" s="420"/>
      <c r="H559" s="405"/>
    </row>
    <row r="560" spans="1:8" ht="12.75" customHeight="1">
      <c r="A560" s="405"/>
      <c r="B560" s="418"/>
      <c r="C560" s="715">
        <v>28</v>
      </c>
      <c r="D560" s="463" t="s">
        <v>773</v>
      </c>
      <c r="E560" s="405"/>
      <c r="F560" s="464" t="str">
        <f t="shared" si="0"/>
        <v>Regolarizzazione sospesi</v>
      </c>
      <c r="G560" s="420"/>
      <c r="H560" s="405"/>
    </row>
    <row r="561" spans="1:8" ht="12.75" customHeight="1">
      <c r="A561" s="405"/>
      <c r="B561" s="418"/>
      <c r="C561" s="715">
        <v>29</v>
      </c>
      <c r="D561" s="1381"/>
      <c r="E561" s="405"/>
      <c r="F561" s="464" t="str">
        <f t="shared" si="0"/>
        <v/>
      </c>
      <c r="G561" s="420"/>
      <c r="H561" s="405"/>
    </row>
    <row r="562" spans="1:8" ht="12.75" customHeight="1">
      <c r="A562" s="405"/>
      <c r="B562" s="418"/>
      <c r="C562" s="715">
        <v>30</v>
      </c>
      <c r="D562" s="1381"/>
      <c r="E562" s="405"/>
      <c r="F562" s="594" t="str">
        <f t="shared" si="0"/>
        <v/>
      </c>
      <c r="G562" s="420"/>
      <c r="H562" s="405"/>
    </row>
    <row r="563" spans="1:8" ht="12.75" customHeight="1">
      <c r="A563" s="405"/>
      <c r="B563" s="418"/>
      <c r="C563" s="715">
        <v>31</v>
      </c>
      <c r="D563" s="1381"/>
      <c r="E563" s="405"/>
      <c r="F563" s="594" t="str">
        <f t="shared" si="0"/>
        <v/>
      </c>
      <c r="G563" s="420"/>
      <c r="H563" s="405"/>
    </row>
    <row r="564" spans="1:8" ht="12.75" customHeight="1">
      <c r="A564" s="405"/>
      <c r="B564" s="418"/>
      <c r="C564" s="715">
        <v>32</v>
      </c>
      <c r="D564" s="1381"/>
      <c r="E564" s="405"/>
      <c r="F564" s="594" t="str">
        <f t="shared" si="0"/>
        <v/>
      </c>
      <c r="G564" s="420"/>
      <c r="H564" s="405"/>
    </row>
    <row r="565" spans="1:8" ht="12.75" customHeight="1">
      <c r="A565" s="405"/>
      <c r="B565" s="418"/>
      <c r="C565" s="715">
        <v>33</v>
      </c>
      <c r="D565" s="1381"/>
      <c r="E565" s="405"/>
      <c r="F565" s="594" t="str">
        <f t="shared" si="0"/>
        <v/>
      </c>
      <c r="G565" s="420"/>
      <c r="H565" s="405"/>
    </row>
    <row r="566" spans="1:8" ht="12.75" customHeight="1">
      <c r="A566" s="405"/>
      <c r="B566" s="418"/>
      <c r="C566" s="715">
        <v>34</v>
      </c>
      <c r="D566" s="1381"/>
      <c r="E566" s="405"/>
      <c r="F566" s="594" t="str">
        <f t="shared" si="0"/>
        <v/>
      </c>
      <c r="G566" s="420"/>
      <c r="H566" s="405"/>
    </row>
    <row r="567" spans="1:8" ht="12.75" customHeight="1" thickBot="1">
      <c r="A567" s="405"/>
      <c r="B567" s="418"/>
      <c r="C567" s="715">
        <v>35</v>
      </c>
      <c r="D567" s="465"/>
      <c r="E567" s="466"/>
      <c r="F567" s="467" t="str">
        <f t="shared" si="0"/>
        <v/>
      </c>
      <c r="G567" s="420"/>
      <c r="H567" s="405"/>
    </row>
    <row r="568" spans="1:8" ht="12.75" customHeight="1" thickBot="1">
      <c r="A568" s="405"/>
      <c r="B568" s="425"/>
      <c r="C568" s="431"/>
      <c r="D568" s="431"/>
      <c r="E568" s="431"/>
      <c r="F568" s="439"/>
      <c r="G568" s="432"/>
      <c r="H568" s="405"/>
    </row>
    <row r="569" spans="1:8" ht="12.75" customHeight="1" thickTop="1">
      <c r="A569" s="405"/>
      <c r="B569" s="405"/>
      <c r="C569" s="405"/>
      <c r="D569" s="405"/>
      <c r="E569" s="405"/>
      <c r="F569" s="405"/>
      <c r="G569" s="405"/>
      <c r="H569" s="405"/>
    </row>
    <row r="570" spans="1:8" ht="12.75" customHeight="1" thickBot="1">
      <c r="A570" s="405"/>
      <c r="B570" s="405"/>
      <c r="C570" s="405"/>
      <c r="D570" s="405"/>
      <c r="E570" s="405"/>
      <c r="F570" s="405"/>
      <c r="G570" s="405"/>
      <c r="H570" s="405"/>
    </row>
    <row r="571" spans="1:8" ht="12.75" customHeight="1" thickTop="1">
      <c r="B571" s="414"/>
      <c r="C571" s="427"/>
      <c r="D571" s="427"/>
      <c r="E571" s="429"/>
    </row>
    <row r="572" spans="1:8" ht="12.75" customHeight="1">
      <c r="B572" s="639" t="s">
        <v>356</v>
      </c>
      <c r="C572" s="419"/>
      <c r="D572" s="419" t="s">
        <v>923</v>
      </c>
      <c r="E572" s="420"/>
    </row>
    <row r="573" spans="1:8" ht="12.75" customHeight="1">
      <c r="B573" s="418"/>
      <c r="C573" s="702">
        <v>1</v>
      </c>
      <c r="D573" s="719" t="s">
        <v>95</v>
      </c>
      <c r="E573" s="420"/>
    </row>
    <row r="574" spans="1:8" ht="12.75" customHeight="1">
      <c r="B574" s="418"/>
      <c r="C574" s="702">
        <v>2</v>
      </c>
      <c r="D574" s="719" t="s">
        <v>1698</v>
      </c>
      <c r="E574" s="420"/>
    </row>
    <row r="575" spans="1:8" ht="12.75" customHeight="1">
      <c r="B575" s="418"/>
      <c r="C575" s="702">
        <v>3</v>
      </c>
      <c r="D575" s="719" t="s">
        <v>153</v>
      </c>
      <c r="E575" s="420"/>
    </row>
    <row r="576" spans="1:8" ht="12.75" customHeight="1" thickBot="1">
      <c r="A576" s="405"/>
      <c r="B576" s="425"/>
      <c r="C576" s="444"/>
      <c r="D576" s="439"/>
      <c r="E576" s="432"/>
    </row>
    <row r="577" spans="1:8" ht="12.75" customHeight="1" thickTop="1">
      <c r="A577" s="405"/>
      <c r="B577" s="405"/>
      <c r="C577" s="405"/>
      <c r="D577" s="405"/>
      <c r="E577" s="405"/>
      <c r="F577" s="405"/>
      <c r="G577" s="405"/>
      <c r="H577" s="405"/>
    </row>
    <row r="578" spans="1:8" ht="12.75" customHeight="1" thickBot="1">
      <c r="A578" s="405"/>
      <c r="B578" s="405"/>
      <c r="C578" s="405"/>
      <c r="D578" s="405"/>
      <c r="E578" s="405"/>
      <c r="F578" s="405"/>
      <c r="G578" s="405"/>
      <c r="H578" s="405"/>
    </row>
    <row r="579" spans="1:8" ht="12.75" customHeight="1" thickTop="1">
      <c r="A579" s="405"/>
      <c r="B579" s="414"/>
      <c r="C579" s="427"/>
      <c r="D579" s="427"/>
      <c r="E579" s="429"/>
      <c r="F579" s="405"/>
      <c r="G579" s="405"/>
      <c r="H579" s="405"/>
    </row>
    <row r="580" spans="1:8" ht="12.75" customHeight="1">
      <c r="A580" s="405"/>
      <c r="B580" s="639" t="s">
        <v>357</v>
      </c>
      <c r="C580" s="419"/>
      <c r="D580" s="419" t="s">
        <v>926</v>
      </c>
      <c r="E580" s="420"/>
      <c r="F580" s="405"/>
      <c r="G580" s="405"/>
      <c r="H580" s="405"/>
    </row>
    <row r="581" spans="1:8" ht="12.75" customHeight="1">
      <c r="A581" s="405"/>
      <c r="B581" s="418"/>
      <c r="C581" s="702">
        <v>1</v>
      </c>
      <c r="D581" s="719" t="s">
        <v>95</v>
      </c>
      <c r="E581" s="420"/>
      <c r="F581" s="405"/>
      <c r="G581" s="405"/>
      <c r="H581" s="405"/>
    </row>
    <row r="582" spans="1:8" ht="12.75" customHeight="1">
      <c r="A582" s="405"/>
      <c r="B582" s="418"/>
      <c r="C582" s="702">
        <v>2</v>
      </c>
      <c r="D582" s="719" t="s">
        <v>1698</v>
      </c>
      <c r="E582" s="420"/>
      <c r="F582" s="405"/>
      <c r="G582" s="405"/>
      <c r="H582" s="405"/>
    </row>
    <row r="583" spans="1:8" ht="12.75" customHeight="1">
      <c r="A583" s="405"/>
      <c r="B583" s="418"/>
      <c r="C583" s="702">
        <v>3</v>
      </c>
      <c r="D583" s="719" t="s">
        <v>153</v>
      </c>
      <c r="E583" s="420"/>
      <c r="F583" s="405"/>
      <c r="G583" s="405"/>
      <c r="H583" s="405"/>
    </row>
    <row r="584" spans="1:8" ht="12.75" customHeight="1">
      <c r="A584" s="405"/>
      <c r="B584" s="418"/>
      <c r="C584" s="702">
        <v>4</v>
      </c>
      <c r="D584" s="723"/>
      <c r="E584" s="420"/>
      <c r="F584" s="405"/>
      <c r="G584" s="405"/>
      <c r="H584" s="405"/>
    </row>
    <row r="585" spans="1:8" ht="12.75" customHeight="1">
      <c r="A585" s="405"/>
      <c r="B585" s="418"/>
      <c r="C585" s="702">
        <v>5</v>
      </c>
      <c r="D585" s="723"/>
      <c r="E585" s="420"/>
      <c r="F585" s="405"/>
      <c r="G585" s="405"/>
      <c r="H585" s="405"/>
    </row>
    <row r="586" spans="1:8" ht="12.75" customHeight="1">
      <c r="A586" s="405"/>
      <c r="B586" s="418"/>
      <c r="C586" s="702">
        <v>6</v>
      </c>
      <c r="D586" s="723"/>
      <c r="E586" s="420"/>
      <c r="F586" s="405"/>
      <c r="G586" s="405"/>
      <c r="H586" s="405"/>
    </row>
    <row r="587" spans="1:8" ht="12.75" customHeight="1">
      <c r="A587" s="405"/>
      <c r="B587" s="418"/>
      <c r="C587" s="702">
        <v>7</v>
      </c>
      <c r="D587" s="723"/>
      <c r="E587" s="420"/>
      <c r="F587" s="405"/>
      <c r="G587" s="405"/>
      <c r="H587" s="405"/>
    </row>
    <row r="588" spans="1:8" ht="12.75" customHeight="1">
      <c r="A588" s="405"/>
      <c r="B588" s="418"/>
      <c r="C588" s="702">
        <v>8</v>
      </c>
      <c r="D588" s="723"/>
      <c r="E588" s="420"/>
      <c r="F588" s="405"/>
      <c r="G588" s="405"/>
      <c r="H588" s="405"/>
    </row>
    <row r="589" spans="1:8" ht="12.75" customHeight="1">
      <c r="A589" s="405"/>
      <c r="B589" s="418"/>
      <c r="C589" s="702">
        <v>9</v>
      </c>
      <c r="D589" s="723"/>
      <c r="E589" s="420"/>
      <c r="F589" s="405"/>
      <c r="G589" s="405"/>
      <c r="H589" s="405"/>
    </row>
    <row r="590" spans="1:8" ht="12.75" customHeight="1">
      <c r="A590" s="405"/>
      <c r="B590" s="418"/>
      <c r="C590" s="702">
        <v>10</v>
      </c>
      <c r="D590" s="465"/>
      <c r="E590" s="420"/>
      <c r="F590" s="405"/>
      <c r="G590" s="405"/>
      <c r="H590" s="405"/>
    </row>
    <row r="591" spans="1:8" ht="12.75" customHeight="1" thickBot="1">
      <c r="A591" s="405"/>
      <c r="B591" s="425"/>
      <c r="C591" s="444"/>
      <c r="D591" s="439"/>
      <c r="E591" s="432"/>
      <c r="F591" s="405"/>
      <c r="G591" s="405"/>
      <c r="H591" s="405"/>
    </row>
    <row r="592" spans="1:8" ht="12.75" customHeight="1" thickTop="1">
      <c r="A592" s="405"/>
      <c r="B592" s="419"/>
      <c r="C592" s="443"/>
      <c r="D592" s="20"/>
      <c r="E592" s="405"/>
      <c r="F592" s="405"/>
      <c r="G592" s="405"/>
      <c r="H592" s="405"/>
    </row>
    <row r="593" spans="1:8" ht="12.75" customHeight="1" thickBot="1">
      <c r="A593" s="405"/>
      <c r="B593" s="405"/>
      <c r="C593" s="405"/>
      <c r="D593" s="405"/>
      <c r="E593" s="405"/>
      <c r="F593" s="405"/>
      <c r="G593" s="405"/>
      <c r="H593" s="405"/>
    </row>
    <row r="594" spans="1:8" ht="12.75" customHeight="1" thickTop="1">
      <c r="A594" s="405"/>
      <c r="B594" s="414"/>
      <c r="C594" s="427"/>
      <c r="D594" s="427"/>
      <c r="E594" s="429"/>
      <c r="F594" s="430"/>
      <c r="G594" s="405"/>
      <c r="H594" s="405"/>
    </row>
    <row r="595" spans="1:8" ht="12.75" customHeight="1">
      <c r="A595" s="405"/>
      <c r="B595" s="639" t="s">
        <v>358</v>
      </c>
      <c r="C595" s="405"/>
      <c r="D595" s="419" t="s">
        <v>1524</v>
      </c>
      <c r="E595" s="420"/>
      <c r="F595" s="405"/>
      <c r="G595" s="405"/>
      <c r="H595" s="405"/>
    </row>
    <row r="596" spans="1:8" ht="12.75" customHeight="1">
      <c r="A596" s="405"/>
      <c r="B596" s="418"/>
      <c r="C596" s="433" t="s">
        <v>359</v>
      </c>
      <c r="D596" s="448"/>
      <c r="E596" s="420"/>
      <c r="F596" s="405"/>
      <c r="G596" s="405"/>
      <c r="H596" s="405"/>
    </row>
    <row r="597" spans="1:8" ht="12.75" customHeight="1">
      <c r="A597" s="405"/>
      <c r="B597" s="418"/>
      <c r="C597" s="702">
        <v>1</v>
      </c>
      <c r="D597" s="669" t="s">
        <v>360</v>
      </c>
      <c r="E597" s="420"/>
      <c r="F597" s="405"/>
      <c r="G597" s="405"/>
      <c r="H597" s="405"/>
    </row>
    <row r="598" spans="1:8" ht="12.75" customHeight="1">
      <c r="A598" s="405"/>
      <c r="B598" s="418"/>
      <c r="C598" s="702">
        <v>2</v>
      </c>
      <c r="D598" s="463" t="s">
        <v>361</v>
      </c>
      <c r="E598" s="420"/>
      <c r="F598" s="405"/>
      <c r="G598" s="405"/>
      <c r="H598" s="405"/>
    </row>
    <row r="599" spans="1:8" ht="12.75" customHeight="1">
      <c r="A599" s="405"/>
      <c r="B599" s="418"/>
      <c r="C599" s="702">
        <v>3</v>
      </c>
      <c r="D599" s="724" t="s">
        <v>355</v>
      </c>
      <c r="E599" s="420"/>
      <c r="F599" s="405"/>
      <c r="G599" s="405"/>
      <c r="H599" s="405"/>
    </row>
    <row r="600" spans="1:8" ht="12.75" customHeight="1">
      <c r="A600" s="405"/>
      <c r="B600" s="418"/>
      <c r="C600" s="702">
        <v>4</v>
      </c>
      <c r="D600" s="725" t="s">
        <v>1265</v>
      </c>
      <c r="E600" s="420"/>
      <c r="F600" s="405"/>
      <c r="G600" s="405"/>
      <c r="H600" s="405"/>
    </row>
    <row r="601" spans="1:8" ht="12.75" customHeight="1">
      <c r="A601" s="405"/>
      <c r="B601" s="418"/>
      <c r="C601" s="702">
        <v>5</v>
      </c>
      <c r="D601" s="463" t="s">
        <v>1839</v>
      </c>
      <c r="E601" s="420"/>
      <c r="F601" s="405"/>
      <c r="G601" s="405"/>
      <c r="H601" s="405"/>
    </row>
    <row r="602" spans="1:8" ht="12.75" customHeight="1">
      <c r="A602" s="405"/>
      <c r="B602" s="418"/>
      <c r="C602" s="702">
        <v>6</v>
      </c>
      <c r="D602" s="463" t="s">
        <v>626</v>
      </c>
      <c r="E602" s="420"/>
      <c r="F602" s="405"/>
      <c r="G602" s="405"/>
      <c r="H602" s="405"/>
    </row>
    <row r="603" spans="1:8" ht="12.75" customHeight="1">
      <c r="A603" s="405"/>
      <c r="B603" s="418"/>
      <c r="C603" s="702">
        <v>7</v>
      </c>
      <c r="D603" s="463" t="s">
        <v>5</v>
      </c>
      <c r="E603" s="420"/>
      <c r="F603" s="405"/>
      <c r="G603" s="405"/>
      <c r="H603" s="405"/>
    </row>
    <row r="604" spans="1:8" ht="12.75" customHeight="1">
      <c r="A604" s="405"/>
      <c r="B604" s="418"/>
      <c r="C604" s="702">
        <v>8</v>
      </c>
      <c r="D604" s="463" t="s">
        <v>810</v>
      </c>
      <c r="E604" s="420"/>
      <c r="F604" s="405"/>
      <c r="G604" s="405"/>
      <c r="H604" s="405"/>
    </row>
    <row r="605" spans="1:8" ht="12.75" customHeight="1">
      <c r="A605" s="405"/>
      <c r="B605" s="418"/>
      <c r="C605" s="702">
        <v>9</v>
      </c>
      <c r="D605" s="1121"/>
      <c r="E605" s="420"/>
      <c r="F605" s="405"/>
      <c r="G605" s="405"/>
      <c r="H605" s="405"/>
    </row>
    <row r="606" spans="1:8" ht="12.75" customHeight="1">
      <c r="A606" s="405"/>
      <c r="B606" s="418"/>
      <c r="C606" s="702">
        <v>10</v>
      </c>
      <c r="D606" s="465"/>
      <c r="E606" s="420"/>
      <c r="F606" s="405"/>
      <c r="G606" s="405"/>
      <c r="H606" s="405"/>
    </row>
    <row r="607" spans="1:8" ht="12.75" customHeight="1" thickBot="1">
      <c r="A607" s="405"/>
      <c r="B607" s="425"/>
      <c r="C607" s="431"/>
      <c r="D607" s="431"/>
      <c r="E607" s="432"/>
      <c r="F607" s="405"/>
      <c r="G607" s="405"/>
      <c r="H607" s="405"/>
    </row>
    <row r="608" spans="1:8" ht="12.75" customHeight="1" thickTop="1">
      <c r="A608" s="405"/>
      <c r="B608" s="405"/>
      <c r="C608" s="405"/>
      <c r="D608" s="405"/>
      <c r="E608" s="405"/>
      <c r="F608" s="405"/>
      <c r="G608" s="405"/>
    </row>
    <row r="609" spans="1:7" ht="12.75" customHeight="1" thickBot="1">
      <c r="A609" s="405"/>
      <c r="B609" s="628"/>
      <c r="C609" s="628"/>
      <c r="D609" s="628"/>
      <c r="E609" s="628"/>
      <c r="F609" s="405"/>
      <c r="G609" s="405"/>
    </row>
    <row r="610" spans="1:7" ht="12.75" customHeight="1" thickTop="1">
      <c r="B610" s="639" t="s">
        <v>362</v>
      </c>
      <c r="C610" s="419"/>
      <c r="D610" s="448" t="s">
        <v>1438</v>
      </c>
      <c r="E610" s="420"/>
    </row>
    <row r="611" spans="1:7" ht="12.75" customHeight="1">
      <c r="B611" s="418"/>
      <c r="C611" s="702">
        <v>1</v>
      </c>
      <c r="D611" s="719" t="s">
        <v>741</v>
      </c>
      <c r="E611" s="420"/>
    </row>
    <row r="612" spans="1:7" ht="12.75" customHeight="1">
      <c r="B612" s="418"/>
      <c r="C612" s="702">
        <v>2</v>
      </c>
      <c r="D612" s="719" t="s">
        <v>0</v>
      </c>
      <c r="E612" s="420"/>
    </row>
    <row r="613" spans="1:7" ht="12.75" customHeight="1">
      <c r="B613" s="418"/>
      <c r="C613" s="702">
        <v>3</v>
      </c>
      <c r="D613" s="719" t="s">
        <v>1439</v>
      </c>
      <c r="E613" s="420"/>
    </row>
    <row r="614" spans="1:7" ht="12.75" customHeight="1">
      <c r="B614" s="418"/>
      <c r="C614" s="702">
        <v>4</v>
      </c>
      <c r="D614" s="724" t="s">
        <v>1440</v>
      </c>
      <c r="E614" s="420"/>
    </row>
    <row r="615" spans="1:7" ht="12.75" customHeight="1">
      <c r="B615" s="418"/>
      <c r="C615" s="702">
        <v>5</v>
      </c>
      <c r="D615" s="724" t="s">
        <v>1473</v>
      </c>
      <c r="E615" s="420"/>
    </row>
    <row r="616" spans="1:7" ht="12.75" customHeight="1">
      <c r="B616" s="418"/>
      <c r="C616" s="702">
        <v>6</v>
      </c>
      <c r="D616" s="724" t="s">
        <v>1441</v>
      </c>
      <c r="E616" s="420"/>
    </row>
    <row r="617" spans="1:7" ht="12.75" customHeight="1">
      <c r="B617" s="418"/>
      <c r="C617" s="702">
        <v>7</v>
      </c>
      <c r="D617" s="465"/>
      <c r="E617" s="420"/>
    </row>
    <row r="618" spans="1:7" ht="12.75" customHeight="1">
      <c r="B618" s="418"/>
      <c r="C618" s="702">
        <v>8</v>
      </c>
      <c r="D618" s="465"/>
      <c r="E618" s="420"/>
    </row>
    <row r="619" spans="1:7" ht="12.75" customHeight="1">
      <c r="B619" s="418"/>
      <c r="C619" s="702">
        <v>9</v>
      </c>
      <c r="D619" s="465"/>
      <c r="E619" s="420"/>
    </row>
    <row r="620" spans="1:7" ht="12.75" customHeight="1">
      <c r="B620" s="418"/>
      <c r="C620" s="702">
        <v>10</v>
      </c>
      <c r="D620" s="465"/>
      <c r="E620" s="420"/>
    </row>
    <row r="621" spans="1:7" ht="12.75" customHeight="1" thickBot="1">
      <c r="B621" s="425"/>
      <c r="C621" s="431"/>
      <c r="D621" s="431"/>
      <c r="E621" s="432"/>
    </row>
    <row r="622" spans="1:7" ht="12.75" customHeight="1" thickTop="1">
      <c r="A622" s="405"/>
      <c r="B622" s="405"/>
      <c r="C622" s="405"/>
      <c r="D622" s="405"/>
      <c r="E622" s="405"/>
      <c r="F622" s="405"/>
      <c r="G622" s="405"/>
    </row>
    <row r="623" spans="1:7" ht="12.75" customHeight="1" thickBot="1">
      <c r="A623" s="405"/>
      <c r="B623" s="472"/>
      <c r="C623" s="473"/>
      <c r="D623" s="473"/>
      <c r="E623" s="473"/>
    </row>
    <row r="624" spans="1:7" ht="12.75" customHeight="1" thickTop="1" thickBot="1">
      <c r="A624" s="405"/>
      <c r="B624" s="930" t="s">
        <v>1904</v>
      </c>
      <c r="C624" s="474"/>
      <c r="D624" s="475"/>
      <c r="E624" s="476"/>
    </row>
    <row r="625" spans="1:6" ht="12.75" customHeight="1">
      <c r="A625" s="405"/>
      <c r="B625" s="640"/>
      <c r="C625" s="641" t="s">
        <v>78</v>
      </c>
      <c r="D625" s="478" t="s">
        <v>1188</v>
      </c>
      <c r="E625" s="479"/>
    </row>
    <row r="626" spans="1:6" ht="12.75" customHeight="1">
      <c r="B626" s="477"/>
      <c r="C626" s="473"/>
      <c r="D626" s="480" t="s">
        <v>1755</v>
      </c>
      <c r="E626" s="479"/>
    </row>
    <row r="627" spans="1:6" ht="12.75" customHeight="1">
      <c r="B627" s="418"/>
      <c r="C627" s="405"/>
      <c r="D627" s="480" t="s">
        <v>363</v>
      </c>
      <c r="E627" s="420"/>
    </row>
    <row r="628" spans="1:6" ht="12.75" customHeight="1" thickBot="1">
      <c r="B628" s="418"/>
      <c r="C628" s="405"/>
      <c r="D628" s="481" t="s">
        <v>79</v>
      </c>
      <c r="E628" s="420"/>
    </row>
    <row r="629" spans="1:6" ht="12.75" customHeight="1">
      <c r="B629" s="418"/>
      <c r="C629" s="405"/>
      <c r="D629" s="482"/>
      <c r="E629" s="420"/>
    </row>
    <row r="630" spans="1:6" ht="12.75" customHeight="1">
      <c r="B630" s="418"/>
      <c r="C630" s="408" t="s">
        <v>1754</v>
      </c>
      <c r="D630" s="726" t="s">
        <v>1503</v>
      </c>
      <c r="E630" s="420"/>
    </row>
    <row r="631" spans="1:6" ht="12.75" customHeight="1">
      <c r="B631" s="418"/>
      <c r="C631" s="405"/>
      <c r="D631" s="726" t="s">
        <v>984</v>
      </c>
      <c r="E631" s="420"/>
    </row>
    <row r="632" spans="1:6" ht="12.75" customHeight="1">
      <c r="B632" s="418"/>
      <c r="E632" s="420"/>
    </row>
    <row r="633" spans="1:6" ht="12.75" customHeight="1">
      <c r="A633" s="420"/>
      <c r="B633" s="419"/>
      <c r="C633" s="408" t="s">
        <v>1753</v>
      </c>
      <c r="D633" s="726" t="s">
        <v>1503</v>
      </c>
      <c r="E633" s="932"/>
    </row>
    <row r="634" spans="1:6" ht="12.75" customHeight="1" thickBot="1">
      <c r="A634" s="405"/>
      <c r="B634" s="425"/>
      <c r="C634" s="431"/>
      <c r="D634" s="931" t="s">
        <v>984</v>
      </c>
      <c r="E634" s="933"/>
    </row>
    <row r="635" spans="1:6" ht="12.75" customHeight="1" thickTop="1" thickBot="1">
      <c r="B635" s="419"/>
      <c r="C635" s="405"/>
      <c r="D635" s="405"/>
      <c r="E635" s="405"/>
      <c r="F635" s="405"/>
    </row>
    <row r="636" spans="1:6" ht="12.75" customHeight="1" thickTop="1" thickBot="1">
      <c r="A636" s="405"/>
      <c r="B636" s="414"/>
      <c r="C636" s="427"/>
      <c r="D636" s="427"/>
      <c r="E636" s="429"/>
      <c r="F636" s="405"/>
    </row>
    <row r="637" spans="1:6" ht="12.75" customHeight="1">
      <c r="A637" s="405"/>
      <c r="B637" s="639" t="s">
        <v>608</v>
      </c>
      <c r="C637" s="405"/>
      <c r="D637" s="469" t="s">
        <v>1764</v>
      </c>
      <c r="E637" s="420"/>
    </row>
    <row r="638" spans="1:6" ht="12.75" customHeight="1">
      <c r="A638" s="405"/>
      <c r="B638" s="418"/>
      <c r="C638" s="405"/>
      <c r="D638" s="470" t="s">
        <v>660</v>
      </c>
      <c r="E638" s="420"/>
    </row>
    <row r="639" spans="1:6" ht="12.75" customHeight="1" thickBot="1">
      <c r="A639" s="405"/>
      <c r="B639" s="418"/>
      <c r="C639" s="405"/>
      <c r="D639" s="471" t="s">
        <v>661</v>
      </c>
      <c r="E639" s="420"/>
    </row>
    <row r="640" spans="1:6" ht="12.75" customHeight="1" thickBot="1">
      <c r="A640" s="405"/>
      <c r="B640" s="425"/>
      <c r="C640" s="431"/>
      <c r="D640" s="431"/>
      <c r="E640" s="432"/>
    </row>
    <row r="641" spans="2:6" ht="12.75" customHeight="1" thickTop="1" thickBot="1"/>
    <row r="642" spans="2:6" ht="12.75" customHeight="1" thickTop="1">
      <c r="B642" s="664" t="s">
        <v>942</v>
      </c>
      <c r="C642" s="665">
        <v>43420</v>
      </c>
      <c r="D642" s="427" t="s">
        <v>944</v>
      </c>
      <c r="E642" s="429"/>
    </row>
    <row r="643" spans="2:6" ht="12.75" customHeight="1" thickBot="1">
      <c r="B643" s="666" t="s">
        <v>943</v>
      </c>
      <c r="C643" s="667">
        <v>43421</v>
      </c>
      <c r="D643" s="431" t="s">
        <v>945</v>
      </c>
      <c r="E643" s="432"/>
    </row>
    <row r="644" spans="2:6" ht="12.75" customHeight="1" thickTop="1" thickBot="1"/>
    <row r="645" spans="2:6" ht="12.75" customHeight="1" thickTop="1">
      <c r="B645" s="414"/>
      <c r="C645" s="427"/>
      <c r="D645" s="427"/>
      <c r="E645" s="429"/>
    </row>
    <row r="646" spans="2:6" ht="12.75" customHeight="1" thickBot="1">
      <c r="B646" s="425"/>
      <c r="C646" s="431" t="s">
        <v>1423</v>
      </c>
      <c r="D646" s="431" t="s">
        <v>914</v>
      </c>
      <c r="E646" s="432"/>
    </row>
    <row r="647" spans="2:6" ht="12.75" customHeight="1" thickTop="1">
      <c r="C647" s="867"/>
    </row>
    <row r="648" spans="2:6" ht="12.75" customHeight="1" thickBot="1">
      <c r="B648" s="1340" t="s">
        <v>2054</v>
      </c>
    </row>
    <row r="649" spans="2:6" ht="12.75" customHeight="1" thickTop="1">
      <c r="B649" s="1341"/>
      <c r="C649" s="1342">
        <v>44206</v>
      </c>
      <c r="D649" s="427" t="s">
        <v>2776</v>
      </c>
      <c r="E649" s="429"/>
    </row>
    <row r="650" spans="2:6" ht="12.75" customHeight="1">
      <c r="B650" s="1352"/>
      <c r="C650" s="1351">
        <v>43839</v>
      </c>
      <c r="D650" s="405"/>
      <c r="E650" s="420"/>
    </row>
    <row r="651" spans="2:6" ht="12.75" customHeight="1">
      <c r="B651" s="418"/>
      <c r="C651" s="1351"/>
      <c r="D651" s="413"/>
      <c r="E651" s="420"/>
      <c r="F651" s="405"/>
    </row>
    <row r="652" spans="2:6" ht="12.75" customHeight="1" thickBot="1">
      <c r="B652" s="425"/>
      <c r="C652" s="1343"/>
      <c r="D652" s="1344"/>
      <c r="E652" s="432"/>
    </row>
    <row r="653" spans="2:6" ht="12.75" customHeight="1" thickTop="1">
      <c r="C653" s="1446"/>
      <c r="D653" s="413"/>
    </row>
  </sheetData>
  <sheetProtection password="C6CC" sheet="1" objects="1" scenarios="1" selectLockedCells="1"/>
  <mergeCells count="2">
    <mergeCell ref="B3:E4"/>
    <mergeCell ref="D6:D7"/>
  </mergeCells>
  <phoneticPr fontId="28" type="noConversion"/>
  <dataValidations count="11">
    <dataValidation type="list" allowBlank="1" showInputMessage="1" showErrorMessage="1" errorTitle="Scegli" error="Voce di_x000a_destinazione" promptTitle="Scegli" prompt="Voce di_x000a_destinazione" sqref="C379:C388">
      <formula1>$H$378:$H$388</formula1>
    </dataValidation>
    <dataValidation type="list" allowBlank="1" showInputMessage="1" showErrorMessage="1" errorTitle="Scegli" error="Categoria di_x000a_destinazione" promptTitle="Scegli" prompt="Categoria di_x000a_destinazione" sqref="B334:B376 B317:B331">
      <formula1>$I$316:$I$321</formula1>
    </dataValidation>
    <dataValidation type="list" allowBlank="1" showInputMessage="1" showErrorMessage="1" errorTitle="Scegli" error="Voce di_x000a_destinazione" promptTitle="Scegli" prompt="Voce di_x000a_destinazione" sqref="C334:C376 C317:C331">
      <formula1>$H$316:$H$376</formula1>
    </dataValidation>
    <dataValidation type="list" allowBlank="1" showInputMessage="1" showErrorMessage="1" sqref="D20">
      <formula1>$D$637:$D$638</formula1>
    </dataValidation>
    <dataValidation type="list" allowBlank="1" showInputMessage="1" showErrorMessage="1" errorTitle="Scegli" error="dall'elenco" promptTitle="Scegli" prompt="dall'elenco" sqref="D18">
      <formula1>$D$624:$D$628</formula1>
    </dataValidation>
    <dataValidation type="list" allowBlank="1" showInputMessage="1" showErrorMessage="1" errorTitle="Scegli" error="Categoria di_x000a_destinazione" promptTitle="Scegli" prompt="Categoria di_x000a_destinazione" sqref="B265:B314">
      <formula1>$I$264:$I$270</formula1>
    </dataValidation>
    <dataValidation type="list" allowBlank="1" showInputMessage="1" showErrorMessage="1" errorTitle="Scegli" error="Voce di_x000a_destinazione" promptTitle="Scegli" prompt="Voce di_x000a_destinazione" sqref="C265:C314">
      <formula1>$H$265:$H$314</formula1>
    </dataValidation>
    <dataValidation type="list" allowBlank="1" showInputMessage="1" showErrorMessage="1" errorTitle="Scegli" error="Categoria di_x000a_destinazione" promptTitle="Scegli" prompt="Categoria di_x000a_destinazione" sqref="B379:B388">
      <formula1>$I$378:$I$382</formula1>
    </dataValidation>
    <dataValidation type="list" allowBlank="1" showInputMessage="1" showErrorMessage="1" promptTitle="Seleziona il D.A. 7753" prompt="se scuola operante _x000a_nel territorio della_x000a_Regione Siciliana" sqref="D14">
      <formula1>$D$645:$D$646</formula1>
    </dataValidation>
    <dataValidation type="list" allowBlank="1" showInputMessage="1" showErrorMessage="1" errorTitle="Scegli" error="dalla tendina" promptTitle="Scegli" prompt="Tipo_x000a_Livello 1" sqref="B400:B429">
      <formula1>$I$399:$I$413</formula1>
    </dataValidation>
    <dataValidation type="list" allowBlank="1" showInputMessage="1" showErrorMessage="1" errorTitle="Scegli" error="dalla tendina" promptTitle="Scegli" prompt="Conto_x000a_Livello 2" sqref="C400:C429">
      <formula1>$J$399:$J$421</formula1>
    </dataValidation>
  </dataValidations>
  <hyperlinks>
    <hyperlink ref="F3" r:id="rId1"/>
    <hyperlink ref="F4" r:id="rId2"/>
  </hyperlinks>
  <printOptions horizontalCentered="1"/>
  <pageMargins left="0.39370078740157483" right="0.39370078740157483" top="0.78740157480314965" bottom="0.78740157480314965" header="0.51181102362204722" footer="0.51181102362204722"/>
  <pageSetup paperSize="9" scale="70" orientation="portrait" horizontalDpi="4294967293" r:id="rId3"/>
  <headerFooter alignWithMargins="0">
    <oddFooter>&amp;R&amp;A pagina &amp;P di &amp;N</oddFooter>
  </headerFooter>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tabColor indexed="11"/>
  </sheetPr>
  <dimension ref="A1:GV1405"/>
  <sheetViews>
    <sheetView showGridLines="0" showOutlineSymbols="0" topLeftCell="C1" zoomScaleNormal="100" workbookViewId="0">
      <pane xSplit="4" ySplit="3" topLeftCell="G4" activePane="bottomRight" state="frozen"/>
      <selection activeCell="C1" sqref="C1"/>
      <selection pane="topRight" activeCell="G1" sqref="G1"/>
      <selection pane="bottomLeft" activeCell="C4" sqref="C4"/>
      <selection pane="bottomRight" activeCell="G20" sqref="G20"/>
    </sheetView>
  </sheetViews>
  <sheetFormatPr defaultColWidth="0" defaultRowHeight="12.75" customHeight="1"/>
  <cols>
    <col min="1" max="2" width="0" style="198" hidden="1" customWidth="1"/>
    <col min="3" max="3" width="1.28515625" style="198" customWidth="1"/>
    <col min="4" max="4" width="10.42578125" style="275" customWidth="1"/>
    <col min="5" max="5" width="11.28515625" style="269" bestFit="1" customWidth="1"/>
    <col min="6" max="6" width="37.7109375" style="200" customWidth="1"/>
    <col min="7" max="7" width="17.42578125" style="200" customWidth="1"/>
    <col min="8" max="8" width="36.7109375" style="200" customWidth="1"/>
    <col min="9" max="9" width="11.85546875" style="200" customWidth="1"/>
    <col min="10" max="10" width="29.28515625" style="200" customWidth="1"/>
    <col min="11" max="11" width="41.5703125" style="201" customWidth="1"/>
    <col min="12" max="12" width="24.42578125" style="201" customWidth="1"/>
    <col min="13" max="13" width="14" style="201" customWidth="1"/>
    <col min="14" max="14" width="24.42578125" style="201" customWidth="1"/>
    <col min="15" max="15" width="22.85546875" style="201" customWidth="1"/>
    <col min="16" max="16" width="28.5703125" style="201" customWidth="1"/>
    <col min="17" max="17" width="35.42578125" style="198" customWidth="1"/>
    <col min="18" max="18" width="39.140625" style="200" customWidth="1"/>
    <col min="19" max="19" width="15.28515625" style="200" customWidth="1"/>
    <col min="20" max="20" width="34.85546875" style="202" customWidth="1"/>
    <col min="21" max="21" width="39.140625" style="200" customWidth="1"/>
    <col min="22" max="22" width="15.28515625" style="200" customWidth="1"/>
    <col min="23" max="23" width="34.85546875" style="202" customWidth="1"/>
    <col min="24" max="24" width="39.140625" style="200" customWidth="1"/>
    <col min="25" max="25" width="15.28515625" style="200" customWidth="1"/>
    <col min="26" max="26" width="34.85546875" style="202" customWidth="1"/>
    <col min="27" max="27" width="39.140625" style="200" customWidth="1"/>
    <col min="28" max="28" width="15.28515625" style="200" customWidth="1"/>
    <col min="29" max="29" width="34.85546875" style="202" customWidth="1"/>
    <col min="30" max="30" width="39.140625" style="200" customWidth="1"/>
    <col min="31" max="31" width="15.28515625" style="200" customWidth="1"/>
    <col min="32" max="32" width="34.85546875" style="202" customWidth="1"/>
    <col min="33" max="33" width="13.42578125" customWidth="1"/>
    <col min="34" max="34" width="10.140625" style="198" customWidth="1"/>
    <col min="35" max="35" width="15.28515625" style="200" customWidth="1"/>
    <col min="36" max="36" width="10.140625" style="198" customWidth="1"/>
    <col min="37" max="37" width="15.28515625" style="200" customWidth="1"/>
    <col min="38" max="38" width="10.140625" style="198" customWidth="1"/>
    <col min="39" max="39" width="15.28515625" style="200" customWidth="1"/>
    <col min="40" max="40" width="10.140625" style="198" customWidth="1"/>
    <col min="41" max="41" width="15.28515625" style="200" customWidth="1"/>
    <col min="42" max="16384" width="0" style="198" hidden="1"/>
  </cols>
  <sheetData>
    <row r="1" spans="3:204" ht="25.35" customHeight="1" thickTop="1" thickBot="1">
      <c r="D1" s="1488" t="str">
        <f>CONCATENATE("ENTRATE ",Personalizza!D6)</f>
        <v>ENTRATE 2021</v>
      </c>
      <c r="E1" s="1489"/>
      <c r="F1" s="1490"/>
      <c r="G1" s="199" t="str">
        <f>CONCATENATE(Personalizza!D8," - ",Personalizza!D9," - ",Personalizza!D10)</f>
        <v>Istituto Comprensivo di Esine - Via Chiosi, 4 - tel. 0364/46057 - 0364/46058 - 25040 Esine BS</v>
      </c>
      <c r="H1" s="286"/>
      <c r="L1" s="434"/>
      <c r="M1" s="434"/>
      <c r="N1" s="434"/>
      <c r="O1" s="434"/>
      <c r="P1" s="434"/>
      <c r="Q1" s="215"/>
      <c r="R1" s="359" t="s">
        <v>1826</v>
      </c>
      <c r="S1" s="199"/>
      <c r="U1" s="199"/>
      <c r="V1" s="199"/>
      <c r="X1" s="199"/>
      <c r="Y1" s="199"/>
      <c r="AA1" s="199"/>
      <c r="AB1" s="199"/>
      <c r="AD1" s="199"/>
      <c r="AE1" s="199"/>
      <c r="AH1" s="1485" t="s">
        <v>1017</v>
      </c>
      <c r="AI1" s="1486"/>
      <c r="AJ1" s="1486"/>
      <c r="AK1" s="1486"/>
      <c r="AL1" s="1486"/>
      <c r="AM1" s="1486"/>
      <c r="AN1" s="1486"/>
      <c r="AO1" s="1487"/>
      <c r="GV1" s="14">
        <f>IF('Stampa Determina'!D20=' '!II1,1,2)</f>
        <v>1</v>
      </c>
    </row>
    <row r="2" spans="3:204" ht="13.5" customHeight="1" thickTop="1" thickBot="1">
      <c r="D2" s="1491" t="s">
        <v>802</v>
      </c>
      <c r="E2" s="1492"/>
      <c r="F2" s="1493"/>
      <c r="G2" s="1180"/>
      <c r="H2" s="1171"/>
      <c r="I2" s="1496" t="s">
        <v>307</v>
      </c>
      <c r="J2" s="1497"/>
      <c r="K2" s="1172"/>
      <c r="L2" s="1172"/>
      <c r="M2" s="1172"/>
      <c r="N2" s="1172"/>
      <c r="O2" s="1172"/>
      <c r="P2" s="1172"/>
      <c r="Q2" s="1184"/>
      <c r="R2" s="1185"/>
      <c r="S2" s="808"/>
      <c r="T2" s="808"/>
      <c r="U2" s="808"/>
      <c r="V2" s="808"/>
      <c r="W2" s="808"/>
      <c r="X2" s="808"/>
      <c r="Y2" s="808"/>
      <c r="Z2" s="808"/>
      <c r="AA2" s="808"/>
      <c r="AB2" s="808"/>
      <c r="AC2" s="808"/>
      <c r="AD2" s="808"/>
      <c r="AE2" s="808"/>
      <c r="AF2" s="809"/>
      <c r="AH2" s="1494">
        <v>1</v>
      </c>
      <c r="AI2" s="1495"/>
      <c r="AJ2" s="1498">
        <v>2</v>
      </c>
      <c r="AK2" s="1499"/>
      <c r="AL2" s="1500">
        <v>3</v>
      </c>
      <c r="AM2" s="1501"/>
      <c r="AN2" s="1483">
        <v>4</v>
      </c>
      <c r="AO2" s="1484"/>
    </row>
    <row r="3" spans="3:204" s="209" customFormat="1" ht="28.5" customHeight="1" thickTop="1" thickBot="1">
      <c r="C3" s="1330"/>
      <c r="D3" s="360" t="s">
        <v>1830</v>
      </c>
      <c r="E3" s="361" t="s">
        <v>801</v>
      </c>
      <c r="F3" s="1170" t="s">
        <v>1285</v>
      </c>
      <c r="G3" s="1182" t="s">
        <v>1286</v>
      </c>
      <c r="H3" s="1176" t="s">
        <v>11</v>
      </c>
      <c r="I3" s="1177" t="s">
        <v>1831</v>
      </c>
      <c r="J3" s="1178" t="s">
        <v>1832</v>
      </c>
      <c r="K3" s="1179" t="s">
        <v>1288</v>
      </c>
      <c r="L3" s="1186" t="s">
        <v>1960</v>
      </c>
      <c r="M3" s="1187" t="s">
        <v>1291</v>
      </c>
      <c r="N3" s="1188" t="s">
        <v>1290</v>
      </c>
      <c r="O3" s="1189" t="s">
        <v>1959</v>
      </c>
      <c r="P3" s="1188" t="s">
        <v>8</v>
      </c>
      <c r="Q3" s="1190" t="s">
        <v>1818</v>
      </c>
      <c r="R3" s="1191" t="s">
        <v>257</v>
      </c>
      <c r="S3" s="1183" t="s">
        <v>1286</v>
      </c>
      <c r="T3" s="795" t="s">
        <v>85</v>
      </c>
      <c r="U3" s="796" t="s">
        <v>258</v>
      </c>
      <c r="V3" s="797" t="s">
        <v>1286</v>
      </c>
      <c r="W3" s="798" t="s">
        <v>85</v>
      </c>
      <c r="X3" s="799" t="s">
        <v>259</v>
      </c>
      <c r="Y3" s="800" t="s">
        <v>1286</v>
      </c>
      <c r="Z3" s="801" t="s">
        <v>85</v>
      </c>
      <c r="AA3" s="802" t="s">
        <v>260</v>
      </c>
      <c r="AB3" s="803" t="s">
        <v>1286</v>
      </c>
      <c r="AC3" s="804" t="s">
        <v>85</v>
      </c>
      <c r="AD3" s="805" t="s">
        <v>253</v>
      </c>
      <c r="AE3" s="806" t="s">
        <v>1286</v>
      </c>
      <c r="AF3" s="807" t="s">
        <v>85</v>
      </c>
      <c r="AG3" s="362" t="s">
        <v>1295</v>
      </c>
      <c r="AH3" s="363" t="s">
        <v>261</v>
      </c>
      <c r="AI3" s="364" t="s">
        <v>1286</v>
      </c>
      <c r="AJ3" s="363" t="s">
        <v>261</v>
      </c>
      <c r="AK3" s="364" t="s">
        <v>1286</v>
      </c>
      <c r="AL3" s="363" t="s">
        <v>261</v>
      </c>
      <c r="AM3" s="364" t="s">
        <v>1286</v>
      </c>
      <c r="AN3" s="363" t="s">
        <v>261</v>
      </c>
      <c r="AO3" s="364" t="s">
        <v>1286</v>
      </c>
    </row>
    <row r="4" spans="3:204" s="1092" customFormat="1" ht="30.75" customHeight="1" thickTop="1">
      <c r="C4" s="1091"/>
      <c r="D4" s="387" t="s">
        <v>1405</v>
      </c>
      <c r="E4" s="216">
        <v>44197</v>
      </c>
      <c r="F4" s="365" t="s">
        <v>2000</v>
      </c>
      <c r="G4" s="1181">
        <v>100</v>
      </c>
      <c r="H4" s="1173" t="s">
        <v>1587</v>
      </c>
      <c r="I4" s="1174"/>
      <c r="J4" s="1175"/>
      <c r="K4" s="373" t="s">
        <v>1947</v>
      </c>
      <c r="L4" s="1167" t="s">
        <v>89</v>
      </c>
      <c r="M4" s="373" t="s">
        <v>683</v>
      </c>
      <c r="N4" s="372" t="s">
        <v>1174</v>
      </c>
      <c r="O4" s="371" t="s">
        <v>6</v>
      </c>
      <c r="P4" s="372" t="s">
        <v>262</v>
      </c>
      <c r="Q4" s="374" t="s">
        <v>1297</v>
      </c>
      <c r="R4" s="375" t="s">
        <v>1946</v>
      </c>
      <c r="S4" s="376">
        <v>100</v>
      </c>
      <c r="T4" s="1042" t="s">
        <v>909</v>
      </c>
      <c r="U4" s="375" t="s">
        <v>2009</v>
      </c>
      <c r="V4" s="376">
        <v>0</v>
      </c>
      <c r="W4" s="1042"/>
      <c r="X4" s="375"/>
      <c r="Y4" s="376">
        <v>0</v>
      </c>
      <c r="Z4" s="1042"/>
      <c r="AA4" s="375"/>
      <c r="AB4" s="376">
        <v>0</v>
      </c>
      <c r="AC4" s="1042"/>
      <c r="AD4" s="375"/>
      <c r="AE4" s="376">
        <v>0</v>
      </c>
      <c r="AF4" s="1042"/>
      <c r="AG4" s="377"/>
      <c r="AH4" s="378"/>
      <c r="AI4" s="379">
        <v>0</v>
      </c>
      <c r="AJ4" s="378"/>
      <c r="AK4" s="379"/>
      <c r="AL4" s="378"/>
      <c r="AM4" s="379"/>
      <c r="AN4" s="378"/>
      <c r="AO4" s="379"/>
    </row>
    <row r="5" spans="3:204" s="1092" customFormat="1" ht="30.75" customHeight="1">
      <c r="C5" s="1091"/>
      <c r="D5" s="387" t="s">
        <v>100</v>
      </c>
      <c r="E5" s="216"/>
      <c r="F5" s="365"/>
      <c r="G5" s="366">
        <v>0</v>
      </c>
      <c r="H5" s="380"/>
      <c r="I5" s="368"/>
      <c r="J5" s="369"/>
      <c r="K5" s="370"/>
      <c r="L5" s="1168"/>
      <c r="M5" s="370"/>
      <c r="N5" s="382"/>
      <c r="O5" s="381"/>
      <c r="P5" s="382"/>
      <c r="Q5" s="383"/>
      <c r="R5" s="219"/>
      <c r="S5" s="384">
        <v>0</v>
      </c>
      <c r="T5" s="1043"/>
      <c r="U5" s="219"/>
      <c r="V5" s="384">
        <v>0</v>
      </c>
      <c r="W5" s="1043"/>
      <c r="X5" s="219"/>
      <c r="Y5" s="384">
        <v>0</v>
      </c>
      <c r="Z5" s="1043"/>
      <c r="AA5" s="219"/>
      <c r="AB5" s="384">
        <v>0</v>
      </c>
      <c r="AC5" s="1043"/>
      <c r="AD5" s="219"/>
      <c r="AE5" s="384">
        <v>0</v>
      </c>
      <c r="AF5" s="1043"/>
      <c r="AG5" s="385"/>
      <c r="AH5" s="228"/>
      <c r="AI5" s="386">
        <v>0</v>
      </c>
      <c r="AJ5" s="228"/>
      <c r="AK5" s="386"/>
      <c r="AL5" s="228"/>
      <c r="AM5" s="386"/>
      <c r="AN5" s="228"/>
      <c r="AO5" s="386"/>
    </row>
    <row r="6" spans="3:204" s="1092" customFormat="1" ht="30.75" customHeight="1">
      <c r="C6" s="1091"/>
      <c r="D6" s="387" t="s">
        <v>101</v>
      </c>
      <c r="E6" s="216"/>
      <c r="F6" s="365"/>
      <c r="G6" s="366">
        <v>0</v>
      </c>
      <c r="H6" s="367"/>
      <c r="I6" s="368"/>
      <c r="J6" s="369"/>
      <c r="K6" s="370"/>
      <c r="L6" s="1168"/>
      <c r="M6" s="370"/>
      <c r="N6" s="382"/>
      <c r="O6" s="381"/>
      <c r="P6" s="382"/>
      <c r="Q6" s="383"/>
      <c r="R6" s="219"/>
      <c r="S6" s="384">
        <v>0</v>
      </c>
      <c r="T6" s="1043"/>
      <c r="U6" s="219"/>
      <c r="V6" s="384">
        <v>0</v>
      </c>
      <c r="W6" s="1043"/>
      <c r="X6" s="219"/>
      <c r="Y6" s="384">
        <v>0</v>
      </c>
      <c r="Z6" s="1043"/>
      <c r="AA6" s="219"/>
      <c r="AB6" s="384">
        <v>0</v>
      </c>
      <c r="AC6" s="1043"/>
      <c r="AD6" s="219"/>
      <c r="AE6" s="384">
        <v>0</v>
      </c>
      <c r="AF6" s="1043"/>
      <c r="AG6" s="385"/>
      <c r="AH6" s="228"/>
      <c r="AI6" s="386">
        <v>0</v>
      </c>
      <c r="AJ6" s="228"/>
      <c r="AK6" s="386"/>
      <c r="AL6" s="228"/>
      <c r="AM6" s="386"/>
      <c r="AN6" s="228"/>
      <c r="AO6" s="386"/>
    </row>
    <row r="7" spans="3:204" s="1092" customFormat="1" ht="30.75" customHeight="1">
      <c r="C7" s="1091"/>
      <c r="D7" s="387" t="s">
        <v>102</v>
      </c>
      <c r="E7" s="216"/>
      <c r="F7" s="365"/>
      <c r="G7" s="366">
        <v>0</v>
      </c>
      <c r="H7" s="367"/>
      <c r="I7" s="368"/>
      <c r="J7" s="369"/>
      <c r="K7" s="370"/>
      <c r="L7" s="1167"/>
      <c r="M7" s="373"/>
      <c r="N7" s="372"/>
      <c r="O7" s="371"/>
      <c r="P7" s="372"/>
      <c r="Q7" s="374"/>
      <c r="R7" s="375"/>
      <c r="S7" s="376">
        <v>0</v>
      </c>
      <c r="T7" s="1042"/>
      <c r="U7" s="375"/>
      <c r="V7" s="376">
        <v>0</v>
      </c>
      <c r="W7" s="1042"/>
      <c r="X7" s="375"/>
      <c r="Y7" s="376">
        <v>0</v>
      </c>
      <c r="Z7" s="1042"/>
      <c r="AA7" s="375"/>
      <c r="AB7" s="376">
        <v>0</v>
      </c>
      <c r="AC7" s="1042"/>
      <c r="AD7" s="375"/>
      <c r="AE7" s="376">
        <v>0</v>
      </c>
      <c r="AF7" s="1042"/>
      <c r="AG7" s="377"/>
      <c r="AH7" s="378"/>
      <c r="AI7" s="379">
        <v>0</v>
      </c>
      <c r="AJ7" s="378"/>
      <c r="AK7" s="379"/>
      <c r="AL7" s="378"/>
      <c r="AM7" s="379"/>
      <c r="AN7" s="378"/>
      <c r="AO7" s="379"/>
    </row>
    <row r="8" spans="3:204" s="1092" customFormat="1" ht="30.75" customHeight="1">
      <c r="C8" s="1091"/>
      <c r="D8" s="387" t="s">
        <v>91</v>
      </c>
      <c r="E8" s="216"/>
      <c r="F8" s="388"/>
      <c r="G8" s="389">
        <v>0</v>
      </c>
      <c r="H8" s="390"/>
      <c r="I8" s="368"/>
      <c r="J8" s="369"/>
      <c r="K8" s="370"/>
      <c r="L8" s="1168"/>
      <c r="M8" s="370"/>
      <c r="N8" s="382"/>
      <c r="O8" s="381"/>
      <c r="P8" s="382"/>
      <c r="Q8" s="383"/>
      <c r="R8" s="219"/>
      <c r="S8" s="384">
        <v>0</v>
      </c>
      <c r="T8" s="1043"/>
      <c r="U8" s="219"/>
      <c r="V8" s="384">
        <v>0</v>
      </c>
      <c r="W8" s="1043"/>
      <c r="X8" s="219"/>
      <c r="Y8" s="384">
        <v>0</v>
      </c>
      <c r="Z8" s="1043"/>
      <c r="AA8" s="219"/>
      <c r="AB8" s="384">
        <v>0</v>
      </c>
      <c r="AC8" s="1043"/>
      <c r="AD8" s="219"/>
      <c r="AE8" s="384">
        <v>0</v>
      </c>
      <c r="AF8" s="1043"/>
      <c r="AG8" s="385"/>
      <c r="AH8" s="228"/>
      <c r="AI8" s="386">
        <v>0</v>
      </c>
      <c r="AJ8" s="228"/>
      <c r="AK8" s="386"/>
      <c r="AL8" s="228"/>
      <c r="AM8" s="386"/>
      <c r="AN8" s="228"/>
      <c r="AO8" s="386"/>
    </row>
    <row r="9" spans="3:204" s="1092" customFormat="1" ht="30.75" customHeight="1">
      <c r="C9" s="1091"/>
      <c r="D9" s="387" t="s">
        <v>96</v>
      </c>
      <c r="E9" s="216"/>
      <c r="F9" s="388"/>
      <c r="G9" s="389">
        <v>0</v>
      </c>
      <c r="H9" s="390"/>
      <c r="I9" s="368"/>
      <c r="J9" s="369"/>
      <c r="K9" s="370"/>
      <c r="L9" s="1168"/>
      <c r="M9" s="370"/>
      <c r="N9" s="382"/>
      <c r="O9" s="381"/>
      <c r="P9" s="382"/>
      <c r="Q9" s="383"/>
      <c r="R9" s="219"/>
      <c r="S9" s="384">
        <v>0</v>
      </c>
      <c r="T9" s="1043"/>
      <c r="U9" s="219"/>
      <c r="V9" s="384">
        <v>0</v>
      </c>
      <c r="W9" s="1043"/>
      <c r="X9" s="219"/>
      <c r="Y9" s="384">
        <v>0</v>
      </c>
      <c r="Z9" s="1043"/>
      <c r="AA9" s="219"/>
      <c r="AB9" s="384">
        <v>0</v>
      </c>
      <c r="AC9" s="1043"/>
      <c r="AD9" s="219"/>
      <c r="AE9" s="384">
        <v>0</v>
      </c>
      <c r="AF9" s="1043"/>
      <c r="AG9" s="385"/>
      <c r="AH9" s="228"/>
      <c r="AI9" s="386">
        <v>0</v>
      </c>
      <c r="AJ9" s="228"/>
      <c r="AK9" s="386"/>
      <c r="AL9" s="228"/>
      <c r="AM9" s="386"/>
      <c r="AN9" s="228"/>
      <c r="AO9" s="386"/>
    </row>
    <row r="10" spans="3:204" s="1092" customFormat="1" ht="30.75" customHeight="1">
      <c r="C10" s="1091"/>
      <c r="D10" s="387" t="s">
        <v>97</v>
      </c>
      <c r="E10" s="216"/>
      <c r="F10" s="388"/>
      <c r="G10" s="389"/>
      <c r="H10" s="390"/>
      <c r="I10" s="368"/>
      <c r="J10" s="369"/>
      <c r="K10" s="370"/>
      <c r="L10" s="1168"/>
      <c r="M10" s="370"/>
      <c r="N10" s="382"/>
      <c r="O10" s="381"/>
      <c r="P10" s="382"/>
      <c r="Q10" s="383"/>
      <c r="R10" s="219"/>
      <c r="S10" s="384">
        <v>0</v>
      </c>
      <c r="T10" s="1043"/>
      <c r="U10" s="219"/>
      <c r="V10" s="384">
        <v>0</v>
      </c>
      <c r="W10" s="1043"/>
      <c r="X10" s="219"/>
      <c r="Y10" s="384">
        <v>0</v>
      </c>
      <c r="Z10" s="1043"/>
      <c r="AA10" s="219"/>
      <c r="AB10" s="384">
        <v>0</v>
      </c>
      <c r="AC10" s="1043"/>
      <c r="AD10" s="219"/>
      <c r="AE10" s="384">
        <v>0</v>
      </c>
      <c r="AF10" s="1043"/>
      <c r="AG10" s="385"/>
      <c r="AH10" s="228"/>
      <c r="AI10" s="386"/>
      <c r="AJ10" s="228"/>
      <c r="AK10" s="386"/>
      <c r="AL10" s="228"/>
      <c r="AM10" s="386"/>
      <c r="AN10" s="228"/>
      <c r="AO10" s="386"/>
    </row>
    <row r="11" spans="3:204" s="1092" customFormat="1" ht="30.75" customHeight="1">
      <c r="C11" s="1091"/>
      <c r="D11" s="387" t="s">
        <v>98</v>
      </c>
      <c r="E11" s="216"/>
      <c r="F11" s="365"/>
      <c r="G11" s="366"/>
      <c r="H11" s="367"/>
      <c r="I11" s="368"/>
      <c r="J11" s="369"/>
      <c r="K11" s="370"/>
      <c r="L11" s="1168"/>
      <c r="M11" s="370"/>
      <c r="N11" s="382"/>
      <c r="O11" s="381"/>
      <c r="P11" s="382"/>
      <c r="Q11" s="383"/>
      <c r="R11" s="219"/>
      <c r="S11" s="384">
        <v>0</v>
      </c>
      <c r="T11" s="1043"/>
      <c r="U11" s="219"/>
      <c r="V11" s="384">
        <v>0</v>
      </c>
      <c r="W11" s="1043"/>
      <c r="X11" s="219"/>
      <c r="Y11" s="384">
        <v>0</v>
      </c>
      <c r="Z11" s="1043"/>
      <c r="AA11" s="219"/>
      <c r="AB11" s="384">
        <v>0</v>
      </c>
      <c r="AC11" s="1043"/>
      <c r="AD11" s="219"/>
      <c r="AE11" s="384">
        <v>0</v>
      </c>
      <c r="AF11" s="1043"/>
      <c r="AG11" s="385"/>
      <c r="AH11" s="228"/>
      <c r="AI11" s="386"/>
      <c r="AJ11" s="228"/>
      <c r="AK11" s="386"/>
      <c r="AL11" s="228"/>
      <c r="AM11" s="386"/>
      <c r="AN11" s="228"/>
      <c r="AO11" s="386"/>
    </row>
    <row r="12" spans="3:204" s="1092" customFormat="1" ht="30.75" customHeight="1">
      <c r="C12" s="1091"/>
      <c r="D12" s="387" t="s">
        <v>103</v>
      </c>
      <c r="E12" s="216"/>
      <c r="F12" s="365"/>
      <c r="G12" s="366"/>
      <c r="H12" s="367"/>
      <c r="I12" s="368"/>
      <c r="J12" s="369"/>
      <c r="K12" s="370"/>
      <c r="L12" s="1168"/>
      <c r="M12" s="370"/>
      <c r="N12" s="382"/>
      <c r="O12" s="381"/>
      <c r="P12" s="382"/>
      <c r="Q12" s="383"/>
      <c r="R12" s="219"/>
      <c r="S12" s="384">
        <v>0</v>
      </c>
      <c r="T12" s="1043"/>
      <c r="U12" s="219"/>
      <c r="V12" s="384">
        <v>0</v>
      </c>
      <c r="W12" s="1043"/>
      <c r="X12" s="219"/>
      <c r="Y12" s="384">
        <v>0</v>
      </c>
      <c r="Z12" s="1043"/>
      <c r="AA12" s="219"/>
      <c r="AB12" s="384">
        <v>0</v>
      </c>
      <c r="AC12" s="1043"/>
      <c r="AD12" s="219"/>
      <c r="AE12" s="384">
        <v>0</v>
      </c>
      <c r="AF12" s="1043"/>
      <c r="AG12" s="385"/>
      <c r="AH12" s="228"/>
      <c r="AI12" s="386"/>
      <c r="AJ12" s="228"/>
      <c r="AK12" s="386"/>
      <c r="AL12" s="228"/>
      <c r="AM12" s="386"/>
      <c r="AN12" s="228"/>
      <c r="AO12" s="386"/>
    </row>
    <row r="13" spans="3:204" s="1092" customFormat="1" ht="30.75" customHeight="1">
      <c r="C13" s="1091"/>
      <c r="D13" s="387" t="s">
        <v>1805</v>
      </c>
      <c r="E13" s="216"/>
      <c r="F13" s="365"/>
      <c r="G13" s="366"/>
      <c r="H13" s="367"/>
      <c r="I13" s="368"/>
      <c r="J13" s="369"/>
      <c r="K13" s="370"/>
      <c r="L13" s="1168"/>
      <c r="M13" s="370"/>
      <c r="N13" s="382"/>
      <c r="O13" s="381"/>
      <c r="P13" s="382"/>
      <c r="Q13" s="383"/>
      <c r="R13" s="219"/>
      <c r="S13" s="384">
        <v>0</v>
      </c>
      <c r="T13" s="1043"/>
      <c r="U13" s="219"/>
      <c r="V13" s="384">
        <v>0</v>
      </c>
      <c r="W13" s="1043"/>
      <c r="X13" s="219"/>
      <c r="Y13" s="384">
        <v>0</v>
      </c>
      <c r="Z13" s="1043"/>
      <c r="AA13" s="219"/>
      <c r="AB13" s="384">
        <v>0</v>
      </c>
      <c r="AC13" s="1043"/>
      <c r="AD13" s="219"/>
      <c r="AE13" s="384">
        <v>0</v>
      </c>
      <c r="AF13" s="1043"/>
      <c r="AG13" s="385"/>
      <c r="AH13" s="228"/>
      <c r="AI13" s="386"/>
      <c r="AJ13" s="228"/>
      <c r="AK13" s="386"/>
      <c r="AL13" s="228"/>
      <c r="AM13" s="386"/>
      <c r="AN13" s="228"/>
      <c r="AO13" s="386"/>
    </row>
    <row r="14" spans="3:204" s="1092" customFormat="1" ht="30.75" customHeight="1">
      <c r="C14" s="1091"/>
      <c r="D14" s="387"/>
      <c r="E14" s="216"/>
      <c r="F14" s="365"/>
      <c r="G14" s="366"/>
      <c r="H14" s="367"/>
      <c r="I14" s="368"/>
      <c r="J14" s="369"/>
      <c r="K14" s="370"/>
      <c r="L14" s="1168"/>
      <c r="M14" s="370"/>
      <c r="N14" s="382"/>
      <c r="O14" s="381"/>
      <c r="P14" s="382"/>
      <c r="Q14" s="383"/>
      <c r="R14" s="219"/>
      <c r="S14" s="384"/>
      <c r="T14" s="1043"/>
      <c r="U14" s="219"/>
      <c r="V14" s="384"/>
      <c r="W14" s="1043"/>
      <c r="X14" s="219"/>
      <c r="Y14" s="384">
        <v>0</v>
      </c>
      <c r="Z14" s="1043"/>
      <c r="AA14" s="219"/>
      <c r="AB14" s="384">
        <v>0</v>
      </c>
      <c r="AC14" s="1043"/>
      <c r="AD14" s="219"/>
      <c r="AE14" s="384">
        <v>0</v>
      </c>
      <c r="AF14" s="1043"/>
      <c r="AG14" s="385"/>
      <c r="AH14" s="228"/>
      <c r="AI14" s="386"/>
      <c r="AJ14" s="228"/>
      <c r="AK14" s="386"/>
      <c r="AL14" s="228"/>
      <c r="AM14" s="386"/>
      <c r="AN14" s="228"/>
      <c r="AO14" s="386"/>
    </row>
    <row r="15" spans="3:204" s="1092" customFormat="1" ht="30.75" customHeight="1">
      <c r="C15" s="1091"/>
      <c r="D15" s="387"/>
      <c r="E15" s="216"/>
      <c r="F15" s="365"/>
      <c r="G15" s="366"/>
      <c r="H15" s="367"/>
      <c r="I15" s="368"/>
      <c r="J15" s="369"/>
      <c r="K15" s="370"/>
      <c r="L15" s="1168"/>
      <c r="M15" s="370"/>
      <c r="N15" s="382"/>
      <c r="O15" s="381"/>
      <c r="P15" s="382"/>
      <c r="Q15" s="383"/>
      <c r="R15" s="219"/>
      <c r="S15" s="384"/>
      <c r="T15" s="1043"/>
      <c r="U15" s="219"/>
      <c r="V15" s="384"/>
      <c r="W15" s="1043"/>
      <c r="X15" s="219"/>
      <c r="Y15" s="384"/>
      <c r="Z15" s="1043"/>
      <c r="AA15" s="219"/>
      <c r="AB15" s="384"/>
      <c r="AC15" s="1043"/>
      <c r="AD15" s="219"/>
      <c r="AE15" s="384"/>
      <c r="AF15" s="1043"/>
      <c r="AG15" s="385"/>
      <c r="AH15" s="228"/>
      <c r="AI15" s="386"/>
      <c r="AJ15" s="228"/>
      <c r="AK15" s="386"/>
      <c r="AL15" s="228"/>
      <c r="AM15" s="386"/>
      <c r="AN15" s="228"/>
      <c r="AO15" s="386"/>
    </row>
    <row r="16" spans="3:204" s="1092" customFormat="1" ht="30.75" customHeight="1">
      <c r="C16" s="1091"/>
      <c r="D16" s="387"/>
      <c r="E16" s="216"/>
      <c r="F16" s="365"/>
      <c r="G16" s="366"/>
      <c r="H16" s="367"/>
      <c r="I16" s="368"/>
      <c r="J16" s="369"/>
      <c r="K16" s="370"/>
      <c r="L16" s="1168"/>
      <c r="M16" s="370"/>
      <c r="N16" s="382"/>
      <c r="O16" s="381"/>
      <c r="P16" s="382"/>
      <c r="Q16" s="383"/>
      <c r="R16" s="219"/>
      <c r="S16" s="384"/>
      <c r="T16" s="1043"/>
      <c r="U16" s="219"/>
      <c r="V16" s="384"/>
      <c r="W16" s="1043"/>
      <c r="X16" s="219"/>
      <c r="Y16" s="384"/>
      <c r="Z16" s="1043"/>
      <c r="AA16" s="219"/>
      <c r="AB16" s="384"/>
      <c r="AC16" s="1043"/>
      <c r="AD16" s="219"/>
      <c r="AE16" s="384"/>
      <c r="AF16" s="1043"/>
      <c r="AG16" s="385"/>
      <c r="AH16" s="228"/>
      <c r="AI16" s="386"/>
      <c r="AJ16" s="228"/>
      <c r="AK16" s="386"/>
      <c r="AL16" s="228"/>
      <c r="AM16" s="386"/>
      <c r="AN16" s="228"/>
      <c r="AO16" s="386"/>
    </row>
    <row r="17" spans="3:41" s="1092" customFormat="1" ht="30.75" customHeight="1">
      <c r="C17" s="1091"/>
      <c r="D17" s="387"/>
      <c r="E17" s="216"/>
      <c r="F17" s="365"/>
      <c r="G17" s="366"/>
      <c r="H17" s="367"/>
      <c r="I17" s="368"/>
      <c r="J17" s="369"/>
      <c r="K17" s="370"/>
      <c r="L17" s="1168"/>
      <c r="M17" s="370"/>
      <c r="N17" s="382"/>
      <c r="O17" s="381"/>
      <c r="P17" s="382"/>
      <c r="Q17" s="383"/>
      <c r="R17" s="219"/>
      <c r="S17" s="384"/>
      <c r="T17" s="1043"/>
      <c r="U17" s="219"/>
      <c r="V17" s="384"/>
      <c r="W17" s="1043"/>
      <c r="X17" s="219"/>
      <c r="Y17" s="384"/>
      <c r="Z17" s="1043"/>
      <c r="AA17" s="219"/>
      <c r="AB17" s="384"/>
      <c r="AC17" s="1043"/>
      <c r="AD17" s="219"/>
      <c r="AE17" s="384"/>
      <c r="AF17" s="1043"/>
      <c r="AG17" s="385"/>
      <c r="AH17" s="228"/>
      <c r="AI17" s="386"/>
      <c r="AJ17" s="228"/>
      <c r="AK17" s="386"/>
      <c r="AL17" s="228"/>
      <c r="AM17" s="386"/>
      <c r="AN17" s="228"/>
      <c r="AO17" s="386"/>
    </row>
    <row r="18" spans="3:41" s="1092" customFormat="1" ht="30.75" customHeight="1">
      <c r="C18" s="1091"/>
      <c r="D18" s="387"/>
      <c r="E18" s="216"/>
      <c r="F18" s="365"/>
      <c r="G18" s="366"/>
      <c r="H18" s="367"/>
      <c r="I18" s="368"/>
      <c r="J18" s="369"/>
      <c r="K18" s="370"/>
      <c r="L18" s="1168"/>
      <c r="M18" s="370"/>
      <c r="N18" s="382"/>
      <c r="O18" s="381"/>
      <c r="P18" s="382"/>
      <c r="Q18" s="383"/>
      <c r="R18" s="219"/>
      <c r="S18" s="384"/>
      <c r="T18" s="1043"/>
      <c r="U18" s="219"/>
      <c r="V18" s="384"/>
      <c r="W18" s="1043"/>
      <c r="X18" s="219"/>
      <c r="Y18" s="384"/>
      <c r="Z18" s="1043"/>
      <c r="AA18" s="219"/>
      <c r="AB18" s="384"/>
      <c r="AC18" s="1043"/>
      <c r="AD18" s="219"/>
      <c r="AE18" s="384"/>
      <c r="AF18" s="1043"/>
      <c r="AG18" s="385"/>
      <c r="AH18" s="228"/>
      <c r="AI18" s="386"/>
      <c r="AJ18" s="228"/>
      <c r="AK18" s="386"/>
      <c r="AL18" s="228"/>
      <c r="AM18" s="386"/>
      <c r="AN18" s="228"/>
      <c r="AO18" s="386"/>
    </row>
    <row r="19" spans="3:41" s="1092" customFormat="1" ht="30.75" customHeight="1">
      <c r="C19" s="1091"/>
      <c r="D19" s="387"/>
      <c r="E19" s="216"/>
      <c r="F19" s="365"/>
      <c r="G19" s="366"/>
      <c r="H19" s="367"/>
      <c r="I19" s="368"/>
      <c r="J19" s="369"/>
      <c r="K19" s="370"/>
      <c r="L19" s="1168"/>
      <c r="M19" s="370"/>
      <c r="N19" s="382"/>
      <c r="O19" s="381"/>
      <c r="P19" s="382"/>
      <c r="Q19" s="383"/>
      <c r="R19" s="219"/>
      <c r="S19" s="384"/>
      <c r="T19" s="1043"/>
      <c r="U19" s="219"/>
      <c r="V19" s="384"/>
      <c r="W19" s="1043"/>
      <c r="X19" s="219"/>
      <c r="Y19" s="384"/>
      <c r="Z19" s="1043"/>
      <c r="AA19" s="219"/>
      <c r="AB19" s="384"/>
      <c r="AC19" s="1043"/>
      <c r="AD19" s="219"/>
      <c r="AE19" s="384"/>
      <c r="AF19" s="1043"/>
      <c r="AG19" s="385"/>
      <c r="AH19" s="228"/>
      <c r="AI19" s="386"/>
      <c r="AJ19" s="228"/>
      <c r="AK19" s="386"/>
      <c r="AL19" s="228"/>
      <c r="AM19" s="386"/>
      <c r="AN19" s="228"/>
      <c r="AO19" s="386"/>
    </row>
    <row r="20" spans="3:41" s="1092" customFormat="1" ht="30.75" customHeight="1">
      <c r="C20" s="1091"/>
      <c r="D20" s="387"/>
      <c r="E20" s="216"/>
      <c r="F20" s="365"/>
      <c r="G20" s="366"/>
      <c r="H20" s="367"/>
      <c r="I20" s="368"/>
      <c r="J20" s="369"/>
      <c r="K20" s="370"/>
      <c r="L20" s="1168"/>
      <c r="M20" s="370"/>
      <c r="N20" s="382"/>
      <c r="O20" s="381"/>
      <c r="P20" s="382"/>
      <c r="Q20" s="383"/>
      <c r="R20" s="219"/>
      <c r="S20" s="384"/>
      <c r="T20" s="1043"/>
      <c r="U20" s="219"/>
      <c r="V20" s="384"/>
      <c r="W20" s="1043"/>
      <c r="X20" s="219"/>
      <c r="Y20" s="384"/>
      <c r="Z20" s="1043"/>
      <c r="AA20" s="219"/>
      <c r="AB20" s="384"/>
      <c r="AC20" s="1043"/>
      <c r="AD20" s="219"/>
      <c r="AE20" s="384"/>
      <c r="AF20" s="1043"/>
      <c r="AG20" s="385"/>
      <c r="AH20" s="228"/>
      <c r="AI20" s="386"/>
      <c r="AJ20" s="228"/>
      <c r="AK20" s="386"/>
      <c r="AL20" s="228"/>
      <c r="AM20" s="386"/>
      <c r="AN20" s="228"/>
      <c r="AO20" s="386"/>
    </row>
    <row r="21" spans="3:41" s="1092" customFormat="1" ht="30.75" customHeight="1">
      <c r="C21" s="1091"/>
      <c r="D21" s="387"/>
      <c r="E21" s="216"/>
      <c r="F21" s="365"/>
      <c r="G21" s="366"/>
      <c r="H21" s="367"/>
      <c r="I21" s="368"/>
      <c r="J21" s="369"/>
      <c r="K21" s="370"/>
      <c r="L21" s="1168"/>
      <c r="M21" s="370"/>
      <c r="N21" s="382"/>
      <c r="O21" s="381"/>
      <c r="P21" s="382"/>
      <c r="Q21" s="383"/>
      <c r="R21" s="219"/>
      <c r="S21" s="384"/>
      <c r="T21" s="1043"/>
      <c r="U21" s="219"/>
      <c r="V21" s="384"/>
      <c r="W21" s="1043"/>
      <c r="X21" s="219"/>
      <c r="Y21" s="384"/>
      <c r="Z21" s="1043"/>
      <c r="AA21" s="219"/>
      <c r="AB21" s="384"/>
      <c r="AC21" s="1043"/>
      <c r="AD21" s="219"/>
      <c r="AE21" s="384"/>
      <c r="AF21" s="1043"/>
      <c r="AG21" s="385"/>
      <c r="AH21" s="228"/>
      <c r="AI21" s="386"/>
      <c r="AJ21" s="228"/>
      <c r="AK21" s="386"/>
      <c r="AL21" s="228"/>
      <c r="AM21" s="386"/>
      <c r="AN21" s="228"/>
      <c r="AO21" s="386"/>
    </row>
    <row r="22" spans="3:41" s="1092" customFormat="1" ht="30.75" customHeight="1">
      <c r="C22" s="1091"/>
      <c r="D22" s="387"/>
      <c r="E22" s="216"/>
      <c r="F22" s="365"/>
      <c r="G22" s="366"/>
      <c r="H22" s="367"/>
      <c r="I22" s="368"/>
      <c r="J22" s="369"/>
      <c r="K22" s="370"/>
      <c r="L22" s="1168"/>
      <c r="M22" s="370"/>
      <c r="N22" s="382"/>
      <c r="O22" s="381"/>
      <c r="P22" s="382"/>
      <c r="Q22" s="383"/>
      <c r="R22" s="219"/>
      <c r="S22" s="384"/>
      <c r="T22" s="1043"/>
      <c r="U22" s="219"/>
      <c r="V22" s="384"/>
      <c r="W22" s="1043"/>
      <c r="X22" s="219"/>
      <c r="Y22" s="384"/>
      <c r="Z22" s="1043"/>
      <c r="AA22" s="219"/>
      <c r="AB22" s="384"/>
      <c r="AC22" s="1043"/>
      <c r="AD22" s="219"/>
      <c r="AE22" s="384"/>
      <c r="AF22" s="1043"/>
      <c r="AG22" s="385"/>
      <c r="AH22" s="228"/>
      <c r="AI22" s="386"/>
      <c r="AJ22" s="228"/>
      <c r="AK22" s="386"/>
      <c r="AL22" s="228"/>
      <c r="AM22" s="386"/>
      <c r="AN22" s="228"/>
      <c r="AO22" s="386"/>
    </row>
    <row r="23" spans="3:41" s="1092" customFormat="1" ht="30.75" customHeight="1">
      <c r="C23" s="1091"/>
      <c r="D23" s="387"/>
      <c r="E23" s="216"/>
      <c r="F23" s="365"/>
      <c r="G23" s="366"/>
      <c r="H23" s="367"/>
      <c r="I23" s="368"/>
      <c r="J23" s="369"/>
      <c r="K23" s="370"/>
      <c r="L23" s="1168"/>
      <c r="M23" s="370"/>
      <c r="N23" s="382"/>
      <c r="O23" s="381"/>
      <c r="P23" s="382"/>
      <c r="Q23" s="383"/>
      <c r="R23" s="219"/>
      <c r="S23" s="384"/>
      <c r="T23" s="1043"/>
      <c r="U23" s="219"/>
      <c r="V23" s="384"/>
      <c r="W23" s="1043"/>
      <c r="X23" s="219"/>
      <c r="Y23" s="384"/>
      <c r="Z23" s="1043"/>
      <c r="AA23" s="219"/>
      <c r="AB23" s="384"/>
      <c r="AC23" s="1043"/>
      <c r="AD23" s="219"/>
      <c r="AE23" s="384"/>
      <c r="AF23" s="1043"/>
      <c r="AG23" s="385"/>
      <c r="AH23" s="228"/>
      <c r="AI23" s="386"/>
      <c r="AJ23" s="228"/>
      <c r="AK23" s="386"/>
      <c r="AL23" s="228"/>
      <c r="AM23" s="386"/>
      <c r="AN23" s="228"/>
      <c r="AO23" s="386"/>
    </row>
    <row r="24" spans="3:41" s="1092" customFormat="1" ht="30.75" customHeight="1">
      <c r="C24" s="1091"/>
      <c r="D24" s="387"/>
      <c r="E24" s="216"/>
      <c r="F24" s="365"/>
      <c r="G24" s="366"/>
      <c r="H24" s="367"/>
      <c r="I24" s="368"/>
      <c r="J24" s="369"/>
      <c r="K24" s="370"/>
      <c r="L24" s="1168"/>
      <c r="M24" s="370"/>
      <c r="N24" s="382"/>
      <c r="O24" s="381"/>
      <c r="P24" s="382"/>
      <c r="Q24" s="383"/>
      <c r="R24" s="219"/>
      <c r="S24" s="384"/>
      <c r="T24" s="1043"/>
      <c r="U24" s="219"/>
      <c r="V24" s="384"/>
      <c r="W24" s="1043"/>
      <c r="X24" s="219"/>
      <c r="Y24" s="384"/>
      <c r="Z24" s="1043"/>
      <c r="AA24" s="219"/>
      <c r="AB24" s="384"/>
      <c r="AC24" s="1043"/>
      <c r="AD24" s="219"/>
      <c r="AE24" s="384"/>
      <c r="AF24" s="1043"/>
      <c r="AG24" s="385"/>
      <c r="AH24" s="228"/>
      <c r="AI24" s="386"/>
      <c r="AJ24" s="228"/>
      <c r="AK24" s="386"/>
      <c r="AL24" s="228"/>
      <c r="AM24" s="386"/>
      <c r="AN24" s="228"/>
      <c r="AO24" s="386"/>
    </row>
    <row r="25" spans="3:41" s="1092" customFormat="1" ht="30.75" customHeight="1">
      <c r="C25" s="1091"/>
      <c r="D25" s="387"/>
      <c r="E25" s="216"/>
      <c r="F25" s="365"/>
      <c r="G25" s="366"/>
      <c r="H25" s="367"/>
      <c r="I25" s="368"/>
      <c r="J25" s="369"/>
      <c r="K25" s="370"/>
      <c r="L25" s="1168"/>
      <c r="M25" s="370"/>
      <c r="N25" s="382"/>
      <c r="O25" s="381"/>
      <c r="P25" s="382"/>
      <c r="Q25" s="383"/>
      <c r="R25" s="219"/>
      <c r="S25" s="384"/>
      <c r="T25" s="1043"/>
      <c r="U25" s="219"/>
      <c r="V25" s="384"/>
      <c r="W25" s="1043"/>
      <c r="X25" s="219"/>
      <c r="Y25" s="384"/>
      <c r="Z25" s="1043"/>
      <c r="AA25" s="219"/>
      <c r="AB25" s="384"/>
      <c r="AC25" s="1043"/>
      <c r="AD25" s="219"/>
      <c r="AE25" s="384"/>
      <c r="AF25" s="1043"/>
      <c r="AG25" s="385"/>
      <c r="AH25" s="228"/>
      <c r="AI25" s="386"/>
      <c r="AJ25" s="228"/>
      <c r="AK25" s="386"/>
      <c r="AL25" s="228"/>
      <c r="AM25" s="386"/>
      <c r="AN25" s="228"/>
      <c r="AO25" s="386"/>
    </row>
    <row r="26" spans="3:41" s="1092" customFormat="1" ht="30.75" customHeight="1">
      <c r="C26" s="1091"/>
      <c r="D26" s="387"/>
      <c r="E26" s="216"/>
      <c r="F26" s="365"/>
      <c r="G26" s="366"/>
      <c r="H26" s="367"/>
      <c r="I26" s="368"/>
      <c r="J26" s="369"/>
      <c r="K26" s="370"/>
      <c r="L26" s="1168"/>
      <c r="M26" s="370"/>
      <c r="N26" s="382"/>
      <c r="O26" s="381"/>
      <c r="P26" s="382"/>
      <c r="Q26" s="383"/>
      <c r="R26" s="219"/>
      <c r="S26" s="384"/>
      <c r="T26" s="1043"/>
      <c r="U26" s="219"/>
      <c r="V26" s="384"/>
      <c r="W26" s="1043"/>
      <c r="X26" s="219"/>
      <c r="Y26" s="384"/>
      <c r="Z26" s="1043"/>
      <c r="AA26" s="219"/>
      <c r="AB26" s="384"/>
      <c r="AC26" s="1043"/>
      <c r="AD26" s="219"/>
      <c r="AE26" s="384"/>
      <c r="AF26" s="1043"/>
      <c r="AG26" s="385"/>
      <c r="AH26" s="228"/>
      <c r="AI26" s="386"/>
      <c r="AJ26" s="228"/>
      <c r="AK26" s="386"/>
      <c r="AL26" s="228"/>
      <c r="AM26" s="386"/>
      <c r="AN26" s="228"/>
      <c r="AO26" s="386"/>
    </row>
    <row r="27" spans="3:41" s="1092" customFormat="1" ht="30.75" customHeight="1">
      <c r="C27" s="1091"/>
      <c r="D27" s="387"/>
      <c r="E27" s="216"/>
      <c r="F27" s="365"/>
      <c r="G27" s="366"/>
      <c r="H27" s="367"/>
      <c r="I27" s="368"/>
      <c r="J27" s="369"/>
      <c r="K27" s="370"/>
      <c r="L27" s="1168"/>
      <c r="M27" s="370"/>
      <c r="N27" s="382"/>
      <c r="O27" s="381"/>
      <c r="P27" s="382"/>
      <c r="Q27" s="383"/>
      <c r="R27" s="219"/>
      <c r="S27" s="384"/>
      <c r="T27" s="1043"/>
      <c r="U27" s="219"/>
      <c r="V27" s="384"/>
      <c r="W27" s="1043"/>
      <c r="X27" s="219"/>
      <c r="Y27" s="384"/>
      <c r="Z27" s="1043"/>
      <c r="AA27" s="219"/>
      <c r="AB27" s="384"/>
      <c r="AC27" s="1043"/>
      <c r="AD27" s="219"/>
      <c r="AE27" s="384"/>
      <c r="AF27" s="1043"/>
      <c r="AG27" s="385"/>
      <c r="AH27" s="228"/>
      <c r="AI27" s="386"/>
      <c r="AJ27" s="228"/>
      <c r="AK27" s="386"/>
      <c r="AL27" s="228"/>
      <c r="AM27" s="386"/>
      <c r="AN27" s="228"/>
      <c r="AO27" s="386"/>
    </row>
    <row r="28" spans="3:41" s="1092" customFormat="1" ht="30.75" customHeight="1">
      <c r="C28" s="1091"/>
      <c r="D28" s="387"/>
      <c r="E28" s="216"/>
      <c r="F28" s="365"/>
      <c r="G28" s="366"/>
      <c r="H28" s="367"/>
      <c r="I28" s="368"/>
      <c r="J28" s="369"/>
      <c r="K28" s="370"/>
      <c r="L28" s="1168"/>
      <c r="M28" s="370"/>
      <c r="N28" s="382"/>
      <c r="O28" s="381"/>
      <c r="P28" s="382"/>
      <c r="Q28" s="383"/>
      <c r="R28" s="219"/>
      <c r="S28" s="384"/>
      <c r="T28" s="1043"/>
      <c r="U28" s="219"/>
      <c r="V28" s="384"/>
      <c r="W28" s="1043"/>
      <c r="X28" s="219"/>
      <c r="Y28" s="384"/>
      <c r="Z28" s="1043"/>
      <c r="AA28" s="219"/>
      <c r="AB28" s="384"/>
      <c r="AC28" s="1043"/>
      <c r="AD28" s="219"/>
      <c r="AE28" s="384"/>
      <c r="AF28" s="1043"/>
      <c r="AG28" s="385"/>
      <c r="AH28" s="228"/>
      <c r="AI28" s="386"/>
      <c r="AJ28" s="228"/>
      <c r="AK28" s="386"/>
      <c r="AL28" s="228"/>
      <c r="AM28" s="386"/>
      <c r="AN28" s="228"/>
      <c r="AO28" s="386"/>
    </row>
    <row r="29" spans="3:41" s="1092" customFormat="1" ht="30.75" customHeight="1">
      <c r="C29" s="1091"/>
      <c r="D29" s="387"/>
      <c r="E29" s="216"/>
      <c r="F29" s="365"/>
      <c r="G29" s="366"/>
      <c r="H29" s="367"/>
      <c r="I29" s="368"/>
      <c r="J29" s="369"/>
      <c r="K29" s="370"/>
      <c r="L29" s="1168"/>
      <c r="M29" s="370"/>
      <c r="N29" s="382"/>
      <c r="O29" s="381"/>
      <c r="P29" s="382"/>
      <c r="Q29" s="383"/>
      <c r="R29" s="219"/>
      <c r="S29" s="384"/>
      <c r="T29" s="1043"/>
      <c r="U29" s="219"/>
      <c r="V29" s="384"/>
      <c r="W29" s="1043"/>
      <c r="X29" s="219"/>
      <c r="Y29" s="384"/>
      <c r="Z29" s="1043"/>
      <c r="AA29" s="219"/>
      <c r="AB29" s="384"/>
      <c r="AC29" s="1043"/>
      <c r="AD29" s="219"/>
      <c r="AE29" s="384"/>
      <c r="AF29" s="1043"/>
      <c r="AG29" s="385"/>
      <c r="AH29" s="228"/>
      <c r="AI29" s="386"/>
      <c r="AJ29" s="228"/>
      <c r="AK29" s="386"/>
      <c r="AL29" s="228"/>
      <c r="AM29" s="386"/>
      <c r="AN29" s="228"/>
      <c r="AO29" s="386"/>
    </row>
    <row r="30" spans="3:41" s="1092" customFormat="1" ht="30.75" customHeight="1">
      <c r="C30" s="1091"/>
      <c r="D30" s="387"/>
      <c r="E30" s="216"/>
      <c r="F30" s="365"/>
      <c r="G30" s="366"/>
      <c r="H30" s="367"/>
      <c r="I30" s="368"/>
      <c r="J30" s="369"/>
      <c r="K30" s="370"/>
      <c r="L30" s="1168"/>
      <c r="M30" s="370"/>
      <c r="N30" s="382"/>
      <c r="O30" s="381"/>
      <c r="P30" s="382"/>
      <c r="Q30" s="383"/>
      <c r="R30" s="219"/>
      <c r="S30" s="384"/>
      <c r="T30" s="1043"/>
      <c r="U30" s="219"/>
      <c r="V30" s="384"/>
      <c r="W30" s="1043"/>
      <c r="X30" s="219"/>
      <c r="Y30" s="384"/>
      <c r="Z30" s="1043"/>
      <c r="AA30" s="219"/>
      <c r="AB30" s="384"/>
      <c r="AC30" s="1043"/>
      <c r="AD30" s="219"/>
      <c r="AE30" s="384"/>
      <c r="AF30" s="1043"/>
      <c r="AG30" s="385"/>
      <c r="AH30" s="228"/>
      <c r="AI30" s="386"/>
      <c r="AJ30" s="228"/>
      <c r="AK30" s="386"/>
      <c r="AL30" s="228"/>
      <c r="AM30" s="386"/>
      <c r="AN30" s="228"/>
      <c r="AO30" s="386"/>
    </row>
    <row r="31" spans="3:41" s="1092" customFormat="1" ht="30.75" customHeight="1">
      <c r="C31" s="1091"/>
      <c r="D31" s="387"/>
      <c r="E31" s="216"/>
      <c r="F31" s="365"/>
      <c r="G31" s="366"/>
      <c r="H31" s="367"/>
      <c r="I31" s="368"/>
      <c r="J31" s="369"/>
      <c r="K31" s="370"/>
      <c r="L31" s="1168"/>
      <c r="M31" s="370"/>
      <c r="N31" s="382"/>
      <c r="O31" s="381"/>
      <c r="P31" s="382"/>
      <c r="Q31" s="383"/>
      <c r="R31" s="219"/>
      <c r="S31" s="384"/>
      <c r="T31" s="1043"/>
      <c r="U31" s="219"/>
      <c r="V31" s="384"/>
      <c r="W31" s="1043"/>
      <c r="X31" s="219"/>
      <c r="Y31" s="384"/>
      <c r="Z31" s="1043"/>
      <c r="AA31" s="219"/>
      <c r="AB31" s="384"/>
      <c r="AC31" s="1043"/>
      <c r="AD31" s="219"/>
      <c r="AE31" s="384"/>
      <c r="AF31" s="1043"/>
      <c r="AG31" s="385"/>
      <c r="AH31" s="228"/>
      <c r="AI31" s="386"/>
      <c r="AJ31" s="228"/>
      <c r="AK31" s="386"/>
      <c r="AL31" s="228"/>
      <c r="AM31" s="386"/>
      <c r="AN31" s="228"/>
      <c r="AO31" s="386"/>
    </row>
    <row r="32" spans="3:41" s="1092" customFormat="1" ht="30.75" customHeight="1">
      <c r="C32" s="1091"/>
      <c r="D32" s="387"/>
      <c r="E32" s="216"/>
      <c r="F32" s="365"/>
      <c r="G32" s="366"/>
      <c r="H32" s="367"/>
      <c r="I32" s="368"/>
      <c r="J32" s="369"/>
      <c r="K32" s="370"/>
      <c r="L32" s="1168"/>
      <c r="M32" s="370"/>
      <c r="N32" s="382"/>
      <c r="O32" s="381"/>
      <c r="P32" s="382"/>
      <c r="Q32" s="383"/>
      <c r="R32" s="219"/>
      <c r="S32" s="384"/>
      <c r="T32" s="1043"/>
      <c r="U32" s="219"/>
      <c r="V32" s="384"/>
      <c r="W32" s="1043"/>
      <c r="X32" s="219"/>
      <c r="Y32" s="384"/>
      <c r="Z32" s="1043"/>
      <c r="AA32" s="219"/>
      <c r="AB32" s="384"/>
      <c r="AC32" s="1043"/>
      <c r="AD32" s="219"/>
      <c r="AE32" s="384"/>
      <c r="AF32" s="1043"/>
      <c r="AG32" s="385"/>
      <c r="AH32" s="228"/>
      <c r="AI32" s="386"/>
      <c r="AJ32" s="228"/>
      <c r="AK32" s="386"/>
      <c r="AL32" s="228"/>
      <c r="AM32" s="386"/>
      <c r="AN32" s="228"/>
      <c r="AO32" s="386"/>
    </row>
    <row r="33" spans="3:41" s="1092" customFormat="1" ht="30.75" customHeight="1">
      <c r="C33" s="1091"/>
      <c r="D33" s="387"/>
      <c r="E33" s="216"/>
      <c r="F33" s="365"/>
      <c r="G33" s="366"/>
      <c r="H33" s="367"/>
      <c r="I33" s="368"/>
      <c r="J33" s="369"/>
      <c r="K33" s="370"/>
      <c r="L33" s="1168"/>
      <c r="M33" s="370"/>
      <c r="N33" s="382"/>
      <c r="O33" s="381"/>
      <c r="P33" s="382"/>
      <c r="Q33" s="383"/>
      <c r="R33" s="219"/>
      <c r="S33" s="384"/>
      <c r="T33" s="1043"/>
      <c r="U33" s="219"/>
      <c r="V33" s="384"/>
      <c r="W33" s="1043"/>
      <c r="X33" s="219"/>
      <c r="Y33" s="384"/>
      <c r="Z33" s="1043"/>
      <c r="AA33" s="219"/>
      <c r="AB33" s="384"/>
      <c r="AC33" s="1043"/>
      <c r="AD33" s="219"/>
      <c r="AE33" s="384"/>
      <c r="AF33" s="1043"/>
      <c r="AG33" s="385"/>
      <c r="AH33" s="228"/>
      <c r="AI33" s="386"/>
      <c r="AJ33" s="228"/>
      <c r="AK33" s="386"/>
      <c r="AL33" s="228"/>
      <c r="AM33" s="386"/>
      <c r="AN33" s="228"/>
      <c r="AO33" s="386"/>
    </row>
    <row r="34" spans="3:41" s="1092" customFormat="1" ht="30.75" customHeight="1">
      <c r="C34" s="1091"/>
      <c r="D34" s="387"/>
      <c r="E34" s="216"/>
      <c r="F34" s="365"/>
      <c r="G34" s="366"/>
      <c r="H34" s="367"/>
      <c r="I34" s="368"/>
      <c r="J34" s="369"/>
      <c r="K34" s="370"/>
      <c r="L34" s="1168"/>
      <c r="M34" s="370"/>
      <c r="N34" s="382"/>
      <c r="O34" s="381"/>
      <c r="P34" s="382"/>
      <c r="Q34" s="383"/>
      <c r="R34" s="219"/>
      <c r="S34" s="384"/>
      <c r="T34" s="1043"/>
      <c r="U34" s="219"/>
      <c r="V34" s="384"/>
      <c r="W34" s="1043"/>
      <c r="X34" s="219"/>
      <c r="Y34" s="384"/>
      <c r="Z34" s="1043"/>
      <c r="AA34" s="219"/>
      <c r="AB34" s="384"/>
      <c r="AC34" s="1043"/>
      <c r="AD34" s="219"/>
      <c r="AE34" s="384"/>
      <c r="AF34" s="1043"/>
      <c r="AG34" s="385"/>
      <c r="AH34" s="228"/>
      <c r="AI34" s="386"/>
      <c r="AJ34" s="228"/>
      <c r="AK34" s="386"/>
      <c r="AL34" s="228"/>
      <c r="AM34" s="386"/>
      <c r="AN34" s="228"/>
      <c r="AO34" s="386"/>
    </row>
    <row r="35" spans="3:41" s="1092" customFormat="1" ht="30.75" customHeight="1">
      <c r="C35" s="1091"/>
      <c r="D35" s="387"/>
      <c r="E35" s="216"/>
      <c r="F35" s="365"/>
      <c r="G35" s="366"/>
      <c r="H35" s="367"/>
      <c r="I35" s="368"/>
      <c r="J35" s="369"/>
      <c r="K35" s="370"/>
      <c r="L35" s="1168"/>
      <c r="M35" s="370"/>
      <c r="N35" s="382"/>
      <c r="O35" s="381"/>
      <c r="P35" s="382"/>
      <c r="Q35" s="383"/>
      <c r="R35" s="219"/>
      <c r="S35" s="384"/>
      <c r="T35" s="1043"/>
      <c r="U35" s="219"/>
      <c r="V35" s="384"/>
      <c r="W35" s="1043"/>
      <c r="X35" s="219"/>
      <c r="Y35" s="384"/>
      <c r="Z35" s="1043"/>
      <c r="AA35" s="219"/>
      <c r="AB35" s="384"/>
      <c r="AC35" s="1043"/>
      <c r="AD35" s="219"/>
      <c r="AE35" s="384"/>
      <c r="AF35" s="1043"/>
      <c r="AG35" s="385"/>
      <c r="AH35" s="228"/>
      <c r="AI35" s="386"/>
      <c r="AJ35" s="228"/>
      <c r="AK35" s="386"/>
      <c r="AL35" s="228"/>
      <c r="AM35" s="386"/>
      <c r="AN35" s="228"/>
      <c r="AO35" s="386"/>
    </row>
    <row r="36" spans="3:41" s="1092" customFormat="1" ht="30.75" customHeight="1">
      <c r="C36" s="1091"/>
      <c r="D36" s="387"/>
      <c r="E36" s="216"/>
      <c r="F36" s="365"/>
      <c r="G36" s="366"/>
      <c r="H36" s="367"/>
      <c r="I36" s="368"/>
      <c r="J36" s="369"/>
      <c r="K36" s="370"/>
      <c r="L36" s="1168"/>
      <c r="M36" s="370"/>
      <c r="N36" s="382"/>
      <c r="O36" s="381"/>
      <c r="P36" s="382"/>
      <c r="Q36" s="383"/>
      <c r="R36" s="219"/>
      <c r="S36" s="384"/>
      <c r="T36" s="1043"/>
      <c r="U36" s="219"/>
      <c r="V36" s="384"/>
      <c r="W36" s="1043"/>
      <c r="X36" s="219"/>
      <c r="Y36" s="384"/>
      <c r="Z36" s="1043"/>
      <c r="AA36" s="219"/>
      <c r="AB36" s="384"/>
      <c r="AC36" s="1043"/>
      <c r="AD36" s="219"/>
      <c r="AE36" s="384"/>
      <c r="AF36" s="1043"/>
      <c r="AG36" s="385"/>
      <c r="AH36" s="228"/>
      <c r="AI36" s="386"/>
      <c r="AJ36" s="228"/>
      <c r="AK36" s="386"/>
      <c r="AL36" s="228"/>
      <c r="AM36" s="386"/>
      <c r="AN36" s="228"/>
      <c r="AO36" s="386"/>
    </row>
    <row r="37" spans="3:41" s="1092" customFormat="1" ht="30.75" customHeight="1">
      <c r="C37" s="1091"/>
      <c r="D37" s="387"/>
      <c r="E37" s="216"/>
      <c r="F37" s="365"/>
      <c r="G37" s="366"/>
      <c r="H37" s="367"/>
      <c r="I37" s="368"/>
      <c r="J37" s="369"/>
      <c r="K37" s="370"/>
      <c r="L37" s="1168"/>
      <c r="M37" s="370"/>
      <c r="N37" s="382"/>
      <c r="O37" s="381"/>
      <c r="P37" s="382"/>
      <c r="Q37" s="383"/>
      <c r="R37" s="219"/>
      <c r="S37" s="384"/>
      <c r="T37" s="1043"/>
      <c r="U37" s="219"/>
      <c r="V37" s="384"/>
      <c r="W37" s="1043"/>
      <c r="X37" s="219"/>
      <c r="Y37" s="384"/>
      <c r="Z37" s="1043"/>
      <c r="AA37" s="219"/>
      <c r="AB37" s="384"/>
      <c r="AC37" s="1043"/>
      <c r="AD37" s="219"/>
      <c r="AE37" s="384"/>
      <c r="AF37" s="1043"/>
      <c r="AG37" s="385"/>
      <c r="AH37" s="228"/>
      <c r="AI37" s="386"/>
      <c r="AJ37" s="228"/>
      <c r="AK37" s="386"/>
      <c r="AL37" s="228"/>
      <c r="AM37" s="386"/>
      <c r="AN37" s="228"/>
      <c r="AO37" s="386"/>
    </row>
    <row r="38" spans="3:41" s="1092" customFormat="1" ht="30.75" customHeight="1">
      <c r="C38" s="1091"/>
      <c r="D38" s="387"/>
      <c r="E38" s="216"/>
      <c r="F38" s="365"/>
      <c r="G38" s="366"/>
      <c r="H38" s="367"/>
      <c r="I38" s="368"/>
      <c r="J38" s="369"/>
      <c r="K38" s="370"/>
      <c r="L38" s="1168"/>
      <c r="M38" s="370"/>
      <c r="N38" s="382"/>
      <c r="O38" s="381"/>
      <c r="P38" s="382"/>
      <c r="Q38" s="383"/>
      <c r="R38" s="219"/>
      <c r="S38" s="384"/>
      <c r="T38" s="1043"/>
      <c r="U38" s="219"/>
      <c r="V38" s="384"/>
      <c r="W38" s="1043"/>
      <c r="X38" s="219"/>
      <c r="Y38" s="384"/>
      <c r="Z38" s="1043"/>
      <c r="AA38" s="219"/>
      <c r="AB38" s="384"/>
      <c r="AC38" s="1043"/>
      <c r="AD38" s="219"/>
      <c r="AE38" s="384"/>
      <c r="AF38" s="1043"/>
      <c r="AG38" s="385"/>
      <c r="AH38" s="228"/>
      <c r="AI38" s="386"/>
      <c r="AJ38" s="228"/>
      <c r="AK38" s="386"/>
      <c r="AL38" s="228"/>
      <c r="AM38" s="386"/>
      <c r="AN38" s="228"/>
      <c r="AO38" s="386"/>
    </row>
    <row r="39" spans="3:41" s="1092" customFormat="1" ht="30.75" customHeight="1">
      <c r="C39" s="1091"/>
      <c r="D39" s="387"/>
      <c r="E39" s="216"/>
      <c r="F39" s="365"/>
      <c r="G39" s="366"/>
      <c r="H39" s="367"/>
      <c r="I39" s="368"/>
      <c r="J39" s="369"/>
      <c r="K39" s="370"/>
      <c r="L39" s="1168"/>
      <c r="M39" s="370"/>
      <c r="N39" s="382"/>
      <c r="O39" s="381"/>
      <c r="P39" s="382"/>
      <c r="Q39" s="383"/>
      <c r="R39" s="219"/>
      <c r="S39" s="384"/>
      <c r="T39" s="1043"/>
      <c r="U39" s="219"/>
      <c r="V39" s="384"/>
      <c r="W39" s="1043"/>
      <c r="X39" s="219"/>
      <c r="Y39" s="384"/>
      <c r="Z39" s="1043"/>
      <c r="AA39" s="219"/>
      <c r="AB39" s="384"/>
      <c r="AC39" s="1043"/>
      <c r="AD39" s="219"/>
      <c r="AE39" s="384"/>
      <c r="AF39" s="1043"/>
      <c r="AG39" s="385"/>
      <c r="AH39" s="228"/>
      <c r="AI39" s="386"/>
      <c r="AJ39" s="228"/>
      <c r="AK39" s="386"/>
      <c r="AL39" s="228"/>
      <c r="AM39" s="386"/>
      <c r="AN39" s="228"/>
      <c r="AO39" s="386"/>
    </row>
    <row r="40" spans="3:41" s="1092" customFormat="1" ht="30.75" customHeight="1">
      <c r="C40" s="1091"/>
      <c r="D40" s="387"/>
      <c r="E40" s="216"/>
      <c r="F40" s="365"/>
      <c r="G40" s="366"/>
      <c r="H40" s="367"/>
      <c r="I40" s="368"/>
      <c r="J40" s="369"/>
      <c r="K40" s="370"/>
      <c r="L40" s="1168"/>
      <c r="M40" s="370"/>
      <c r="N40" s="382"/>
      <c r="O40" s="381"/>
      <c r="P40" s="382"/>
      <c r="Q40" s="383"/>
      <c r="R40" s="219"/>
      <c r="S40" s="384"/>
      <c r="T40" s="1043"/>
      <c r="U40" s="219"/>
      <c r="V40" s="384"/>
      <c r="W40" s="1043"/>
      <c r="X40" s="219"/>
      <c r="Y40" s="384"/>
      <c r="Z40" s="1043"/>
      <c r="AA40" s="219"/>
      <c r="AB40" s="384"/>
      <c r="AC40" s="1043"/>
      <c r="AD40" s="219"/>
      <c r="AE40" s="384"/>
      <c r="AF40" s="1043"/>
      <c r="AG40" s="385"/>
      <c r="AH40" s="228"/>
      <c r="AI40" s="386"/>
      <c r="AJ40" s="228"/>
      <c r="AK40" s="386"/>
      <c r="AL40" s="228"/>
      <c r="AM40" s="386"/>
      <c r="AN40" s="228"/>
      <c r="AO40" s="386"/>
    </row>
    <row r="41" spans="3:41" s="1092" customFormat="1" ht="30.75" customHeight="1">
      <c r="C41" s="1091"/>
      <c r="D41" s="387"/>
      <c r="E41" s="216"/>
      <c r="F41" s="365"/>
      <c r="G41" s="366"/>
      <c r="H41" s="367"/>
      <c r="I41" s="368"/>
      <c r="J41" s="369"/>
      <c r="K41" s="370"/>
      <c r="L41" s="1168"/>
      <c r="M41" s="370"/>
      <c r="N41" s="382"/>
      <c r="O41" s="381"/>
      <c r="P41" s="382"/>
      <c r="Q41" s="383"/>
      <c r="R41" s="219"/>
      <c r="S41" s="384"/>
      <c r="T41" s="1043"/>
      <c r="U41" s="219"/>
      <c r="V41" s="384"/>
      <c r="W41" s="1043"/>
      <c r="X41" s="219"/>
      <c r="Y41" s="384"/>
      <c r="Z41" s="1043"/>
      <c r="AA41" s="219"/>
      <c r="AB41" s="384"/>
      <c r="AC41" s="1043"/>
      <c r="AD41" s="219"/>
      <c r="AE41" s="384"/>
      <c r="AF41" s="1043"/>
      <c r="AG41" s="385"/>
      <c r="AH41" s="228"/>
      <c r="AI41" s="386"/>
      <c r="AJ41" s="228"/>
      <c r="AK41" s="386"/>
      <c r="AL41" s="228"/>
      <c r="AM41" s="386"/>
      <c r="AN41" s="228"/>
      <c r="AO41" s="386"/>
    </row>
    <row r="42" spans="3:41" s="1092" customFormat="1" ht="30.75" customHeight="1">
      <c r="C42" s="1091"/>
      <c r="D42" s="387"/>
      <c r="E42" s="216"/>
      <c r="F42" s="365"/>
      <c r="G42" s="366"/>
      <c r="H42" s="367"/>
      <c r="I42" s="368"/>
      <c r="J42" s="369"/>
      <c r="K42" s="370"/>
      <c r="L42" s="1168"/>
      <c r="M42" s="370"/>
      <c r="N42" s="382"/>
      <c r="O42" s="381"/>
      <c r="P42" s="382"/>
      <c r="Q42" s="383"/>
      <c r="R42" s="219"/>
      <c r="S42" s="384"/>
      <c r="T42" s="1043"/>
      <c r="U42" s="219"/>
      <c r="V42" s="384"/>
      <c r="W42" s="1043"/>
      <c r="X42" s="219"/>
      <c r="Y42" s="384"/>
      <c r="Z42" s="1043"/>
      <c r="AA42" s="219"/>
      <c r="AB42" s="384"/>
      <c r="AC42" s="1043"/>
      <c r="AD42" s="219"/>
      <c r="AE42" s="384"/>
      <c r="AF42" s="1043"/>
      <c r="AG42" s="385"/>
      <c r="AH42" s="228"/>
      <c r="AI42" s="386"/>
      <c r="AJ42" s="228"/>
      <c r="AK42" s="386"/>
      <c r="AL42" s="228"/>
      <c r="AM42" s="386"/>
      <c r="AN42" s="228"/>
      <c r="AO42" s="386"/>
    </row>
    <row r="43" spans="3:41" s="1092" customFormat="1" ht="30.75" customHeight="1">
      <c r="C43" s="1091"/>
      <c r="D43" s="387"/>
      <c r="E43" s="216"/>
      <c r="F43" s="365"/>
      <c r="G43" s="366"/>
      <c r="H43" s="367"/>
      <c r="I43" s="368"/>
      <c r="J43" s="369"/>
      <c r="K43" s="370"/>
      <c r="L43" s="1168"/>
      <c r="M43" s="370"/>
      <c r="N43" s="382"/>
      <c r="O43" s="381"/>
      <c r="P43" s="382"/>
      <c r="Q43" s="383"/>
      <c r="R43" s="219"/>
      <c r="S43" s="384"/>
      <c r="T43" s="1043"/>
      <c r="U43" s="219"/>
      <c r="V43" s="384"/>
      <c r="W43" s="1043"/>
      <c r="X43" s="219"/>
      <c r="Y43" s="384"/>
      <c r="Z43" s="1043"/>
      <c r="AA43" s="219"/>
      <c r="AB43" s="384"/>
      <c r="AC43" s="1043"/>
      <c r="AD43" s="219"/>
      <c r="AE43" s="384"/>
      <c r="AF43" s="1043"/>
      <c r="AG43" s="385"/>
      <c r="AH43" s="228"/>
      <c r="AI43" s="386"/>
      <c r="AJ43" s="228"/>
      <c r="AK43" s="386"/>
      <c r="AL43" s="228"/>
      <c r="AM43" s="386"/>
      <c r="AN43" s="228"/>
      <c r="AO43" s="386"/>
    </row>
    <row r="44" spans="3:41" s="1092" customFormat="1" ht="30.75" customHeight="1">
      <c r="C44" s="1091"/>
      <c r="D44" s="387"/>
      <c r="E44" s="216"/>
      <c r="F44" s="365"/>
      <c r="G44" s="366"/>
      <c r="H44" s="367"/>
      <c r="I44" s="368"/>
      <c r="J44" s="369"/>
      <c r="K44" s="370"/>
      <c r="L44" s="1168"/>
      <c r="M44" s="370"/>
      <c r="N44" s="382"/>
      <c r="O44" s="381"/>
      <c r="P44" s="382"/>
      <c r="Q44" s="383"/>
      <c r="R44" s="219"/>
      <c r="S44" s="384"/>
      <c r="T44" s="1043"/>
      <c r="U44" s="219"/>
      <c r="V44" s="384"/>
      <c r="W44" s="1043"/>
      <c r="X44" s="219"/>
      <c r="Y44" s="384"/>
      <c r="Z44" s="1043"/>
      <c r="AA44" s="219"/>
      <c r="AB44" s="384"/>
      <c r="AC44" s="1043"/>
      <c r="AD44" s="219"/>
      <c r="AE44" s="384"/>
      <c r="AF44" s="1043"/>
      <c r="AG44" s="385"/>
      <c r="AH44" s="228"/>
      <c r="AI44" s="386"/>
      <c r="AJ44" s="228"/>
      <c r="AK44" s="386"/>
      <c r="AL44" s="228"/>
      <c r="AM44" s="386"/>
      <c r="AN44" s="228"/>
      <c r="AO44" s="386"/>
    </row>
    <row r="45" spans="3:41" s="1092" customFormat="1" ht="30.75" customHeight="1">
      <c r="C45" s="1091"/>
      <c r="D45" s="387"/>
      <c r="E45" s="216"/>
      <c r="F45" s="365"/>
      <c r="G45" s="366"/>
      <c r="H45" s="367"/>
      <c r="I45" s="368"/>
      <c r="J45" s="369"/>
      <c r="K45" s="370"/>
      <c r="L45" s="1168"/>
      <c r="M45" s="370"/>
      <c r="N45" s="382"/>
      <c r="O45" s="381"/>
      <c r="P45" s="382"/>
      <c r="Q45" s="383"/>
      <c r="R45" s="219"/>
      <c r="S45" s="384"/>
      <c r="T45" s="1043"/>
      <c r="U45" s="219"/>
      <c r="V45" s="384"/>
      <c r="W45" s="1043"/>
      <c r="X45" s="219"/>
      <c r="Y45" s="384"/>
      <c r="Z45" s="1043"/>
      <c r="AA45" s="219"/>
      <c r="AB45" s="384"/>
      <c r="AC45" s="1043"/>
      <c r="AD45" s="219"/>
      <c r="AE45" s="384"/>
      <c r="AF45" s="1043"/>
      <c r="AG45" s="385"/>
      <c r="AH45" s="228"/>
      <c r="AI45" s="386"/>
      <c r="AJ45" s="228"/>
      <c r="AK45" s="386"/>
      <c r="AL45" s="228"/>
      <c r="AM45" s="386"/>
      <c r="AN45" s="228"/>
      <c r="AO45" s="386"/>
    </row>
    <row r="46" spans="3:41" s="1092" customFormat="1" ht="30.75" customHeight="1">
      <c r="C46" s="1091"/>
      <c r="D46" s="387"/>
      <c r="E46" s="216"/>
      <c r="F46" s="365"/>
      <c r="G46" s="366"/>
      <c r="H46" s="367"/>
      <c r="I46" s="368"/>
      <c r="J46" s="369"/>
      <c r="K46" s="370"/>
      <c r="L46" s="1168"/>
      <c r="M46" s="370"/>
      <c r="N46" s="382"/>
      <c r="O46" s="381"/>
      <c r="P46" s="382"/>
      <c r="Q46" s="383"/>
      <c r="R46" s="219"/>
      <c r="S46" s="384"/>
      <c r="T46" s="1043"/>
      <c r="U46" s="219"/>
      <c r="V46" s="384"/>
      <c r="W46" s="1043"/>
      <c r="X46" s="219"/>
      <c r="Y46" s="384"/>
      <c r="Z46" s="1043"/>
      <c r="AA46" s="219"/>
      <c r="AB46" s="384"/>
      <c r="AC46" s="1043"/>
      <c r="AD46" s="219"/>
      <c r="AE46" s="384"/>
      <c r="AF46" s="1043"/>
      <c r="AG46" s="385"/>
      <c r="AH46" s="228"/>
      <c r="AI46" s="386"/>
      <c r="AJ46" s="228"/>
      <c r="AK46" s="386"/>
      <c r="AL46" s="228"/>
      <c r="AM46" s="386"/>
      <c r="AN46" s="228"/>
      <c r="AO46" s="386"/>
    </row>
    <row r="47" spans="3:41" s="1092" customFormat="1" ht="30.75" customHeight="1">
      <c r="C47" s="1091"/>
      <c r="D47" s="387"/>
      <c r="E47" s="216"/>
      <c r="F47" s="365"/>
      <c r="G47" s="366"/>
      <c r="H47" s="367"/>
      <c r="I47" s="368"/>
      <c r="J47" s="369"/>
      <c r="K47" s="370"/>
      <c r="L47" s="1168"/>
      <c r="M47" s="370"/>
      <c r="N47" s="382"/>
      <c r="O47" s="381"/>
      <c r="P47" s="382"/>
      <c r="Q47" s="383"/>
      <c r="R47" s="219"/>
      <c r="S47" s="384"/>
      <c r="T47" s="1043"/>
      <c r="U47" s="219"/>
      <c r="V47" s="384"/>
      <c r="W47" s="1043"/>
      <c r="X47" s="219"/>
      <c r="Y47" s="384"/>
      <c r="Z47" s="1043"/>
      <c r="AA47" s="219"/>
      <c r="AB47" s="384"/>
      <c r="AC47" s="1043"/>
      <c r="AD47" s="219"/>
      <c r="AE47" s="384"/>
      <c r="AF47" s="1043"/>
      <c r="AG47" s="385"/>
      <c r="AH47" s="228"/>
      <c r="AI47" s="386"/>
      <c r="AJ47" s="228"/>
      <c r="AK47" s="386"/>
      <c r="AL47" s="228"/>
      <c r="AM47" s="386"/>
      <c r="AN47" s="228"/>
      <c r="AO47" s="386"/>
    </row>
    <row r="48" spans="3:41" s="1092" customFormat="1" ht="30.75" customHeight="1">
      <c r="C48" s="1091"/>
      <c r="D48" s="387"/>
      <c r="E48" s="216"/>
      <c r="F48" s="365"/>
      <c r="G48" s="366"/>
      <c r="H48" s="367"/>
      <c r="I48" s="368"/>
      <c r="J48" s="369"/>
      <c r="K48" s="370"/>
      <c r="L48" s="1168"/>
      <c r="M48" s="370"/>
      <c r="N48" s="382"/>
      <c r="O48" s="381"/>
      <c r="P48" s="382"/>
      <c r="Q48" s="383"/>
      <c r="R48" s="219"/>
      <c r="S48" s="384"/>
      <c r="T48" s="1043"/>
      <c r="U48" s="219"/>
      <c r="V48" s="384"/>
      <c r="W48" s="1043"/>
      <c r="X48" s="219"/>
      <c r="Y48" s="384"/>
      <c r="Z48" s="1043"/>
      <c r="AA48" s="219"/>
      <c r="AB48" s="384"/>
      <c r="AC48" s="1043"/>
      <c r="AD48" s="219"/>
      <c r="AE48" s="384"/>
      <c r="AF48" s="1043"/>
      <c r="AG48" s="385"/>
      <c r="AH48" s="228"/>
      <c r="AI48" s="386"/>
      <c r="AJ48" s="228"/>
      <c r="AK48" s="386"/>
      <c r="AL48" s="228"/>
      <c r="AM48" s="386"/>
      <c r="AN48" s="228"/>
      <c r="AO48" s="386"/>
    </row>
    <row r="49" spans="3:41" s="1092" customFormat="1" ht="30.75" customHeight="1">
      <c r="C49" s="1091"/>
      <c r="D49" s="387"/>
      <c r="E49" s="216"/>
      <c r="F49" s="365"/>
      <c r="G49" s="366"/>
      <c r="H49" s="367"/>
      <c r="I49" s="368"/>
      <c r="J49" s="369"/>
      <c r="K49" s="370"/>
      <c r="L49" s="1168"/>
      <c r="M49" s="370"/>
      <c r="N49" s="382"/>
      <c r="O49" s="381"/>
      <c r="P49" s="382"/>
      <c r="Q49" s="383"/>
      <c r="R49" s="219"/>
      <c r="S49" s="384"/>
      <c r="T49" s="1043"/>
      <c r="U49" s="219"/>
      <c r="V49" s="384"/>
      <c r="W49" s="1043"/>
      <c r="X49" s="219"/>
      <c r="Y49" s="384"/>
      <c r="Z49" s="1043"/>
      <c r="AA49" s="219"/>
      <c r="AB49" s="384"/>
      <c r="AC49" s="1043"/>
      <c r="AD49" s="219"/>
      <c r="AE49" s="384"/>
      <c r="AF49" s="1043"/>
      <c r="AG49" s="385"/>
      <c r="AH49" s="228"/>
      <c r="AI49" s="386"/>
      <c r="AJ49" s="228"/>
      <c r="AK49" s="386"/>
      <c r="AL49" s="228"/>
      <c r="AM49" s="386"/>
      <c r="AN49" s="228"/>
      <c r="AO49" s="386"/>
    </row>
    <row r="50" spans="3:41" s="1092" customFormat="1" ht="30.75" customHeight="1">
      <c r="C50" s="1091"/>
      <c r="D50" s="387"/>
      <c r="E50" s="216"/>
      <c r="F50" s="365"/>
      <c r="G50" s="366"/>
      <c r="H50" s="367"/>
      <c r="I50" s="368"/>
      <c r="J50" s="369"/>
      <c r="K50" s="370"/>
      <c r="L50" s="1168"/>
      <c r="M50" s="370"/>
      <c r="N50" s="382"/>
      <c r="O50" s="381"/>
      <c r="P50" s="382"/>
      <c r="Q50" s="383"/>
      <c r="R50" s="219"/>
      <c r="S50" s="384"/>
      <c r="T50" s="1043"/>
      <c r="U50" s="219"/>
      <c r="V50" s="384"/>
      <c r="W50" s="1043"/>
      <c r="X50" s="219"/>
      <c r="Y50" s="384"/>
      <c r="Z50" s="1043"/>
      <c r="AA50" s="219"/>
      <c r="AB50" s="384"/>
      <c r="AC50" s="1043"/>
      <c r="AD50" s="219"/>
      <c r="AE50" s="384"/>
      <c r="AF50" s="1043"/>
      <c r="AG50" s="385"/>
      <c r="AH50" s="228"/>
      <c r="AI50" s="386"/>
      <c r="AJ50" s="228"/>
      <c r="AK50" s="386"/>
      <c r="AL50" s="228"/>
      <c r="AM50" s="386"/>
      <c r="AN50" s="228"/>
      <c r="AO50" s="386"/>
    </row>
    <row r="51" spans="3:41" s="1092" customFormat="1" ht="30.75" customHeight="1">
      <c r="C51" s="1091"/>
      <c r="D51" s="387"/>
      <c r="E51" s="216"/>
      <c r="F51" s="365"/>
      <c r="G51" s="366"/>
      <c r="H51" s="367"/>
      <c r="I51" s="368"/>
      <c r="J51" s="369"/>
      <c r="K51" s="370"/>
      <c r="L51" s="1168"/>
      <c r="M51" s="370"/>
      <c r="N51" s="382"/>
      <c r="O51" s="381"/>
      <c r="P51" s="382"/>
      <c r="Q51" s="383"/>
      <c r="R51" s="219"/>
      <c r="S51" s="384"/>
      <c r="T51" s="1043"/>
      <c r="U51" s="219"/>
      <c r="V51" s="384"/>
      <c r="W51" s="1043"/>
      <c r="X51" s="219"/>
      <c r="Y51" s="384"/>
      <c r="Z51" s="1043"/>
      <c r="AA51" s="219"/>
      <c r="AB51" s="384"/>
      <c r="AC51" s="1043"/>
      <c r="AD51" s="219"/>
      <c r="AE51" s="384"/>
      <c r="AF51" s="1043"/>
      <c r="AG51" s="385"/>
      <c r="AH51" s="228"/>
      <c r="AI51" s="386"/>
      <c r="AJ51" s="228"/>
      <c r="AK51" s="386"/>
      <c r="AL51" s="228"/>
      <c r="AM51" s="386"/>
      <c r="AN51" s="228"/>
      <c r="AO51" s="386"/>
    </row>
    <row r="52" spans="3:41" s="1092" customFormat="1" ht="30.75" customHeight="1">
      <c r="C52" s="1091"/>
      <c r="D52" s="387"/>
      <c r="E52" s="216"/>
      <c r="F52" s="365"/>
      <c r="G52" s="366"/>
      <c r="H52" s="367"/>
      <c r="I52" s="368"/>
      <c r="J52" s="369"/>
      <c r="K52" s="370"/>
      <c r="L52" s="1168"/>
      <c r="M52" s="370"/>
      <c r="N52" s="382"/>
      <c r="O52" s="381"/>
      <c r="P52" s="382"/>
      <c r="Q52" s="383"/>
      <c r="R52" s="219"/>
      <c r="S52" s="384"/>
      <c r="T52" s="1043"/>
      <c r="U52" s="219"/>
      <c r="V52" s="384"/>
      <c r="W52" s="1043"/>
      <c r="X52" s="219"/>
      <c r="Y52" s="384"/>
      <c r="Z52" s="1043"/>
      <c r="AA52" s="219"/>
      <c r="AB52" s="384"/>
      <c r="AC52" s="1043"/>
      <c r="AD52" s="219"/>
      <c r="AE52" s="384"/>
      <c r="AF52" s="1043"/>
      <c r="AG52" s="385"/>
      <c r="AH52" s="228"/>
      <c r="AI52" s="386"/>
      <c r="AJ52" s="228"/>
      <c r="AK52" s="386"/>
      <c r="AL52" s="228"/>
      <c r="AM52" s="386"/>
      <c r="AN52" s="228"/>
      <c r="AO52" s="386"/>
    </row>
    <row r="53" spans="3:41" s="1092" customFormat="1" ht="30.75" customHeight="1">
      <c r="C53" s="1091"/>
      <c r="D53" s="387"/>
      <c r="E53" s="216"/>
      <c r="F53" s="365"/>
      <c r="G53" s="366"/>
      <c r="H53" s="367"/>
      <c r="I53" s="368"/>
      <c r="J53" s="369"/>
      <c r="K53" s="370"/>
      <c r="L53" s="1168"/>
      <c r="M53" s="370"/>
      <c r="N53" s="382"/>
      <c r="O53" s="381"/>
      <c r="P53" s="382"/>
      <c r="Q53" s="383"/>
      <c r="R53" s="219"/>
      <c r="S53" s="384"/>
      <c r="T53" s="1043"/>
      <c r="U53" s="219"/>
      <c r="V53" s="384"/>
      <c r="W53" s="1043"/>
      <c r="X53" s="219"/>
      <c r="Y53" s="384"/>
      <c r="Z53" s="1043"/>
      <c r="AA53" s="219"/>
      <c r="AB53" s="384"/>
      <c r="AC53" s="1043"/>
      <c r="AD53" s="219"/>
      <c r="AE53" s="384"/>
      <c r="AF53" s="1043"/>
      <c r="AG53" s="385"/>
      <c r="AH53" s="228"/>
      <c r="AI53" s="386"/>
      <c r="AJ53" s="228"/>
      <c r="AK53" s="386"/>
      <c r="AL53" s="228"/>
      <c r="AM53" s="386"/>
      <c r="AN53" s="228"/>
      <c r="AO53" s="386"/>
    </row>
    <row r="54" spans="3:41" s="1092" customFormat="1" ht="30.75" customHeight="1">
      <c r="C54" s="1091"/>
      <c r="D54" s="387"/>
      <c r="E54" s="216"/>
      <c r="F54" s="365"/>
      <c r="G54" s="366"/>
      <c r="H54" s="367"/>
      <c r="I54" s="368"/>
      <c r="J54" s="369"/>
      <c r="K54" s="370"/>
      <c r="L54" s="1168"/>
      <c r="M54" s="370"/>
      <c r="N54" s="382"/>
      <c r="O54" s="381"/>
      <c r="P54" s="382"/>
      <c r="Q54" s="383"/>
      <c r="R54" s="219"/>
      <c r="S54" s="384"/>
      <c r="T54" s="1043"/>
      <c r="U54" s="219"/>
      <c r="V54" s="384"/>
      <c r="W54" s="1043"/>
      <c r="X54" s="219"/>
      <c r="Y54" s="384"/>
      <c r="Z54" s="1043"/>
      <c r="AA54" s="219"/>
      <c r="AB54" s="384"/>
      <c r="AC54" s="1043"/>
      <c r="AD54" s="219"/>
      <c r="AE54" s="384"/>
      <c r="AF54" s="1043"/>
      <c r="AG54" s="385"/>
      <c r="AH54" s="228"/>
      <c r="AI54" s="386"/>
      <c r="AJ54" s="228"/>
      <c r="AK54" s="386"/>
      <c r="AL54" s="228"/>
      <c r="AM54" s="386"/>
      <c r="AN54" s="228"/>
      <c r="AO54" s="386"/>
    </row>
    <row r="55" spans="3:41" s="1092" customFormat="1" ht="30.75" customHeight="1">
      <c r="C55" s="1091"/>
      <c r="D55" s="387"/>
      <c r="E55" s="216"/>
      <c r="F55" s="365"/>
      <c r="G55" s="366"/>
      <c r="H55" s="367"/>
      <c r="I55" s="368"/>
      <c r="J55" s="369"/>
      <c r="K55" s="370"/>
      <c r="L55" s="1168"/>
      <c r="M55" s="370"/>
      <c r="N55" s="382"/>
      <c r="O55" s="381"/>
      <c r="P55" s="382"/>
      <c r="Q55" s="383"/>
      <c r="R55" s="219"/>
      <c r="S55" s="384"/>
      <c r="T55" s="1043"/>
      <c r="U55" s="219"/>
      <c r="V55" s="384"/>
      <c r="W55" s="1043"/>
      <c r="X55" s="219"/>
      <c r="Y55" s="384"/>
      <c r="Z55" s="1043"/>
      <c r="AA55" s="219"/>
      <c r="AB55" s="384"/>
      <c r="AC55" s="1043"/>
      <c r="AD55" s="219"/>
      <c r="AE55" s="384"/>
      <c r="AF55" s="1043"/>
      <c r="AG55" s="385"/>
      <c r="AH55" s="228"/>
      <c r="AI55" s="386"/>
      <c r="AJ55" s="228"/>
      <c r="AK55" s="386"/>
      <c r="AL55" s="228"/>
      <c r="AM55" s="386"/>
      <c r="AN55" s="228"/>
      <c r="AO55" s="386"/>
    </row>
    <row r="56" spans="3:41" s="1092" customFormat="1" ht="30.75" customHeight="1">
      <c r="C56" s="1091"/>
      <c r="D56" s="387"/>
      <c r="E56" s="216"/>
      <c r="F56" s="365"/>
      <c r="G56" s="366"/>
      <c r="H56" s="367"/>
      <c r="I56" s="368"/>
      <c r="J56" s="369"/>
      <c r="K56" s="370"/>
      <c r="L56" s="1168"/>
      <c r="M56" s="370"/>
      <c r="N56" s="382"/>
      <c r="O56" s="381"/>
      <c r="P56" s="382"/>
      <c r="Q56" s="383"/>
      <c r="R56" s="219"/>
      <c r="S56" s="384"/>
      <c r="T56" s="1043"/>
      <c r="U56" s="219"/>
      <c r="V56" s="384"/>
      <c r="W56" s="1043"/>
      <c r="X56" s="219"/>
      <c r="Y56" s="384"/>
      <c r="Z56" s="1043"/>
      <c r="AA56" s="219"/>
      <c r="AB56" s="384"/>
      <c r="AC56" s="1043"/>
      <c r="AD56" s="219"/>
      <c r="AE56" s="384"/>
      <c r="AF56" s="1043"/>
      <c r="AG56" s="385"/>
      <c r="AH56" s="228"/>
      <c r="AI56" s="386"/>
      <c r="AJ56" s="228"/>
      <c r="AK56" s="386"/>
      <c r="AL56" s="228"/>
      <c r="AM56" s="386"/>
      <c r="AN56" s="228"/>
      <c r="AO56" s="386"/>
    </row>
    <row r="57" spans="3:41" s="1092" customFormat="1" ht="30.75" customHeight="1">
      <c r="C57" s="1091"/>
      <c r="D57" s="387"/>
      <c r="E57" s="216"/>
      <c r="F57" s="365"/>
      <c r="G57" s="366"/>
      <c r="H57" s="367"/>
      <c r="I57" s="368"/>
      <c r="J57" s="369"/>
      <c r="K57" s="370"/>
      <c r="L57" s="1168"/>
      <c r="M57" s="370"/>
      <c r="N57" s="382"/>
      <c r="O57" s="381"/>
      <c r="P57" s="382"/>
      <c r="Q57" s="383"/>
      <c r="R57" s="219"/>
      <c r="S57" s="384"/>
      <c r="T57" s="1043"/>
      <c r="U57" s="219"/>
      <c r="V57" s="384"/>
      <c r="W57" s="1043"/>
      <c r="X57" s="219"/>
      <c r="Y57" s="384"/>
      <c r="Z57" s="1043"/>
      <c r="AA57" s="219"/>
      <c r="AB57" s="384"/>
      <c r="AC57" s="1043"/>
      <c r="AD57" s="219"/>
      <c r="AE57" s="384"/>
      <c r="AF57" s="1043"/>
      <c r="AG57" s="385"/>
      <c r="AH57" s="228"/>
      <c r="AI57" s="386"/>
      <c r="AJ57" s="228"/>
      <c r="AK57" s="386"/>
      <c r="AL57" s="228"/>
      <c r="AM57" s="386"/>
      <c r="AN57" s="228"/>
      <c r="AO57" s="386"/>
    </row>
    <row r="58" spans="3:41" s="1092" customFormat="1" ht="30.75" customHeight="1">
      <c r="C58" s="1091"/>
      <c r="D58" s="387"/>
      <c r="E58" s="216"/>
      <c r="F58" s="365"/>
      <c r="G58" s="366"/>
      <c r="H58" s="367"/>
      <c r="I58" s="368"/>
      <c r="J58" s="369"/>
      <c r="K58" s="370"/>
      <c r="L58" s="1168"/>
      <c r="M58" s="370"/>
      <c r="N58" s="382"/>
      <c r="O58" s="381"/>
      <c r="P58" s="382"/>
      <c r="Q58" s="383"/>
      <c r="R58" s="219"/>
      <c r="S58" s="384"/>
      <c r="T58" s="1043"/>
      <c r="U58" s="219"/>
      <c r="V58" s="384"/>
      <c r="W58" s="1043"/>
      <c r="X58" s="219"/>
      <c r="Y58" s="384"/>
      <c r="Z58" s="1043"/>
      <c r="AA58" s="219"/>
      <c r="AB58" s="384"/>
      <c r="AC58" s="1043"/>
      <c r="AD58" s="219"/>
      <c r="AE58" s="384"/>
      <c r="AF58" s="1043"/>
      <c r="AG58" s="385"/>
      <c r="AH58" s="228"/>
      <c r="AI58" s="386"/>
      <c r="AJ58" s="228"/>
      <c r="AK58" s="386"/>
      <c r="AL58" s="228"/>
      <c r="AM58" s="386"/>
      <c r="AN58" s="228"/>
      <c r="AO58" s="386"/>
    </row>
    <row r="59" spans="3:41" s="1092" customFormat="1" ht="30.75" customHeight="1">
      <c r="C59" s="1091"/>
      <c r="D59" s="387"/>
      <c r="E59" s="216"/>
      <c r="F59" s="365"/>
      <c r="G59" s="366"/>
      <c r="H59" s="367"/>
      <c r="I59" s="368"/>
      <c r="J59" s="369"/>
      <c r="K59" s="370"/>
      <c r="L59" s="1168"/>
      <c r="M59" s="370"/>
      <c r="N59" s="382"/>
      <c r="O59" s="381"/>
      <c r="P59" s="382"/>
      <c r="Q59" s="383"/>
      <c r="R59" s="219"/>
      <c r="S59" s="384"/>
      <c r="T59" s="1043"/>
      <c r="U59" s="219"/>
      <c r="V59" s="384"/>
      <c r="W59" s="1043"/>
      <c r="X59" s="219"/>
      <c r="Y59" s="384"/>
      <c r="Z59" s="1043"/>
      <c r="AA59" s="219"/>
      <c r="AB59" s="384"/>
      <c r="AC59" s="1043"/>
      <c r="AD59" s="219"/>
      <c r="AE59" s="384"/>
      <c r="AF59" s="1043"/>
      <c r="AG59" s="385"/>
      <c r="AH59" s="228"/>
      <c r="AI59" s="386"/>
      <c r="AJ59" s="228"/>
      <c r="AK59" s="386"/>
      <c r="AL59" s="228"/>
      <c r="AM59" s="386"/>
      <c r="AN59" s="228"/>
      <c r="AO59" s="386"/>
    </row>
    <row r="60" spans="3:41" s="1092" customFormat="1" ht="30.75" customHeight="1">
      <c r="C60" s="1091"/>
      <c r="D60" s="387"/>
      <c r="E60" s="216"/>
      <c r="F60" s="365"/>
      <c r="G60" s="366"/>
      <c r="H60" s="367"/>
      <c r="I60" s="368"/>
      <c r="J60" s="369"/>
      <c r="K60" s="370"/>
      <c r="L60" s="1168"/>
      <c r="M60" s="370"/>
      <c r="N60" s="382"/>
      <c r="O60" s="381"/>
      <c r="P60" s="382"/>
      <c r="Q60" s="383"/>
      <c r="R60" s="219"/>
      <c r="S60" s="384"/>
      <c r="T60" s="1043"/>
      <c r="U60" s="219"/>
      <c r="V60" s="384"/>
      <c r="W60" s="1043"/>
      <c r="X60" s="219"/>
      <c r="Y60" s="384"/>
      <c r="Z60" s="1043"/>
      <c r="AA60" s="219"/>
      <c r="AB60" s="384"/>
      <c r="AC60" s="1043"/>
      <c r="AD60" s="219"/>
      <c r="AE60" s="384"/>
      <c r="AF60" s="1043"/>
      <c r="AG60" s="385"/>
      <c r="AH60" s="228"/>
      <c r="AI60" s="386"/>
      <c r="AJ60" s="228"/>
      <c r="AK60" s="386"/>
      <c r="AL60" s="228"/>
      <c r="AM60" s="386"/>
      <c r="AN60" s="228"/>
      <c r="AO60" s="386"/>
    </row>
    <row r="61" spans="3:41" s="1092" customFormat="1" ht="30.75" customHeight="1">
      <c r="C61" s="1091"/>
      <c r="D61" s="387"/>
      <c r="E61" s="216"/>
      <c r="F61" s="365"/>
      <c r="G61" s="366"/>
      <c r="H61" s="367"/>
      <c r="I61" s="368"/>
      <c r="J61" s="369"/>
      <c r="K61" s="370"/>
      <c r="L61" s="1168"/>
      <c r="M61" s="370"/>
      <c r="N61" s="382"/>
      <c r="O61" s="381"/>
      <c r="P61" s="382"/>
      <c r="Q61" s="383"/>
      <c r="R61" s="219"/>
      <c r="S61" s="384"/>
      <c r="T61" s="1043"/>
      <c r="U61" s="219"/>
      <c r="V61" s="384"/>
      <c r="W61" s="1043"/>
      <c r="X61" s="219"/>
      <c r="Y61" s="384"/>
      <c r="Z61" s="1043"/>
      <c r="AA61" s="219"/>
      <c r="AB61" s="384"/>
      <c r="AC61" s="1043"/>
      <c r="AD61" s="219"/>
      <c r="AE61" s="384"/>
      <c r="AF61" s="1043"/>
      <c r="AG61" s="385"/>
      <c r="AH61" s="228"/>
      <c r="AI61" s="386"/>
      <c r="AJ61" s="228"/>
      <c r="AK61" s="386"/>
      <c r="AL61" s="228"/>
      <c r="AM61" s="386"/>
      <c r="AN61" s="228"/>
      <c r="AO61" s="386"/>
    </row>
    <row r="62" spans="3:41" s="1092" customFormat="1" ht="30.75" customHeight="1">
      <c r="C62" s="1091"/>
      <c r="D62" s="387"/>
      <c r="E62" s="216"/>
      <c r="F62" s="365"/>
      <c r="G62" s="366"/>
      <c r="H62" s="367"/>
      <c r="I62" s="368"/>
      <c r="J62" s="369"/>
      <c r="K62" s="370"/>
      <c r="L62" s="1168"/>
      <c r="M62" s="370"/>
      <c r="N62" s="382"/>
      <c r="O62" s="381"/>
      <c r="P62" s="382"/>
      <c r="Q62" s="383"/>
      <c r="R62" s="219"/>
      <c r="S62" s="384"/>
      <c r="T62" s="1043"/>
      <c r="U62" s="219"/>
      <c r="V62" s="384"/>
      <c r="W62" s="1043"/>
      <c r="X62" s="219"/>
      <c r="Y62" s="384"/>
      <c r="Z62" s="1043"/>
      <c r="AA62" s="219"/>
      <c r="AB62" s="384"/>
      <c r="AC62" s="1043"/>
      <c r="AD62" s="219"/>
      <c r="AE62" s="384"/>
      <c r="AF62" s="1043"/>
      <c r="AG62" s="385"/>
      <c r="AH62" s="228"/>
      <c r="AI62" s="386"/>
      <c r="AJ62" s="228"/>
      <c r="AK62" s="386"/>
      <c r="AL62" s="228"/>
      <c r="AM62" s="386"/>
      <c r="AN62" s="228"/>
      <c r="AO62" s="386"/>
    </row>
    <row r="63" spans="3:41" s="1092" customFormat="1" ht="30.75" customHeight="1">
      <c r="C63" s="1091"/>
      <c r="D63" s="387"/>
      <c r="E63" s="216"/>
      <c r="F63" s="365"/>
      <c r="G63" s="366"/>
      <c r="H63" s="367"/>
      <c r="I63" s="368"/>
      <c r="J63" s="369"/>
      <c r="K63" s="370"/>
      <c r="L63" s="1168"/>
      <c r="M63" s="370"/>
      <c r="N63" s="382"/>
      <c r="O63" s="381"/>
      <c r="P63" s="382"/>
      <c r="Q63" s="383"/>
      <c r="R63" s="219"/>
      <c r="S63" s="384"/>
      <c r="T63" s="1043"/>
      <c r="U63" s="219"/>
      <c r="V63" s="384"/>
      <c r="W63" s="1043"/>
      <c r="X63" s="219"/>
      <c r="Y63" s="384"/>
      <c r="Z63" s="1043"/>
      <c r="AA63" s="219"/>
      <c r="AB63" s="384"/>
      <c r="AC63" s="1043"/>
      <c r="AD63" s="219"/>
      <c r="AE63" s="384"/>
      <c r="AF63" s="1043"/>
      <c r="AG63" s="385"/>
      <c r="AH63" s="228"/>
      <c r="AI63" s="386"/>
      <c r="AJ63" s="228"/>
      <c r="AK63" s="386"/>
      <c r="AL63" s="228"/>
      <c r="AM63" s="386"/>
      <c r="AN63" s="228"/>
      <c r="AO63" s="386"/>
    </row>
    <row r="64" spans="3:41" s="1092" customFormat="1" ht="30.75" customHeight="1">
      <c r="C64" s="1091"/>
      <c r="D64" s="387"/>
      <c r="E64" s="216"/>
      <c r="F64" s="365"/>
      <c r="G64" s="366"/>
      <c r="H64" s="367"/>
      <c r="I64" s="368"/>
      <c r="J64" s="369"/>
      <c r="K64" s="370"/>
      <c r="L64" s="1168"/>
      <c r="M64" s="370"/>
      <c r="N64" s="382"/>
      <c r="O64" s="381"/>
      <c r="P64" s="382"/>
      <c r="Q64" s="383"/>
      <c r="R64" s="219"/>
      <c r="S64" s="384"/>
      <c r="T64" s="1043"/>
      <c r="U64" s="219"/>
      <c r="V64" s="384"/>
      <c r="W64" s="1043"/>
      <c r="X64" s="219"/>
      <c r="Y64" s="384"/>
      <c r="Z64" s="1043"/>
      <c r="AA64" s="219"/>
      <c r="AB64" s="384"/>
      <c r="AC64" s="1043"/>
      <c r="AD64" s="219"/>
      <c r="AE64" s="384"/>
      <c r="AF64" s="1043"/>
      <c r="AG64" s="385"/>
      <c r="AH64" s="228"/>
      <c r="AI64" s="386"/>
      <c r="AJ64" s="228"/>
      <c r="AK64" s="386"/>
      <c r="AL64" s="228"/>
      <c r="AM64" s="386"/>
      <c r="AN64" s="228"/>
      <c r="AO64" s="386"/>
    </row>
    <row r="65" spans="3:41" s="1092" customFormat="1" ht="30.75" customHeight="1">
      <c r="C65" s="1091"/>
      <c r="D65" s="387"/>
      <c r="E65" s="216"/>
      <c r="F65" s="365"/>
      <c r="G65" s="366"/>
      <c r="H65" s="367"/>
      <c r="I65" s="368"/>
      <c r="J65" s="369"/>
      <c r="K65" s="370"/>
      <c r="L65" s="1168"/>
      <c r="M65" s="370"/>
      <c r="N65" s="382"/>
      <c r="O65" s="381"/>
      <c r="P65" s="382"/>
      <c r="Q65" s="383"/>
      <c r="R65" s="219"/>
      <c r="S65" s="384"/>
      <c r="T65" s="1043"/>
      <c r="U65" s="219"/>
      <c r="V65" s="384"/>
      <c r="W65" s="1043"/>
      <c r="X65" s="219"/>
      <c r="Y65" s="384"/>
      <c r="Z65" s="1043"/>
      <c r="AA65" s="219"/>
      <c r="AB65" s="384"/>
      <c r="AC65" s="1043"/>
      <c r="AD65" s="219"/>
      <c r="AE65" s="384"/>
      <c r="AF65" s="1043"/>
      <c r="AG65" s="385"/>
      <c r="AH65" s="228"/>
      <c r="AI65" s="386"/>
      <c r="AJ65" s="228"/>
      <c r="AK65" s="386"/>
      <c r="AL65" s="228"/>
      <c r="AM65" s="386"/>
      <c r="AN65" s="228"/>
      <c r="AO65" s="386"/>
    </row>
    <row r="66" spans="3:41" s="1092" customFormat="1" ht="30.75" customHeight="1">
      <c r="C66" s="1091"/>
      <c r="D66" s="387"/>
      <c r="E66" s="216"/>
      <c r="F66" s="365"/>
      <c r="G66" s="366"/>
      <c r="H66" s="367"/>
      <c r="I66" s="368"/>
      <c r="J66" s="369"/>
      <c r="K66" s="370"/>
      <c r="L66" s="1168"/>
      <c r="M66" s="370"/>
      <c r="N66" s="382"/>
      <c r="O66" s="381"/>
      <c r="P66" s="382"/>
      <c r="Q66" s="383"/>
      <c r="R66" s="219"/>
      <c r="S66" s="384"/>
      <c r="T66" s="1043"/>
      <c r="U66" s="219"/>
      <c r="V66" s="384"/>
      <c r="W66" s="1043"/>
      <c r="X66" s="219"/>
      <c r="Y66" s="384"/>
      <c r="Z66" s="1043"/>
      <c r="AA66" s="219"/>
      <c r="AB66" s="384"/>
      <c r="AC66" s="1043"/>
      <c r="AD66" s="219"/>
      <c r="AE66" s="384"/>
      <c r="AF66" s="1043"/>
      <c r="AG66" s="385"/>
      <c r="AH66" s="228"/>
      <c r="AI66" s="386"/>
      <c r="AJ66" s="228"/>
      <c r="AK66" s="386"/>
      <c r="AL66" s="228"/>
      <c r="AM66" s="386"/>
      <c r="AN66" s="228"/>
      <c r="AO66" s="386"/>
    </row>
    <row r="67" spans="3:41" s="1092" customFormat="1" ht="30.75" customHeight="1">
      <c r="C67" s="1091"/>
      <c r="D67" s="387"/>
      <c r="E67" s="216"/>
      <c r="F67" s="365"/>
      <c r="G67" s="366"/>
      <c r="H67" s="367"/>
      <c r="I67" s="368"/>
      <c r="J67" s="369"/>
      <c r="K67" s="370"/>
      <c r="L67" s="1168"/>
      <c r="M67" s="370"/>
      <c r="N67" s="382"/>
      <c r="O67" s="381"/>
      <c r="P67" s="382"/>
      <c r="Q67" s="383"/>
      <c r="R67" s="219"/>
      <c r="S67" s="384"/>
      <c r="T67" s="1043"/>
      <c r="U67" s="219"/>
      <c r="V67" s="384"/>
      <c r="W67" s="1043"/>
      <c r="X67" s="219"/>
      <c r="Y67" s="384"/>
      <c r="Z67" s="1043"/>
      <c r="AA67" s="219"/>
      <c r="AB67" s="384"/>
      <c r="AC67" s="1043"/>
      <c r="AD67" s="219"/>
      <c r="AE67" s="384"/>
      <c r="AF67" s="1043"/>
      <c r="AG67" s="385"/>
      <c r="AH67" s="228"/>
      <c r="AI67" s="386"/>
      <c r="AJ67" s="228"/>
      <c r="AK67" s="386"/>
      <c r="AL67" s="228"/>
      <c r="AM67" s="386"/>
      <c r="AN67" s="228"/>
      <c r="AO67" s="386"/>
    </row>
    <row r="68" spans="3:41" s="1092" customFormat="1" ht="30.75" customHeight="1">
      <c r="C68" s="1091"/>
      <c r="D68" s="387"/>
      <c r="E68" s="216"/>
      <c r="F68" s="365"/>
      <c r="G68" s="366"/>
      <c r="H68" s="367"/>
      <c r="I68" s="368"/>
      <c r="J68" s="369"/>
      <c r="K68" s="370"/>
      <c r="L68" s="1168"/>
      <c r="M68" s="370"/>
      <c r="N68" s="382"/>
      <c r="O68" s="381"/>
      <c r="P68" s="382"/>
      <c r="Q68" s="383"/>
      <c r="R68" s="219"/>
      <c r="S68" s="384"/>
      <c r="T68" s="1043"/>
      <c r="U68" s="219"/>
      <c r="V68" s="384"/>
      <c r="W68" s="1043"/>
      <c r="X68" s="219"/>
      <c r="Y68" s="384"/>
      <c r="Z68" s="1043"/>
      <c r="AA68" s="219"/>
      <c r="AB68" s="384"/>
      <c r="AC68" s="1043"/>
      <c r="AD68" s="219"/>
      <c r="AE68" s="384"/>
      <c r="AF68" s="1043"/>
      <c r="AG68" s="385"/>
      <c r="AH68" s="228"/>
      <c r="AI68" s="386"/>
      <c r="AJ68" s="228"/>
      <c r="AK68" s="386"/>
      <c r="AL68" s="228"/>
      <c r="AM68" s="386"/>
      <c r="AN68" s="228"/>
      <c r="AO68" s="386"/>
    </row>
    <row r="69" spans="3:41" s="1092" customFormat="1" ht="30.75" customHeight="1">
      <c r="C69" s="1091"/>
      <c r="D69" s="387"/>
      <c r="E69" s="216"/>
      <c r="F69" s="365"/>
      <c r="G69" s="366"/>
      <c r="H69" s="367"/>
      <c r="I69" s="368"/>
      <c r="J69" s="369"/>
      <c r="K69" s="370"/>
      <c r="L69" s="1168"/>
      <c r="M69" s="370"/>
      <c r="N69" s="382"/>
      <c r="O69" s="381"/>
      <c r="P69" s="382"/>
      <c r="Q69" s="383"/>
      <c r="R69" s="219"/>
      <c r="S69" s="384"/>
      <c r="T69" s="1043"/>
      <c r="U69" s="219"/>
      <c r="V69" s="384"/>
      <c r="W69" s="1043"/>
      <c r="X69" s="219"/>
      <c r="Y69" s="384"/>
      <c r="Z69" s="1043"/>
      <c r="AA69" s="219"/>
      <c r="AB69" s="384"/>
      <c r="AC69" s="1043"/>
      <c r="AD69" s="219"/>
      <c r="AE69" s="384"/>
      <c r="AF69" s="1043"/>
      <c r="AG69" s="385"/>
      <c r="AH69" s="228"/>
      <c r="AI69" s="386"/>
      <c r="AJ69" s="228"/>
      <c r="AK69" s="386"/>
      <c r="AL69" s="228"/>
      <c r="AM69" s="386"/>
      <c r="AN69" s="228"/>
      <c r="AO69" s="386"/>
    </row>
    <row r="70" spans="3:41" s="1092" customFormat="1" ht="30.75" customHeight="1">
      <c r="C70" s="1091"/>
      <c r="D70" s="387"/>
      <c r="E70" s="216"/>
      <c r="F70" s="365"/>
      <c r="G70" s="366"/>
      <c r="H70" s="367"/>
      <c r="I70" s="368"/>
      <c r="J70" s="369"/>
      <c r="K70" s="370"/>
      <c r="L70" s="1168"/>
      <c r="M70" s="370"/>
      <c r="N70" s="382"/>
      <c r="O70" s="381"/>
      <c r="P70" s="382"/>
      <c r="Q70" s="383"/>
      <c r="R70" s="219"/>
      <c r="S70" s="384"/>
      <c r="T70" s="1043"/>
      <c r="U70" s="219"/>
      <c r="V70" s="384"/>
      <c r="W70" s="1043"/>
      <c r="X70" s="219"/>
      <c r="Y70" s="384"/>
      <c r="Z70" s="1043"/>
      <c r="AA70" s="219"/>
      <c r="AB70" s="384"/>
      <c r="AC70" s="1043"/>
      <c r="AD70" s="219"/>
      <c r="AE70" s="384"/>
      <c r="AF70" s="1043"/>
      <c r="AG70" s="385"/>
      <c r="AH70" s="228"/>
      <c r="AI70" s="386"/>
      <c r="AJ70" s="228"/>
      <c r="AK70" s="386"/>
      <c r="AL70" s="228"/>
      <c r="AM70" s="386"/>
      <c r="AN70" s="228"/>
      <c r="AO70" s="386"/>
    </row>
    <row r="71" spans="3:41" s="1092" customFormat="1" ht="30.75" customHeight="1">
      <c r="C71" s="1091"/>
      <c r="D71" s="387"/>
      <c r="E71" s="216"/>
      <c r="F71" s="365"/>
      <c r="G71" s="366"/>
      <c r="H71" s="367"/>
      <c r="I71" s="368"/>
      <c r="J71" s="369"/>
      <c r="K71" s="370"/>
      <c r="L71" s="1168"/>
      <c r="M71" s="370"/>
      <c r="N71" s="382"/>
      <c r="O71" s="381"/>
      <c r="P71" s="382"/>
      <c r="Q71" s="383"/>
      <c r="R71" s="219"/>
      <c r="S71" s="384"/>
      <c r="T71" s="1043"/>
      <c r="U71" s="219"/>
      <c r="V71" s="384"/>
      <c r="W71" s="1043"/>
      <c r="X71" s="219"/>
      <c r="Y71" s="384"/>
      <c r="Z71" s="1043"/>
      <c r="AA71" s="219"/>
      <c r="AB71" s="384"/>
      <c r="AC71" s="1043"/>
      <c r="AD71" s="219"/>
      <c r="AE71" s="384"/>
      <c r="AF71" s="1043"/>
      <c r="AG71" s="385"/>
      <c r="AH71" s="228"/>
      <c r="AI71" s="386"/>
      <c r="AJ71" s="228"/>
      <c r="AK71" s="386"/>
      <c r="AL71" s="228"/>
      <c r="AM71" s="386"/>
      <c r="AN71" s="228"/>
      <c r="AO71" s="386"/>
    </row>
    <row r="72" spans="3:41" s="1092" customFormat="1" ht="30.75" customHeight="1">
      <c r="C72" s="1091"/>
      <c r="D72" s="387"/>
      <c r="E72" s="216"/>
      <c r="F72" s="365"/>
      <c r="G72" s="366"/>
      <c r="H72" s="367"/>
      <c r="I72" s="368"/>
      <c r="J72" s="369"/>
      <c r="K72" s="370"/>
      <c r="L72" s="1168"/>
      <c r="M72" s="370"/>
      <c r="N72" s="382"/>
      <c r="O72" s="381"/>
      <c r="P72" s="382"/>
      <c r="Q72" s="383"/>
      <c r="R72" s="219"/>
      <c r="S72" s="384"/>
      <c r="T72" s="1043"/>
      <c r="U72" s="219"/>
      <c r="V72" s="384"/>
      <c r="W72" s="1043"/>
      <c r="X72" s="219"/>
      <c r="Y72" s="384"/>
      <c r="Z72" s="1043"/>
      <c r="AA72" s="219"/>
      <c r="AB72" s="384"/>
      <c r="AC72" s="1043"/>
      <c r="AD72" s="219"/>
      <c r="AE72" s="384"/>
      <c r="AF72" s="1043"/>
      <c r="AG72" s="385"/>
      <c r="AH72" s="228"/>
      <c r="AI72" s="386"/>
      <c r="AJ72" s="228"/>
      <c r="AK72" s="386"/>
      <c r="AL72" s="228"/>
      <c r="AM72" s="386"/>
      <c r="AN72" s="228"/>
      <c r="AO72" s="386"/>
    </row>
    <row r="73" spans="3:41" s="1092" customFormat="1" ht="30.75" customHeight="1">
      <c r="C73" s="1091"/>
      <c r="D73" s="387"/>
      <c r="E73" s="216"/>
      <c r="F73" s="365"/>
      <c r="G73" s="366"/>
      <c r="H73" s="367"/>
      <c r="I73" s="368"/>
      <c r="J73" s="369"/>
      <c r="K73" s="370"/>
      <c r="L73" s="1168"/>
      <c r="M73" s="370"/>
      <c r="N73" s="382"/>
      <c r="O73" s="381"/>
      <c r="P73" s="382"/>
      <c r="Q73" s="383"/>
      <c r="R73" s="219"/>
      <c r="S73" s="384"/>
      <c r="T73" s="1043"/>
      <c r="U73" s="219"/>
      <c r="V73" s="384"/>
      <c r="W73" s="1043"/>
      <c r="X73" s="219"/>
      <c r="Y73" s="384"/>
      <c r="Z73" s="1043"/>
      <c r="AA73" s="219"/>
      <c r="AB73" s="384"/>
      <c r="AC73" s="1043"/>
      <c r="AD73" s="219"/>
      <c r="AE73" s="384"/>
      <c r="AF73" s="1043"/>
      <c r="AG73" s="385"/>
      <c r="AH73" s="228"/>
      <c r="AI73" s="386"/>
      <c r="AJ73" s="228"/>
      <c r="AK73" s="386"/>
      <c r="AL73" s="228"/>
      <c r="AM73" s="386"/>
      <c r="AN73" s="228"/>
      <c r="AO73" s="386"/>
    </row>
    <row r="74" spans="3:41" s="1092" customFormat="1" ht="30.75" customHeight="1">
      <c r="C74" s="1091"/>
      <c r="D74" s="387"/>
      <c r="E74" s="216"/>
      <c r="F74" s="365"/>
      <c r="G74" s="366"/>
      <c r="H74" s="367"/>
      <c r="I74" s="368"/>
      <c r="J74" s="369"/>
      <c r="K74" s="370"/>
      <c r="L74" s="1168"/>
      <c r="M74" s="370"/>
      <c r="N74" s="382"/>
      <c r="O74" s="381"/>
      <c r="P74" s="382"/>
      <c r="Q74" s="383"/>
      <c r="R74" s="219"/>
      <c r="S74" s="384"/>
      <c r="T74" s="1043"/>
      <c r="U74" s="219"/>
      <c r="V74" s="384"/>
      <c r="W74" s="1043"/>
      <c r="X74" s="219"/>
      <c r="Y74" s="384"/>
      <c r="Z74" s="1043"/>
      <c r="AA74" s="219"/>
      <c r="AB74" s="384"/>
      <c r="AC74" s="1043"/>
      <c r="AD74" s="219"/>
      <c r="AE74" s="384"/>
      <c r="AF74" s="1043"/>
      <c r="AG74" s="385"/>
      <c r="AH74" s="228"/>
      <c r="AI74" s="386"/>
      <c r="AJ74" s="228"/>
      <c r="AK74" s="386"/>
      <c r="AL74" s="228"/>
      <c r="AM74" s="386"/>
      <c r="AN74" s="228"/>
      <c r="AO74" s="386"/>
    </row>
    <row r="75" spans="3:41" s="1092" customFormat="1" ht="30.75" customHeight="1">
      <c r="C75" s="1091"/>
      <c r="D75" s="387"/>
      <c r="E75" s="216"/>
      <c r="F75" s="365"/>
      <c r="G75" s="366"/>
      <c r="H75" s="367"/>
      <c r="I75" s="368"/>
      <c r="J75" s="369"/>
      <c r="K75" s="370"/>
      <c r="L75" s="1168"/>
      <c r="M75" s="370"/>
      <c r="N75" s="382"/>
      <c r="O75" s="381"/>
      <c r="P75" s="382"/>
      <c r="Q75" s="383"/>
      <c r="R75" s="219"/>
      <c r="S75" s="384"/>
      <c r="T75" s="1043"/>
      <c r="U75" s="219"/>
      <c r="V75" s="384"/>
      <c r="W75" s="1043"/>
      <c r="X75" s="219"/>
      <c r="Y75" s="384"/>
      <c r="Z75" s="1043"/>
      <c r="AA75" s="219"/>
      <c r="AB75" s="384"/>
      <c r="AC75" s="1043"/>
      <c r="AD75" s="219"/>
      <c r="AE75" s="384"/>
      <c r="AF75" s="1043"/>
      <c r="AG75" s="385"/>
      <c r="AH75" s="228"/>
      <c r="AI75" s="386"/>
      <c r="AJ75" s="228"/>
      <c r="AK75" s="386"/>
      <c r="AL75" s="228"/>
      <c r="AM75" s="386"/>
      <c r="AN75" s="228"/>
      <c r="AO75" s="386"/>
    </row>
    <row r="76" spans="3:41" s="1092" customFormat="1" ht="30.75" customHeight="1">
      <c r="C76" s="1091"/>
      <c r="D76" s="387"/>
      <c r="E76" s="216"/>
      <c r="F76" s="365"/>
      <c r="G76" s="366"/>
      <c r="H76" s="367"/>
      <c r="I76" s="368"/>
      <c r="J76" s="369"/>
      <c r="K76" s="370"/>
      <c r="L76" s="1168"/>
      <c r="M76" s="370"/>
      <c r="N76" s="382"/>
      <c r="O76" s="381"/>
      <c r="P76" s="382"/>
      <c r="Q76" s="383"/>
      <c r="R76" s="219"/>
      <c r="S76" s="384"/>
      <c r="T76" s="1043"/>
      <c r="U76" s="219"/>
      <c r="V76" s="384"/>
      <c r="W76" s="1043"/>
      <c r="X76" s="219"/>
      <c r="Y76" s="384"/>
      <c r="Z76" s="1043"/>
      <c r="AA76" s="219"/>
      <c r="AB76" s="384"/>
      <c r="AC76" s="1043"/>
      <c r="AD76" s="219"/>
      <c r="AE76" s="384"/>
      <c r="AF76" s="1043"/>
      <c r="AG76" s="385"/>
      <c r="AH76" s="228"/>
      <c r="AI76" s="386"/>
      <c r="AJ76" s="228"/>
      <c r="AK76" s="386"/>
      <c r="AL76" s="228"/>
      <c r="AM76" s="386"/>
      <c r="AN76" s="228"/>
      <c r="AO76" s="386"/>
    </row>
    <row r="77" spans="3:41" s="1092" customFormat="1" ht="30.75" customHeight="1">
      <c r="C77" s="1091"/>
      <c r="D77" s="387"/>
      <c r="E77" s="216"/>
      <c r="F77" s="365"/>
      <c r="G77" s="366"/>
      <c r="H77" s="367"/>
      <c r="I77" s="368"/>
      <c r="J77" s="369"/>
      <c r="K77" s="370"/>
      <c r="L77" s="1168"/>
      <c r="M77" s="370"/>
      <c r="N77" s="382"/>
      <c r="O77" s="381"/>
      <c r="P77" s="382"/>
      <c r="Q77" s="383"/>
      <c r="R77" s="219"/>
      <c r="S77" s="384"/>
      <c r="T77" s="1043"/>
      <c r="U77" s="219"/>
      <c r="V77" s="384"/>
      <c r="W77" s="1043"/>
      <c r="X77" s="219"/>
      <c r="Y77" s="384"/>
      <c r="Z77" s="1043"/>
      <c r="AA77" s="219"/>
      <c r="AB77" s="384"/>
      <c r="AC77" s="1043"/>
      <c r="AD77" s="219"/>
      <c r="AE77" s="384"/>
      <c r="AF77" s="1043"/>
      <c r="AG77" s="385"/>
      <c r="AH77" s="228"/>
      <c r="AI77" s="386"/>
      <c r="AJ77" s="228"/>
      <c r="AK77" s="386"/>
      <c r="AL77" s="228"/>
      <c r="AM77" s="386"/>
      <c r="AN77" s="228"/>
      <c r="AO77" s="386"/>
    </row>
    <row r="78" spans="3:41" s="1092" customFormat="1" ht="30.75" customHeight="1">
      <c r="C78" s="1091"/>
      <c r="D78" s="387"/>
      <c r="E78" s="216"/>
      <c r="F78" s="365"/>
      <c r="G78" s="366"/>
      <c r="H78" s="367"/>
      <c r="I78" s="368"/>
      <c r="J78" s="369"/>
      <c r="K78" s="370"/>
      <c r="L78" s="1168"/>
      <c r="M78" s="370"/>
      <c r="N78" s="382"/>
      <c r="O78" s="381"/>
      <c r="P78" s="382"/>
      <c r="Q78" s="383"/>
      <c r="R78" s="219"/>
      <c r="S78" s="384"/>
      <c r="T78" s="1043"/>
      <c r="U78" s="219"/>
      <c r="V78" s="384"/>
      <c r="W78" s="1043"/>
      <c r="X78" s="219"/>
      <c r="Y78" s="384"/>
      <c r="Z78" s="1043"/>
      <c r="AA78" s="219"/>
      <c r="AB78" s="384"/>
      <c r="AC78" s="1043"/>
      <c r="AD78" s="219"/>
      <c r="AE78" s="384"/>
      <c r="AF78" s="1043"/>
      <c r="AG78" s="385"/>
      <c r="AH78" s="228"/>
      <c r="AI78" s="386"/>
      <c r="AJ78" s="228"/>
      <c r="AK78" s="386"/>
      <c r="AL78" s="228"/>
      <c r="AM78" s="386"/>
      <c r="AN78" s="228"/>
      <c r="AO78" s="386"/>
    </row>
    <row r="79" spans="3:41" s="1092" customFormat="1" ht="30.75" customHeight="1">
      <c r="C79" s="1091"/>
      <c r="D79" s="387"/>
      <c r="E79" s="216"/>
      <c r="F79" s="365"/>
      <c r="G79" s="366"/>
      <c r="H79" s="367"/>
      <c r="I79" s="368"/>
      <c r="J79" s="369"/>
      <c r="K79" s="370"/>
      <c r="L79" s="1168"/>
      <c r="M79" s="370"/>
      <c r="N79" s="382"/>
      <c r="O79" s="381"/>
      <c r="P79" s="382"/>
      <c r="Q79" s="383"/>
      <c r="R79" s="219"/>
      <c r="S79" s="384"/>
      <c r="T79" s="1043"/>
      <c r="U79" s="219"/>
      <c r="V79" s="384"/>
      <c r="W79" s="1043"/>
      <c r="X79" s="219"/>
      <c r="Y79" s="384"/>
      <c r="Z79" s="1043"/>
      <c r="AA79" s="219"/>
      <c r="AB79" s="384"/>
      <c r="AC79" s="1043"/>
      <c r="AD79" s="219"/>
      <c r="AE79" s="384"/>
      <c r="AF79" s="1043"/>
      <c r="AG79" s="385"/>
      <c r="AH79" s="228"/>
      <c r="AI79" s="386"/>
      <c r="AJ79" s="228"/>
      <c r="AK79" s="386"/>
      <c r="AL79" s="228"/>
      <c r="AM79" s="386"/>
      <c r="AN79" s="228"/>
      <c r="AO79" s="386"/>
    </row>
    <row r="80" spans="3:41" s="1092" customFormat="1" ht="30.75" customHeight="1">
      <c r="C80" s="1091"/>
      <c r="D80" s="387"/>
      <c r="E80" s="216"/>
      <c r="F80" s="365"/>
      <c r="G80" s="366"/>
      <c r="H80" s="367"/>
      <c r="I80" s="368"/>
      <c r="J80" s="369"/>
      <c r="K80" s="370"/>
      <c r="L80" s="1168"/>
      <c r="M80" s="370"/>
      <c r="N80" s="382"/>
      <c r="O80" s="381"/>
      <c r="P80" s="382"/>
      <c r="Q80" s="383"/>
      <c r="R80" s="219"/>
      <c r="S80" s="384"/>
      <c r="T80" s="1043"/>
      <c r="U80" s="219"/>
      <c r="V80" s="384"/>
      <c r="W80" s="1043"/>
      <c r="X80" s="219"/>
      <c r="Y80" s="384"/>
      <c r="Z80" s="1043"/>
      <c r="AA80" s="219"/>
      <c r="AB80" s="384"/>
      <c r="AC80" s="1043"/>
      <c r="AD80" s="219"/>
      <c r="AE80" s="384"/>
      <c r="AF80" s="1043"/>
      <c r="AG80" s="385"/>
      <c r="AH80" s="228"/>
      <c r="AI80" s="386"/>
      <c r="AJ80" s="228"/>
      <c r="AK80" s="386"/>
      <c r="AL80" s="228"/>
      <c r="AM80" s="386"/>
      <c r="AN80" s="228"/>
      <c r="AO80" s="386"/>
    </row>
    <row r="81" spans="3:41" s="1092" customFormat="1" ht="30.75" customHeight="1">
      <c r="C81" s="1091"/>
      <c r="D81" s="387"/>
      <c r="E81" s="216"/>
      <c r="F81" s="365"/>
      <c r="G81" s="366"/>
      <c r="H81" s="367"/>
      <c r="I81" s="368"/>
      <c r="J81" s="369"/>
      <c r="K81" s="370"/>
      <c r="L81" s="1168"/>
      <c r="M81" s="370"/>
      <c r="N81" s="382"/>
      <c r="O81" s="381"/>
      <c r="P81" s="382"/>
      <c r="Q81" s="383"/>
      <c r="R81" s="219"/>
      <c r="S81" s="384"/>
      <c r="T81" s="1043"/>
      <c r="U81" s="219"/>
      <c r="V81" s="384"/>
      <c r="W81" s="1043"/>
      <c r="X81" s="219"/>
      <c r="Y81" s="384"/>
      <c r="Z81" s="1043"/>
      <c r="AA81" s="219"/>
      <c r="AB81" s="384"/>
      <c r="AC81" s="1043"/>
      <c r="AD81" s="219"/>
      <c r="AE81" s="384"/>
      <c r="AF81" s="1043"/>
      <c r="AG81" s="385"/>
      <c r="AH81" s="228"/>
      <c r="AI81" s="386"/>
      <c r="AJ81" s="228"/>
      <c r="AK81" s="386"/>
      <c r="AL81" s="228"/>
      <c r="AM81" s="386"/>
      <c r="AN81" s="228"/>
      <c r="AO81" s="386"/>
    </row>
    <row r="82" spans="3:41" s="1092" customFormat="1" ht="30.75" customHeight="1">
      <c r="C82" s="1091"/>
      <c r="D82" s="387"/>
      <c r="E82" s="216"/>
      <c r="F82" s="365"/>
      <c r="G82" s="366"/>
      <c r="H82" s="367"/>
      <c r="I82" s="368"/>
      <c r="J82" s="369"/>
      <c r="K82" s="370"/>
      <c r="L82" s="1168"/>
      <c r="M82" s="370"/>
      <c r="N82" s="382"/>
      <c r="O82" s="381"/>
      <c r="P82" s="382"/>
      <c r="Q82" s="383"/>
      <c r="R82" s="219"/>
      <c r="S82" s="384"/>
      <c r="T82" s="1043"/>
      <c r="U82" s="219"/>
      <c r="V82" s="384"/>
      <c r="W82" s="1043"/>
      <c r="X82" s="219"/>
      <c r="Y82" s="384"/>
      <c r="Z82" s="1043"/>
      <c r="AA82" s="219"/>
      <c r="AB82" s="384"/>
      <c r="AC82" s="1043"/>
      <c r="AD82" s="219"/>
      <c r="AE82" s="384"/>
      <c r="AF82" s="1043"/>
      <c r="AG82" s="385"/>
      <c r="AH82" s="228"/>
      <c r="AI82" s="386"/>
      <c r="AJ82" s="228"/>
      <c r="AK82" s="386"/>
      <c r="AL82" s="228"/>
      <c r="AM82" s="386"/>
      <c r="AN82" s="228"/>
      <c r="AO82" s="386"/>
    </row>
    <row r="83" spans="3:41" s="1092" customFormat="1" ht="30.75" customHeight="1">
      <c r="C83" s="1091"/>
      <c r="D83" s="387"/>
      <c r="E83" s="216"/>
      <c r="F83" s="365"/>
      <c r="G83" s="366"/>
      <c r="H83" s="367"/>
      <c r="I83" s="368"/>
      <c r="J83" s="369"/>
      <c r="K83" s="370"/>
      <c r="L83" s="1168"/>
      <c r="M83" s="370"/>
      <c r="N83" s="382"/>
      <c r="O83" s="381"/>
      <c r="P83" s="382"/>
      <c r="Q83" s="383"/>
      <c r="R83" s="219"/>
      <c r="S83" s="384"/>
      <c r="T83" s="1043"/>
      <c r="U83" s="219"/>
      <c r="V83" s="384"/>
      <c r="W83" s="1043"/>
      <c r="X83" s="219"/>
      <c r="Y83" s="384"/>
      <c r="Z83" s="1043"/>
      <c r="AA83" s="219"/>
      <c r="AB83" s="384"/>
      <c r="AC83" s="1043"/>
      <c r="AD83" s="219"/>
      <c r="AE83" s="384"/>
      <c r="AF83" s="1043"/>
      <c r="AG83" s="385"/>
      <c r="AH83" s="228"/>
      <c r="AI83" s="386"/>
      <c r="AJ83" s="228"/>
      <c r="AK83" s="386"/>
      <c r="AL83" s="228"/>
      <c r="AM83" s="386"/>
      <c r="AN83" s="228"/>
      <c r="AO83" s="386"/>
    </row>
    <row r="84" spans="3:41" s="1092" customFormat="1" ht="30.75" customHeight="1">
      <c r="C84" s="1091"/>
      <c r="D84" s="387"/>
      <c r="E84" s="216"/>
      <c r="F84" s="365"/>
      <c r="G84" s="366"/>
      <c r="H84" s="367"/>
      <c r="I84" s="368"/>
      <c r="J84" s="369"/>
      <c r="K84" s="370"/>
      <c r="L84" s="1168"/>
      <c r="M84" s="370"/>
      <c r="N84" s="382"/>
      <c r="O84" s="381"/>
      <c r="P84" s="382"/>
      <c r="Q84" s="383"/>
      <c r="R84" s="219"/>
      <c r="S84" s="384"/>
      <c r="T84" s="1043"/>
      <c r="U84" s="219"/>
      <c r="V84" s="384"/>
      <c r="W84" s="1043"/>
      <c r="X84" s="219"/>
      <c r="Y84" s="384"/>
      <c r="Z84" s="1043"/>
      <c r="AA84" s="219"/>
      <c r="AB84" s="384"/>
      <c r="AC84" s="1043"/>
      <c r="AD84" s="219"/>
      <c r="AE84" s="384"/>
      <c r="AF84" s="1043"/>
      <c r="AG84" s="385"/>
      <c r="AH84" s="228"/>
      <c r="AI84" s="386"/>
      <c r="AJ84" s="228"/>
      <c r="AK84" s="386"/>
      <c r="AL84" s="228"/>
      <c r="AM84" s="386"/>
      <c r="AN84" s="228"/>
      <c r="AO84" s="386"/>
    </row>
    <row r="85" spans="3:41" s="1092" customFormat="1" ht="30.75" customHeight="1">
      <c r="C85" s="1091"/>
      <c r="D85" s="387"/>
      <c r="E85" s="216"/>
      <c r="F85" s="365"/>
      <c r="G85" s="366"/>
      <c r="H85" s="367"/>
      <c r="I85" s="368"/>
      <c r="J85" s="369"/>
      <c r="K85" s="370"/>
      <c r="L85" s="1168"/>
      <c r="M85" s="370"/>
      <c r="N85" s="382"/>
      <c r="O85" s="381"/>
      <c r="P85" s="382"/>
      <c r="Q85" s="383"/>
      <c r="R85" s="219"/>
      <c r="S85" s="384"/>
      <c r="T85" s="1043"/>
      <c r="U85" s="219"/>
      <c r="V85" s="384"/>
      <c r="W85" s="1043"/>
      <c r="X85" s="219"/>
      <c r="Y85" s="384"/>
      <c r="Z85" s="1043"/>
      <c r="AA85" s="219"/>
      <c r="AB85" s="384"/>
      <c r="AC85" s="1043"/>
      <c r="AD85" s="219"/>
      <c r="AE85" s="384"/>
      <c r="AF85" s="1043"/>
      <c r="AG85" s="385"/>
      <c r="AH85" s="228"/>
      <c r="AI85" s="386"/>
      <c r="AJ85" s="228"/>
      <c r="AK85" s="386"/>
      <c r="AL85" s="228"/>
      <c r="AM85" s="386"/>
      <c r="AN85" s="228"/>
      <c r="AO85" s="386"/>
    </row>
    <row r="86" spans="3:41" s="1092" customFormat="1" ht="30.75" customHeight="1">
      <c r="C86" s="1091"/>
      <c r="D86" s="387"/>
      <c r="E86" s="216"/>
      <c r="F86" s="365"/>
      <c r="G86" s="366"/>
      <c r="H86" s="367"/>
      <c r="I86" s="368"/>
      <c r="J86" s="369"/>
      <c r="K86" s="370"/>
      <c r="L86" s="1168"/>
      <c r="M86" s="370"/>
      <c r="N86" s="382"/>
      <c r="O86" s="381"/>
      <c r="P86" s="382"/>
      <c r="Q86" s="383"/>
      <c r="R86" s="219"/>
      <c r="S86" s="384"/>
      <c r="T86" s="1043"/>
      <c r="U86" s="219"/>
      <c r="V86" s="384"/>
      <c r="W86" s="1043"/>
      <c r="X86" s="219"/>
      <c r="Y86" s="384"/>
      <c r="Z86" s="1043"/>
      <c r="AA86" s="219"/>
      <c r="AB86" s="384"/>
      <c r="AC86" s="1043"/>
      <c r="AD86" s="219"/>
      <c r="AE86" s="384"/>
      <c r="AF86" s="1043"/>
      <c r="AG86" s="385"/>
      <c r="AH86" s="228"/>
      <c r="AI86" s="386"/>
      <c r="AJ86" s="228"/>
      <c r="AK86" s="386"/>
      <c r="AL86" s="228"/>
      <c r="AM86" s="386"/>
      <c r="AN86" s="228"/>
      <c r="AO86" s="386"/>
    </row>
    <row r="87" spans="3:41" s="1092" customFormat="1" ht="30.75" customHeight="1">
      <c r="C87" s="1091"/>
      <c r="D87" s="387"/>
      <c r="E87" s="216"/>
      <c r="F87" s="365"/>
      <c r="G87" s="366"/>
      <c r="H87" s="367"/>
      <c r="I87" s="368"/>
      <c r="J87" s="369"/>
      <c r="K87" s="370"/>
      <c r="L87" s="1168"/>
      <c r="M87" s="370"/>
      <c r="N87" s="382"/>
      <c r="O87" s="381"/>
      <c r="P87" s="382"/>
      <c r="Q87" s="383"/>
      <c r="R87" s="219"/>
      <c r="S87" s="384"/>
      <c r="T87" s="1043"/>
      <c r="U87" s="219"/>
      <c r="V87" s="384"/>
      <c r="W87" s="1043"/>
      <c r="X87" s="219"/>
      <c r="Y87" s="384"/>
      <c r="Z87" s="1043"/>
      <c r="AA87" s="219"/>
      <c r="AB87" s="384"/>
      <c r="AC87" s="1043"/>
      <c r="AD87" s="219"/>
      <c r="AE87" s="384"/>
      <c r="AF87" s="1043"/>
      <c r="AG87" s="385"/>
      <c r="AH87" s="228"/>
      <c r="AI87" s="386"/>
      <c r="AJ87" s="228"/>
      <c r="AK87" s="386"/>
      <c r="AL87" s="228"/>
      <c r="AM87" s="386"/>
      <c r="AN87" s="228"/>
      <c r="AO87" s="386"/>
    </row>
    <row r="88" spans="3:41" s="1092" customFormat="1" ht="30.75" customHeight="1">
      <c r="C88" s="1091"/>
      <c r="D88" s="387"/>
      <c r="E88" s="216"/>
      <c r="F88" s="365"/>
      <c r="G88" s="366"/>
      <c r="H88" s="367"/>
      <c r="I88" s="368"/>
      <c r="J88" s="369"/>
      <c r="K88" s="370"/>
      <c r="L88" s="1168"/>
      <c r="M88" s="370"/>
      <c r="N88" s="382"/>
      <c r="O88" s="381"/>
      <c r="P88" s="382"/>
      <c r="Q88" s="383"/>
      <c r="R88" s="219"/>
      <c r="S88" s="384"/>
      <c r="T88" s="1043"/>
      <c r="U88" s="219"/>
      <c r="V88" s="384"/>
      <c r="W88" s="1043"/>
      <c r="X88" s="219"/>
      <c r="Y88" s="384"/>
      <c r="Z88" s="1043"/>
      <c r="AA88" s="219"/>
      <c r="AB88" s="384"/>
      <c r="AC88" s="1043"/>
      <c r="AD88" s="219"/>
      <c r="AE88" s="384"/>
      <c r="AF88" s="1043"/>
      <c r="AG88" s="385"/>
      <c r="AH88" s="228"/>
      <c r="AI88" s="386"/>
      <c r="AJ88" s="228"/>
      <c r="AK88" s="386"/>
      <c r="AL88" s="228"/>
      <c r="AM88" s="386"/>
      <c r="AN88" s="228"/>
      <c r="AO88" s="386"/>
    </row>
    <row r="89" spans="3:41" s="1092" customFormat="1" ht="30.75" customHeight="1">
      <c r="C89" s="1091"/>
      <c r="D89" s="387"/>
      <c r="E89" s="216"/>
      <c r="F89" s="365"/>
      <c r="G89" s="366"/>
      <c r="H89" s="367"/>
      <c r="I89" s="368"/>
      <c r="J89" s="369"/>
      <c r="K89" s="370"/>
      <c r="L89" s="1168"/>
      <c r="M89" s="370"/>
      <c r="N89" s="382"/>
      <c r="O89" s="381"/>
      <c r="P89" s="382"/>
      <c r="Q89" s="383"/>
      <c r="R89" s="219"/>
      <c r="S89" s="384"/>
      <c r="T89" s="1043"/>
      <c r="U89" s="219"/>
      <c r="V89" s="384"/>
      <c r="W89" s="1043"/>
      <c r="X89" s="219"/>
      <c r="Y89" s="384"/>
      <c r="Z89" s="1043"/>
      <c r="AA89" s="219"/>
      <c r="AB89" s="384"/>
      <c r="AC89" s="1043"/>
      <c r="AD89" s="219"/>
      <c r="AE89" s="384"/>
      <c r="AF89" s="1043"/>
      <c r="AG89" s="385"/>
      <c r="AH89" s="228"/>
      <c r="AI89" s="386"/>
      <c r="AJ89" s="228"/>
      <c r="AK89" s="386"/>
      <c r="AL89" s="228"/>
      <c r="AM89" s="386"/>
      <c r="AN89" s="228"/>
      <c r="AO89" s="386"/>
    </row>
    <row r="90" spans="3:41" s="1092" customFormat="1" ht="30.75" customHeight="1">
      <c r="C90" s="1091"/>
      <c r="D90" s="387"/>
      <c r="E90" s="216"/>
      <c r="F90" s="365"/>
      <c r="G90" s="366"/>
      <c r="H90" s="367"/>
      <c r="I90" s="368"/>
      <c r="J90" s="369"/>
      <c r="K90" s="370"/>
      <c r="L90" s="1168"/>
      <c r="M90" s="370"/>
      <c r="N90" s="382"/>
      <c r="O90" s="381"/>
      <c r="P90" s="382"/>
      <c r="Q90" s="383"/>
      <c r="R90" s="219"/>
      <c r="S90" s="384"/>
      <c r="T90" s="1043"/>
      <c r="U90" s="219"/>
      <c r="V90" s="384"/>
      <c r="W90" s="1043"/>
      <c r="X90" s="219"/>
      <c r="Y90" s="384"/>
      <c r="Z90" s="1043"/>
      <c r="AA90" s="219"/>
      <c r="AB90" s="384"/>
      <c r="AC90" s="1043"/>
      <c r="AD90" s="219"/>
      <c r="AE90" s="384"/>
      <c r="AF90" s="1043"/>
      <c r="AG90" s="385"/>
      <c r="AH90" s="228"/>
      <c r="AI90" s="386"/>
      <c r="AJ90" s="228"/>
      <c r="AK90" s="386"/>
      <c r="AL90" s="228"/>
      <c r="AM90" s="386"/>
      <c r="AN90" s="228"/>
      <c r="AO90" s="386"/>
    </row>
    <row r="91" spans="3:41" s="1092" customFormat="1" ht="30.75" customHeight="1">
      <c r="C91" s="1091"/>
      <c r="D91" s="387"/>
      <c r="E91" s="216"/>
      <c r="F91" s="365"/>
      <c r="G91" s="366"/>
      <c r="H91" s="367"/>
      <c r="I91" s="368"/>
      <c r="J91" s="369"/>
      <c r="K91" s="370"/>
      <c r="L91" s="1168"/>
      <c r="M91" s="370"/>
      <c r="N91" s="382"/>
      <c r="O91" s="381"/>
      <c r="P91" s="382"/>
      <c r="Q91" s="383"/>
      <c r="R91" s="219"/>
      <c r="S91" s="384"/>
      <c r="T91" s="1043"/>
      <c r="U91" s="219"/>
      <c r="V91" s="384"/>
      <c r="W91" s="1043"/>
      <c r="X91" s="219"/>
      <c r="Y91" s="384"/>
      <c r="Z91" s="1043"/>
      <c r="AA91" s="219"/>
      <c r="AB91" s="384"/>
      <c r="AC91" s="1043"/>
      <c r="AD91" s="219"/>
      <c r="AE91" s="384"/>
      <c r="AF91" s="1043"/>
      <c r="AG91" s="385"/>
      <c r="AH91" s="228"/>
      <c r="AI91" s="386"/>
      <c r="AJ91" s="228"/>
      <c r="AK91" s="386"/>
      <c r="AL91" s="228"/>
      <c r="AM91" s="386"/>
      <c r="AN91" s="228"/>
      <c r="AO91" s="386"/>
    </row>
    <row r="92" spans="3:41" s="1092" customFormat="1" ht="30.75" customHeight="1">
      <c r="C92" s="1091"/>
      <c r="D92" s="387"/>
      <c r="E92" s="216"/>
      <c r="F92" s="365"/>
      <c r="G92" s="366"/>
      <c r="H92" s="367"/>
      <c r="I92" s="368"/>
      <c r="J92" s="369"/>
      <c r="K92" s="370"/>
      <c r="L92" s="1168"/>
      <c r="M92" s="370"/>
      <c r="N92" s="382"/>
      <c r="O92" s="381"/>
      <c r="P92" s="382"/>
      <c r="Q92" s="383"/>
      <c r="R92" s="219"/>
      <c r="S92" s="384"/>
      <c r="T92" s="1043"/>
      <c r="U92" s="219"/>
      <c r="V92" s="384"/>
      <c r="W92" s="1043"/>
      <c r="X92" s="219"/>
      <c r="Y92" s="384"/>
      <c r="Z92" s="1043"/>
      <c r="AA92" s="219"/>
      <c r="AB92" s="384"/>
      <c r="AC92" s="1043"/>
      <c r="AD92" s="219"/>
      <c r="AE92" s="384"/>
      <c r="AF92" s="1043"/>
      <c r="AG92" s="385"/>
      <c r="AH92" s="228"/>
      <c r="AI92" s="386"/>
      <c r="AJ92" s="228"/>
      <c r="AK92" s="386"/>
      <c r="AL92" s="228"/>
      <c r="AM92" s="386"/>
      <c r="AN92" s="228"/>
      <c r="AO92" s="386"/>
    </row>
    <row r="93" spans="3:41" s="1092" customFormat="1" ht="30.75" customHeight="1">
      <c r="C93" s="1091"/>
      <c r="D93" s="387"/>
      <c r="E93" s="216"/>
      <c r="F93" s="365"/>
      <c r="G93" s="366"/>
      <c r="H93" s="367"/>
      <c r="I93" s="368"/>
      <c r="J93" s="369"/>
      <c r="K93" s="370"/>
      <c r="L93" s="1168"/>
      <c r="M93" s="370"/>
      <c r="N93" s="382"/>
      <c r="O93" s="381"/>
      <c r="P93" s="382"/>
      <c r="Q93" s="383"/>
      <c r="R93" s="219"/>
      <c r="S93" s="384"/>
      <c r="T93" s="1043"/>
      <c r="U93" s="219"/>
      <c r="V93" s="384"/>
      <c r="W93" s="1043"/>
      <c r="X93" s="219"/>
      <c r="Y93" s="384"/>
      <c r="Z93" s="1043"/>
      <c r="AA93" s="219"/>
      <c r="AB93" s="384"/>
      <c r="AC93" s="1043"/>
      <c r="AD93" s="219"/>
      <c r="AE93" s="384"/>
      <c r="AF93" s="1043"/>
      <c r="AG93" s="385"/>
      <c r="AH93" s="228"/>
      <c r="AI93" s="386"/>
      <c r="AJ93" s="228"/>
      <c r="AK93" s="386"/>
      <c r="AL93" s="228"/>
      <c r="AM93" s="386"/>
      <c r="AN93" s="228"/>
      <c r="AO93" s="386"/>
    </row>
    <row r="94" spans="3:41" s="1092" customFormat="1" ht="30.75" customHeight="1">
      <c r="C94" s="1091"/>
      <c r="D94" s="387"/>
      <c r="E94" s="216"/>
      <c r="F94" s="365"/>
      <c r="G94" s="366"/>
      <c r="H94" s="367"/>
      <c r="I94" s="368"/>
      <c r="J94" s="369"/>
      <c r="K94" s="370"/>
      <c r="L94" s="1168"/>
      <c r="M94" s="370"/>
      <c r="N94" s="382"/>
      <c r="O94" s="381"/>
      <c r="P94" s="382"/>
      <c r="Q94" s="383"/>
      <c r="R94" s="219"/>
      <c r="S94" s="384"/>
      <c r="T94" s="1043"/>
      <c r="U94" s="219"/>
      <c r="V94" s="384"/>
      <c r="W94" s="1043"/>
      <c r="X94" s="219"/>
      <c r="Y94" s="384"/>
      <c r="Z94" s="1043"/>
      <c r="AA94" s="219"/>
      <c r="AB94" s="384"/>
      <c r="AC94" s="1043"/>
      <c r="AD94" s="219"/>
      <c r="AE94" s="384"/>
      <c r="AF94" s="1043"/>
      <c r="AG94" s="385"/>
      <c r="AH94" s="228"/>
      <c r="AI94" s="386"/>
      <c r="AJ94" s="228"/>
      <c r="AK94" s="386"/>
      <c r="AL94" s="228"/>
      <c r="AM94" s="386"/>
      <c r="AN94" s="228"/>
      <c r="AO94" s="386"/>
    </row>
    <row r="95" spans="3:41" s="1092" customFormat="1" ht="30.75" customHeight="1">
      <c r="C95" s="1091"/>
      <c r="D95" s="387"/>
      <c r="E95" s="216"/>
      <c r="F95" s="365"/>
      <c r="G95" s="366"/>
      <c r="H95" s="367"/>
      <c r="I95" s="368"/>
      <c r="J95" s="369"/>
      <c r="K95" s="370"/>
      <c r="L95" s="1168"/>
      <c r="M95" s="370"/>
      <c r="N95" s="382"/>
      <c r="O95" s="381"/>
      <c r="P95" s="382"/>
      <c r="Q95" s="383"/>
      <c r="R95" s="219"/>
      <c r="S95" s="384"/>
      <c r="T95" s="1043"/>
      <c r="U95" s="219"/>
      <c r="V95" s="384"/>
      <c r="W95" s="1043"/>
      <c r="X95" s="219"/>
      <c r="Y95" s="384"/>
      <c r="Z95" s="1043"/>
      <c r="AA95" s="219"/>
      <c r="AB95" s="384"/>
      <c r="AC95" s="1043"/>
      <c r="AD95" s="219"/>
      <c r="AE95" s="384"/>
      <c r="AF95" s="1043"/>
      <c r="AG95" s="385"/>
      <c r="AH95" s="228"/>
      <c r="AI95" s="386"/>
      <c r="AJ95" s="228"/>
      <c r="AK95" s="386"/>
      <c r="AL95" s="228"/>
      <c r="AM95" s="386"/>
      <c r="AN95" s="228"/>
      <c r="AO95" s="386"/>
    </row>
    <row r="96" spans="3:41" s="1092" customFormat="1" ht="30.75" customHeight="1">
      <c r="C96" s="1091"/>
      <c r="D96" s="387"/>
      <c r="E96" s="216"/>
      <c r="F96" s="365"/>
      <c r="G96" s="366"/>
      <c r="H96" s="367"/>
      <c r="I96" s="368"/>
      <c r="J96" s="369"/>
      <c r="K96" s="370"/>
      <c r="L96" s="1168"/>
      <c r="M96" s="370"/>
      <c r="N96" s="382"/>
      <c r="O96" s="381"/>
      <c r="P96" s="382"/>
      <c r="Q96" s="383"/>
      <c r="R96" s="219"/>
      <c r="S96" s="384"/>
      <c r="T96" s="1043"/>
      <c r="U96" s="219"/>
      <c r="V96" s="384"/>
      <c r="W96" s="1043"/>
      <c r="X96" s="219"/>
      <c r="Y96" s="384"/>
      <c r="Z96" s="1043"/>
      <c r="AA96" s="219"/>
      <c r="AB96" s="384"/>
      <c r="AC96" s="1043"/>
      <c r="AD96" s="219"/>
      <c r="AE96" s="384"/>
      <c r="AF96" s="1043"/>
      <c r="AG96" s="385"/>
      <c r="AH96" s="228"/>
      <c r="AI96" s="386"/>
      <c r="AJ96" s="228"/>
      <c r="AK96" s="386"/>
      <c r="AL96" s="228"/>
      <c r="AM96" s="386"/>
      <c r="AN96" s="228"/>
      <c r="AO96" s="386"/>
    </row>
    <row r="97" spans="3:41" s="1092" customFormat="1" ht="30.75" customHeight="1">
      <c r="C97" s="1091"/>
      <c r="D97" s="387"/>
      <c r="E97" s="216"/>
      <c r="F97" s="365"/>
      <c r="G97" s="366"/>
      <c r="H97" s="367"/>
      <c r="I97" s="368"/>
      <c r="J97" s="369"/>
      <c r="K97" s="370"/>
      <c r="L97" s="1168"/>
      <c r="M97" s="370"/>
      <c r="N97" s="382"/>
      <c r="O97" s="381"/>
      <c r="P97" s="382"/>
      <c r="Q97" s="383"/>
      <c r="R97" s="219"/>
      <c r="S97" s="384"/>
      <c r="T97" s="1043"/>
      <c r="U97" s="219"/>
      <c r="V97" s="384"/>
      <c r="W97" s="1043"/>
      <c r="X97" s="219"/>
      <c r="Y97" s="384"/>
      <c r="Z97" s="1043"/>
      <c r="AA97" s="219"/>
      <c r="AB97" s="384"/>
      <c r="AC97" s="1043"/>
      <c r="AD97" s="219"/>
      <c r="AE97" s="384"/>
      <c r="AF97" s="1043"/>
      <c r="AG97" s="385"/>
      <c r="AH97" s="228"/>
      <c r="AI97" s="386"/>
      <c r="AJ97" s="228"/>
      <c r="AK97" s="386"/>
      <c r="AL97" s="228"/>
      <c r="AM97" s="386"/>
      <c r="AN97" s="228"/>
      <c r="AO97" s="386"/>
    </row>
    <row r="98" spans="3:41" s="1092" customFormat="1" ht="30.75" customHeight="1">
      <c r="C98" s="1091"/>
      <c r="D98" s="387"/>
      <c r="E98" s="216"/>
      <c r="F98" s="365"/>
      <c r="G98" s="366"/>
      <c r="H98" s="367"/>
      <c r="I98" s="368"/>
      <c r="J98" s="369"/>
      <c r="K98" s="370"/>
      <c r="L98" s="1168"/>
      <c r="M98" s="370"/>
      <c r="N98" s="382"/>
      <c r="O98" s="381"/>
      <c r="P98" s="382"/>
      <c r="Q98" s="383"/>
      <c r="R98" s="219"/>
      <c r="S98" s="384"/>
      <c r="T98" s="1043"/>
      <c r="U98" s="219"/>
      <c r="V98" s="384"/>
      <c r="W98" s="1043"/>
      <c r="X98" s="219"/>
      <c r="Y98" s="384"/>
      <c r="Z98" s="1043"/>
      <c r="AA98" s="219"/>
      <c r="AB98" s="384"/>
      <c r="AC98" s="1043"/>
      <c r="AD98" s="219"/>
      <c r="AE98" s="384"/>
      <c r="AF98" s="1043"/>
      <c r="AG98" s="385"/>
      <c r="AH98" s="228"/>
      <c r="AI98" s="386"/>
      <c r="AJ98" s="228"/>
      <c r="AK98" s="386"/>
      <c r="AL98" s="228"/>
      <c r="AM98" s="386"/>
      <c r="AN98" s="228"/>
      <c r="AO98" s="386"/>
    </row>
    <row r="99" spans="3:41" s="1092" customFormat="1" ht="30.75" customHeight="1">
      <c r="C99" s="1091"/>
      <c r="D99" s="387"/>
      <c r="E99" s="216"/>
      <c r="F99" s="365"/>
      <c r="G99" s="366"/>
      <c r="H99" s="367"/>
      <c r="I99" s="368"/>
      <c r="J99" s="369"/>
      <c r="K99" s="370"/>
      <c r="L99" s="1168"/>
      <c r="M99" s="370"/>
      <c r="N99" s="382"/>
      <c r="O99" s="381"/>
      <c r="P99" s="382"/>
      <c r="Q99" s="383"/>
      <c r="R99" s="219"/>
      <c r="S99" s="384"/>
      <c r="T99" s="1043"/>
      <c r="U99" s="219"/>
      <c r="V99" s="384"/>
      <c r="W99" s="1043"/>
      <c r="X99" s="219"/>
      <c r="Y99" s="384"/>
      <c r="Z99" s="1043"/>
      <c r="AA99" s="219"/>
      <c r="AB99" s="384"/>
      <c r="AC99" s="1043"/>
      <c r="AD99" s="219"/>
      <c r="AE99" s="384"/>
      <c r="AF99" s="1043"/>
      <c r="AG99" s="385"/>
      <c r="AH99" s="228"/>
      <c r="AI99" s="386"/>
      <c r="AJ99" s="228"/>
      <c r="AK99" s="386"/>
      <c r="AL99" s="228"/>
      <c r="AM99" s="386"/>
      <c r="AN99" s="228"/>
      <c r="AO99" s="386"/>
    </row>
    <row r="100" spans="3:41" s="1092" customFormat="1" ht="30.75" customHeight="1">
      <c r="C100" s="1091"/>
      <c r="D100" s="387"/>
      <c r="E100" s="216"/>
      <c r="F100" s="365"/>
      <c r="G100" s="366"/>
      <c r="H100" s="367"/>
      <c r="I100" s="368"/>
      <c r="J100" s="369"/>
      <c r="K100" s="370"/>
      <c r="L100" s="1168"/>
      <c r="M100" s="370"/>
      <c r="N100" s="382"/>
      <c r="O100" s="381"/>
      <c r="P100" s="382"/>
      <c r="Q100" s="383"/>
      <c r="R100" s="219"/>
      <c r="S100" s="384"/>
      <c r="T100" s="1043"/>
      <c r="U100" s="219"/>
      <c r="V100" s="384"/>
      <c r="W100" s="1043"/>
      <c r="X100" s="219"/>
      <c r="Y100" s="384"/>
      <c r="Z100" s="1043"/>
      <c r="AA100" s="219"/>
      <c r="AB100" s="384"/>
      <c r="AC100" s="1043"/>
      <c r="AD100" s="219"/>
      <c r="AE100" s="384"/>
      <c r="AF100" s="1043"/>
      <c r="AG100" s="385"/>
      <c r="AH100" s="228"/>
      <c r="AI100" s="386"/>
      <c r="AJ100" s="228"/>
      <c r="AK100" s="386"/>
      <c r="AL100" s="228"/>
      <c r="AM100" s="386"/>
      <c r="AN100" s="228"/>
      <c r="AO100" s="386"/>
    </row>
    <row r="101" spans="3:41" s="1092" customFormat="1" ht="30.75" customHeight="1">
      <c r="C101" s="1091"/>
      <c r="D101" s="387"/>
      <c r="E101" s="216"/>
      <c r="F101" s="365"/>
      <c r="G101" s="366"/>
      <c r="H101" s="367"/>
      <c r="I101" s="368"/>
      <c r="J101" s="369"/>
      <c r="K101" s="370"/>
      <c r="L101" s="1168"/>
      <c r="M101" s="370"/>
      <c r="N101" s="382"/>
      <c r="O101" s="381"/>
      <c r="P101" s="382"/>
      <c r="Q101" s="383"/>
      <c r="R101" s="219"/>
      <c r="S101" s="384"/>
      <c r="T101" s="1043"/>
      <c r="U101" s="219"/>
      <c r="V101" s="384"/>
      <c r="W101" s="1043"/>
      <c r="X101" s="219"/>
      <c r="Y101" s="384"/>
      <c r="Z101" s="1043"/>
      <c r="AA101" s="219"/>
      <c r="AB101" s="384"/>
      <c r="AC101" s="1043"/>
      <c r="AD101" s="219"/>
      <c r="AE101" s="384"/>
      <c r="AF101" s="1043"/>
      <c r="AG101" s="385"/>
      <c r="AH101" s="228"/>
      <c r="AI101" s="386"/>
      <c r="AJ101" s="228"/>
      <c r="AK101" s="386"/>
      <c r="AL101" s="228"/>
      <c r="AM101" s="386"/>
      <c r="AN101" s="228"/>
      <c r="AO101" s="386"/>
    </row>
    <row r="102" spans="3:41" s="1092" customFormat="1" ht="30.75" customHeight="1">
      <c r="C102" s="1091"/>
      <c r="D102" s="387"/>
      <c r="E102" s="216"/>
      <c r="F102" s="365"/>
      <c r="G102" s="366"/>
      <c r="H102" s="367"/>
      <c r="I102" s="368"/>
      <c r="J102" s="369"/>
      <c r="K102" s="370"/>
      <c r="L102" s="1168"/>
      <c r="M102" s="370"/>
      <c r="N102" s="382"/>
      <c r="O102" s="381"/>
      <c r="P102" s="382"/>
      <c r="Q102" s="383"/>
      <c r="R102" s="219"/>
      <c r="S102" s="384"/>
      <c r="T102" s="1043"/>
      <c r="U102" s="219"/>
      <c r="V102" s="384"/>
      <c r="W102" s="1043"/>
      <c r="X102" s="219"/>
      <c r="Y102" s="384"/>
      <c r="Z102" s="1043"/>
      <c r="AA102" s="219"/>
      <c r="AB102" s="384"/>
      <c r="AC102" s="1043"/>
      <c r="AD102" s="219"/>
      <c r="AE102" s="384"/>
      <c r="AF102" s="1043"/>
      <c r="AG102" s="385"/>
      <c r="AH102" s="228"/>
      <c r="AI102" s="386"/>
      <c r="AJ102" s="228"/>
      <c r="AK102" s="386"/>
      <c r="AL102" s="228"/>
      <c r="AM102" s="386"/>
      <c r="AN102" s="228"/>
      <c r="AO102" s="386"/>
    </row>
    <row r="103" spans="3:41" s="1092" customFormat="1" ht="30.75" customHeight="1">
      <c r="C103" s="1091"/>
      <c r="D103" s="387"/>
      <c r="E103" s="216"/>
      <c r="F103" s="365"/>
      <c r="G103" s="366"/>
      <c r="H103" s="367"/>
      <c r="I103" s="368"/>
      <c r="J103" s="369"/>
      <c r="K103" s="370"/>
      <c r="L103" s="1168"/>
      <c r="M103" s="370"/>
      <c r="N103" s="382"/>
      <c r="O103" s="381"/>
      <c r="P103" s="382"/>
      <c r="Q103" s="383"/>
      <c r="R103" s="219"/>
      <c r="S103" s="384"/>
      <c r="T103" s="1043"/>
      <c r="U103" s="219"/>
      <c r="V103" s="384"/>
      <c r="W103" s="1043"/>
      <c r="X103" s="219"/>
      <c r="Y103" s="384"/>
      <c r="Z103" s="1043"/>
      <c r="AA103" s="219"/>
      <c r="AB103" s="384"/>
      <c r="AC103" s="1043"/>
      <c r="AD103" s="219"/>
      <c r="AE103" s="384"/>
      <c r="AF103" s="1043"/>
      <c r="AG103" s="385"/>
      <c r="AH103" s="228"/>
      <c r="AI103" s="386"/>
      <c r="AJ103" s="228"/>
      <c r="AK103" s="386"/>
      <c r="AL103" s="228"/>
      <c r="AM103" s="386"/>
      <c r="AN103" s="228"/>
      <c r="AO103" s="386"/>
    </row>
    <row r="104" spans="3:41" s="1092" customFormat="1" ht="30.75" customHeight="1">
      <c r="C104" s="1091"/>
      <c r="D104" s="387"/>
      <c r="E104" s="216"/>
      <c r="F104" s="365"/>
      <c r="G104" s="366"/>
      <c r="H104" s="367"/>
      <c r="I104" s="368"/>
      <c r="J104" s="369"/>
      <c r="K104" s="370"/>
      <c r="L104" s="1168"/>
      <c r="M104" s="370"/>
      <c r="N104" s="382"/>
      <c r="O104" s="381"/>
      <c r="P104" s="382"/>
      <c r="Q104" s="383"/>
      <c r="R104" s="219"/>
      <c r="S104" s="384"/>
      <c r="T104" s="1043"/>
      <c r="U104" s="219"/>
      <c r="V104" s="384"/>
      <c r="W104" s="1043"/>
      <c r="X104" s="219"/>
      <c r="Y104" s="384"/>
      <c r="Z104" s="1043"/>
      <c r="AA104" s="219"/>
      <c r="AB104" s="384"/>
      <c r="AC104" s="1043"/>
      <c r="AD104" s="219"/>
      <c r="AE104" s="384"/>
      <c r="AF104" s="1043"/>
      <c r="AG104" s="385"/>
      <c r="AH104" s="228"/>
      <c r="AI104" s="386"/>
      <c r="AJ104" s="228"/>
      <c r="AK104" s="386"/>
      <c r="AL104" s="228"/>
      <c r="AM104" s="386"/>
      <c r="AN104" s="228"/>
      <c r="AO104" s="386"/>
    </row>
    <row r="105" spans="3:41" s="1092" customFormat="1" ht="30.75" customHeight="1">
      <c r="C105" s="1091"/>
      <c r="D105" s="387"/>
      <c r="E105" s="216"/>
      <c r="F105" s="365"/>
      <c r="G105" s="366"/>
      <c r="H105" s="367"/>
      <c r="I105" s="368"/>
      <c r="J105" s="369"/>
      <c r="K105" s="370"/>
      <c r="L105" s="1168"/>
      <c r="M105" s="370"/>
      <c r="N105" s="382"/>
      <c r="O105" s="381"/>
      <c r="P105" s="382"/>
      <c r="Q105" s="383"/>
      <c r="R105" s="219"/>
      <c r="S105" s="384"/>
      <c r="T105" s="1043"/>
      <c r="U105" s="219"/>
      <c r="V105" s="384"/>
      <c r="W105" s="1043"/>
      <c r="X105" s="219"/>
      <c r="Y105" s="384"/>
      <c r="Z105" s="1043"/>
      <c r="AA105" s="219"/>
      <c r="AB105" s="384"/>
      <c r="AC105" s="1043"/>
      <c r="AD105" s="219"/>
      <c r="AE105" s="384"/>
      <c r="AF105" s="1043"/>
      <c r="AG105" s="385"/>
      <c r="AH105" s="228"/>
      <c r="AI105" s="386"/>
      <c r="AJ105" s="228"/>
      <c r="AK105" s="386"/>
      <c r="AL105" s="228"/>
      <c r="AM105" s="386"/>
      <c r="AN105" s="228"/>
      <c r="AO105" s="386"/>
    </row>
    <row r="106" spans="3:41" s="1092" customFormat="1" ht="30.75" customHeight="1">
      <c r="C106" s="1091"/>
      <c r="D106" s="387"/>
      <c r="E106" s="216"/>
      <c r="F106" s="365"/>
      <c r="G106" s="366"/>
      <c r="H106" s="367"/>
      <c r="I106" s="368"/>
      <c r="J106" s="369"/>
      <c r="K106" s="370"/>
      <c r="L106" s="1168"/>
      <c r="M106" s="370"/>
      <c r="N106" s="382"/>
      <c r="O106" s="381"/>
      <c r="P106" s="382"/>
      <c r="Q106" s="383"/>
      <c r="R106" s="219"/>
      <c r="S106" s="384"/>
      <c r="T106" s="1043"/>
      <c r="U106" s="219"/>
      <c r="V106" s="384"/>
      <c r="W106" s="1043"/>
      <c r="X106" s="219"/>
      <c r="Y106" s="384"/>
      <c r="Z106" s="1043"/>
      <c r="AA106" s="219"/>
      <c r="AB106" s="384"/>
      <c r="AC106" s="1043"/>
      <c r="AD106" s="219"/>
      <c r="AE106" s="384"/>
      <c r="AF106" s="1043"/>
      <c r="AG106" s="385"/>
      <c r="AH106" s="228"/>
      <c r="AI106" s="386"/>
      <c r="AJ106" s="228"/>
      <c r="AK106" s="386"/>
      <c r="AL106" s="228"/>
      <c r="AM106" s="386"/>
      <c r="AN106" s="228"/>
      <c r="AO106" s="386"/>
    </row>
    <row r="107" spans="3:41" s="1092" customFormat="1" ht="30.75" customHeight="1">
      <c r="C107" s="1091"/>
      <c r="D107" s="387"/>
      <c r="E107" s="216"/>
      <c r="F107" s="365"/>
      <c r="G107" s="366"/>
      <c r="H107" s="367"/>
      <c r="I107" s="368"/>
      <c r="J107" s="369"/>
      <c r="K107" s="370"/>
      <c r="L107" s="1168"/>
      <c r="M107" s="370"/>
      <c r="N107" s="382"/>
      <c r="O107" s="381"/>
      <c r="P107" s="382"/>
      <c r="Q107" s="383"/>
      <c r="R107" s="219"/>
      <c r="S107" s="384"/>
      <c r="T107" s="1043"/>
      <c r="U107" s="219"/>
      <c r="V107" s="384"/>
      <c r="W107" s="1043"/>
      <c r="X107" s="219"/>
      <c r="Y107" s="384"/>
      <c r="Z107" s="1043"/>
      <c r="AA107" s="219"/>
      <c r="AB107" s="384"/>
      <c r="AC107" s="1043"/>
      <c r="AD107" s="219"/>
      <c r="AE107" s="384"/>
      <c r="AF107" s="1043"/>
      <c r="AG107" s="385"/>
      <c r="AH107" s="228"/>
      <c r="AI107" s="386"/>
      <c r="AJ107" s="228"/>
      <c r="AK107" s="386"/>
      <c r="AL107" s="228"/>
      <c r="AM107" s="386"/>
      <c r="AN107" s="228"/>
      <c r="AO107" s="386"/>
    </row>
    <row r="108" spans="3:41" s="1092" customFormat="1" ht="30.75" customHeight="1">
      <c r="C108" s="1091"/>
      <c r="D108" s="387"/>
      <c r="E108" s="216"/>
      <c r="F108" s="365"/>
      <c r="G108" s="366"/>
      <c r="H108" s="367"/>
      <c r="I108" s="368"/>
      <c r="J108" s="369"/>
      <c r="K108" s="370"/>
      <c r="L108" s="1168"/>
      <c r="M108" s="370"/>
      <c r="N108" s="382"/>
      <c r="O108" s="381"/>
      <c r="P108" s="382"/>
      <c r="Q108" s="383"/>
      <c r="R108" s="219"/>
      <c r="S108" s="384"/>
      <c r="T108" s="1043"/>
      <c r="U108" s="219"/>
      <c r="V108" s="384"/>
      <c r="W108" s="1043"/>
      <c r="X108" s="219"/>
      <c r="Y108" s="384"/>
      <c r="Z108" s="1043"/>
      <c r="AA108" s="219"/>
      <c r="AB108" s="384"/>
      <c r="AC108" s="1043"/>
      <c r="AD108" s="219"/>
      <c r="AE108" s="384"/>
      <c r="AF108" s="1043"/>
      <c r="AG108" s="385"/>
      <c r="AH108" s="228"/>
      <c r="AI108" s="386"/>
      <c r="AJ108" s="228"/>
      <c r="AK108" s="386"/>
      <c r="AL108" s="228"/>
      <c r="AM108" s="386"/>
      <c r="AN108" s="228"/>
      <c r="AO108" s="386"/>
    </row>
    <row r="109" spans="3:41" s="1092" customFormat="1" ht="30.75" customHeight="1">
      <c r="C109" s="1091"/>
      <c r="D109" s="387"/>
      <c r="E109" s="216"/>
      <c r="F109" s="365"/>
      <c r="G109" s="366"/>
      <c r="H109" s="367"/>
      <c r="I109" s="368"/>
      <c r="J109" s="369"/>
      <c r="K109" s="370"/>
      <c r="L109" s="1168"/>
      <c r="M109" s="370"/>
      <c r="N109" s="382"/>
      <c r="O109" s="381"/>
      <c r="P109" s="382"/>
      <c r="Q109" s="383"/>
      <c r="R109" s="219"/>
      <c r="S109" s="384"/>
      <c r="T109" s="1043"/>
      <c r="U109" s="219"/>
      <c r="V109" s="384"/>
      <c r="W109" s="1043"/>
      <c r="X109" s="219"/>
      <c r="Y109" s="384"/>
      <c r="Z109" s="1043"/>
      <c r="AA109" s="219"/>
      <c r="AB109" s="384"/>
      <c r="AC109" s="1043"/>
      <c r="AD109" s="219"/>
      <c r="AE109" s="384"/>
      <c r="AF109" s="1043"/>
      <c r="AG109" s="385"/>
      <c r="AH109" s="228"/>
      <c r="AI109" s="386"/>
      <c r="AJ109" s="228"/>
      <c r="AK109" s="386"/>
      <c r="AL109" s="228"/>
      <c r="AM109" s="386"/>
      <c r="AN109" s="228"/>
      <c r="AO109" s="386"/>
    </row>
    <row r="110" spans="3:41" s="1092" customFormat="1" ht="30.75" customHeight="1">
      <c r="C110" s="1091"/>
      <c r="D110" s="387"/>
      <c r="E110" s="216"/>
      <c r="F110" s="365"/>
      <c r="G110" s="366"/>
      <c r="H110" s="367"/>
      <c r="I110" s="368"/>
      <c r="J110" s="369"/>
      <c r="K110" s="370"/>
      <c r="L110" s="1168"/>
      <c r="M110" s="370"/>
      <c r="N110" s="382"/>
      <c r="O110" s="381"/>
      <c r="P110" s="382"/>
      <c r="Q110" s="383"/>
      <c r="R110" s="219"/>
      <c r="S110" s="384"/>
      <c r="T110" s="1043"/>
      <c r="U110" s="219"/>
      <c r="V110" s="384"/>
      <c r="W110" s="1043"/>
      <c r="X110" s="219"/>
      <c r="Y110" s="384"/>
      <c r="Z110" s="1043"/>
      <c r="AA110" s="219"/>
      <c r="AB110" s="384"/>
      <c r="AC110" s="1043"/>
      <c r="AD110" s="219"/>
      <c r="AE110" s="384"/>
      <c r="AF110" s="1043"/>
      <c r="AG110" s="385"/>
      <c r="AH110" s="228"/>
      <c r="AI110" s="386"/>
      <c r="AJ110" s="228"/>
      <c r="AK110" s="386"/>
      <c r="AL110" s="228"/>
      <c r="AM110" s="386"/>
      <c r="AN110" s="228"/>
      <c r="AO110" s="386"/>
    </row>
    <row r="111" spans="3:41" s="1092" customFormat="1" ht="30.75" customHeight="1">
      <c r="C111" s="1091"/>
      <c r="D111" s="387"/>
      <c r="E111" s="216"/>
      <c r="F111" s="365"/>
      <c r="G111" s="366"/>
      <c r="H111" s="367"/>
      <c r="I111" s="368"/>
      <c r="J111" s="369"/>
      <c r="K111" s="370"/>
      <c r="L111" s="1168"/>
      <c r="M111" s="370"/>
      <c r="N111" s="382"/>
      <c r="O111" s="381"/>
      <c r="P111" s="382"/>
      <c r="Q111" s="383"/>
      <c r="R111" s="219"/>
      <c r="S111" s="384"/>
      <c r="T111" s="1043"/>
      <c r="U111" s="219"/>
      <c r="V111" s="384"/>
      <c r="W111" s="1043"/>
      <c r="X111" s="219"/>
      <c r="Y111" s="384"/>
      <c r="Z111" s="1043"/>
      <c r="AA111" s="219"/>
      <c r="AB111" s="384"/>
      <c r="AC111" s="1043"/>
      <c r="AD111" s="219"/>
      <c r="AE111" s="384"/>
      <c r="AF111" s="1043"/>
      <c r="AG111" s="385"/>
      <c r="AH111" s="228"/>
      <c r="AI111" s="386"/>
      <c r="AJ111" s="228"/>
      <c r="AK111" s="386"/>
      <c r="AL111" s="228"/>
      <c r="AM111" s="386"/>
      <c r="AN111" s="228"/>
      <c r="AO111" s="386"/>
    </row>
    <row r="112" spans="3:41" s="1092" customFormat="1" ht="30.75" customHeight="1">
      <c r="C112" s="1091"/>
      <c r="D112" s="387"/>
      <c r="E112" s="216"/>
      <c r="F112" s="365"/>
      <c r="G112" s="366"/>
      <c r="H112" s="367"/>
      <c r="I112" s="368"/>
      <c r="J112" s="369"/>
      <c r="K112" s="370"/>
      <c r="L112" s="1168"/>
      <c r="M112" s="370"/>
      <c r="N112" s="382"/>
      <c r="O112" s="381"/>
      <c r="P112" s="382"/>
      <c r="Q112" s="383"/>
      <c r="R112" s="219"/>
      <c r="S112" s="384"/>
      <c r="T112" s="1043"/>
      <c r="U112" s="219"/>
      <c r="V112" s="384"/>
      <c r="W112" s="1043"/>
      <c r="X112" s="219"/>
      <c r="Y112" s="384"/>
      <c r="Z112" s="1043"/>
      <c r="AA112" s="219"/>
      <c r="AB112" s="384"/>
      <c r="AC112" s="1043"/>
      <c r="AD112" s="219"/>
      <c r="AE112" s="384"/>
      <c r="AF112" s="1043"/>
      <c r="AG112" s="385"/>
      <c r="AH112" s="228"/>
      <c r="AI112" s="386"/>
      <c r="AJ112" s="228"/>
      <c r="AK112" s="386"/>
      <c r="AL112" s="228"/>
      <c r="AM112" s="386"/>
      <c r="AN112" s="228"/>
      <c r="AO112" s="386"/>
    </row>
    <row r="113" spans="3:41" s="1092" customFormat="1" ht="30.75" customHeight="1">
      <c r="C113" s="1091"/>
      <c r="D113" s="387"/>
      <c r="E113" s="216"/>
      <c r="F113" s="365"/>
      <c r="G113" s="366"/>
      <c r="H113" s="367"/>
      <c r="I113" s="368"/>
      <c r="J113" s="369"/>
      <c r="K113" s="370"/>
      <c r="L113" s="1168"/>
      <c r="M113" s="370"/>
      <c r="N113" s="382"/>
      <c r="O113" s="381"/>
      <c r="P113" s="382"/>
      <c r="Q113" s="383"/>
      <c r="R113" s="219"/>
      <c r="S113" s="384"/>
      <c r="T113" s="1043"/>
      <c r="U113" s="219"/>
      <c r="V113" s="384"/>
      <c r="W113" s="1043"/>
      <c r="X113" s="219"/>
      <c r="Y113" s="384"/>
      <c r="Z113" s="1043"/>
      <c r="AA113" s="219"/>
      <c r="AB113" s="384"/>
      <c r="AC113" s="1043"/>
      <c r="AD113" s="219"/>
      <c r="AE113" s="384"/>
      <c r="AF113" s="1043"/>
      <c r="AG113" s="385"/>
      <c r="AH113" s="228"/>
      <c r="AI113" s="386"/>
      <c r="AJ113" s="228"/>
      <c r="AK113" s="386"/>
      <c r="AL113" s="228"/>
      <c r="AM113" s="386"/>
      <c r="AN113" s="228"/>
      <c r="AO113" s="386"/>
    </row>
    <row r="114" spans="3:41" s="1092" customFormat="1" ht="30.75" customHeight="1">
      <c r="C114" s="1091"/>
      <c r="D114" s="387"/>
      <c r="E114" s="216"/>
      <c r="F114" s="365"/>
      <c r="G114" s="366"/>
      <c r="H114" s="367"/>
      <c r="I114" s="368"/>
      <c r="J114" s="369"/>
      <c r="K114" s="370"/>
      <c r="L114" s="1168"/>
      <c r="M114" s="370"/>
      <c r="N114" s="382"/>
      <c r="O114" s="381"/>
      <c r="P114" s="382"/>
      <c r="Q114" s="383"/>
      <c r="R114" s="219"/>
      <c r="S114" s="384"/>
      <c r="T114" s="1043"/>
      <c r="U114" s="219"/>
      <c r="V114" s="384"/>
      <c r="W114" s="1043"/>
      <c r="X114" s="219"/>
      <c r="Y114" s="384"/>
      <c r="Z114" s="1043"/>
      <c r="AA114" s="219"/>
      <c r="AB114" s="384"/>
      <c r="AC114" s="1043"/>
      <c r="AD114" s="219"/>
      <c r="AE114" s="384"/>
      <c r="AF114" s="1043"/>
      <c r="AG114" s="385"/>
      <c r="AH114" s="228"/>
      <c r="AI114" s="386"/>
      <c r="AJ114" s="228"/>
      <c r="AK114" s="386"/>
      <c r="AL114" s="228"/>
      <c r="AM114" s="386"/>
      <c r="AN114" s="228"/>
      <c r="AO114" s="386"/>
    </row>
    <row r="115" spans="3:41" s="1092" customFormat="1" ht="30.75" customHeight="1">
      <c r="C115" s="1091"/>
      <c r="D115" s="387"/>
      <c r="E115" s="216"/>
      <c r="F115" s="365"/>
      <c r="G115" s="366"/>
      <c r="H115" s="367"/>
      <c r="I115" s="368"/>
      <c r="J115" s="369"/>
      <c r="K115" s="370"/>
      <c r="L115" s="1168"/>
      <c r="M115" s="370"/>
      <c r="N115" s="382"/>
      <c r="O115" s="381"/>
      <c r="P115" s="382"/>
      <c r="Q115" s="383"/>
      <c r="R115" s="219"/>
      <c r="S115" s="384"/>
      <c r="T115" s="1043"/>
      <c r="U115" s="219"/>
      <c r="V115" s="384"/>
      <c r="W115" s="1043"/>
      <c r="X115" s="219"/>
      <c r="Y115" s="384"/>
      <c r="Z115" s="1043"/>
      <c r="AA115" s="219"/>
      <c r="AB115" s="384"/>
      <c r="AC115" s="1043"/>
      <c r="AD115" s="219"/>
      <c r="AE115" s="384"/>
      <c r="AF115" s="1043"/>
      <c r="AG115" s="385"/>
      <c r="AH115" s="228"/>
      <c r="AI115" s="386"/>
      <c r="AJ115" s="228"/>
      <c r="AK115" s="386"/>
      <c r="AL115" s="228"/>
      <c r="AM115" s="386"/>
      <c r="AN115" s="228"/>
      <c r="AO115" s="386"/>
    </row>
    <row r="116" spans="3:41" s="1092" customFormat="1" ht="30.75" customHeight="1">
      <c r="C116" s="1091"/>
      <c r="D116" s="387"/>
      <c r="E116" s="216"/>
      <c r="F116" s="365"/>
      <c r="G116" s="366"/>
      <c r="H116" s="367"/>
      <c r="I116" s="368"/>
      <c r="J116" s="369"/>
      <c r="K116" s="370"/>
      <c r="L116" s="1168"/>
      <c r="M116" s="370"/>
      <c r="N116" s="382"/>
      <c r="O116" s="381"/>
      <c r="P116" s="382"/>
      <c r="Q116" s="383"/>
      <c r="R116" s="219"/>
      <c r="S116" s="384"/>
      <c r="T116" s="1043"/>
      <c r="U116" s="219"/>
      <c r="V116" s="384"/>
      <c r="W116" s="1043"/>
      <c r="X116" s="219"/>
      <c r="Y116" s="384"/>
      <c r="Z116" s="1043"/>
      <c r="AA116" s="219"/>
      <c r="AB116" s="384"/>
      <c r="AC116" s="1043"/>
      <c r="AD116" s="219"/>
      <c r="AE116" s="384"/>
      <c r="AF116" s="1043"/>
      <c r="AG116" s="385"/>
      <c r="AH116" s="228"/>
      <c r="AI116" s="386"/>
      <c r="AJ116" s="228"/>
      <c r="AK116" s="386"/>
      <c r="AL116" s="228"/>
      <c r="AM116" s="386"/>
      <c r="AN116" s="228"/>
      <c r="AO116" s="386"/>
    </row>
    <row r="117" spans="3:41" s="1092" customFormat="1" ht="30.75" customHeight="1">
      <c r="C117" s="1091"/>
      <c r="D117" s="387"/>
      <c r="E117" s="216"/>
      <c r="F117" s="365"/>
      <c r="G117" s="366"/>
      <c r="H117" s="367"/>
      <c r="I117" s="368"/>
      <c r="J117" s="369"/>
      <c r="K117" s="370"/>
      <c r="L117" s="1168"/>
      <c r="M117" s="370"/>
      <c r="N117" s="382"/>
      <c r="O117" s="381"/>
      <c r="P117" s="382"/>
      <c r="Q117" s="383"/>
      <c r="R117" s="219"/>
      <c r="S117" s="384"/>
      <c r="T117" s="1043"/>
      <c r="U117" s="219"/>
      <c r="V117" s="384"/>
      <c r="W117" s="1043"/>
      <c r="X117" s="219"/>
      <c r="Y117" s="384"/>
      <c r="Z117" s="1043"/>
      <c r="AA117" s="219"/>
      <c r="AB117" s="384"/>
      <c r="AC117" s="1043"/>
      <c r="AD117" s="219"/>
      <c r="AE117" s="384"/>
      <c r="AF117" s="1043"/>
      <c r="AG117" s="385"/>
      <c r="AH117" s="228"/>
      <c r="AI117" s="386"/>
      <c r="AJ117" s="228"/>
      <c r="AK117" s="386"/>
      <c r="AL117" s="228"/>
      <c r="AM117" s="386"/>
      <c r="AN117" s="228"/>
      <c r="AO117" s="386"/>
    </row>
    <row r="118" spans="3:41" s="1092" customFormat="1" ht="30.75" customHeight="1">
      <c r="C118" s="1091"/>
      <c r="D118" s="387"/>
      <c r="E118" s="216"/>
      <c r="F118" s="365"/>
      <c r="G118" s="366"/>
      <c r="H118" s="367"/>
      <c r="I118" s="368"/>
      <c r="J118" s="369"/>
      <c r="K118" s="370"/>
      <c r="L118" s="1168"/>
      <c r="M118" s="370"/>
      <c r="N118" s="382"/>
      <c r="O118" s="381"/>
      <c r="P118" s="382"/>
      <c r="Q118" s="383"/>
      <c r="R118" s="219"/>
      <c r="S118" s="384"/>
      <c r="T118" s="1043"/>
      <c r="U118" s="219"/>
      <c r="V118" s="384"/>
      <c r="W118" s="1043"/>
      <c r="X118" s="219"/>
      <c r="Y118" s="384"/>
      <c r="Z118" s="1043"/>
      <c r="AA118" s="219"/>
      <c r="AB118" s="384"/>
      <c r="AC118" s="1043"/>
      <c r="AD118" s="219"/>
      <c r="AE118" s="384"/>
      <c r="AF118" s="1043"/>
      <c r="AG118" s="385"/>
      <c r="AH118" s="228"/>
      <c r="AI118" s="386"/>
      <c r="AJ118" s="228"/>
      <c r="AK118" s="386"/>
      <c r="AL118" s="228"/>
      <c r="AM118" s="386"/>
      <c r="AN118" s="228"/>
      <c r="AO118" s="386"/>
    </row>
    <row r="119" spans="3:41" s="1092" customFormat="1" ht="30.75" customHeight="1">
      <c r="C119" s="1091"/>
      <c r="D119" s="387"/>
      <c r="E119" s="216"/>
      <c r="F119" s="365"/>
      <c r="G119" s="366"/>
      <c r="H119" s="367"/>
      <c r="I119" s="368"/>
      <c r="J119" s="369"/>
      <c r="K119" s="370"/>
      <c r="L119" s="1168"/>
      <c r="M119" s="370"/>
      <c r="N119" s="382"/>
      <c r="O119" s="381"/>
      <c r="P119" s="382"/>
      <c r="Q119" s="383"/>
      <c r="R119" s="219"/>
      <c r="S119" s="384"/>
      <c r="T119" s="1043"/>
      <c r="U119" s="219"/>
      <c r="V119" s="384"/>
      <c r="W119" s="1043"/>
      <c r="X119" s="219"/>
      <c r="Y119" s="384"/>
      <c r="Z119" s="1043"/>
      <c r="AA119" s="219"/>
      <c r="AB119" s="384"/>
      <c r="AC119" s="1043"/>
      <c r="AD119" s="219"/>
      <c r="AE119" s="384"/>
      <c r="AF119" s="1043"/>
      <c r="AG119" s="385"/>
      <c r="AH119" s="228"/>
      <c r="AI119" s="386"/>
      <c r="AJ119" s="228"/>
      <c r="AK119" s="386"/>
      <c r="AL119" s="228"/>
      <c r="AM119" s="386"/>
      <c r="AN119" s="228"/>
      <c r="AO119" s="386"/>
    </row>
    <row r="120" spans="3:41" s="1092" customFormat="1" ht="30.75" customHeight="1">
      <c r="C120" s="1091"/>
      <c r="D120" s="387"/>
      <c r="E120" s="216"/>
      <c r="F120" s="365"/>
      <c r="G120" s="366"/>
      <c r="H120" s="367"/>
      <c r="I120" s="368"/>
      <c r="J120" s="369"/>
      <c r="K120" s="370"/>
      <c r="L120" s="1168"/>
      <c r="M120" s="370"/>
      <c r="N120" s="382"/>
      <c r="O120" s="381"/>
      <c r="P120" s="382"/>
      <c r="Q120" s="383"/>
      <c r="R120" s="219"/>
      <c r="S120" s="384"/>
      <c r="T120" s="1043"/>
      <c r="U120" s="219"/>
      <c r="V120" s="384"/>
      <c r="W120" s="1043"/>
      <c r="X120" s="219"/>
      <c r="Y120" s="384"/>
      <c r="Z120" s="1043"/>
      <c r="AA120" s="219"/>
      <c r="AB120" s="384"/>
      <c r="AC120" s="1043"/>
      <c r="AD120" s="219"/>
      <c r="AE120" s="384"/>
      <c r="AF120" s="1043"/>
      <c r="AG120" s="385"/>
      <c r="AH120" s="228"/>
      <c r="AI120" s="386"/>
      <c r="AJ120" s="228"/>
      <c r="AK120" s="386"/>
      <c r="AL120" s="228"/>
      <c r="AM120" s="386"/>
      <c r="AN120" s="228"/>
      <c r="AO120" s="386"/>
    </row>
    <row r="121" spans="3:41" s="1092" customFormat="1" ht="30.75" customHeight="1">
      <c r="C121" s="1091"/>
      <c r="D121" s="387"/>
      <c r="E121" s="216"/>
      <c r="F121" s="365"/>
      <c r="G121" s="366"/>
      <c r="H121" s="367"/>
      <c r="I121" s="368"/>
      <c r="J121" s="369"/>
      <c r="K121" s="370"/>
      <c r="L121" s="1168"/>
      <c r="M121" s="370"/>
      <c r="N121" s="382"/>
      <c r="O121" s="381"/>
      <c r="P121" s="382"/>
      <c r="Q121" s="383"/>
      <c r="R121" s="219"/>
      <c r="S121" s="384"/>
      <c r="T121" s="1043"/>
      <c r="U121" s="219"/>
      <c r="V121" s="384"/>
      <c r="W121" s="1043"/>
      <c r="X121" s="219"/>
      <c r="Y121" s="384"/>
      <c r="Z121" s="1043"/>
      <c r="AA121" s="219"/>
      <c r="AB121" s="384"/>
      <c r="AC121" s="1043"/>
      <c r="AD121" s="219"/>
      <c r="AE121" s="384"/>
      <c r="AF121" s="1043"/>
      <c r="AG121" s="385"/>
      <c r="AH121" s="228"/>
      <c r="AI121" s="386"/>
      <c r="AJ121" s="228"/>
      <c r="AK121" s="386"/>
      <c r="AL121" s="228"/>
      <c r="AM121" s="386"/>
      <c r="AN121" s="228"/>
      <c r="AO121" s="386"/>
    </row>
    <row r="122" spans="3:41" s="1092" customFormat="1" ht="30.75" customHeight="1">
      <c r="C122" s="1091"/>
      <c r="D122" s="387"/>
      <c r="E122" s="216"/>
      <c r="F122" s="365"/>
      <c r="G122" s="366"/>
      <c r="H122" s="367"/>
      <c r="I122" s="368"/>
      <c r="J122" s="369"/>
      <c r="K122" s="370"/>
      <c r="L122" s="1168"/>
      <c r="M122" s="370"/>
      <c r="N122" s="382"/>
      <c r="O122" s="381"/>
      <c r="P122" s="382"/>
      <c r="Q122" s="383"/>
      <c r="R122" s="219"/>
      <c r="S122" s="384"/>
      <c r="T122" s="1043"/>
      <c r="U122" s="219"/>
      <c r="V122" s="384"/>
      <c r="W122" s="1043"/>
      <c r="X122" s="219"/>
      <c r="Y122" s="384"/>
      <c r="Z122" s="1043"/>
      <c r="AA122" s="219"/>
      <c r="AB122" s="384"/>
      <c r="AC122" s="1043"/>
      <c r="AD122" s="219"/>
      <c r="AE122" s="384"/>
      <c r="AF122" s="1043"/>
      <c r="AG122" s="385"/>
      <c r="AH122" s="228"/>
      <c r="AI122" s="386"/>
      <c r="AJ122" s="228"/>
      <c r="AK122" s="386"/>
      <c r="AL122" s="228"/>
      <c r="AM122" s="386"/>
      <c r="AN122" s="228"/>
      <c r="AO122" s="386"/>
    </row>
    <row r="123" spans="3:41" s="1092" customFormat="1" ht="30.75" customHeight="1">
      <c r="C123" s="1091"/>
      <c r="D123" s="387"/>
      <c r="E123" s="216"/>
      <c r="F123" s="365"/>
      <c r="G123" s="366"/>
      <c r="H123" s="367"/>
      <c r="I123" s="368"/>
      <c r="J123" s="369"/>
      <c r="K123" s="370"/>
      <c r="L123" s="1168"/>
      <c r="M123" s="370"/>
      <c r="N123" s="382"/>
      <c r="O123" s="381"/>
      <c r="P123" s="382"/>
      <c r="Q123" s="383"/>
      <c r="R123" s="219"/>
      <c r="S123" s="384"/>
      <c r="T123" s="1043"/>
      <c r="U123" s="219"/>
      <c r="V123" s="384"/>
      <c r="W123" s="1043"/>
      <c r="X123" s="219"/>
      <c r="Y123" s="384"/>
      <c r="Z123" s="1043"/>
      <c r="AA123" s="219"/>
      <c r="AB123" s="384"/>
      <c r="AC123" s="1043"/>
      <c r="AD123" s="219"/>
      <c r="AE123" s="384"/>
      <c r="AF123" s="1043"/>
      <c r="AG123" s="385"/>
      <c r="AH123" s="228"/>
      <c r="AI123" s="386"/>
      <c r="AJ123" s="228"/>
      <c r="AK123" s="386"/>
      <c r="AL123" s="228"/>
      <c r="AM123" s="386"/>
      <c r="AN123" s="228"/>
      <c r="AO123" s="386"/>
    </row>
    <row r="124" spans="3:41" s="1092" customFormat="1" ht="30.75" customHeight="1">
      <c r="C124" s="1091"/>
      <c r="D124" s="387"/>
      <c r="E124" s="216"/>
      <c r="F124" s="365"/>
      <c r="G124" s="366"/>
      <c r="H124" s="367"/>
      <c r="I124" s="368"/>
      <c r="J124" s="369"/>
      <c r="K124" s="370"/>
      <c r="L124" s="1168"/>
      <c r="M124" s="370"/>
      <c r="N124" s="382"/>
      <c r="O124" s="381"/>
      <c r="P124" s="382"/>
      <c r="Q124" s="383"/>
      <c r="R124" s="219"/>
      <c r="S124" s="384"/>
      <c r="T124" s="1043"/>
      <c r="U124" s="219"/>
      <c r="V124" s="384"/>
      <c r="W124" s="1043"/>
      <c r="X124" s="219"/>
      <c r="Y124" s="384"/>
      <c r="Z124" s="1043"/>
      <c r="AA124" s="219"/>
      <c r="AB124" s="384"/>
      <c r="AC124" s="1043"/>
      <c r="AD124" s="219"/>
      <c r="AE124" s="384"/>
      <c r="AF124" s="1043"/>
      <c r="AG124" s="385"/>
      <c r="AH124" s="228"/>
      <c r="AI124" s="386"/>
      <c r="AJ124" s="228"/>
      <c r="AK124" s="386"/>
      <c r="AL124" s="228"/>
      <c r="AM124" s="386"/>
      <c r="AN124" s="228"/>
      <c r="AO124" s="386"/>
    </row>
    <row r="125" spans="3:41" s="1092" customFormat="1" ht="30.75" customHeight="1">
      <c r="C125" s="1091"/>
      <c r="D125" s="387"/>
      <c r="E125" s="216"/>
      <c r="F125" s="365"/>
      <c r="G125" s="366"/>
      <c r="H125" s="367"/>
      <c r="I125" s="368"/>
      <c r="J125" s="369"/>
      <c r="K125" s="370"/>
      <c r="L125" s="1168"/>
      <c r="M125" s="370"/>
      <c r="N125" s="382"/>
      <c r="O125" s="381"/>
      <c r="P125" s="382"/>
      <c r="Q125" s="383"/>
      <c r="R125" s="219"/>
      <c r="S125" s="384"/>
      <c r="T125" s="1043"/>
      <c r="U125" s="219"/>
      <c r="V125" s="384"/>
      <c r="W125" s="1043"/>
      <c r="X125" s="219"/>
      <c r="Y125" s="384"/>
      <c r="Z125" s="1043"/>
      <c r="AA125" s="219"/>
      <c r="AB125" s="384"/>
      <c r="AC125" s="1043"/>
      <c r="AD125" s="219"/>
      <c r="AE125" s="384"/>
      <c r="AF125" s="1043"/>
      <c r="AG125" s="385"/>
      <c r="AH125" s="228"/>
      <c r="AI125" s="386"/>
      <c r="AJ125" s="228"/>
      <c r="AK125" s="386"/>
      <c r="AL125" s="228"/>
      <c r="AM125" s="386"/>
      <c r="AN125" s="228"/>
      <c r="AO125" s="386"/>
    </row>
    <row r="126" spans="3:41" s="1092" customFormat="1" ht="30.75" customHeight="1">
      <c r="C126" s="1091"/>
      <c r="D126" s="387"/>
      <c r="E126" s="216"/>
      <c r="F126" s="365"/>
      <c r="G126" s="366"/>
      <c r="H126" s="367"/>
      <c r="I126" s="368"/>
      <c r="J126" s="369"/>
      <c r="K126" s="370"/>
      <c r="L126" s="1168"/>
      <c r="M126" s="370"/>
      <c r="N126" s="382"/>
      <c r="O126" s="381"/>
      <c r="P126" s="382"/>
      <c r="Q126" s="383"/>
      <c r="R126" s="219"/>
      <c r="S126" s="384"/>
      <c r="T126" s="1043"/>
      <c r="U126" s="219"/>
      <c r="V126" s="384"/>
      <c r="W126" s="1043"/>
      <c r="X126" s="219"/>
      <c r="Y126" s="384"/>
      <c r="Z126" s="1043"/>
      <c r="AA126" s="219"/>
      <c r="AB126" s="384"/>
      <c r="AC126" s="1043"/>
      <c r="AD126" s="219"/>
      <c r="AE126" s="384"/>
      <c r="AF126" s="1043"/>
      <c r="AG126" s="385"/>
      <c r="AH126" s="228"/>
      <c r="AI126" s="386"/>
      <c r="AJ126" s="228"/>
      <c r="AK126" s="386"/>
      <c r="AL126" s="228"/>
      <c r="AM126" s="386"/>
      <c r="AN126" s="228"/>
      <c r="AO126" s="386"/>
    </row>
    <row r="127" spans="3:41" s="1092" customFormat="1" ht="30.75" customHeight="1">
      <c r="C127" s="1091"/>
      <c r="D127" s="387"/>
      <c r="E127" s="216"/>
      <c r="F127" s="365"/>
      <c r="G127" s="366"/>
      <c r="H127" s="367"/>
      <c r="I127" s="368"/>
      <c r="J127" s="369"/>
      <c r="K127" s="370"/>
      <c r="L127" s="1168"/>
      <c r="M127" s="370"/>
      <c r="N127" s="382"/>
      <c r="O127" s="381"/>
      <c r="P127" s="382"/>
      <c r="Q127" s="383"/>
      <c r="R127" s="219"/>
      <c r="S127" s="384"/>
      <c r="T127" s="1043"/>
      <c r="U127" s="219"/>
      <c r="V127" s="384"/>
      <c r="W127" s="1043"/>
      <c r="X127" s="219"/>
      <c r="Y127" s="384"/>
      <c r="Z127" s="1043"/>
      <c r="AA127" s="219"/>
      <c r="AB127" s="384"/>
      <c r="AC127" s="1043"/>
      <c r="AD127" s="219"/>
      <c r="AE127" s="384"/>
      <c r="AF127" s="1043"/>
      <c r="AG127" s="385"/>
      <c r="AH127" s="228"/>
      <c r="AI127" s="386"/>
      <c r="AJ127" s="228"/>
      <c r="AK127" s="386"/>
      <c r="AL127" s="228"/>
      <c r="AM127" s="386"/>
      <c r="AN127" s="228"/>
      <c r="AO127" s="386"/>
    </row>
    <row r="128" spans="3:41" s="1092" customFormat="1" ht="30.75" customHeight="1">
      <c r="C128" s="1091"/>
      <c r="D128" s="387"/>
      <c r="E128" s="216"/>
      <c r="F128" s="365"/>
      <c r="G128" s="366"/>
      <c r="H128" s="367"/>
      <c r="I128" s="368"/>
      <c r="J128" s="369"/>
      <c r="K128" s="370"/>
      <c r="L128" s="1168"/>
      <c r="M128" s="370"/>
      <c r="N128" s="382"/>
      <c r="O128" s="381"/>
      <c r="P128" s="382"/>
      <c r="Q128" s="383"/>
      <c r="R128" s="219"/>
      <c r="S128" s="384"/>
      <c r="T128" s="1043"/>
      <c r="U128" s="219"/>
      <c r="V128" s="384"/>
      <c r="W128" s="1043"/>
      <c r="X128" s="219"/>
      <c r="Y128" s="384"/>
      <c r="Z128" s="1043"/>
      <c r="AA128" s="219"/>
      <c r="AB128" s="384"/>
      <c r="AC128" s="1043"/>
      <c r="AD128" s="219"/>
      <c r="AE128" s="384"/>
      <c r="AF128" s="1043"/>
      <c r="AG128" s="385"/>
      <c r="AH128" s="228"/>
      <c r="AI128" s="386"/>
      <c r="AJ128" s="228"/>
      <c r="AK128" s="386"/>
      <c r="AL128" s="228"/>
      <c r="AM128" s="386"/>
      <c r="AN128" s="228"/>
      <c r="AO128" s="386"/>
    </row>
    <row r="129" spans="3:41" s="1092" customFormat="1" ht="30.75" customHeight="1">
      <c r="C129" s="1091"/>
      <c r="D129" s="387"/>
      <c r="E129" s="216"/>
      <c r="F129" s="365"/>
      <c r="G129" s="366"/>
      <c r="H129" s="367"/>
      <c r="I129" s="368"/>
      <c r="J129" s="369"/>
      <c r="K129" s="370"/>
      <c r="L129" s="1168"/>
      <c r="M129" s="370"/>
      <c r="N129" s="382"/>
      <c r="O129" s="381"/>
      <c r="P129" s="382"/>
      <c r="Q129" s="383"/>
      <c r="R129" s="219"/>
      <c r="S129" s="384"/>
      <c r="T129" s="1043"/>
      <c r="U129" s="219"/>
      <c r="V129" s="384"/>
      <c r="W129" s="1043"/>
      <c r="X129" s="219"/>
      <c r="Y129" s="384"/>
      <c r="Z129" s="1043"/>
      <c r="AA129" s="219"/>
      <c r="AB129" s="384"/>
      <c r="AC129" s="1043"/>
      <c r="AD129" s="219"/>
      <c r="AE129" s="384"/>
      <c r="AF129" s="1043"/>
      <c r="AG129" s="385"/>
      <c r="AH129" s="228"/>
      <c r="AI129" s="386"/>
      <c r="AJ129" s="228"/>
      <c r="AK129" s="386"/>
      <c r="AL129" s="228"/>
      <c r="AM129" s="386"/>
      <c r="AN129" s="228"/>
      <c r="AO129" s="386"/>
    </row>
    <row r="130" spans="3:41" s="1092" customFormat="1" ht="30.75" customHeight="1">
      <c r="C130" s="1091"/>
      <c r="D130" s="387"/>
      <c r="E130" s="216"/>
      <c r="F130" s="365"/>
      <c r="G130" s="366"/>
      <c r="H130" s="367"/>
      <c r="I130" s="368"/>
      <c r="J130" s="369"/>
      <c r="K130" s="370"/>
      <c r="L130" s="1168"/>
      <c r="M130" s="370"/>
      <c r="N130" s="382"/>
      <c r="O130" s="381"/>
      <c r="P130" s="382"/>
      <c r="Q130" s="383"/>
      <c r="R130" s="219"/>
      <c r="S130" s="384"/>
      <c r="T130" s="1043"/>
      <c r="U130" s="219"/>
      <c r="V130" s="384"/>
      <c r="W130" s="1043"/>
      <c r="X130" s="219"/>
      <c r="Y130" s="384"/>
      <c r="Z130" s="1043"/>
      <c r="AA130" s="219"/>
      <c r="AB130" s="384"/>
      <c r="AC130" s="1043"/>
      <c r="AD130" s="219"/>
      <c r="AE130" s="384"/>
      <c r="AF130" s="1043"/>
      <c r="AG130" s="385"/>
      <c r="AH130" s="228"/>
      <c r="AI130" s="386"/>
      <c r="AJ130" s="228"/>
      <c r="AK130" s="386"/>
      <c r="AL130" s="228"/>
      <c r="AM130" s="386"/>
      <c r="AN130" s="228"/>
      <c r="AO130" s="386"/>
    </row>
    <row r="131" spans="3:41" s="1092" customFormat="1" ht="30.75" customHeight="1">
      <c r="C131" s="1091"/>
      <c r="D131" s="387"/>
      <c r="E131" s="216"/>
      <c r="F131" s="365"/>
      <c r="G131" s="366"/>
      <c r="H131" s="367"/>
      <c r="I131" s="368"/>
      <c r="J131" s="369"/>
      <c r="K131" s="370"/>
      <c r="L131" s="1168"/>
      <c r="M131" s="370"/>
      <c r="N131" s="382"/>
      <c r="O131" s="381"/>
      <c r="P131" s="382"/>
      <c r="Q131" s="383"/>
      <c r="R131" s="219"/>
      <c r="S131" s="384"/>
      <c r="T131" s="1043"/>
      <c r="U131" s="219"/>
      <c r="V131" s="384"/>
      <c r="W131" s="1043"/>
      <c r="X131" s="219"/>
      <c r="Y131" s="384"/>
      <c r="Z131" s="1043"/>
      <c r="AA131" s="219"/>
      <c r="AB131" s="384"/>
      <c r="AC131" s="1043"/>
      <c r="AD131" s="219"/>
      <c r="AE131" s="384"/>
      <c r="AF131" s="1043"/>
      <c r="AG131" s="385"/>
      <c r="AH131" s="228"/>
      <c r="AI131" s="386"/>
      <c r="AJ131" s="228"/>
      <c r="AK131" s="386"/>
      <c r="AL131" s="228"/>
      <c r="AM131" s="386"/>
      <c r="AN131" s="228"/>
      <c r="AO131" s="386"/>
    </row>
    <row r="132" spans="3:41" s="1092" customFormat="1" ht="30.75" customHeight="1">
      <c r="C132" s="1091"/>
      <c r="D132" s="387"/>
      <c r="E132" s="216"/>
      <c r="F132" s="365"/>
      <c r="G132" s="366"/>
      <c r="H132" s="367"/>
      <c r="I132" s="368"/>
      <c r="J132" s="369"/>
      <c r="K132" s="370"/>
      <c r="L132" s="1168"/>
      <c r="M132" s="370"/>
      <c r="N132" s="382"/>
      <c r="O132" s="381"/>
      <c r="P132" s="382"/>
      <c r="Q132" s="383"/>
      <c r="R132" s="219"/>
      <c r="S132" s="384"/>
      <c r="T132" s="1043"/>
      <c r="U132" s="219"/>
      <c r="V132" s="384"/>
      <c r="W132" s="1043"/>
      <c r="X132" s="219"/>
      <c r="Y132" s="384"/>
      <c r="Z132" s="1043"/>
      <c r="AA132" s="219"/>
      <c r="AB132" s="384"/>
      <c r="AC132" s="1043"/>
      <c r="AD132" s="219"/>
      <c r="AE132" s="384"/>
      <c r="AF132" s="1043"/>
      <c r="AG132" s="385"/>
      <c r="AH132" s="228"/>
      <c r="AI132" s="386"/>
      <c r="AJ132" s="228"/>
      <c r="AK132" s="386"/>
      <c r="AL132" s="228"/>
      <c r="AM132" s="386"/>
      <c r="AN132" s="228"/>
      <c r="AO132" s="386"/>
    </row>
    <row r="133" spans="3:41" s="1092" customFormat="1" ht="30.75" customHeight="1">
      <c r="C133" s="1091"/>
      <c r="D133" s="387"/>
      <c r="E133" s="216"/>
      <c r="F133" s="365"/>
      <c r="G133" s="366"/>
      <c r="H133" s="367"/>
      <c r="I133" s="368"/>
      <c r="J133" s="369"/>
      <c r="K133" s="370"/>
      <c r="L133" s="1168"/>
      <c r="M133" s="370"/>
      <c r="N133" s="382"/>
      <c r="O133" s="381"/>
      <c r="P133" s="382"/>
      <c r="Q133" s="383"/>
      <c r="R133" s="219"/>
      <c r="S133" s="384"/>
      <c r="T133" s="1043"/>
      <c r="U133" s="219"/>
      <c r="V133" s="384"/>
      <c r="W133" s="1043"/>
      <c r="X133" s="219"/>
      <c r="Y133" s="384"/>
      <c r="Z133" s="1043"/>
      <c r="AA133" s="219"/>
      <c r="AB133" s="384"/>
      <c r="AC133" s="1043"/>
      <c r="AD133" s="219"/>
      <c r="AE133" s="384"/>
      <c r="AF133" s="1043"/>
      <c r="AG133" s="385"/>
      <c r="AH133" s="228"/>
      <c r="AI133" s="386"/>
      <c r="AJ133" s="228"/>
      <c r="AK133" s="386"/>
      <c r="AL133" s="228"/>
      <c r="AM133" s="386"/>
      <c r="AN133" s="228"/>
      <c r="AO133" s="386"/>
    </row>
    <row r="134" spans="3:41" s="1092" customFormat="1" ht="30.75" customHeight="1">
      <c r="C134" s="1091"/>
      <c r="D134" s="387"/>
      <c r="E134" s="216"/>
      <c r="F134" s="365"/>
      <c r="G134" s="366"/>
      <c r="H134" s="367"/>
      <c r="I134" s="368"/>
      <c r="J134" s="369"/>
      <c r="K134" s="370"/>
      <c r="L134" s="1168"/>
      <c r="M134" s="370"/>
      <c r="N134" s="382"/>
      <c r="O134" s="381"/>
      <c r="P134" s="382"/>
      <c r="Q134" s="383"/>
      <c r="R134" s="219"/>
      <c r="S134" s="384"/>
      <c r="T134" s="1043"/>
      <c r="U134" s="219"/>
      <c r="V134" s="384"/>
      <c r="W134" s="1043"/>
      <c r="X134" s="219"/>
      <c r="Y134" s="384"/>
      <c r="Z134" s="1043"/>
      <c r="AA134" s="219"/>
      <c r="AB134" s="384"/>
      <c r="AC134" s="1043"/>
      <c r="AD134" s="219"/>
      <c r="AE134" s="384"/>
      <c r="AF134" s="1043"/>
      <c r="AG134" s="385"/>
      <c r="AH134" s="228"/>
      <c r="AI134" s="386"/>
      <c r="AJ134" s="228"/>
      <c r="AK134" s="386"/>
      <c r="AL134" s="228"/>
      <c r="AM134" s="386"/>
      <c r="AN134" s="228"/>
      <c r="AO134" s="386"/>
    </row>
    <row r="135" spans="3:41" s="1092" customFormat="1" ht="30.75" customHeight="1">
      <c r="C135" s="1091"/>
      <c r="D135" s="387"/>
      <c r="E135" s="216"/>
      <c r="F135" s="365"/>
      <c r="G135" s="366"/>
      <c r="H135" s="367"/>
      <c r="I135" s="368"/>
      <c r="J135" s="369"/>
      <c r="K135" s="370"/>
      <c r="L135" s="1168"/>
      <c r="M135" s="370"/>
      <c r="N135" s="382"/>
      <c r="O135" s="381"/>
      <c r="P135" s="382"/>
      <c r="Q135" s="383"/>
      <c r="R135" s="219"/>
      <c r="S135" s="384"/>
      <c r="T135" s="1043"/>
      <c r="U135" s="219"/>
      <c r="V135" s="384"/>
      <c r="W135" s="1043"/>
      <c r="X135" s="219"/>
      <c r="Y135" s="384"/>
      <c r="Z135" s="1043"/>
      <c r="AA135" s="219"/>
      <c r="AB135" s="384"/>
      <c r="AC135" s="1043"/>
      <c r="AD135" s="219"/>
      <c r="AE135" s="384"/>
      <c r="AF135" s="1043"/>
      <c r="AG135" s="385"/>
      <c r="AH135" s="228"/>
      <c r="AI135" s="386"/>
      <c r="AJ135" s="228"/>
      <c r="AK135" s="386"/>
      <c r="AL135" s="228"/>
      <c r="AM135" s="386"/>
      <c r="AN135" s="228"/>
      <c r="AO135" s="386"/>
    </row>
    <row r="136" spans="3:41" s="1092" customFormat="1" ht="30.75" customHeight="1">
      <c r="C136" s="1091"/>
      <c r="D136" s="387"/>
      <c r="E136" s="216"/>
      <c r="F136" s="365"/>
      <c r="G136" s="366"/>
      <c r="H136" s="367"/>
      <c r="I136" s="368"/>
      <c r="J136" s="369"/>
      <c r="K136" s="370"/>
      <c r="L136" s="1168"/>
      <c r="M136" s="370"/>
      <c r="N136" s="382"/>
      <c r="O136" s="381"/>
      <c r="P136" s="382"/>
      <c r="Q136" s="383"/>
      <c r="R136" s="219"/>
      <c r="S136" s="384"/>
      <c r="T136" s="1043"/>
      <c r="U136" s="219"/>
      <c r="V136" s="384"/>
      <c r="W136" s="1043"/>
      <c r="X136" s="219"/>
      <c r="Y136" s="384"/>
      <c r="Z136" s="1043"/>
      <c r="AA136" s="219"/>
      <c r="AB136" s="384"/>
      <c r="AC136" s="1043"/>
      <c r="AD136" s="219"/>
      <c r="AE136" s="384"/>
      <c r="AF136" s="1043"/>
      <c r="AG136" s="385"/>
      <c r="AH136" s="228"/>
      <c r="AI136" s="386"/>
      <c r="AJ136" s="228"/>
      <c r="AK136" s="386"/>
      <c r="AL136" s="228"/>
      <c r="AM136" s="386"/>
      <c r="AN136" s="228"/>
      <c r="AO136" s="386"/>
    </row>
    <row r="137" spans="3:41" s="1092" customFormat="1" ht="30.75" customHeight="1">
      <c r="C137" s="1091"/>
      <c r="D137" s="387"/>
      <c r="E137" s="216"/>
      <c r="F137" s="365"/>
      <c r="G137" s="366"/>
      <c r="H137" s="367"/>
      <c r="I137" s="368"/>
      <c r="J137" s="369"/>
      <c r="K137" s="370"/>
      <c r="L137" s="1168"/>
      <c r="M137" s="370"/>
      <c r="N137" s="382"/>
      <c r="O137" s="381"/>
      <c r="P137" s="382"/>
      <c r="Q137" s="383"/>
      <c r="R137" s="219"/>
      <c r="S137" s="384"/>
      <c r="T137" s="1043"/>
      <c r="U137" s="219"/>
      <c r="V137" s="384"/>
      <c r="W137" s="1043"/>
      <c r="X137" s="219"/>
      <c r="Y137" s="384"/>
      <c r="Z137" s="1043"/>
      <c r="AA137" s="219"/>
      <c r="AB137" s="384"/>
      <c r="AC137" s="1043"/>
      <c r="AD137" s="219"/>
      <c r="AE137" s="384"/>
      <c r="AF137" s="1043"/>
      <c r="AG137" s="385"/>
      <c r="AH137" s="228"/>
      <c r="AI137" s="386"/>
      <c r="AJ137" s="228"/>
      <c r="AK137" s="386"/>
      <c r="AL137" s="228"/>
      <c r="AM137" s="386"/>
      <c r="AN137" s="228"/>
      <c r="AO137" s="386"/>
    </row>
    <row r="138" spans="3:41" s="1092" customFormat="1" ht="30.75" customHeight="1">
      <c r="C138" s="1091"/>
      <c r="D138" s="387"/>
      <c r="E138" s="216"/>
      <c r="F138" s="365"/>
      <c r="G138" s="366"/>
      <c r="H138" s="367"/>
      <c r="I138" s="368"/>
      <c r="J138" s="369"/>
      <c r="K138" s="370"/>
      <c r="L138" s="1168"/>
      <c r="M138" s="370"/>
      <c r="N138" s="382"/>
      <c r="O138" s="381"/>
      <c r="P138" s="382"/>
      <c r="Q138" s="383"/>
      <c r="R138" s="219"/>
      <c r="S138" s="384"/>
      <c r="T138" s="1043"/>
      <c r="U138" s="219"/>
      <c r="V138" s="384"/>
      <c r="W138" s="1043"/>
      <c r="X138" s="219"/>
      <c r="Y138" s="384"/>
      <c r="Z138" s="1043"/>
      <c r="AA138" s="219"/>
      <c r="AB138" s="384"/>
      <c r="AC138" s="1043"/>
      <c r="AD138" s="219"/>
      <c r="AE138" s="384"/>
      <c r="AF138" s="1043"/>
      <c r="AG138" s="385"/>
      <c r="AH138" s="228"/>
      <c r="AI138" s="386"/>
      <c r="AJ138" s="228"/>
      <c r="AK138" s="386"/>
      <c r="AL138" s="228"/>
      <c r="AM138" s="386"/>
      <c r="AN138" s="228"/>
      <c r="AO138" s="386"/>
    </row>
    <row r="139" spans="3:41" s="1092" customFormat="1" ht="30.75" customHeight="1">
      <c r="C139" s="1091"/>
      <c r="D139" s="387"/>
      <c r="E139" s="216"/>
      <c r="F139" s="365"/>
      <c r="G139" s="366"/>
      <c r="H139" s="367"/>
      <c r="I139" s="368"/>
      <c r="J139" s="369"/>
      <c r="K139" s="370"/>
      <c r="L139" s="1168"/>
      <c r="M139" s="370"/>
      <c r="N139" s="382"/>
      <c r="O139" s="381"/>
      <c r="P139" s="382"/>
      <c r="Q139" s="383"/>
      <c r="R139" s="219"/>
      <c r="S139" s="384"/>
      <c r="T139" s="1043"/>
      <c r="U139" s="219"/>
      <c r="V139" s="384"/>
      <c r="W139" s="1043"/>
      <c r="X139" s="219"/>
      <c r="Y139" s="384"/>
      <c r="Z139" s="1043"/>
      <c r="AA139" s="219"/>
      <c r="AB139" s="384"/>
      <c r="AC139" s="1043"/>
      <c r="AD139" s="219"/>
      <c r="AE139" s="384"/>
      <c r="AF139" s="1043"/>
      <c r="AG139" s="385"/>
      <c r="AH139" s="228"/>
      <c r="AI139" s="386"/>
      <c r="AJ139" s="228"/>
      <c r="AK139" s="386"/>
      <c r="AL139" s="228"/>
      <c r="AM139" s="386"/>
      <c r="AN139" s="228"/>
      <c r="AO139" s="386"/>
    </row>
    <row r="140" spans="3:41" s="1092" customFormat="1" ht="30.75" customHeight="1">
      <c r="C140" s="1091"/>
      <c r="D140" s="387"/>
      <c r="E140" s="216"/>
      <c r="F140" s="365"/>
      <c r="G140" s="366"/>
      <c r="H140" s="367"/>
      <c r="I140" s="368"/>
      <c r="J140" s="369"/>
      <c r="K140" s="370"/>
      <c r="L140" s="1168"/>
      <c r="M140" s="370"/>
      <c r="N140" s="382"/>
      <c r="O140" s="381"/>
      <c r="P140" s="382"/>
      <c r="Q140" s="383"/>
      <c r="R140" s="219"/>
      <c r="S140" s="384"/>
      <c r="T140" s="1043"/>
      <c r="U140" s="219"/>
      <c r="V140" s="384"/>
      <c r="W140" s="1043"/>
      <c r="X140" s="219"/>
      <c r="Y140" s="384"/>
      <c r="Z140" s="1043"/>
      <c r="AA140" s="219"/>
      <c r="AB140" s="384"/>
      <c r="AC140" s="1043"/>
      <c r="AD140" s="219"/>
      <c r="AE140" s="384"/>
      <c r="AF140" s="1043"/>
      <c r="AG140" s="385"/>
      <c r="AH140" s="228"/>
      <c r="AI140" s="386"/>
      <c r="AJ140" s="228"/>
      <c r="AK140" s="386"/>
      <c r="AL140" s="228"/>
      <c r="AM140" s="386"/>
      <c r="AN140" s="228"/>
      <c r="AO140" s="386"/>
    </row>
    <row r="141" spans="3:41" s="1092" customFormat="1" ht="30.75" customHeight="1">
      <c r="C141" s="1091"/>
      <c r="D141" s="387"/>
      <c r="E141" s="216"/>
      <c r="F141" s="365"/>
      <c r="G141" s="366"/>
      <c r="H141" s="367"/>
      <c r="I141" s="368"/>
      <c r="J141" s="369"/>
      <c r="K141" s="370"/>
      <c r="L141" s="1168"/>
      <c r="M141" s="370"/>
      <c r="N141" s="382"/>
      <c r="O141" s="381"/>
      <c r="P141" s="382"/>
      <c r="Q141" s="383"/>
      <c r="R141" s="219"/>
      <c r="S141" s="384"/>
      <c r="T141" s="1043"/>
      <c r="U141" s="219"/>
      <c r="V141" s="384"/>
      <c r="W141" s="1043"/>
      <c r="X141" s="219"/>
      <c r="Y141" s="384"/>
      <c r="Z141" s="1043"/>
      <c r="AA141" s="219"/>
      <c r="AB141" s="384"/>
      <c r="AC141" s="1043"/>
      <c r="AD141" s="219"/>
      <c r="AE141" s="384"/>
      <c r="AF141" s="1043"/>
      <c r="AG141" s="385"/>
      <c r="AH141" s="228"/>
      <c r="AI141" s="386"/>
      <c r="AJ141" s="228"/>
      <c r="AK141" s="386"/>
      <c r="AL141" s="228"/>
      <c r="AM141" s="386"/>
      <c r="AN141" s="228"/>
      <c r="AO141" s="386"/>
    </row>
    <row r="142" spans="3:41" s="1092" customFormat="1" ht="30.75" customHeight="1">
      <c r="C142" s="1091"/>
      <c r="D142" s="387"/>
      <c r="E142" s="216"/>
      <c r="F142" s="365"/>
      <c r="G142" s="366"/>
      <c r="H142" s="367"/>
      <c r="I142" s="368"/>
      <c r="J142" s="369"/>
      <c r="K142" s="370"/>
      <c r="L142" s="1168"/>
      <c r="M142" s="370"/>
      <c r="N142" s="382"/>
      <c r="O142" s="381"/>
      <c r="P142" s="382"/>
      <c r="Q142" s="383"/>
      <c r="R142" s="219"/>
      <c r="S142" s="384"/>
      <c r="T142" s="1043"/>
      <c r="U142" s="219"/>
      <c r="V142" s="384"/>
      <c r="W142" s="1043"/>
      <c r="X142" s="219"/>
      <c r="Y142" s="384"/>
      <c r="Z142" s="1043"/>
      <c r="AA142" s="219"/>
      <c r="AB142" s="384"/>
      <c r="AC142" s="1043"/>
      <c r="AD142" s="219"/>
      <c r="AE142" s="384"/>
      <c r="AF142" s="1043"/>
      <c r="AG142" s="385"/>
      <c r="AH142" s="228"/>
      <c r="AI142" s="386"/>
      <c r="AJ142" s="228"/>
      <c r="AK142" s="386"/>
      <c r="AL142" s="228"/>
      <c r="AM142" s="386"/>
      <c r="AN142" s="228"/>
      <c r="AO142" s="386"/>
    </row>
    <row r="143" spans="3:41" s="1092" customFormat="1" ht="30.75" customHeight="1">
      <c r="C143" s="1091"/>
      <c r="D143" s="387"/>
      <c r="E143" s="216"/>
      <c r="F143" s="365"/>
      <c r="G143" s="366"/>
      <c r="H143" s="367"/>
      <c r="I143" s="368"/>
      <c r="J143" s="369"/>
      <c r="K143" s="370"/>
      <c r="L143" s="1168"/>
      <c r="M143" s="370"/>
      <c r="N143" s="382"/>
      <c r="O143" s="381"/>
      <c r="P143" s="382"/>
      <c r="Q143" s="383"/>
      <c r="R143" s="219"/>
      <c r="S143" s="384"/>
      <c r="T143" s="1043"/>
      <c r="U143" s="219"/>
      <c r="V143" s="384"/>
      <c r="W143" s="1043"/>
      <c r="X143" s="219"/>
      <c r="Y143" s="384"/>
      <c r="Z143" s="1043"/>
      <c r="AA143" s="219"/>
      <c r="AB143" s="384"/>
      <c r="AC143" s="1043"/>
      <c r="AD143" s="219"/>
      <c r="AE143" s="384"/>
      <c r="AF143" s="1043"/>
      <c r="AG143" s="385"/>
      <c r="AH143" s="228"/>
      <c r="AI143" s="386"/>
      <c r="AJ143" s="228"/>
      <c r="AK143" s="386"/>
      <c r="AL143" s="228"/>
      <c r="AM143" s="386"/>
      <c r="AN143" s="228"/>
      <c r="AO143" s="386"/>
    </row>
    <row r="144" spans="3:41" s="1092" customFormat="1" ht="30.75" customHeight="1">
      <c r="C144" s="1091"/>
      <c r="D144" s="387"/>
      <c r="E144" s="216"/>
      <c r="F144" s="365"/>
      <c r="G144" s="366"/>
      <c r="H144" s="367"/>
      <c r="I144" s="368"/>
      <c r="J144" s="369"/>
      <c r="K144" s="370"/>
      <c r="L144" s="1168"/>
      <c r="M144" s="370"/>
      <c r="N144" s="382"/>
      <c r="O144" s="381"/>
      <c r="P144" s="382"/>
      <c r="Q144" s="383"/>
      <c r="R144" s="219"/>
      <c r="S144" s="384"/>
      <c r="T144" s="1043"/>
      <c r="U144" s="219"/>
      <c r="V144" s="384"/>
      <c r="W144" s="1043"/>
      <c r="X144" s="219"/>
      <c r="Y144" s="384"/>
      <c r="Z144" s="1043"/>
      <c r="AA144" s="219"/>
      <c r="AB144" s="384"/>
      <c r="AC144" s="1043"/>
      <c r="AD144" s="219"/>
      <c r="AE144" s="384"/>
      <c r="AF144" s="1043"/>
      <c r="AG144" s="385"/>
      <c r="AH144" s="228"/>
      <c r="AI144" s="386"/>
      <c r="AJ144" s="228"/>
      <c r="AK144" s="386"/>
      <c r="AL144" s="228"/>
      <c r="AM144" s="386"/>
      <c r="AN144" s="228"/>
      <c r="AO144" s="386"/>
    </row>
    <row r="145" spans="3:41" s="1092" customFormat="1" ht="30.75" customHeight="1">
      <c r="C145" s="1091"/>
      <c r="D145" s="387"/>
      <c r="E145" s="216"/>
      <c r="F145" s="365"/>
      <c r="G145" s="366"/>
      <c r="H145" s="367"/>
      <c r="I145" s="368"/>
      <c r="J145" s="369"/>
      <c r="K145" s="370"/>
      <c r="L145" s="1168"/>
      <c r="M145" s="370"/>
      <c r="N145" s="382"/>
      <c r="O145" s="381"/>
      <c r="P145" s="382"/>
      <c r="Q145" s="383"/>
      <c r="R145" s="219"/>
      <c r="S145" s="384"/>
      <c r="T145" s="1043"/>
      <c r="U145" s="219"/>
      <c r="V145" s="384"/>
      <c r="W145" s="1043"/>
      <c r="X145" s="219"/>
      <c r="Y145" s="384"/>
      <c r="Z145" s="1043"/>
      <c r="AA145" s="219"/>
      <c r="AB145" s="384"/>
      <c r="AC145" s="1043"/>
      <c r="AD145" s="219"/>
      <c r="AE145" s="384"/>
      <c r="AF145" s="1043"/>
      <c r="AG145" s="385"/>
      <c r="AH145" s="228"/>
      <c r="AI145" s="386"/>
      <c r="AJ145" s="228"/>
      <c r="AK145" s="386"/>
      <c r="AL145" s="228"/>
      <c r="AM145" s="386"/>
      <c r="AN145" s="228"/>
      <c r="AO145" s="386"/>
    </row>
    <row r="146" spans="3:41" s="1092" customFormat="1" ht="30.75" customHeight="1">
      <c r="C146" s="1091"/>
      <c r="D146" s="387"/>
      <c r="E146" s="216"/>
      <c r="F146" s="365"/>
      <c r="G146" s="366"/>
      <c r="H146" s="367"/>
      <c r="I146" s="368"/>
      <c r="J146" s="369"/>
      <c r="K146" s="370"/>
      <c r="L146" s="1168"/>
      <c r="M146" s="370"/>
      <c r="N146" s="382"/>
      <c r="O146" s="381"/>
      <c r="P146" s="382"/>
      <c r="Q146" s="383"/>
      <c r="R146" s="219"/>
      <c r="S146" s="384"/>
      <c r="T146" s="1043"/>
      <c r="U146" s="219"/>
      <c r="V146" s="384"/>
      <c r="W146" s="1043"/>
      <c r="X146" s="219"/>
      <c r="Y146" s="384"/>
      <c r="Z146" s="1043"/>
      <c r="AA146" s="219"/>
      <c r="AB146" s="384"/>
      <c r="AC146" s="1043"/>
      <c r="AD146" s="219"/>
      <c r="AE146" s="384"/>
      <c r="AF146" s="1043"/>
      <c r="AG146" s="385"/>
      <c r="AH146" s="228"/>
      <c r="AI146" s="386"/>
      <c r="AJ146" s="228"/>
      <c r="AK146" s="386"/>
      <c r="AL146" s="228"/>
      <c r="AM146" s="386"/>
      <c r="AN146" s="228"/>
      <c r="AO146" s="386"/>
    </row>
    <row r="147" spans="3:41" s="1092" customFormat="1" ht="30.75" customHeight="1">
      <c r="C147" s="1091"/>
      <c r="D147" s="387"/>
      <c r="E147" s="216"/>
      <c r="F147" s="365"/>
      <c r="G147" s="366"/>
      <c r="H147" s="367"/>
      <c r="I147" s="368"/>
      <c r="J147" s="369"/>
      <c r="K147" s="370"/>
      <c r="L147" s="1168"/>
      <c r="M147" s="370"/>
      <c r="N147" s="382"/>
      <c r="O147" s="381"/>
      <c r="P147" s="382"/>
      <c r="Q147" s="383"/>
      <c r="R147" s="219"/>
      <c r="S147" s="384"/>
      <c r="T147" s="1043"/>
      <c r="U147" s="219"/>
      <c r="V147" s="384"/>
      <c r="W147" s="1043"/>
      <c r="X147" s="219"/>
      <c r="Y147" s="384"/>
      <c r="Z147" s="1043"/>
      <c r="AA147" s="219"/>
      <c r="AB147" s="384"/>
      <c r="AC147" s="1043"/>
      <c r="AD147" s="219"/>
      <c r="AE147" s="384"/>
      <c r="AF147" s="1043"/>
      <c r="AG147" s="385"/>
      <c r="AH147" s="228"/>
      <c r="AI147" s="386"/>
      <c r="AJ147" s="228"/>
      <c r="AK147" s="386"/>
      <c r="AL147" s="228"/>
      <c r="AM147" s="386"/>
      <c r="AN147" s="228"/>
      <c r="AO147" s="386"/>
    </row>
    <row r="148" spans="3:41" s="1092" customFormat="1" ht="30.75" customHeight="1">
      <c r="C148" s="1091"/>
      <c r="D148" s="387"/>
      <c r="E148" s="216"/>
      <c r="F148" s="365"/>
      <c r="G148" s="366"/>
      <c r="H148" s="367"/>
      <c r="I148" s="368"/>
      <c r="J148" s="369"/>
      <c r="K148" s="370"/>
      <c r="L148" s="1168"/>
      <c r="M148" s="370"/>
      <c r="N148" s="382"/>
      <c r="O148" s="381"/>
      <c r="P148" s="382"/>
      <c r="Q148" s="383"/>
      <c r="R148" s="219"/>
      <c r="S148" s="384"/>
      <c r="T148" s="1043"/>
      <c r="U148" s="219"/>
      <c r="V148" s="384"/>
      <c r="W148" s="1043"/>
      <c r="X148" s="219"/>
      <c r="Y148" s="384"/>
      <c r="Z148" s="1043"/>
      <c r="AA148" s="219"/>
      <c r="AB148" s="384"/>
      <c r="AC148" s="1043"/>
      <c r="AD148" s="219"/>
      <c r="AE148" s="384"/>
      <c r="AF148" s="1043"/>
      <c r="AG148" s="385"/>
      <c r="AH148" s="228"/>
      <c r="AI148" s="386"/>
      <c r="AJ148" s="228"/>
      <c r="AK148" s="386"/>
      <c r="AL148" s="228"/>
      <c r="AM148" s="386"/>
      <c r="AN148" s="228"/>
      <c r="AO148" s="386"/>
    </row>
    <row r="149" spans="3:41" s="1092" customFormat="1" ht="30.75" customHeight="1">
      <c r="C149" s="1091"/>
      <c r="D149" s="387"/>
      <c r="E149" s="216"/>
      <c r="F149" s="365"/>
      <c r="G149" s="366"/>
      <c r="H149" s="367"/>
      <c r="I149" s="368"/>
      <c r="J149" s="369"/>
      <c r="K149" s="370"/>
      <c r="L149" s="1168"/>
      <c r="M149" s="370"/>
      <c r="N149" s="382"/>
      <c r="O149" s="381"/>
      <c r="P149" s="382"/>
      <c r="Q149" s="383"/>
      <c r="R149" s="219"/>
      <c r="S149" s="384"/>
      <c r="T149" s="1043"/>
      <c r="U149" s="219"/>
      <c r="V149" s="384"/>
      <c r="W149" s="1043"/>
      <c r="X149" s="219"/>
      <c r="Y149" s="384"/>
      <c r="Z149" s="1043"/>
      <c r="AA149" s="219"/>
      <c r="AB149" s="384"/>
      <c r="AC149" s="1043"/>
      <c r="AD149" s="219"/>
      <c r="AE149" s="384"/>
      <c r="AF149" s="1043"/>
      <c r="AG149" s="385"/>
      <c r="AH149" s="228"/>
      <c r="AI149" s="386"/>
      <c r="AJ149" s="228"/>
      <c r="AK149" s="386"/>
      <c r="AL149" s="228"/>
      <c r="AM149" s="386"/>
      <c r="AN149" s="228"/>
      <c r="AO149" s="386"/>
    </row>
    <row r="150" spans="3:41" s="1092" customFormat="1" ht="30.75" customHeight="1">
      <c r="C150" s="1091"/>
      <c r="D150" s="387"/>
      <c r="E150" s="216"/>
      <c r="F150" s="365"/>
      <c r="G150" s="366"/>
      <c r="H150" s="367"/>
      <c r="I150" s="368"/>
      <c r="J150" s="369"/>
      <c r="K150" s="370"/>
      <c r="L150" s="1168"/>
      <c r="M150" s="370"/>
      <c r="N150" s="382"/>
      <c r="O150" s="381"/>
      <c r="P150" s="382"/>
      <c r="Q150" s="383"/>
      <c r="R150" s="219"/>
      <c r="S150" s="384"/>
      <c r="T150" s="1043"/>
      <c r="U150" s="219"/>
      <c r="V150" s="384"/>
      <c r="W150" s="1043"/>
      <c r="X150" s="219"/>
      <c r="Y150" s="384"/>
      <c r="Z150" s="1043"/>
      <c r="AA150" s="219"/>
      <c r="AB150" s="384"/>
      <c r="AC150" s="1043"/>
      <c r="AD150" s="219"/>
      <c r="AE150" s="384"/>
      <c r="AF150" s="1043"/>
      <c r="AG150" s="385"/>
      <c r="AH150" s="228"/>
      <c r="AI150" s="386"/>
      <c r="AJ150" s="228"/>
      <c r="AK150" s="386"/>
      <c r="AL150" s="228"/>
      <c r="AM150" s="386"/>
      <c r="AN150" s="228"/>
      <c r="AO150" s="386"/>
    </row>
    <row r="151" spans="3:41" s="1092" customFormat="1" ht="30.75" customHeight="1">
      <c r="C151" s="1091"/>
      <c r="D151" s="387"/>
      <c r="E151" s="216"/>
      <c r="F151" s="365"/>
      <c r="G151" s="366"/>
      <c r="H151" s="367"/>
      <c r="I151" s="368"/>
      <c r="J151" s="369"/>
      <c r="K151" s="370"/>
      <c r="L151" s="1168"/>
      <c r="M151" s="370"/>
      <c r="N151" s="382"/>
      <c r="O151" s="381"/>
      <c r="P151" s="382"/>
      <c r="Q151" s="383"/>
      <c r="R151" s="219"/>
      <c r="S151" s="384"/>
      <c r="T151" s="1043"/>
      <c r="U151" s="219"/>
      <c r="V151" s="384"/>
      <c r="W151" s="1043"/>
      <c r="X151" s="219"/>
      <c r="Y151" s="384"/>
      <c r="Z151" s="1043"/>
      <c r="AA151" s="219"/>
      <c r="AB151" s="384"/>
      <c r="AC151" s="1043"/>
      <c r="AD151" s="219"/>
      <c r="AE151" s="384"/>
      <c r="AF151" s="1043"/>
      <c r="AG151" s="385"/>
      <c r="AH151" s="228"/>
      <c r="AI151" s="386"/>
      <c r="AJ151" s="228"/>
      <c r="AK151" s="386"/>
      <c r="AL151" s="228"/>
      <c r="AM151" s="386"/>
      <c r="AN151" s="228"/>
      <c r="AO151" s="386"/>
    </row>
    <row r="152" spans="3:41" s="1092" customFormat="1" ht="30.75" customHeight="1">
      <c r="C152" s="1091"/>
      <c r="D152" s="387"/>
      <c r="E152" s="216"/>
      <c r="F152" s="365"/>
      <c r="G152" s="366"/>
      <c r="H152" s="367"/>
      <c r="I152" s="368"/>
      <c r="J152" s="369"/>
      <c r="K152" s="370"/>
      <c r="L152" s="1168"/>
      <c r="M152" s="370"/>
      <c r="N152" s="382"/>
      <c r="O152" s="381"/>
      <c r="P152" s="382"/>
      <c r="Q152" s="383"/>
      <c r="R152" s="219"/>
      <c r="S152" s="384"/>
      <c r="T152" s="1043"/>
      <c r="U152" s="219"/>
      <c r="V152" s="384"/>
      <c r="W152" s="1043"/>
      <c r="X152" s="219"/>
      <c r="Y152" s="384"/>
      <c r="Z152" s="1043"/>
      <c r="AA152" s="219"/>
      <c r="AB152" s="384"/>
      <c r="AC152" s="1043"/>
      <c r="AD152" s="219"/>
      <c r="AE152" s="384"/>
      <c r="AF152" s="1043"/>
      <c r="AG152" s="385"/>
      <c r="AH152" s="228"/>
      <c r="AI152" s="386"/>
      <c r="AJ152" s="228"/>
      <c r="AK152" s="386"/>
      <c r="AL152" s="228"/>
      <c r="AM152" s="386"/>
      <c r="AN152" s="228"/>
      <c r="AO152" s="386"/>
    </row>
    <row r="153" spans="3:41" s="1092" customFormat="1" ht="30.75" customHeight="1">
      <c r="C153" s="1091"/>
      <c r="D153" s="387"/>
      <c r="E153" s="216"/>
      <c r="F153" s="365"/>
      <c r="G153" s="366"/>
      <c r="H153" s="367"/>
      <c r="I153" s="368"/>
      <c r="J153" s="369"/>
      <c r="K153" s="370"/>
      <c r="L153" s="1168"/>
      <c r="M153" s="370"/>
      <c r="N153" s="382"/>
      <c r="O153" s="381"/>
      <c r="P153" s="382"/>
      <c r="Q153" s="383"/>
      <c r="R153" s="219"/>
      <c r="S153" s="384"/>
      <c r="T153" s="1043"/>
      <c r="U153" s="219"/>
      <c r="V153" s="384"/>
      <c r="W153" s="1043"/>
      <c r="X153" s="219"/>
      <c r="Y153" s="384"/>
      <c r="Z153" s="1043"/>
      <c r="AA153" s="219"/>
      <c r="AB153" s="384"/>
      <c r="AC153" s="1043"/>
      <c r="AD153" s="219"/>
      <c r="AE153" s="384"/>
      <c r="AF153" s="1043"/>
      <c r="AG153" s="385"/>
      <c r="AH153" s="228"/>
      <c r="AI153" s="386"/>
      <c r="AJ153" s="228"/>
      <c r="AK153" s="386"/>
      <c r="AL153" s="228"/>
      <c r="AM153" s="386"/>
      <c r="AN153" s="228"/>
      <c r="AO153" s="386"/>
    </row>
    <row r="154" spans="3:41" s="1092" customFormat="1" ht="30.75" customHeight="1">
      <c r="C154" s="1091"/>
      <c r="D154" s="387"/>
      <c r="E154" s="216"/>
      <c r="F154" s="365"/>
      <c r="G154" s="366"/>
      <c r="H154" s="367"/>
      <c r="I154" s="368"/>
      <c r="J154" s="369"/>
      <c r="K154" s="370"/>
      <c r="L154" s="1168"/>
      <c r="M154" s="370"/>
      <c r="N154" s="382"/>
      <c r="O154" s="381"/>
      <c r="P154" s="382"/>
      <c r="Q154" s="383"/>
      <c r="R154" s="219"/>
      <c r="S154" s="384"/>
      <c r="T154" s="1043"/>
      <c r="U154" s="219"/>
      <c r="V154" s="384"/>
      <c r="W154" s="1043"/>
      <c r="X154" s="219"/>
      <c r="Y154" s="384"/>
      <c r="Z154" s="1043"/>
      <c r="AA154" s="219"/>
      <c r="AB154" s="384"/>
      <c r="AC154" s="1043"/>
      <c r="AD154" s="219"/>
      <c r="AE154" s="384"/>
      <c r="AF154" s="1043"/>
      <c r="AG154" s="385"/>
      <c r="AH154" s="228"/>
      <c r="AI154" s="386"/>
      <c r="AJ154" s="228"/>
      <c r="AK154" s="386"/>
      <c r="AL154" s="228"/>
      <c r="AM154" s="386"/>
      <c r="AN154" s="228"/>
      <c r="AO154" s="386"/>
    </row>
    <row r="155" spans="3:41" s="1092" customFormat="1" ht="30.75" customHeight="1">
      <c r="C155" s="1091"/>
      <c r="D155" s="387"/>
      <c r="E155" s="216"/>
      <c r="F155" s="365"/>
      <c r="G155" s="366"/>
      <c r="H155" s="367"/>
      <c r="I155" s="368"/>
      <c r="J155" s="369"/>
      <c r="K155" s="370"/>
      <c r="L155" s="1168"/>
      <c r="M155" s="370"/>
      <c r="N155" s="382"/>
      <c r="O155" s="381"/>
      <c r="P155" s="382"/>
      <c r="Q155" s="383"/>
      <c r="R155" s="219"/>
      <c r="S155" s="384"/>
      <c r="T155" s="1043"/>
      <c r="U155" s="219"/>
      <c r="V155" s="384"/>
      <c r="W155" s="1043"/>
      <c r="X155" s="219"/>
      <c r="Y155" s="384"/>
      <c r="Z155" s="1043"/>
      <c r="AA155" s="219"/>
      <c r="AB155" s="384"/>
      <c r="AC155" s="1043"/>
      <c r="AD155" s="219"/>
      <c r="AE155" s="384"/>
      <c r="AF155" s="1043"/>
      <c r="AG155" s="385"/>
      <c r="AH155" s="228"/>
      <c r="AI155" s="386"/>
      <c r="AJ155" s="228"/>
      <c r="AK155" s="386"/>
      <c r="AL155" s="228"/>
      <c r="AM155" s="386"/>
      <c r="AN155" s="228"/>
      <c r="AO155" s="386"/>
    </row>
    <row r="156" spans="3:41" s="1092" customFormat="1" ht="30.75" customHeight="1">
      <c r="C156" s="1091"/>
      <c r="D156" s="387"/>
      <c r="E156" s="216"/>
      <c r="F156" s="365"/>
      <c r="G156" s="366"/>
      <c r="H156" s="367"/>
      <c r="I156" s="368"/>
      <c r="J156" s="369"/>
      <c r="K156" s="370"/>
      <c r="L156" s="1168"/>
      <c r="M156" s="370"/>
      <c r="N156" s="382"/>
      <c r="O156" s="381"/>
      <c r="P156" s="382"/>
      <c r="Q156" s="383"/>
      <c r="R156" s="219"/>
      <c r="S156" s="384"/>
      <c r="T156" s="1043"/>
      <c r="U156" s="219"/>
      <c r="V156" s="384"/>
      <c r="W156" s="1043"/>
      <c r="X156" s="219"/>
      <c r="Y156" s="384"/>
      <c r="Z156" s="1043"/>
      <c r="AA156" s="219"/>
      <c r="AB156" s="384"/>
      <c r="AC156" s="1043"/>
      <c r="AD156" s="219"/>
      <c r="AE156" s="384"/>
      <c r="AF156" s="1043"/>
      <c r="AG156" s="385"/>
      <c r="AH156" s="228"/>
      <c r="AI156" s="386"/>
      <c r="AJ156" s="228"/>
      <c r="AK156" s="386"/>
      <c r="AL156" s="228"/>
      <c r="AM156" s="386"/>
      <c r="AN156" s="228"/>
      <c r="AO156" s="386"/>
    </row>
    <row r="157" spans="3:41" s="1092" customFormat="1" ht="30.75" customHeight="1">
      <c r="C157" s="1091"/>
      <c r="D157" s="387"/>
      <c r="E157" s="216"/>
      <c r="F157" s="365"/>
      <c r="G157" s="366"/>
      <c r="H157" s="367"/>
      <c r="I157" s="368"/>
      <c r="J157" s="369"/>
      <c r="K157" s="370"/>
      <c r="L157" s="1168"/>
      <c r="M157" s="370"/>
      <c r="N157" s="382"/>
      <c r="O157" s="381"/>
      <c r="P157" s="382"/>
      <c r="Q157" s="383"/>
      <c r="R157" s="219"/>
      <c r="S157" s="384"/>
      <c r="T157" s="1043"/>
      <c r="U157" s="219"/>
      <c r="V157" s="384"/>
      <c r="W157" s="1043"/>
      <c r="X157" s="219"/>
      <c r="Y157" s="384"/>
      <c r="Z157" s="1043"/>
      <c r="AA157" s="219"/>
      <c r="AB157" s="384"/>
      <c r="AC157" s="1043"/>
      <c r="AD157" s="219"/>
      <c r="AE157" s="384"/>
      <c r="AF157" s="1043"/>
      <c r="AG157" s="385"/>
      <c r="AH157" s="228"/>
      <c r="AI157" s="386"/>
      <c r="AJ157" s="228"/>
      <c r="AK157" s="386"/>
      <c r="AL157" s="228"/>
      <c r="AM157" s="386"/>
      <c r="AN157" s="228"/>
      <c r="AO157" s="386"/>
    </row>
    <row r="158" spans="3:41" s="1092" customFormat="1" ht="30.75" customHeight="1">
      <c r="C158" s="1091"/>
      <c r="D158" s="387"/>
      <c r="E158" s="216"/>
      <c r="F158" s="365"/>
      <c r="G158" s="366"/>
      <c r="H158" s="367"/>
      <c r="I158" s="368"/>
      <c r="J158" s="369"/>
      <c r="K158" s="370"/>
      <c r="L158" s="1168"/>
      <c r="M158" s="370"/>
      <c r="N158" s="382"/>
      <c r="O158" s="381"/>
      <c r="P158" s="382"/>
      <c r="Q158" s="383"/>
      <c r="R158" s="219"/>
      <c r="S158" s="384"/>
      <c r="T158" s="1043"/>
      <c r="U158" s="219"/>
      <c r="V158" s="384"/>
      <c r="W158" s="1043"/>
      <c r="X158" s="219"/>
      <c r="Y158" s="384"/>
      <c r="Z158" s="1043"/>
      <c r="AA158" s="219"/>
      <c r="AB158" s="384"/>
      <c r="AC158" s="1043"/>
      <c r="AD158" s="219"/>
      <c r="AE158" s="384"/>
      <c r="AF158" s="1043"/>
      <c r="AG158" s="385"/>
      <c r="AH158" s="228"/>
      <c r="AI158" s="386"/>
      <c r="AJ158" s="228"/>
      <c r="AK158" s="386"/>
      <c r="AL158" s="228"/>
      <c r="AM158" s="386"/>
      <c r="AN158" s="228"/>
      <c r="AO158" s="386"/>
    </row>
    <row r="159" spans="3:41" s="1092" customFormat="1" ht="30.75" customHeight="1">
      <c r="C159" s="1091"/>
      <c r="D159" s="387"/>
      <c r="E159" s="216"/>
      <c r="F159" s="365"/>
      <c r="G159" s="366"/>
      <c r="H159" s="367"/>
      <c r="I159" s="368"/>
      <c r="J159" s="369"/>
      <c r="K159" s="370"/>
      <c r="L159" s="1168"/>
      <c r="M159" s="370"/>
      <c r="N159" s="382"/>
      <c r="O159" s="381"/>
      <c r="P159" s="382"/>
      <c r="Q159" s="383"/>
      <c r="R159" s="219"/>
      <c r="S159" s="384"/>
      <c r="T159" s="1043"/>
      <c r="U159" s="219"/>
      <c r="V159" s="384"/>
      <c r="W159" s="1043"/>
      <c r="X159" s="219"/>
      <c r="Y159" s="384"/>
      <c r="Z159" s="1043"/>
      <c r="AA159" s="219"/>
      <c r="AB159" s="384"/>
      <c r="AC159" s="1043"/>
      <c r="AD159" s="219"/>
      <c r="AE159" s="384"/>
      <c r="AF159" s="1043"/>
      <c r="AG159" s="385"/>
      <c r="AH159" s="228"/>
      <c r="AI159" s="386"/>
      <c r="AJ159" s="228"/>
      <c r="AK159" s="386"/>
      <c r="AL159" s="228"/>
      <c r="AM159" s="386"/>
      <c r="AN159" s="228"/>
      <c r="AO159" s="386"/>
    </row>
    <row r="160" spans="3:41" s="1092" customFormat="1" ht="30.75" customHeight="1">
      <c r="C160" s="1091"/>
      <c r="D160" s="387"/>
      <c r="E160" s="216"/>
      <c r="F160" s="365"/>
      <c r="G160" s="366"/>
      <c r="H160" s="367"/>
      <c r="I160" s="368"/>
      <c r="J160" s="369"/>
      <c r="K160" s="370"/>
      <c r="L160" s="1168"/>
      <c r="M160" s="370"/>
      <c r="N160" s="382"/>
      <c r="O160" s="381"/>
      <c r="P160" s="382"/>
      <c r="Q160" s="383"/>
      <c r="R160" s="219"/>
      <c r="S160" s="384"/>
      <c r="T160" s="1043"/>
      <c r="U160" s="219"/>
      <c r="V160" s="384"/>
      <c r="W160" s="1043"/>
      <c r="X160" s="219"/>
      <c r="Y160" s="384"/>
      <c r="Z160" s="1043"/>
      <c r="AA160" s="219"/>
      <c r="AB160" s="384"/>
      <c r="AC160" s="1043"/>
      <c r="AD160" s="219"/>
      <c r="AE160" s="384"/>
      <c r="AF160" s="1043"/>
      <c r="AG160" s="385"/>
      <c r="AH160" s="228"/>
      <c r="AI160" s="386"/>
      <c r="AJ160" s="228"/>
      <c r="AK160" s="386"/>
      <c r="AL160" s="228"/>
      <c r="AM160" s="386"/>
      <c r="AN160" s="228"/>
      <c r="AO160" s="386"/>
    </row>
    <row r="161" spans="3:41" s="1092" customFormat="1" ht="30.75" customHeight="1">
      <c r="C161" s="1091"/>
      <c r="D161" s="387"/>
      <c r="E161" s="216"/>
      <c r="F161" s="365"/>
      <c r="G161" s="366"/>
      <c r="H161" s="367"/>
      <c r="I161" s="368"/>
      <c r="J161" s="369"/>
      <c r="K161" s="370"/>
      <c r="L161" s="1168"/>
      <c r="M161" s="370"/>
      <c r="N161" s="382"/>
      <c r="O161" s="381"/>
      <c r="P161" s="382"/>
      <c r="Q161" s="383"/>
      <c r="R161" s="219"/>
      <c r="S161" s="384"/>
      <c r="T161" s="1043"/>
      <c r="U161" s="219"/>
      <c r="V161" s="384"/>
      <c r="W161" s="1043"/>
      <c r="X161" s="219"/>
      <c r="Y161" s="384"/>
      <c r="Z161" s="1043"/>
      <c r="AA161" s="219"/>
      <c r="AB161" s="384"/>
      <c r="AC161" s="1043"/>
      <c r="AD161" s="219"/>
      <c r="AE161" s="384"/>
      <c r="AF161" s="1043"/>
      <c r="AG161" s="385"/>
      <c r="AH161" s="228"/>
      <c r="AI161" s="386"/>
      <c r="AJ161" s="228"/>
      <c r="AK161" s="386"/>
      <c r="AL161" s="228"/>
      <c r="AM161" s="386"/>
      <c r="AN161" s="228"/>
      <c r="AO161" s="386"/>
    </row>
    <row r="162" spans="3:41" s="1092" customFormat="1" ht="30.75" customHeight="1">
      <c r="C162" s="1091"/>
      <c r="D162" s="387"/>
      <c r="E162" s="216"/>
      <c r="F162" s="365"/>
      <c r="G162" s="366"/>
      <c r="H162" s="367"/>
      <c r="I162" s="368"/>
      <c r="J162" s="369"/>
      <c r="K162" s="370"/>
      <c r="L162" s="1168"/>
      <c r="M162" s="370"/>
      <c r="N162" s="382"/>
      <c r="O162" s="381"/>
      <c r="P162" s="382"/>
      <c r="Q162" s="383"/>
      <c r="R162" s="219"/>
      <c r="S162" s="384"/>
      <c r="T162" s="1043"/>
      <c r="U162" s="219"/>
      <c r="V162" s="384"/>
      <c r="W162" s="1043"/>
      <c r="X162" s="219"/>
      <c r="Y162" s="384"/>
      <c r="Z162" s="1043"/>
      <c r="AA162" s="219"/>
      <c r="AB162" s="384"/>
      <c r="AC162" s="1043"/>
      <c r="AD162" s="219"/>
      <c r="AE162" s="384"/>
      <c r="AF162" s="1043"/>
      <c r="AG162" s="385"/>
      <c r="AH162" s="228"/>
      <c r="AI162" s="386"/>
      <c r="AJ162" s="228"/>
      <c r="AK162" s="386"/>
      <c r="AL162" s="228"/>
      <c r="AM162" s="386"/>
      <c r="AN162" s="228"/>
      <c r="AO162" s="386"/>
    </row>
    <row r="163" spans="3:41" s="1092" customFormat="1" ht="30.75" customHeight="1">
      <c r="C163" s="1091"/>
      <c r="D163" s="387"/>
      <c r="E163" s="216"/>
      <c r="F163" s="365"/>
      <c r="G163" s="366"/>
      <c r="H163" s="367"/>
      <c r="I163" s="368"/>
      <c r="J163" s="369"/>
      <c r="K163" s="370"/>
      <c r="L163" s="1168"/>
      <c r="M163" s="370"/>
      <c r="N163" s="382"/>
      <c r="O163" s="381"/>
      <c r="P163" s="382"/>
      <c r="Q163" s="383"/>
      <c r="R163" s="219"/>
      <c r="S163" s="384"/>
      <c r="T163" s="1043"/>
      <c r="U163" s="219"/>
      <c r="V163" s="384"/>
      <c r="W163" s="1043"/>
      <c r="X163" s="219"/>
      <c r="Y163" s="384"/>
      <c r="Z163" s="1043"/>
      <c r="AA163" s="219"/>
      <c r="AB163" s="384"/>
      <c r="AC163" s="1043"/>
      <c r="AD163" s="219"/>
      <c r="AE163" s="384"/>
      <c r="AF163" s="1043"/>
      <c r="AG163" s="385"/>
      <c r="AH163" s="228"/>
      <c r="AI163" s="386"/>
      <c r="AJ163" s="228"/>
      <c r="AK163" s="386"/>
      <c r="AL163" s="228"/>
      <c r="AM163" s="386"/>
      <c r="AN163" s="228"/>
      <c r="AO163" s="386"/>
    </row>
    <row r="164" spans="3:41" s="1092" customFormat="1" ht="30.75" customHeight="1">
      <c r="C164" s="1091"/>
      <c r="D164" s="387"/>
      <c r="E164" s="216"/>
      <c r="F164" s="365"/>
      <c r="G164" s="366"/>
      <c r="H164" s="367"/>
      <c r="I164" s="368"/>
      <c r="J164" s="369"/>
      <c r="K164" s="370"/>
      <c r="L164" s="1168"/>
      <c r="M164" s="370"/>
      <c r="N164" s="382"/>
      <c r="O164" s="381"/>
      <c r="P164" s="382"/>
      <c r="Q164" s="383"/>
      <c r="R164" s="219"/>
      <c r="S164" s="384"/>
      <c r="T164" s="1043"/>
      <c r="U164" s="219"/>
      <c r="V164" s="384"/>
      <c r="W164" s="1043"/>
      <c r="X164" s="219"/>
      <c r="Y164" s="384"/>
      <c r="Z164" s="1043"/>
      <c r="AA164" s="219"/>
      <c r="AB164" s="384"/>
      <c r="AC164" s="1043"/>
      <c r="AD164" s="219"/>
      <c r="AE164" s="384"/>
      <c r="AF164" s="1043"/>
      <c r="AG164" s="385"/>
      <c r="AH164" s="228"/>
      <c r="AI164" s="386"/>
      <c r="AJ164" s="228"/>
      <c r="AK164" s="386"/>
      <c r="AL164" s="228"/>
      <c r="AM164" s="386"/>
      <c r="AN164" s="228"/>
      <c r="AO164" s="386"/>
    </row>
    <row r="165" spans="3:41" s="1092" customFormat="1" ht="30.75" customHeight="1">
      <c r="C165" s="1091"/>
      <c r="D165" s="387"/>
      <c r="E165" s="216"/>
      <c r="F165" s="365"/>
      <c r="G165" s="366"/>
      <c r="H165" s="367"/>
      <c r="I165" s="368"/>
      <c r="J165" s="369"/>
      <c r="K165" s="370"/>
      <c r="L165" s="1168"/>
      <c r="M165" s="370"/>
      <c r="N165" s="382"/>
      <c r="O165" s="381"/>
      <c r="P165" s="382"/>
      <c r="Q165" s="383"/>
      <c r="R165" s="219"/>
      <c r="S165" s="384"/>
      <c r="T165" s="1043"/>
      <c r="U165" s="219"/>
      <c r="V165" s="384"/>
      <c r="W165" s="1043"/>
      <c r="X165" s="219"/>
      <c r="Y165" s="384"/>
      <c r="Z165" s="1043"/>
      <c r="AA165" s="219"/>
      <c r="AB165" s="384"/>
      <c r="AC165" s="1043"/>
      <c r="AD165" s="219"/>
      <c r="AE165" s="384"/>
      <c r="AF165" s="1043"/>
      <c r="AG165" s="385"/>
      <c r="AH165" s="228"/>
      <c r="AI165" s="386"/>
      <c r="AJ165" s="228"/>
      <c r="AK165" s="386"/>
      <c r="AL165" s="228"/>
      <c r="AM165" s="386"/>
      <c r="AN165" s="228"/>
      <c r="AO165" s="386"/>
    </row>
    <row r="166" spans="3:41" s="1092" customFormat="1" ht="30.75" customHeight="1">
      <c r="C166" s="1091"/>
      <c r="D166" s="387"/>
      <c r="E166" s="216"/>
      <c r="F166" s="365"/>
      <c r="G166" s="366"/>
      <c r="H166" s="367"/>
      <c r="I166" s="368"/>
      <c r="J166" s="369"/>
      <c r="K166" s="370"/>
      <c r="L166" s="1168"/>
      <c r="M166" s="370"/>
      <c r="N166" s="382"/>
      <c r="O166" s="381"/>
      <c r="P166" s="382"/>
      <c r="Q166" s="383"/>
      <c r="R166" s="219"/>
      <c r="S166" s="384"/>
      <c r="T166" s="1043"/>
      <c r="U166" s="219"/>
      <c r="V166" s="384"/>
      <c r="W166" s="1043"/>
      <c r="X166" s="219"/>
      <c r="Y166" s="384"/>
      <c r="Z166" s="1043"/>
      <c r="AA166" s="219"/>
      <c r="AB166" s="384"/>
      <c r="AC166" s="1043"/>
      <c r="AD166" s="219"/>
      <c r="AE166" s="384"/>
      <c r="AF166" s="1043"/>
      <c r="AG166" s="385"/>
      <c r="AH166" s="228"/>
      <c r="AI166" s="386"/>
      <c r="AJ166" s="228"/>
      <c r="AK166" s="386"/>
      <c r="AL166" s="228"/>
      <c r="AM166" s="386"/>
      <c r="AN166" s="228"/>
      <c r="AO166" s="386"/>
    </row>
    <row r="167" spans="3:41" s="1092" customFormat="1" ht="30.75" customHeight="1">
      <c r="C167" s="1091"/>
      <c r="D167" s="387"/>
      <c r="E167" s="216"/>
      <c r="F167" s="365"/>
      <c r="G167" s="366"/>
      <c r="H167" s="367"/>
      <c r="I167" s="368"/>
      <c r="J167" s="369"/>
      <c r="K167" s="370"/>
      <c r="L167" s="1168"/>
      <c r="M167" s="370"/>
      <c r="N167" s="382"/>
      <c r="O167" s="381"/>
      <c r="P167" s="382"/>
      <c r="Q167" s="383"/>
      <c r="R167" s="219"/>
      <c r="S167" s="384"/>
      <c r="T167" s="1043"/>
      <c r="U167" s="219"/>
      <c r="V167" s="384"/>
      <c r="W167" s="1043"/>
      <c r="X167" s="219"/>
      <c r="Y167" s="384"/>
      <c r="Z167" s="1043"/>
      <c r="AA167" s="219"/>
      <c r="AB167" s="384"/>
      <c r="AC167" s="1043"/>
      <c r="AD167" s="219"/>
      <c r="AE167" s="384"/>
      <c r="AF167" s="1043"/>
      <c r="AG167" s="385"/>
      <c r="AH167" s="228"/>
      <c r="AI167" s="386"/>
      <c r="AJ167" s="228"/>
      <c r="AK167" s="386"/>
      <c r="AL167" s="228"/>
      <c r="AM167" s="386"/>
      <c r="AN167" s="228"/>
      <c r="AO167" s="386"/>
    </row>
    <row r="168" spans="3:41" s="1092" customFormat="1" ht="30.75" customHeight="1">
      <c r="C168" s="1091"/>
      <c r="D168" s="387"/>
      <c r="E168" s="216"/>
      <c r="F168" s="365"/>
      <c r="G168" s="366"/>
      <c r="H168" s="367"/>
      <c r="I168" s="368"/>
      <c r="J168" s="369"/>
      <c r="K168" s="370"/>
      <c r="L168" s="1168"/>
      <c r="M168" s="370"/>
      <c r="N168" s="382"/>
      <c r="O168" s="381"/>
      <c r="P168" s="382"/>
      <c r="Q168" s="383"/>
      <c r="R168" s="219"/>
      <c r="S168" s="384"/>
      <c r="T168" s="1043"/>
      <c r="U168" s="219"/>
      <c r="V168" s="384"/>
      <c r="W168" s="1043"/>
      <c r="X168" s="219"/>
      <c r="Y168" s="384"/>
      <c r="Z168" s="1043"/>
      <c r="AA168" s="219"/>
      <c r="AB168" s="384"/>
      <c r="AC168" s="1043"/>
      <c r="AD168" s="219"/>
      <c r="AE168" s="384"/>
      <c r="AF168" s="1043"/>
      <c r="AG168" s="385"/>
      <c r="AH168" s="228"/>
      <c r="AI168" s="386"/>
      <c r="AJ168" s="228"/>
      <c r="AK168" s="386"/>
      <c r="AL168" s="228"/>
      <c r="AM168" s="386"/>
      <c r="AN168" s="228"/>
      <c r="AO168" s="386"/>
    </row>
    <row r="169" spans="3:41" s="1092" customFormat="1" ht="30.75" customHeight="1">
      <c r="C169" s="1091"/>
      <c r="D169" s="387"/>
      <c r="E169" s="216"/>
      <c r="F169" s="365"/>
      <c r="G169" s="366"/>
      <c r="H169" s="367"/>
      <c r="I169" s="368"/>
      <c r="J169" s="369"/>
      <c r="K169" s="370"/>
      <c r="L169" s="1168"/>
      <c r="M169" s="370"/>
      <c r="N169" s="382"/>
      <c r="O169" s="381"/>
      <c r="P169" s="382"/>
      <c r="Q169" s="383"/>
      <c r="R169" s="219"/>
      <c r="S169" s="384"/>
      <c r="T169" s="1043"/>
      <c r="U169" s="219"/>
      <c r="V169" s="384"/>
      <c r="W169" s="1043"/>
      <c r="X169" s="219"/>
      <c r="Y169" s="384"/>
      <c r="Z169" s="1043"/>
      <c r="AA169" s="219"/>
      <c r="AB169" s="384"/>
      <c r="AC169" s="1043"/>
      <c r="AD169" s="219"/>
      <c r="AE169" s="384"/>
      <c r="AF169" s="1043"/>
      <c r="AG169" s="385"/>
      <c r="AH169" s="228"/>
      <c r="AI169" s="386"/>
      <c r="AJ169" s="228"/>
      <c r="AK169" s="386"/>
      <c r="AL169" s="228"/>
      <c r="AM169" s="386"/>
      <c r="AN169" s="228"/>
      <c r="AO169" s="386"/>
    </row>
    <row r="170" spans="3:41" s="1092" customFormat="1" ht="30.75" customHeight="1">
      <c r="C170" s="1091"/>
      <c r="D170" s="387"/>
      <c r="E170" s="216"/>
      <c r="F170" s="365"/>
      <c r="G170" s="366"/>
      <c r="H170" s="367"/>
      <c r="I170" s="368"/>
      <c r="J170" s="369"/>
      <c r="K170" s="370"/>
      <c r="L170" s="1168"/>
      <c r="M170" s="370"/>
      <c r="N170" s="382"/>
      <c r="O170" s="381"/>
      <c r="P170" s="382"/>
      <c r="Q170" s="383"/>
      <c r="R170" s="219"/>
      <c r="S170" s="384"/>
      <c r="T170" s="1043"/>
      <c r="U170" s="219"/>
      <c r="V170" s="384"/>
      <c r="W170" s="1043"/>
      <c r="X170" s="219"/>
      <c r="Y170" s="384"/>
      <c r="Z170" s="1043"/>
      <c r="AA170" s="219"/>
      <c r="AB170" s="384"/>
      <c r="AC170" s="1043"/>
      <c r="AD170" s="219"/>
      <c r="AE170" s="384"/>
      <c r="AF170" s="1043"/>
      <c r="AG170" s="385"/>
      <c r="AH170" s="228"/>
      <c r="AI170" s="386"/>
      <c r="AJ170" s="228"/>
      <c r="AK170" s="386"/>
      <c r="AL170" s="228"/>
      <c r="AM170" s="386"/>
      <c r="AN170" s="228"/>
      <c r="AO170" s="386"/>
    </row>
    <row r="171" spans="3:41" s="1092" customFormat="1" ht="30.75" customHeight="1">
      <c r="C171" s="1091"/>
      <c r="D171" s="387"/>
      <c r="E171" s="216"/>
      <c r="F171" s="365"/>
      <c r="G171" s="366"/>
      <c r="H171" s="367"/>
      <c r="I171" s="368"/>
      <c r="J171" s="369"/>
      <c r="K171" s="370"/>
      <c r="L171" s="1168"/>
      <c r="M171" s="370"/>
      <c r="N171" s="382"/>
      <c r="O171" s="381"/>
      <c r="P171" s="382"/>
      <c r="Q171" s="383"/>
      <c r="R171" s="219"/>
      <c r="S171" s="384"/>
      <c r="T171" s="1043"/>
      <c r="U171" s="219"/>
      <c r="V171" s="384"/>
      <c r="W171" s="1043"/>
      <c r="X171" s="219"/>
      <c r="Y171" s="384"/>
      <c r="Z171" s="1043"/>
      <c r="AA171" s="219"/>
      <c r="AB171" s="384"/>
      <c r="AC171" s="1043"/>
      <c r="AD171" s="219"/>
      <c r="AE171" s="384"/>
      <c r="AF171" s="1043"/>
      <c r="AG171" s="385"/>
      <c r="AH171" s="228"/>
      <c r="AI171" s="386"/>
      <c r="AJ171" s="228"/>
      <c r="AK171" s="386"/>
      <c r="AL171" s="228"/>
      <c r="AM171" s="386"/>
      <c r="AN171" s="228"/>
      <c r="AO171" s="386"/>
    </row>
    <row r="172" spans="3:41" s="1092" customFormat="1" ht="30.75" customHeight="1">
      <c r="C172" s="1091"/>
      <c r="D172" s="387"/>
      <c r="E172" s="216"/>
      <c r="F172" s="365"/>
      <c r="G172" s="366"/>
      <c r="H172" s="367"/>
      <c r="I172" s="368"/>
      <c r="J172" s="369"/>
      <c r="K172" s="370"/>
      <c r="L172" s="1168"/>
      <c r="M172" s="370"/>
      <c r="N172" s="382"/>
      <c r="O172" s="381"/>
      <c r="P172" s="382"/>
      <c r="Q172" s="383"/>
      <c r="R172" s="219"/>
      <c r="S172" s="384"/>
      <c r="T172" s="1043"/>
      <c r="U172" s="219"/>
      <c r="V172" s="384"/>
      <c r="W172" s="1043"/>
      <c r="X172" s="219"/>
      <c r="Y172" s="384"/>
      <c r="Z172" s="1043"/>
      <c r="AA172" s="219"/>
      <c r="AB172" s="384"/>
      <c r="AC172" s="1043"/>
      <c r="AD172" s="219"/>
      <c r="AE172" s="384"/>
      <c r="AF172" s="1043"/>
      <c r="AG172" s="385"/>
      <c r="AH172" s="228"/>
      <c r="AI172" s="386"/>
      <c r="AJ172" s="228"/>
      <c r="AK172" s="386"/>
      <c r="AL172" s="228"/>
      <c r="AM172" s="386"/>
      <c r="AN172" s="228"/>
      <c r="AO172" s="386"/>
    </row>
    <row r="173" spans="3:41" s="1092" customFormat="1" ht="30.75" customHeight="1">
      <c r="C173" s="1091"/>
      <c r="D173" s="387"/>
      <c r="E173" s="216"/>
      <c r="F173" s="365"/>
      <c r="G173" s="366"/>
      <c r="H173" s="367"/>
      <c r="I173" s="368"/>
      <c r="J173" s="369"/>
      <c r="K173" s="370"/>
      <c r="L173" s="1168"/>
      <c r="M173" s="370"/>
      <c r="N173" s="382"/>
      <c r="O173" s="381"/>
      <c r="P173" s="382"/>
      <c r="Q173" s="383"/>
      <c r="R173" s="219"/>
      <c r="S173" s="384"/>
      <c r="T173" s="1043"/>
      <c r="U173" s="219"/>
      <c r="V173" s="384"/>
      <c r="W173" s="1043"/>
      <c r="X173" s="219"/>
      <c r="Y173" s="384"/>
      <c r="Z173" s="1043"/>
      <c r="AA173" s="219"/>
      <c r="AB173" s="384"/>
      <c r="AC173" s="1043"/>
      <c r="AD173" s="219"/>
      <c r="AE173" s="384"/>
      <c r="AF173" s="1043"/>
      <c r="AG173" s="385"/>
      <c r="AH173" s="228"/>
      <c r="AI173" s="386"/>
      <c r="AJ173" s="228"/>
      <c r="AK173" s="386"/>
      <c r="AL173" s="228"/>
      <c r="AM173" s="386"/>
      <c r="AN173" s="228"/>
      <c r="AO173" s="386"/>
    </row>
    <row r="174" spans="3:41" s="1092" customFormat="1" ht="30.75" customHeight="1">
      <c r="C174" s="1091"/>
      <c r="D174" s="387"/>
      <c r="E174" s="216"/>
      <c r="F174" s="365"/>
      <c r="G174" s="366"/>
      <c r="H174" s="367"/>
      <c r="I174" s="368"/>
      <c r="J174" s="369"/>
      <c r="K174" s="370"/>
      <c r="L174" s="1168"/>
      <c r="M174" s="370"/>
      <c r="N174" s="382"/>
      <c r="O174" s="381"/>
      <c r="P174" s="382"/>
      <c r="Q174" s="383"/>
      <c r="R174" s="219"/>
      <c r="S174" s="384"/>
      <c r="T174" s="1043"/>
      <c r="U174" s="219"/>
      <c r="V174" s="384"/>
      <c r="W174" s="1043"/>
      <c r="X174" s="219"/>
      <c r="Y174" s="384"/>
      <c r="Z174" s="1043"/>
      <c r="AA174" s="219"/>
      <c r="AB174" s="384"/>
      <c r="AC174" s="1043"/>
      <c r="AD174" s="219"/>
      <c r="AE174" s="384"/>
      <c r="AF174" s="1043"/>
      <c r="AG174" s="385"/>
      <c r="AH174" s="228"/>
      <c r="AI174" s="386"/>
      <c r="AJ174" s="228"/>
      <c r="AK174" s="386"/>
      <c r="AL174" s="228"/>
      <c r="AM174" s="386"/>
      <c r="AN174" s="228"/>
      <c r="AO174" s="386"/>
    </row>
    <row r="175" spans="3:41" s="1092" customFormat="1" ht="30.75" customHeight="1">
      <c r="C175" s="1091"/>
      <c r="D175" s="387"/>
      <c r="E175" s="216"/>
      <c r="F175" s="365"/>
      <c r="G175" s="366"/>
      <c r="H175" s="367"/>
      <c r="I175" s="368"/>
      <c r="J175" s="369"/>
      <c r="K175" s="370"/>
      <c r="L175" s="1168"/>
      <c r="M175" s="370"/>
      <c r="N175" s="382"/>
      <c r="O175" s="381"/>
      <c r="P175" s="382"/>
      <c r="Q175" s="383"/>
      <c r="R175" s="219"/>
      <c r="S175" s="384"/>
      <c r="T175" s="1043"/>
      <c r="U175" s="219"/>
      <c r="V175" s="384"/>
      <c r="W175" s="1043"/>
      <c r="X175" s="219"/>
      <c r="Y175" s="384"/>
      <c r="Z175" s="1043"/>
      <c r="AA175" s="219"/>
      <c r="AB175" s="384"/>
      <c r="AC175" s="1043"/>
      <c r="AD175" s="219"/>
      <c r="AE175" s="384"/>
      <c r="AF175" s="1043"/>
      <c r="AG175" s="385"/>
      <c r="AH175" s="228"/>
      <c r="AI175" s="386"/>
      <c r="AJ175" s="228"/>
      <c r="AK175" s="386"/>
      <c r="AL175" s="228"/>
      <c r="AM175" s="386"/>
      <c r="AN175" s="228"/>
      <c r="AO175" s="386"/>
    </row>
    <row r="176" spans="3:41" s="1092" customFormat="1" ht="30.75" customHeight="1">
      <c r="C176" s="1091"/>
      <c r="D176" s="387"/>
      <c r="E176" s="216"/>
      <c r="F176" s="365"/>
      <c r="G176" s="366"/>
      <c r="H176" s="367"/>
      <c r="I176" s="368"/>
      <c r="J176" s="369"/>
      <c r="K176" s="370"/>
      <c r="L176" s="1168"/>
      <c r="M176" s="370"/>
      <c r="N176" s="382"/>
      <c r="O176" s="381"/>
      <c r="P176" s="382"/>
      <c r="Q176" s="383"/>
      <c r="R176" s="219"/>
      <c r="S176" s="384"/>
      <c r="T176" s="1043"/>
      <c r="U176" s="219"/>
      <c r="V176" s="384"/>
      <c r="W176" s="1043"/>
      <c r="X176" s="219"/>
      <c r="Y176" s="384"/>
      <c r="Z176" s="1043"/>
      <c r="AA176" s="219"/>
      <c r="AB176" s="384"/>
      <c r="AC176" s="1043"/>
      <c r="AD176" s="219"/>
      <c r="AE176" s="384"/>
      <c r="AF176" s="1043"/>
      <c r="AG176" s="385"/>
      <c r="AH176" s="228"/>
      <c r="AI176" s="386"/>
      <c r="AJ176" s="228"/>
      <c r="AK176" s="386"/>
      <c r="AL176" s="228"/>
      <c r="AM176" s="386"/>
      <c r="AN176" s="228"/>
      <c r="AO176" s="386"/>
    </row>
    <row r="177" spans="3:41" s="1092" customFormat="1" ht="30.75" customHeight="1">
      <c r="C177" s="1091"/>
      <c r="D177" s="387"/>
      <c r="E177" s="216"/>
      <c r="F177" s="365"/>
      <c r="G177" s="366"/>
      <c r="H177" s="367"/>
      <c r="I177" s="368"/>
      <c r="J177" s="369"/>
      <c r="K177" s="370"/>
      <c r="L177" s="1168"/>
      <c r="M177" s="370"/>
      <c r="N177" s="382"/>
      <c r="O177" s="381"/>
      <c r="P177" s="382"/>
      <c r="Q177" s="383"/>
      <c r="R177" s="219"/>
      <c r="S177" s="384"/>
      <c r="T177" s="1043"/>
      <c r="U177" s="219"/>
      <c r="V177" s="384"/>
      <c r="W177" s="1043"/>
      <c r="X177" s="219"/>
      <c r="Y177" s="384"/>
      <c r="Z177" s="1043"/>
      <c r="AA177" s="219"/>
      <c r="AB177" s="384"/>
      <c r="AC177" s="1043"/>
      <c r="AD177" s="219"/>
      <c r="AE177" s="384"/>
      <c r="AF177" s="1043"/>
      <c r="AG177" s="385"/>
      <c r="AH177" s="228"/>
      <c r="AI177" s="386"/>
      <c r="AJ177" s="228"/>
      <c r="AK177" s="386"/>
      <c r="AL177" s="228"/>
      <c r="AM177" s="386"/>
      <c r="AN177" s="228"/>
      <c r="AO177" s="386"/>
    </row>
    <row r="178" spans="3:41" s="1092" customFormat="1" ht="30.75" customHeight="1">
      <c r="C178" s="1091"/>
      <c r="D178" s="387"/>
      <c r="E178" s="216"/>
      <c r="F178" s="365"/>
      <c r="G178" s="366"/>
      <c r="H178" s="367"/>
      <c r="I178" s="368"/>
      <c r="J178" s="369"/>
      <c r="K178" s="370"/>
      <c r="L178" s="1168"/>
      <c r="M178" s="370"/>
      <c r="N178" s="382"/>
      <c r="O178" s="381"/>
      <c r="P178" s="382"/>
      <c r="Q178" s="383"/>
      <c r="R178" s="219"/>
      <c r="S178" s="384"/>
      <c r="T178" s="1043"/>
      <c r="U178" s="219"/>
      <c r="V178" s="384"/>
      <c r="W178" s="1043"/>
      <c r="X178" s="219"/>
      <c r="Y178" s="384"/>
      <c r="Z178" s="1043"/>
      <c r="AA178" s="219"/>
      <c r="AB178" s="384"/>
      <c r="AC178" s="1043"/>
      <c r="AD178" s="219"/>
      <c r="AE178" s="384"/>
      <c r="AF178" s="1043"/>
      <c r="AG178" s="385"/>
      <c r="AH178" s="228"/>
      <c r="AI178" s="386"/>
      <c r="AJ178" s="228"/>
      <c r="AK178" s="386"/>
      <c r="AL178" s="228"/>
      <c r="AM178" s="386"/>
      <c r="AN178" s="228"/>
      <c r="AO178" s="386"/>
    </row>
    <row r="179" spans="3:41" s="1092" customFormat="1" ht="30.75" customHeight="1">
      <c r="C179" s="1091"/>
      <c r="D179" s="387"/>
      <c r="E179" s="216"/>
      <c r="F179" s="365"/>
      <c r="G179" s="366"/>
      <c r="H179" s="367"/>
      <c r="I179" s="368"/>
      <c r="J179" s="369"/>
      <c r="K179" s="370"/>
      <c r="L179" s="1168"/>
      <c r="M179" s="370"/>
      <c r="N179" s="382"/>
      <c r="O179" s="381"/>
      <c r="P179" s="382"/>
      <c r="Q179" s="383"/>
      <c r="R179" s="219"/>
      <c r="S179" s="384"/>
      <c r="T179" s="1043"/>
      <c r="U179" s="219"/>
      <c r="V179" s="384"/>
      <c r="W179" s="1043"/>
      <c r="X179" s="219"/>
      <c r="Y179" s="384"/>
      <c r="Z179" s="1043"/>
      <c r="AA179" s="219"/>
      <c r="AB179" s="384"/>
      <c r="AC179" s="1043"/>
      <c r="AD179" s="219"/>
      <c r="AE179" s="384"/>
      <c r="AF179" s="1043"/>
      <c r="AG179" s="385"/>
      <c r="AH179" s="228"/>
      <c r="AI179" s="386"/>
      <c r="AJ179" s="228"/>
      <c r="AK179" s="386"/>
      <c r="AL179" s="228"/>
      <c r="AM179" s="386"/>
      <c r="AN179" s="228"/>
      <c r="AO179" s="386"/>
    </row>
    <row r="180" spans="3:41" s="1092" customFormat="1" ht="30.75" customHeight="1">
      <c r="C180" s="1091"/>
      <c r="D180" s="387"/>
      <c r="E180" s="216"/>
      <c r="F180" s="365"/>
      <c r="G180" s="366"/>
      <c r="H180" s="367"/>
      <c r="I180" s="368"/>
      <c r="J180" s="369"/>
      <c r="K180" s="370"/>
      <c r="L180" s="1168"/>
      <c r="M180" s="370"/>
      <c r="N180" s="382"/>
      <c r="O180" s="381"/>
      <c r="P180" s="382"/>
      <c r="Q180" s="383"/>
      <c r="R180" s="219"/>
      <c r="S180" s="384"/>
      <c r="T180" s="1043"/>
      <c r="U180" s="219"/>
      <c r="V180" s="384"/>
      <c r="W180" s="1043"/>
      <c r="X180" s="219"/>
      <c r="Y180" s="384"/>
      <c r="Z180" s="1043"/>
      <c r="AA180" s="219"/>
      <c r="AB180" s="384"/>
      <c r="AC180" s="1043"/>
      <c r="AD180" s="219"/>
      <c r="AE180" s="384"/>
      <c r="AF180" s="1043"/>
      <c r="AG180" s="385"/>
      <c r="AH180" s="228"/>
      <c r="AI180" s="386"/>
      <c r="AJ180" s="228"/>
      <c r="AK180" s="386"/>
      <c r="AL180" s="228"/>
      <c r="AM180" s="386"/>
      <c r="AN180" s="228"/>
      <c r="AO180" s="386"/>
    </row>
    <row r="181" spans="3:41" s="1092" customFormat="1" ht="30.75" customHeight="1">
      <c r="C181" s="1091"/>
      <c r="D181" s="387"/>
      <c r="E181" s="216"/>
      <c r="F181" s="365"/>
      <c r="G181" s="366"/>
      <c r="H181" s="367"/>
      <c r="I181" s="368"/>
      <c r="J181" s="369"/>
      <c r="K181" s="370"/>
      <c r="L181" s="1168"/>
      <c r="M181" s="370"/>
      <c r="N181" s="382"/>
      <c r="O181" s="381"/>
      <c r="P181" s="382"/>
      <c r="Q181" s="383"/>
      <c r="R181" s="219"/>
      <c r="S181" s="384"/>
      <c r="T181" s="1043"/>
      <c r="U181" s="219"/>
      <c r="V181" s="384"/>
      <c r="W181" s="1043"/>
      <c r="X181" s="219"/>
      <c r="Y181" s="384"/>
      <c r="Z181" s="1043"/>
      <c r="AA181" s="219"/>
      <c r="AB181" s="384"/>
      <c r="AC181" s="1043"/>
      <c r="AD181" s="219"/>
      <c r="AE181" s="384"/>
      <c r="AF181" s="1043"/>
      <c r="AG181" s="385"/>
      <c r="AH181" s="228"/>
      <c r="AI181" s="386"/>
      <c r="AJ181" s="228"/>
      <c r="AK181" s="386"/>
      <c r="AL181" s="228"/>
      <c r="AM181" s="386"/>
      <c r="AN181" s="228"/>
      <c r="AO181" s="386"/>
    </row>
    <row r="182" spans="3:41" s="1092" customFormat="1" ht="30.75" customHeight="1">
      <c r="C182" s="1091"/>
      <c r="D182" s="387"/>
      <c r="E182" s="216"/>
      <c r="F182" s="365"/>
      <c r="G182" s="366"/>
      <c r="H182" s="367"/>
      <c r="I182" s="368"/>
      <c r="J182" s="369"/>
      <c r="K182" s="370"/>
      <c r="L182" s="1168"/>
      <c r="M182" s="370"/>
      <c r="N182" s="382"/>
      <c r="O182" s="381"/>
      <c r="P182" s="382"/>
      <c r="Q182" s="383"/>
      <c r="R182" s="219"/>
      <c r="S182" s="384"/>
      <c r="T182" s="1043"/>
      <c r="U182" s="219"/>
      <c r="V182" s="384"/>
      <c r="W182" s="1043"/>
      <c r="X182" s="219"/>
      <c r="Y182" s="384"/>
      <c r="Z182" s="1043"/>
      <c r="AA182" s="219"/>
      <c r="AB182" s="384"/>
      <c r="AC182" s="1043"/>
      <c r="AD182" s="219"/>
      <c r="AE182" s="384"/>
      <c r="AF182" s="1043"/>
      <c r="AG182" s="385"/>
      <c r="AH182" s="228"/>
      <c r="AI182" s="386"/>
      <c r="AJ182" s="228"/>
      <c r="AK182" s="386"/>
      <c r="AL182" s="228"/>
      <c r="AM182" s="386"/>
      <c r="AN182" s="228"/>
      <c r="AO182" s="386"/>
    </row>
    <row r="183" spans="3:41" s="1092" customFormat="1" ht="30.75" customHeight="1">
      <c r="C183" s="1091"/>
      <c r="D183" s="387"/>
      <c r="E183" s="216"/>
      <c r="F183" s="365"/>
      <c r="G183" s="366"/>
      <c r="H183" s="367"/>
      <c r="I183" s="368"/>
      <c r="J183" s="369"/>
      <c r="K183" s="370"/>
      <c r="L183" s="1168"/>
      <c r="M183" s="370"/>
      <c r="N183" s="382"/>
      <c r="O183" s="381"/>
      <c r="P183" s="382"/>
      <c r="Q183" s="383"/>
      <c r="R183" s="219"/>
      <c r="S183" s="384"/>
      <c r="T183" s="1043"/>
      <c r="U183" s="219"/>
      <c r="V183" s="384"/>
      <c r="W183" s="1043"/>
      <c r="X183" s="219"/>
      <c r="Y183" s="384"/>
      <c r="Z183" s="1043"/>
      <c r="AA183" s="219"/>
      <c r="AB183" s="384"/>
      <c r="AC183" s="1043"/>
      <c r="AD183" s="219"/>
      <c r="AE183" s="384"/>
      <c r="AF183" s="1043"/>
      <c r="AG183" s="385"/>
      <c r="AH183" s="228"/>
      <c r="AI183" s="386"/>
      <c r="AJ183" s="228"/>
      <c r="AK183" s="386"/>
      <c r="AL183" s="228"/>
      <c r="AM183" s="386"/>
      <c r="AN183" s="228"/>
      <c r="AO183" s="386"/>
    </row>
    <row r="184" spans="3:41" s="1092" customFormat="1" ht="30.75" customHeight="1">
      <c r="C184" s="1091"/>
      <c r="D184" s="387"/>
      <c r="E184" s="216"/>
      <c r="F184" s="365"/>
      <c r="G184" s="366"/>
      <c r="H184" s="367"/>
      <c r="I184" s="368"/>
      <c r="J184" s="369"/>
      <c r="K184" s="370"/>
      <c r="L184" s="1168"/>
      <c r="M184" s="370"/>
      <c r="N184" s="382"/>
      <c r="O184" s="381"/>
      <c r="P184" s="382"/>
      <c r="Q184" s="383"/>
      <c r="R184" s="219"/>
      <c r="S184" s="384"/>
      <c r="T184" s="1043"/>
      <c r="U184" s="219"/>
      <c r="V184" s="384"/>
      <c r="W184" s="1043"/>
      <c r="X184" s="219"/>
      <c r="Y184" s="384"/>
      <c r="Z184" s="1043"/>
      <c r="AA184" s="219"/>
      <c r="AB184" s="384"/>
      <c r="AC184" s="1043"/>
      <c r="AD184" s="219"/>
      <c r="AE184" s="384"/>
      <c r="AF184" s="1043"/>
      <c r="AG184" s="385"/>
      <c r="AH184" s="228"/>
      <c r="AI184" s="386"/>
      <c r="AJ184" s="228"/>
      <c r="AK184" s="386"/>
      <c r="AL184" s="228"/>
      <c r="AM184" s="386"/>
      <c r="AN184" s="228"/>
      <c r="AO184" s="386"/>
    </row>
    <row r="185" spans="3:41" s="1092" customFormat="1" ht="30.75" customHeight="1">
      <c r="C185" s="1091"/>
      <c r="D185" s="387"/>
      <c r="E185" s="216"/>
      <c r="F185" s="365"/>
      <c r="G185" s="366"/>
      <c r="H185" s="367"/>
      <c r="I185" s="368"/>
      <c r="J185" s="369"/>
      <c r="K185" s="370"/>
      <c r="L185" s="1168"/>
      <c r="M185" s="370"/>
      <c r="N185" s="382"/>
      <c r="O185" s="381"/>
      <c r="P185" s="382"/>
      <c r="Q185" s="383"/>
      <c r="R185" s="219"/>
      <c r="S185" s="384"/>
      <c r="T185" s="1043"/>
      <c r="U185" s="219"/>
      <c r="V185" s="384"/>
      <c r="W185" s="1043"/>
      <c r="X185" s="219"/>
      <c r="Y185" s="384"/>
      <c r="Z185" s="1043"/>
      <c r="AA185" s="219"/>
      <c r="AB185" s="384"/>
      <c r="AC185" s="1043"/>
      <c r="AD185" s="219"/>
      <c r="AE185" s="384"/>
      <c r="AF185" s="1043"/>
      <c r="AG185" s="385"/>
      <c r="AH185" s="228"/>
      <c r="AI185" s="386"/>
      <c r="AJ185" s="228"/>
      <c r="AK185" s="386"/>
      <c r="AL185" s="228"/>
      <c r="AM185" s="386"/>
      <c r="AN185" s="228"/>
      <c r="AO185" s="386"/>
    </row>
    <row r="186" spans="3:41" s="1092" customFormat="1" ht="30.75" customHeight="1">
      <c r="C186" s="1091"/>
      <c r="D186" s="387"/>
      <c r="E186" s="216"/>
      <c r="F186" s="365"/>
      <c r="G186" s="366"/>
      <c r="H186" s="367"/>
      <c r="I186" s="368"/>
      <c r="J186" s="369"/>
      <c r="K186" s="370"/>
      <c r="L186" s="1168"/>
      <c r="M186" s="370"/>
      <c r="N186" s="382"/>
      <c r="O186" s="381"/>
      <c r="P186" s="382"/>
      <c r="Q186" s="383"/>
      <c r="R186" s="219"/>
      <c r="S186" s="384"/>
      <c r="T186" s="1043"/>
      <c r="U186" s="219"/>
      <c r="V186" s="384"/>
      <c r="W186" s="1043"/>
      <c r="X186" s="219"/>
      <c r="Y186" s="384"/>
      <c r="Z186" s="1043"/>
      <c r="AA186" s="219"/>
      <c r="AB186" s="384"/>
      <c r="AC186" s="1043"/>
      <c r="AD186" s="219"/>
      <c r="AE186" s="384"/>
      <c r="AF186" s="1043"/>
      <c r="AG186" s="385"/>
      <c r="AH186" s="228"/>
      <c r="AI186" s="386"/>
      <c r="AJ186" s="228"/>
      <c r="AK186" s="386"/>
      <c r="AL186" s="228"/>
      <c r="AM186" s="386"/>
      <c r="AN186" s="228"/>
      <c r="AO186" s="386"/>
    </row>
    <row r="187" spans="3:41" s="1092" customFormat="1" ht="30.75" customHeight="1">
      <c r="C187" s="1091"/>
      <c r="D187" s="387"/>
      <c r="E187" s="216"/>
      <c r="F187" s="365"/>
      <c r="G187" s="366"/>
      <c r="H187" s="367"/>
      <c r="I187" s="368"/>
      <c r="J187" s="369"/>
      <c r="K187" s="370"/>
      <c r="L187" s="1168"/>
      <c r="M187" s="370"/>
      <c r="N187" s="382"/>
      <c r="O187" s="381"/>
      <c r="P187" s="382"/>
      <c r="Q187" s="383"/>
      <c r="R187" s="219"/>
      <c r="S187" s="384"/>
      <c r="T187" s="1043"/>
      <c r="U187" s="219"/>
      <c r="V187" s="384"/>
      <c r="W187" s="1043"/>
      <c r="X187" s="219"/>
      <c r="Y187" s="384"/>
      <c r="Z187" s="1043"/>
      <c r="AA187" s="219"/>
      <c r="AB187" s="384"/>
      <c r="AC187" s="1043"/>
      <c r="AD187" s="219"/>
      <c r="AE187" s="384"/>
      <c r="AF187" s="1043"/>
      <c r="AG187" s="385"/>
      <c r="AH187" s="228"/>
      <c r="AI187" s="386"/>
      <c r="AJ187" s="228"/>
      <c r="AK187" s="386"/>
      <c r="AL187" s="228"/>
      <c r="AM187" s="386"/>
      <c r="AN187" s="228"/>
      <c r="AO187" s="386"/>
    </row>
    <row r="188" spans="3:41" s="1092" customFormat="1" ht="30.75" customHeight="1">
      <c r="C188" s="1091"/>
      <c r="D188" s="387"/>
      <c r="E188" s="216"/>
      <c r="F188" s="365"/>
      <c r="G188" s="366"/>
      <c r="H188" s="367"/>
      <c r="I188" s="368"/>
      <c r="J188" s="369"/>
      <c r="K188" s="370"/>
      <c r="L188" s="1168"/>
      <c r="M188" s="370"/>
      <c r="N188" s="382"/>
      <c r="O188" s="381"/>
      <c r="P188" s="382"/>
      <c r="Q188" s="383"/>
      <c r="R188" s="219"/>
      <c r="S188" s="384"/>
      <c r="T188" s="1043"/>
      <c r="U188" s="219"/>
      <c r="V188" s="384"/>
      <c r="W188" s="1043"/>
      <c r="X188" s="219"/>
      <c r="Y188" s="384"/>
      <c r="Z188" s="1043"/>
      <c r="AA188" s="219"/>
      <c r="AB188" s="384"/>
      <c r="AC188" s="1043"/>
      <c r="AD188" s="219"/>
      <c r="AE188" s="384"/>
      <c r="AF188" s="1043"/>
      <c r="AG188" s="385"/>
      <c r="AH188" s="228"/>
      <c r="AI188" s="386"/>
      <c r="AJ188" s="228"/>
      <c r="AK188" s="386"/>
      <c r="AL188" s="228"/>
      <c r="AM188" s="386"/>
      <c r="AN188" s="228"/>
      <c r="AO188" s="386"/>
    </row>
    <row r="189" spans="3:41" s="1092" customFormat="1" ht="30.75" customHeight="1">
      <c r="C189" s="1091"/>
      <c r="D189" s="387"/>
      <c r="E189" s="216"/>
      <c r="F189" s="365"/>
      <c r="G189" s="366"/>
      <c r="H189" s="367"/>
      <c r="I189" s="368"/>
      <c r="J189" s="369"/>
      <c r="K189" s="370"/>
      <c r="L189" s="1168"/>
      <c r="M189" s="370"/>
      <c r="N189" s="382"/>
      <c r="O189" s="381"/>
      <c r="P189" s="382"/>
      <c r="Q189" s="383"/>
      <c r="R189" s="219"/>
      <c r="S189" s="384"/>
      <c r="T189" s="1043"/>
      <c r="U189" s="219"/>
      <c r="V189" s="384"/>
      <c r="W189" s="1043"/>
      <c r="X189" s="219"/>
      <c r="Y189" s="384"/>
      <c r="Z189" s="1043"/>
      <c r="AA189" s="219"/>
      <c r="AB189" s="384"/>
      <c r="AC189" s="1043"/>
      <c r="AD189" s="219"/>
      <c r="AE189" s="384"/>
      <c r="AF189" s="1043"/>
      <c r="AG189" s="385"/>
      <c r="AH189" s="228"/>
      <c r="AI189" s="386"/>
      <c r="AJ189" s="228"/>
      <c r="AK189" s="386"/>
      <c r="AL189" s="228"/>
      <c r="AM189" s="386"/>
      <c r="AN189" s="228"/>
      <c r="AO189" s="386"/>
    </row>
    <row r="190" spans="3:41" s="1092" customFormat="1" ht="30.75" customHeight="1">
      <c r="C190" s="1091"/>
      <c r="D190" s="387"/>
      <c r="E190" s="216"/>
      <c r="F190" s="365"/>
      <c r="G190" s="366"/>
      <c r="H190" s="367"/>
      <c r="I190" s="368"/>
      <c r="J190" s="369"/>
      <c r="K190" s="370"/>
      <c r="L190" s="1168"/>
      <c r="M190" s="370"/>
      <c r="N190" s="382"/>
      <c r="O190" s="381"/>
      <c r="P190" s="382"/>
      <c r="Q190" s="383"/>
      <c r="R190" s="219"/>
      <c r="S190" s="384"/>
      <c r="T190" s="1043"/>
      <c r="U190" s="219"/>
      <c r="V190" s="384"/>
      <c r="W190" s="1043"/>
      <c r="X190" s="219"/>
      <c r="Y190" s="384"/>
      <c r="Z190" s="1043"/>
      <c r="AA190" s="219"/>
      <c r="AB190" s="384"/>
      <c r="AC190" s="1043"/>
      <c r="AD190" s="219"/>
      <c r="AE190" s="384"/>
      <c r="AF190" s="1043"/>
      <c r="AG190" s="385"/>
      <c r="AH190" s="228"/>
      <c r="AI190" s="386"/>
      <c r="AJ190" s="228"/>
      <c r="AK190" s="386"/>
      <c r="AL190" s="228"/>
      <c r="AM190" s="386"/>
      <c r="AN190" s="228"/>
      <c r="AO190" s="386"/>
    </row>
    <row r="191" spans="3:41" s="1092" customFormat="1" ht="30.75" customHeight="1">
      <c r="C191" s="1091"/>
      <c r="D191" s="387"/>
      <c r="E191" s="216"/>
      <c r="F191" s="365"/>
      <c r="G191" s="366"/>
      <c r="H191" s="367"/>
      <c r="I191" s="368"/>
      <c r="J191" s="369"/>
      <c r="K191" s="370"/>
      <c r="L191" s="1168"/>
      <c r="M191" s="370"/>
      <c r="N191" s="382"/>
      <c r="O191" s="381"/>
      <c r="P191" s="382"/>
      <c r="Q191" s="383"/>
      <c r="R191" s="219"/>
      <c r="S191" s="384"/>
      <c r="T191" s="1043"/>
      <c r="U191" s="219"/>
      <c r="V191" s="384"/>
      <c r="W191" s="1043"/>
      <c r="X191" s="219"/>
      <c r="Y191" s="384"/>
      <c r="Z191" s="1043"/>
      <c r="AA191" s="219"/>
      <c r="AB191" s="384"/>
      <c r="AC191" s="1043"/>
      <c r="AD191" s="219"/>
      <c r="AE191" s="384"/>
      <c r="AF191" s="1043"/>
      <c r="AG191" s="385"/>
      <c r="AH191" s="228"/>
      <c r="AI191" s="386"/>
      <c r="AJ191" s="228"/>
      <c r="AK191" s="386"/>
      <c r="AL191" s="228"/>
      <c r="AM191" s="386"/>
      <c r="AN191" s="228"/>
      <c r="AO191" s="386"/>
    </row>
    <row r="192" spans="3:41" s="1092" customFormat="1" ht="30.75" customHeight="1">
      <c r="C192" s="1091"/>
      <c r="D192" s="387"/>
      <c r="E192" s="216"/>
      <c r="F192" s="365"/>
      <c r="G192" s="366"/>
      <c r="H192" s="367"/>
      <c r="I192" s="368"/>
      <c r="J192" s="369"/>
      <c r="K192" s="370"/>
      <c r="L192" s="1168"/>
      <c r="M192" s="370"/>
      <c r="N192" s="382"/>
      <c r="O192" s="381"/>
      <c r="P192" s="382"/>
      <c r="Q192" s="383"/>
      <c r="R192" s="219"/>
      <c r="S192" s="384"/>
      <c r="T192" s="1043"/>
      <c r="U192" s="219"/>
      <c r="V192" s="384"/>
      <c r="W192" s="1043"/>
      <c r="X192" s="219"/>
      <c r="Y192" s="384"/>
      <c r="Z192" s="1043"/>
      <c r="AA192" s="219"/>
      <c r="AB192" s="384"/>
      <c r="AC192" s="1043"/>
      <c r="AD192" s="219"/>
      <c r="AE192" s="384"/>
      <c r="AF192" s="1043"/>
      <c r="AG192" s="385"/>
      <c r="AH192" s="228"/>
      <c r="AI192" s="386"/>
      <c r="AJ192" s="228"/>
      <c r="AK192" s="386"/>
      <c r="AL192" s="228"/>
      <c r="AM192" s="386"/>
      <c r="AN192" s="228"/>
      <c r="AO192" s="386"/>
    </row>
    <row r="193" spans="3:41" s="1092" customFormat="1" ht="30.75" customHeight="1">
      <c r="C193" s="1091"/>
      <c r="D193" s="387"/>
      <c r="E193" s="216"/>
      <c r="F193" s="365"/>
      <c r="G193" s="366"/>
      <c r="H193" s="367"/>
      <c r="I193" s="368"/>
      <c r="J193" s="369"/>
      <c r="K193" s="370"/>
      <c r="L193" s="1168"/>
      <c r="M193" s="370"/>
      <c r="N193" s="382"/>
      <c r="O193" s="381"/>
      <c r="P193" s="382"/>
      <c r="Q193" s="383"/>
      <c r="R193" s="219"/>
      <c r="S193" s="384"/>
      <c r="T193" s="1043"/>
      <c r="U193" s="219"/>
      <c r="V193" s="384"/>
      <c r="W193" s="1043"/>
      <c r="X193" s="219"/>
      <c r="Y193" s="384"/>
      <c r="Z193" s="1043"/>
      <c r="AA193" s="219"/>
      <c r="AB193" s="384"/>
      <c r="AC193" s="1043"/>
      <c r="AD193" s="219"/>
      <c r="AE193" s="384"/>
      <c r="AF193" s="1043"/>
      <c r="AG193" s="385"/>
      <c r="AH193" s="228"/>
      <c r="AI193" s="386"/>
      <c r="AJ193" s="228"/>
      <c r="AK193" s="386"/>
      <c r="AL193" s="228"/>
      <c r="AM193" s="386"/>
      <c r="AN193" s="228"/>
      <c r="AO193" s="386"/>
    </row>
    <row r="194" spans="3:41" s="1092" customFormat="1" ht="30.75" customHeight="1">
      <c r="C194" s="1091"/>
      <c r="D194" s="387"/>
      <c r="E194" s="216"/>
      <c r="F194" s="365"/>
      <c r="G194" s="366"/>
      <c r="H194" s="367"/>
      <c r="I194" s="368"/>
      <c r="J194" s="369"/>
      <c r="K194" s="370"/>
      <c r="L194" s="1168"/>
      <c r="M194" s="370"/>
      <c r="N194" s="382"/>
      <c r="O194" s="381"/>
      <c r="P194" s="382"/>
      <c r="Q194" s="383"/>
      <c r="R194" s="219"/>
      <c r="S194" s="384"/>
      <c r="T194" s="1043"/>
      <c r="U194" s="219"/>
      <c r="V194" s="384"/>
      <c r="W194" s="1043"/>
      <c r="X194" s="219"/>
      <c r="Y194" s="384"/>
      <c r="Z194" s="1043"/>
      <c r="AA194" s="219"/>
      <c r="AB194" s="384"/>
      <c r="AC194" s="1043"/>
      <c r="AD194" s="219"/>
      <c r="AE194" s="384"/>
      <c r="AF194" s="1043"/>
      <c r="AG194" s="385"/>
      <c r="AH194" s="228"/>
      <c r="AI194" s="386"/>
      <c r="AJ194" s="228"/>
      <c r="AK194" s="386"/>
      <c r="AL194" s="228"/>
      <c r="AM194" s="386"/>
      <c r="AN194" s="228"/>
      <c r="AO194" s="386"/>
    </row>
    <row r="195" spans="3:41" s="1092" customFormat="1" ht="30.75" customHeight="1">
      <c r="C195" s="1091"/>
      <c r="D195" s="387"/>
      <c r="E195" s="216"/>
      <c r="F195" s="365"/>
      <c r="G195" s="366"/>
      <c r="H195" s="367"/>
      <c r="I195" s="368"/>
      <c r="J195" s="369"/>
      <c r="K195" s="370"/>
      <c r="L195" s="1168"/>
      <c r="M195" s="370"/>
      <c r="N195" s="382"/>
      <c r="O195" s="381"/>
      <c r="P195" s="382"/>
      <c r="Q195" s="383"/>
      <c r="R195" s="219"/>
      <c r="S195" s="384"/>
      <c r="T195" s="1043"/>
      <c r="U195" s="219"/>
      <c r="V195" s="384"/>
      <c r="W195" s="1043"/>
      <c r="X195" s="219"/>
      <c r="Y195" s="384"/>
      <c r="Z195" s="1043"/>
      <c r="AA195" s="219"/>
      <c r="AB195" s="384"/>
      <c r="AC195" s="1043"/>
      <c r="AD195" s="219"/>
      <c r="AE195" s="384"/>
      <c r="AF195" s="1043"/>
      <c r="AG195" s="385"/>
      <c r="AH195" s="228"/>
      <c r="AI195" s="386"/>
      <c r="AJ195" s="228"/>
      <c r="AK195" s="386"/>
      <c r="AL195" s="228"/>
      <c r="AM195" s="386"/>
      <c r="AN195" s="228"/>
      <c r="AO195" s="386"/>
    </row>
    <row r="196" spans="3:41" s="1092" customFormat="1" ht="30.75" customHeight="1">
      <c r="C196" s="1091"/>
      <c r="D196" s="387"/>
      <c r="E196" s="216"/>
      <c r="F196" s="365"/>
      <c r="G196" s="366"/>
      <c r="H196" s="367"/>
      <c r="I196" s="368"/>
      <c r="J196" s="369"/>
      <c r="K196" s="370"/>
      <c r="L196" s="1168"/>
      <c r="M196" s="370"/>
      <c r="N196" s="382"/>
      <c r="O196" s="381"/>
      <c r="P196" s="382"/>
      <c r="Q196" s="383"/>
      <c r="R196" s="219"/>
      <c r="S196" s="384"/>
      <c r="T196" s="1043"/>
      <c r="U196" s="219"/>
      <c r="V196" s="384"/>
      <c r="W196" s="1043"/>
      <c r="X196" s="219"/>
      <c r="Y196" s="384"/>
      <c r="Z196" s="1043"/>
      <c r="AA196" s="219"/>
      <c r="AB196" s="384"/>
      <c r="AC196" s="1043"/>
      <c r="AD196" s="219"/>
      <c r="AE196" s="384"/>
      <c r="AF196" s="1043"/>
      <c r="AG196" s="385"/>
      <c r="AH196" s="228"/>
      <c r="AI196" s="386"/>
      <c r="AJ196" s="228"/>
      <c r="AK196" s="386"/>
      <c r="AL196" s="228"/>
      <c r="AM196" s="386"/>
      <c r="AN196" s="228"/>
      <c r="AO196" s="386"/>
    </row>
    <row r="197" spans="3:41" s="1092" customFormat="1" ht="30.75" customHeight="1">
      <c r="C197" s="1091"/>
      <c r="D197" s="387"/>
      <c r="E197" s="216"/>
      <c r="F197" s="365"/>
      <c r="G197" s="366"/>
      <c r="H197" s="367"/>
      <c r="I197" s="368"/>
      <c r="J197" s="369"/>
      <c r="K197" s="370"/>
      <c r="L197" s="1168"/>
      <c r="M197" s="370"/>
      <c r="N197" s="382"/>
      <c r="O197" s="381"/>
      <c r="P197" s="382"/>
      <c r="Q197" s="383"/>
      <c r="R197" s="219"/>
      <c r="S197" s="384"/>
      <c r="T197" s="1043"/>
      <c r="U197" s="219"/>
      <c r="V197" s="384"/>
      <c r="W197" s="1043"/>
      <c r="X197" s="219"/>
      <c r="Y197" s="384"/>
      <c r="Z197" s="1043"/>
      <c r="AA197" s="219"/>
      <c r="AB197" s="384"/>
      <c r="AC197" s="1043"/>
      <c r="AD197" s="219"/>
      <c r="AE197" s="384"/>
      <c r="AF197" s="1043"/>
      <c r="AG197" s="385"/>
      <c r="AH197" s="228"/>
      <c r="AI197" s="386"/>
      <c r="AJ197" s="228"/>
      <c r="AK197" s="386"/>
      <c r="AL197" s="228"/>
      <c r="AM197" s="386"/>
      <c r="AN197" s="228"/>
      <c r="AO197" s="386"/>
    </row>
    <row r="198" spans="3:41" s="1092" customFormat="1" ht="30.75" customHeight="1">
      <c r="C198" s="1091"/>
      <c r="D198" s="387"/>
      <c r="E198" s="216"/>
      <c r="F198" s="365"/>
      <c r="G198" s="366"/>
      <c r="H198" s="367"/>
      <c r="I198" s="368"/>
      <c r="J198" s="369"/>
      <c r="K198" s="370"/>
      <c r="L198" s="1168"/>
      <c r="M198" s="370"/>
      <c r="N198" s="382"/>
      <c r="O198" s="381"/>
      <c r="P198" s="382"/>
      <c r="Q198" s="383"/>
      <c r="R198" s="219"/>
      <c r="S198" s="384"/>
      <c r="T198" s="1043"/>
      <c r="U198" s="219"/>
      <c r="V198" s="384"/>
      <c r="W198" s="1043"/>
      <c r="X198" s="219"/>
      <c r="Y198" s="384"/>
      <c r="Z198" s="1043"/>
      <c r="AA198" s="219"/>
      <c r="AB198" s="384"/>
      <c r="AC198" s="1043"/>
      <c r="AD198" s="219"/>
      <c r="AE198" s="384"/>
      <c r="AF198" s="1043"/>
      <c r="AG198" s="385"/>
      <c r="AH198" s="228"/>
      <c r="AI198" s="386"/>
      <c r="AJ198" s="228"/>
      <c r="AK198" s="386"/>
      <c r="AL198" s="228"/>
      <c r="AM198" s="386"/>
      <c r="AN198" s="228"/>
      <c r="AO198" s="386"/>
    </row>
    <row r="199" spans="3:41" s="1092" customFormat="1" ht="30.75" customHeight="1">
      <c r="C199" s="1091"/>
      <c r="D199" s="387"/>
      <c r="E199" s="216"/>
      <c r="F199" s="365"/>
      <c r="G199" s="366"/>
      <c r="H199" s="367"/>
      <c r="I199" s="368"/>
      <c r="J199" s="369"/>
      <c r="K199" s="370"/>
      <c r="L199" s="1168"/>
      <c r="M199" s="370"/>
      <c r="N199" s="382"/>
      <c r="O199" s="381"/>
      <c r="P199" s="382"/>
      <c r="Q199" s="383"/>
      <c r="R199" s="219"/>
      <c r="S199" s="384"/>
      <c r="T199" s="1043"/>
      <c r="U199" s="219"/>
      <c r="V199" s="384"/>
      <c r="W199" s="1043"/>
      <c r="X199" s="219"/>
      <c r="Y199" s="384"/>
      <c r="Z199" s="1043"/>
      <c r="AA199" s="219"/>
      <c r="AB199" s="384"/>
      <c r="AC199" s="1043"/>
      <c r="AD199" s="219"/>
      <c r="AE199" s="384"/>
      <c r="AF199" s="1043"/>
      <c r="AG199" s="385"/>
      <c r="AH199" s="228"/>
      <c r="AI199" s="386"/>
      <c r="AJ199" s="228"/>
      <c r="AK199" s="386"/>
      <c r="AL199" s="228"/>
      <c r="AM199" s="386"/>
      <c r="AN199" s="228"/>
      <c r="AO199" s="386"/>
    </row>
    <row r="200" spans="3:41" s="1092" customFormat="1" ht="30.75" customHeight="1">
      <c r="C200" s="1091"/>
      <c r="D200" s="387"/>
      <c r="E200" s="216"/>
      <c r="F200" s="365"/>
      <c r="G200" s="366"/>
      <c r="H200" s="367"/>
      <c r="I200" s="368"/>
      <c r="J200" s="369"/>
      <c r="K200" s="370"/>
      <c r="L200" s="1168"/>
      <c r="M200" s="370"/>
      <c r="N200" s="382"/>
      <c r="O200" s="381"/>
      <c r="P200" s="382"/>
      <c r="Q200" s="383"/>
      <c r="R200" s="219"/>
      <c r="S200" s="384"/>
      <c r="T200" s="1043"/>
      <c r="U200" s="219"/>
      <c r="V200" s="384"/>
      <c r="W200" s="1043"/>
      <c r="X200" s="219"/>
      <c r="Y200" s="384"/>
      <c r="Z200" s="1043"/>
      <c r="AA200" s="219"/>
      <c r="AB200" s="384"/>
      <c r="AC200" s="1043"/>
      <c r="AD200" s="219"/>
      <c r="AE200" s="384"/>
      <c r="AF200" s="1043"/>
      <c r="AG200" s="385"/>
      <c r="AH200" s="228"/>
      <c r="AI200" s="386"/>
      <c r="AJ200" s="228"/>
      <c r="AK200" s="386"/>
      <c r="AL200" s="228"/>
      <c r="AM200" s="386"/>
      <c r="AN200" s="228"/>
      <c r="AO200" s="386"/>
    </row>
    <row r="201" spans="3:41" s="1092" customFormat="1" ht="30.75" customHeight="1">
      <c r="C201" s="1091"/>
      <c r="D201" s="387"/>
      <c r="E201" s="216"/>
      <c r="F201" s="365"/>
      <c r="G201" s="366"/>
      <c r="H201" s="367"/>
      <c r="I201" s="368"/>
      <c r="J201" s="369"/>
      <c r="K201" s="370"/>
      <c r="L201" s="1168"/>
      <c r="M201" s="370"/>
      <c r="N201" s="382"/>
      <c r="O201" s="381"/>
      <c r="P201" s="382"/>
      <c r="Q201" s="383"/>
      <c r="R201" s="219"/>
      <c r="S201" s="384"/>
      <c r="T201" s="1043"/>
      <c r="U201" s="219"/>
      <c r="V201" s="384"/>
      <c r="W201" s="1043"/>
      <c r="X201" s="219"/>
      <c r="Y201" s="384"/>
      <c r="Z201" s="1043"/>
      <c r="AA201" s="219"/>
      <c r="AB201" s="384"/>
      <c r="AC201" s="1043"/>
      <c r="AD201" s="219"/>
      <c r="AE201" s="384"/>
      <c r="AF201" s="1043"/>
      <c r="AG201" s="385"/>
      <c r="AH201" s="228"/>
      <c r="AI201" s="386"/>
      <c r="AJ201" s="228"/>
      <c r="AK201" s="386"/>
      <c r="AL201" s="228"/>
      <c r="AM201" s="386"/>
      <c r="AN201" s="228"/>
      <c r="AO201" s="386"/>
    </row>
    <row r="202" spans="3:41" s="1092" customFormat="1" ht="30.75" customHeight="1">
      <c r="C202" s="1091"/>
      <c r="D202" s="387"/>
      <c r="E202" s="216"/>
      <c r="F202" s="365"/>
      <c r="G202" s="366"/>
      <c r="H202" s="367"/>
      <c r="I202" s="368"/>
      <c r="J202" s="369"/>
      <c r="K202" s="370"/>
      <c r="L202" s="1168"/>
      <c r="M202" s="370"/>
      <c r="N202" s="382"/>
      <c r="O202" s="381"/>
      <c r="P202" s="382"/>
      <c r="Q202" s="383"/>
      <c r="R202" s="219"/>
      <c r="S202" s="384"/>
      <c r="T202" s="1043"/>
      <c r="U202" s="219"/>
      <c r="V202" s="384"/>
      <c r="W202" s="1043"/>
      <c r="X202" s="219"/>
      <c r="Y202" s="384"/>
      <c r="Z202" s="1043"/>
      <c r="AA202" s="219"/>
      <c r="AB202" s="384"/>
      <c r="AC202" s="1043"/>
      <c r="AD202" s="219"/>
      <c r="AE202" s="384"/>
      <c r="AF202" s="1043"/>
      <c r="AG202" s="385"/>
      <c r="AH202" s="228"/>
      <c r="AI202" s="386"/>
      <c r="AJ202" s="228"/>
      <c r="AK202" s="386"/>
      <c r="AL202" s="228"/>
      <c r="AM202" s="386"/>
      <c r="AN202" s="228"/>
      <c r="AO202" s="386"/>
    </row>
    <row r="203" spans="3:41" s="1092" customFormat="1" ht="30.75" customHeight="1">
      <c r="C203" s="1091"/>
      <c r="D203" s="387"/>
      <c r="E203" s="216"/>
      <c r="F203" s="365"/>
      <c r="G203" s="366"/>
      <c r="H203" s="367"/>
      <c r="I203" s="368"/>
      <c r="J203" s="369"/>
      <c r="K203" s="370"/>
      <c r="L203" s="1168"/>
      <c r="M203" s="370"/>
      <c r="N203" s="382"/>
      <c r="O203" s="381"/>
      <c r="P203" s="382"/>
      <c r="Q203" s="383"/>
      <c r="R203" s="219"/>
      <c r="S203" s="384"/>
      <c r="T203" s="1043"/>
      <c r="U203" s="219"/>
      <c r="V203" s="384"/>
      <c r="W203" s="1043"/>
      <c r="X203" s="219"/>
      <c r="Y203" s="384"/>
      <c r="Z203" s="1043"/>
      <c r="AA203" s="219"/>
      <c r="AB203" s="384"/>
      <c r="AC203" s="1043"/>
      <c r="AD203" s="219"/>
      <c r="AE203" s="384"/>
      <c r="AF203" s="1043"/>
      <c r="AG203" s="385"/>
      <c r="AH203" s="228"/>
      <c r="AI203" s="386"/>
      <c r="AJ203" s="228"/>
      <c r="AK203" s="386"/>
      <c r="AL203" s="228"/>
      <c r="AM203" s="386"/>
      <c r="AN203" s="228"/>
      <c r="AO203" s="386"/>
    </row>
    <row r="204" spans="3:41" s="1092" customFormat="1" ht="30.75" customHeight="1">
      <c r="C204" s="1091"/>
      <c r="D204" s="387"/>
      <c r="E204" s="216"/>
      <c r="F204" s="365"/>
      <c r="G204" s="366"/>
      <c r="H204" s="367"/>
      <c r="I204" s="368"/>
      <c r="J204" s="369"/>
      <c r="K204" s="370"/>
      <c r="L204" s="1168"/>
      <c r="M204" s="370"/>
      <c r="N204" s="382"/>
      <c r="O204" s="381"/>
      <c r="P204" s="382"/>
      <c r="Q204" s="383"/>
      <c r="R204" s="219"/>
      <c r="S204" s="384"/>
      <c r="T204" s="1043"/>
      <c r="U204" s="219"/>
      <c r="V204" s="384"/>
      <c r="W204" s="1043"/>
      <c r="X204" s="219"/>
      <c r="Y204" s="384"/>
      <c r="Z204" s="1043"/>
      <c r="AA204" s="219"/>
      <c r="AB204" s="384"/>
      <c r="AC204" s="1043"/>
      <c r="AD204" s="219"/>
      <c r="AE204" s="384"/>
      <c r="AF204" s="1043"/>
      <c r="AG204" s="385"/>
      <c r="AH204" s="228"/>
      <c r="AI204" s="386"/>
      <c r="AJ204" s="228"/>
      <c r="AK204" s="386"/>
      <c r="AL204" s="228"/>
      <c r="AM204" s="386"/>
      <c r="AN204" s="228"/>
      <c r="AO204" s="386"/>
    </row>
    <row r="205" spans="3:41" s="1092" customFormat="1" ht="30.75" customHeight="1">
      <c r="C205" s="1091"/>
      <c r="D205" s="387"/>
      <c r="E205" s="216"/>
      <c r="F205" s="365"/>
      <c r="G205" s="366"/>
      <c r="H205" s="367"/>
      <c r="I205" s="368"/>
      <c r="J205" s="369"/>
      <c r="K205" s="370"/>
      <c r="L205" s="1168"/>
      <c r="M205" s="370"/>
      <c r="N205" s="382"/>
      <c r="O205" s="381"/>
      <c r="P205" s="382"/>
      <c r="Q205" s="383"/>
      <c r="R205" s="219"/>
      <c r="S205" s="384"/>
      <c r="T205" s="1043"/>
      <c r="U205" s="219"/>
      <c r="V205" s="384"/>
      <c r="W205" s="1043"/>
      <c r="X205" s="219"/>
      <c r="Y205" s="384"/>
      <c r="Z205" s="1043"/>
      <c r="AA205" s="219"/>
      <c r="AB205" s="384"/>
      <c r="AC205" s="1043"/>
      <c r="AD205" s="219"/>
      <c r="AE205" s="384"/>
      <c r="AF205" s="1043"/>
      <c r="AG205" s="385"/>
      <c r="AH205" s="228"/>
      <c r="AI205" s="386"/>
      <c r="AJ205" s="228"/>
      <c r="AK205" s="386"/>
      <c r="AL205" s="228"/>
      <c r="AM205" s="386"/>
      <c r="AN205" s="228"/>
      <c r="AO205" s="386"/>
    </row>
    <row r="206" spans="3:41" s="1092" customFormat="1" ht="30.75" customHeight="1">
      <c r="C206" s="1091"/>
      <c r="D206" s="387"/>
      <c r="E206" s="216"/>
      <c r="F206" s="365"/>
      <c r="G206" s="366"/>
      <c r="H206" s="367"/>
      <c r="I206" s="368"/>
      <c r="J206" s="369"/>
      <c r="K206" s="370"/>
      <c r="L206" s="1168"/>
      <c r="M206" s="370"/>
      <c r="N206" s="382"/>
      <c r="O206" s="381"/>
      <c r="P206" s="382"/>
      <c r="Q206" s="383"/>
      <c r="R206" s="219"/>
      <c r="S206" s="384"/>
      <c r="T206" s="1043"/>
      <c r="U206" s="219"/>
      <c r="V206" s="384"/>
      <c r="W206" s="1043"/>
      <c r="X206" s="219"/>
      <c r="Y206" s="384"/>
      <c r="Z206" s="1043"/>
      <c r="AA206" s="219"/>
      <c r="AB206" s="384"/>
      <c r="AC206" s="1043"/>
      <c r="AD206" s="219"/>
      <c r="AE206" s="384"/>
      <c r="AF206" s="1043"/>
      <c r="AG206" s="385"/>
      <c r="AH206" s="228"/>
      <c r="AI206" s="386"/>
      <c r="AJ206" s="228"/>
      <c r="AK206" s="386"/>
      <c r="AL206" s="228"/>
      <c r="AM206" s="386"/>
      <c r="AN206" s="228"/>
      <c r="AO206" s="386"/>
    </row>
    <row r="207" spans="3:41" s="1092" customFormat="1" ht="30.75" customHeight="1">
      <c r="C207" s="1091"/>
      <c r="D207" s="387"/>
      <c r="E207" s="216"/>
      <c r="F207" s="365"/>
      <c r="G207" s="366"/>
      <c r="H207" s="367"/>
      <c r="I207" s="368"/>
      <c r="J207" s="369"/>
      <c r="K207" s="370"/>
      <c r="L207" s="1168"/>
      <c r="M207" s="370"/>
      <c r="N207" s="382"/>
      <c r="O207" s="381"/>
      <c r="P207" s="382"/>
      <c r="Q207" s="383"/>
      <c r="R207" s="219"/>
      <c r="S207" s="384"/>
      <c r="T207" s="1043"/>
      <c r="U207" s="219"/>
      <c r="V207" s="384"/>
      <c r="W207" s="1043"/>
      <c r="X207" s="219"/>
      <c r="Y207" s="384"/>
      <c r="Z207" s="1043"/>
      <c r="AA207" s="219"/>
      <c r="AB207" s="384"/>
      <c r="AC207" s="1043"/>
      <c r="AD207" s="219"/>
      <c r="AE207" s="384"/>
      <c r="AF207" s="1043"/>
      <c r="AG207" s="385"/>
      <c r="AH207" s="228"/>
      <c r="AI207" s="386"/>
      <c r="AJ207" s="228"/>
      <c r="AK207" s="386"/>
      <c r="AL207" s="228"/>
      <c r="AM207" s="386"/>
      <c r="AN207" s="228"/>
      <c r="AO207" s="386"/>
    </row>
    <row r="208" spans="3:41" s="1092" customFormat="1" ht="30.75" customHeight="1">
      <c r="C208" s="1091"/>
      <c r="D208" s="387"/>
      <c r="E208" s="216"/>
      <c r="F208" s="365"/>
      <c r="G208" s="366"/>
      <c r="H208" s="367"/>
      <c r="I208" s="368"/>
      <c r="J208" s="369"/>
      <c r="K208" s="370"/>
      <c r="L208" s="1168"/>
      <c r="M208" s="370"/>
      <c r="N208" s="382"/>
      <c r="O208" s="381"/>
      <c r="P208" s="382"/>
      <c r="Q208" s="383"/>
      <c r="R208" s="219"/>
      <c r="S208" s="384"/>
      <c r="T208" s="1043"/>
      <c r="U208" s="219"/>
      <c r="V208" s="384"/>
      <c r="W208" s="1043"/>
      <c r="X208" s="219"/>
      <c r="Y208" s="384"/>
      <c r="Z208" s="1043"/>
      <c r="AA208" s="219"/>
      <c r="AB208" s="384"/>
      <c r="AC208" s="1043"/>
      <c r="AD208" s="219"/>
      <c r="AE208" s="384"/>
      <c r="AF208" s="1043"/>
      <c r="AG208" s="385"/>
      <c r="AH208" s="228"/>
      <c r="AI208" s="386"/>
      <c r="AJ208" s="228"/>
      <c r="AK208" s="386"/>
      <c r="AL208" s="228"/>
      <c r="AM208" s="386"/>
      <c r="AN208" s="228"/>
      <c r="AO208" s="386"/>
    </row>
    <row r="209" spans="3:41" s="1092" customFormat="1" ht="30.75" customHeight="1">
      <c r="C209" s="1091"/>
      <c r="D209" s="387"/>
      <c r="E209" s="216"/>
      <c r="F209" s="365"/>
      <c r="G209" s="366"/>
      <c r="H209" s="367"/>
      <c r="I209" s="368"/>
      <c r="J209" s="369"/>
      <c r="K209" s="370"/>
      <c r="L209" s="1168"/>
      <c r="M209" s="370"/>
      <c r="N209" s="382"/>
      <c r="O209" s="381"/>
      <c r="P209" s="382"/>
      <c r="Q209" s="383"/>
      <c r="R209" s="219"/>
      <c r="S209" s="384"/>
      <c r="T209" s="1043"/>
      <c r="U209" s="219"/>
      <c r="V209" s="384"/>
      <c r="W209" s="1043"/>
      <c r="X209" s="219"/>
      <c r="Y209" s="384"/>
      <c r="Z209" s="1043"/>
      <c r="AA209" s="219"/>
      <c r="AB209" s="384"/>
      <c r="AC209" s="1043"/>
      <c r="AD209" s="219"/>
      <c r="AE209" s="384"/>
      <c r="AF209" s="1043"/>
      <c r="AG209" s="385"/>
      <c r="AH209" s="228"/>
      <c r="AI209" s="386"/>
      <c r="AJ209" s="228"/>
      <c r="AK209" s="386"/>
      <c r="AL209" s="228"/>
      <c r="AM209" s="386"/>
      <c r="AN209" s="228"/>
      <c r="AO209" s="386"/>
    </row>
    <row r="210" spans="3:41" s="1092" customFormat="1" ht="30.75" customHeight="1">
      <c r="C210" s="1091"/>
      <c r="D210" s="387"/>
      <c r="E210" s="216"/>
      <c r="F210" s="365"/>
      <c r="G210" s="366"/>
      <c r="H210" s="367"/>
      <c r="I210" s="368"/>
      <c r="J210" s="369"/>
      <c r="K210" s="370"/>
      <c r="L210" s="1168"/>
      <c r="M210" s="370"/>
      <c r="N210" s="382"/>
      <c r="O210" s="381"/>
      <c r="P210" s="382"/>
      <c r="Q210" s="383"/>
      <c r="R210" s="219"/>
      <c r="S210" s="384"/>
      <c r="T210" s="1043"/>
      <c r="U210" s="219"/>
      <c r="V210" s="384"/>
      <c r="W210" s="1043"/>
      <c r="X210" s="219"/>
      <c r="Y210" s="384"/>
      <c r="Z210" s="1043"/>
      <c r="AA210" s="219"/>
      <c r="AB210" s="384"/>
      <c r="AC210" s="1043"/>
      <c r="AD210" s="219"/>
      <c r="AE210" s="384"/>
      <c r="AF210" s="1043"/>
      <c r="AG210" s="385"/>
      <c r="AH210" s="228"/>
      <c r="AI210" s="386"/>
      <c r="AJ210" s="228"/>
      <c r="AK210" s="386"/>
      <c r="AL210" s="228"/>
      <c r="AM210" s="386"/>
      <c r="AN210" s="228"/>
      <c r="AO210" s="386"/>
    </row>
    <row r="211" spans="3:41" s="1092" customFormat="1" ht="30.75" customHeight="1">
      <c r="C211" s="1091"/>
      <c r="D211" s="387"/>
      <c r="E211" s="216"/>
      <c r="F211" s="365"/>
      <c r="G211" s="366"/>
      <c r="H211" s="367"/>
      <c r="I211" s="368"/>
      <c r="J211" s="369"/>
      <c r="K211" s="370"/>
      <c r="L211" s="1168"/>
      <c r="M211" s="370"/>
      <c r="N211" s="382"/>
      <c r="O211" s="381"/>
      <c r="P211" s="382"/>
      <c r="Q211" s="383"/>
      <c r="R211" s="219"/>
      <c r="S211" s="384"/>
      <c r="T211" s="1043"/>
      <c r="U211" s="219"/>
      <c r="V211" s="384"/>
      <c r="W211" s="1043"/>
      <c r="X211" s="219"/>
      <c r="Y211" s="384"/>
      <c r="Z211" s="1043"/>
      <c r="AA211" s="219"/>
      <c r="AB211" s="384"/>
      <c r="AC211" s="1043"/>
      <c r="AD211" s="219"/>
      <c r="AE211" s="384"/>
      <c r="AF211" s="1043"/>
      <c r="AG211" s="385"/>
      <c r="AH211" s="228"/>
      <c r="AI211" s="386"/>
      <c r="AJ211" s="228"/>
      <c r="AK211" s="386"/>
      <c r="AL211" s="228"/>
      <c r="AM211" s="386"/>
      <c r="AN211" s="228"/>
      <c r="AO211" s="386"/>
    </row>
    <row r="212" spans="3:41" s="1092" customFormat="1" ht="30.75" customHeight="1">
      <c r="C212" s="1091"/>
      <c r="D212" s="387"/>
      <c r="E212" s="216"/>
      <c r="F212" s="365"/>
      <c r="G212" s="366"/>
      <c r="H212" s="367"/>
      <c r="I212" s="368"/>
      <c r="J212" s="369"/>
      <c r="K212" s="370"/>
      <c r="L212" s="1168"/>
      <c r="M212" s="370"/>
      <c r="N212" s="382"/>
      <c r="O212" s="381"/>
      <c r="P212" s="382"/>
      <c r="Q212" s="383"/>
      <c r="R212" s="219"/>
      <c r="S212" s="384"/>
      <c r="T212" s="1043"/>
      <c r="U212" s="219"/>
      <c r="V212" s="384"/>
      <c r="W212" s="1043"/>
      <c r="X212" s="219"/>
      <c r="Y212" s="384"/>
      <c r="Z212" s="1043"/>
      <c r="AA212" s="219"/>
      <c r="AB212" s="384"/>
      <c r="AC212" s="1043"/>
      <c r="AD212" s="219"/>
      <c r="AE212" s="384"/>
      <c r="AF212" s="1043"/>
      <c r="AG212" s="385"/>
      <c r="AH212" s="228"/>
      <c r="AI212" s="386"/>
      <c r="AJ212" s="228"/>
      <c r="AK212" s="386"/>
      <c r="AL212" s="228"/>
      <c r="AM212" s="386"/>
      <c r="AN212" s="228"/>
      <c r="AO212" s="386"/>
    </row>
    <row r="213" spans="3:41" s="1092" customFormat="1" ht="30.75" customHeight="1">
      <c r="C213" s="1091"/>
      <c r="D213" s="387"/>
      <c r="E213" s="216"/>
      <c r="F213" s="365"/>
      <c r="G213" s="366"/>
      <c r="H213" s="367"/>
      <c r="I213" s="368"/>
      <c r="J213" s="369"/>
      <c r="K213" s="370"/>
      <c r="L213" s="1168"/>
      <c r="M213" s="370"/>
      <c r="N213" s="382"/>
      <c r="O213" s="381"/>
      <c r="P213" s="382"/>
      <c r="Q213" s="383"/>
      <c r="R213" s="219"/>
      <c r="S213" s="384"/>
      <c r="T213" s="1043"/>
      <c r="U213" s="219"/>
      <c r="V213" s="384"/>
      <c r="W213" s="1043"/>
      <c r="X213" s="219"/>
      <c r="Y213" s="384"/>
      <c r="Z213" s="1043"/>
      <c r="AA213" s="219"/>
      <c r="AB213" s="384"/>
      <c r="AC213" s="1043"/>
      <c r="AD213" s="219"/>
      <c r="AE213" s="384"/>
      <c r="AF213" s="1043"/>
      <c r="AG213" s="385"/>
      <c r="AH213" s="228"/>
      <c r="AI213" s="386"/>
      <c r="AJ213" s="228"/>
      <c r="AK213" s="386"/>
      <c r="AL213" s="228"/>
      <c r="AM213" s="386"/>
      <c r="AN213" s="228"/>
      <c r="AO213" s="386"/>
    </row>
    <row r="214" spans="3:41" s="1092" customFormat="1" ht="30.75" customHeight="1">
      <c r="C214" s="1091"/>
      <c r="D214" s="387"/>
      <c r="E214" s="216"/>
      <c r="F214" s="365"/>
      <c r="G214" s="366"/>
      <c r="H214" s="367"/>
      <c r="I214" s="368"/>
      <c r="J214" s="369"/>
      <c r="K214" s="370"/>
      <c r="L214" s="1168"/>
      <c r="M214" s="370"/>
      <c r="N214" s="382"/>
      <c r="O214" s="381"/>
      <c r="P214" s="382"/>
      <c r="Q214" s="383"/>
      <c r="R214" s="219"/>
      <c r="S214" s="384"/>
      <c r="T214" s="1043"/>
      <c r="U214" s="219"/>
      <c r="V214" s="384"/>
      <c r="W214" s="1043"/>
      <c r="X214" s="219"/>
      <c r="Y214" s="384"/>
      <c r="Z214" s="1043"/>
      <c r="AA214" s="219"/>
      <c r="AB214" s="384"/>
      <c r="AC214" s="1043"/>
      <c r="AD214" s="219"/>
      <c r="AE214" s="384"/>
      <c r="AF214" s="1043"/>
      <c r="AG214" s="385"/>
      <c r="AH214" s="228"/>
      <c r="AI214" s="386"/>
      <c r="AJ214" s="228"/>
      <c r="AK214" s="386"/>
      <c r="AL214" s="228"/>
      <c r="AM214" s="386"/>
      <c r="AN214" s="228"/>
      <c r="AO214" s="386"/>
    </row>
    <row r="215" spans="3:41" s="1092" customFormat="1" ht="30.75" customHeight="1">
      <c r="C215" s="1091"/>
      <c r="D215" s="387"/>
      <c r="E215" s="216"/>
      <c r="F215" s="365"/>
      <c r="G215" s="366"/>
      <c r="H215" s="367"/>
      <c r="I215" s="368"/>
      <c r="J215" s="369"/>
      <c r="K215" s="370"/>
      <c r="L215" s="1168"/>
      <c r="M215" s="370"/>
      <c r="N215" s="382"/>
      <c r="O215" s="381"/>
      <c r="P215" s="382"/>
      <c r="Q215" s="383"/>
      <c r="R215" s="219"/>
      <c r="S215" s="384"/>
      <c r="T215" s="1043"/>
      <c r="U215" s="219"/>
      <c r="V215" s="384"/>
      <c r="W215" s="1043"/>
      <c r="X215" s="219"/>
      <c r="Y215" s="384"/>
      <c r="Z215" s="1043"/>
      <c r="AA215" s="219"/>
      <c r="AB215" s="384"/>
      <c r="AC215" s="1043"/>
      <c r="AD215" s="219"/>
      <c r="AE215" s="384"/>
      <c r="AF215" s="1043"/>
      <c r="AG215" s="385"/>
      <c r="AH215" s="228"/>
      <c r="AI215" s="386"/>
      <c r="AJ215" s="228"/>
      <c r="AK215" s="386"/>
      <c r="AL215" s="228"/>
      <c r="AM215" s="386"/>
      <c r="AN215" s="228"/>
      <c r="AO215" s="386"/>
    </row>
    <row r="216" spans="3:41" s="1092" customFormat="1" ht="30.75" customHeight="1">
      <c r="C216" s="1091"/>
      <c r="D216" s="387"/>
      <c r="E216" s="216"/>
      <c r="F216" s="365"/>
      <c r="G216" s="366"/>
      <c r="H216" s="367"/>
      <c r="I216" s="368"/>
      <c r="J216" s="369"/>
      <c r="K216" s="370"/>
      <c r="L216" s="1168"/>
      <c r="M216" s="370"/>
      <c r="N216" s="382"/>
      <c r="O216" s="381"/>
      <c r="P216" s="382"/>
      <c r="Q216" s="383"/>
      <c r="R216" s="219"/>
      <c r="S216" s="384"/>
      <c r="T216" s="1043"/>
      <c r="U216" s="219"/>
      <c r="V216" s="384"/>
      <c r="W216" s="1043"/>
      <c r="X216" s="219"/>
      <c r="Y216" s="384"/>
      <c r="Z216" s="1043"/>
      <c r="AA216" s="219"/>
      <c r="AB216" s="384"/>
      <c r="AC216" s="1043"/>
      <c r="AD216" s="219"/>
      <c r="AE216" s="384"/>
      <c r="AF216" s="1043"/>
      <c r="AG216" s="385"/>
      <c r="AH216" s="228"/>
      <c r="AI216" s="386"/>
      <c r="AJ216" s="228"/>
      <c r="AK216" s="386"/>
      <c r="AL216" s="228"/>
      <c r="AM216" s="386"/>
      <c r="AN216" s="228"/>
      <c r="AO216" s="386"/>
    </row>
    <row r="217" spans="3:41" s="1092" customFormat="1" ht="30.75" customHeight="1">
      <c r="C217" s="1091"/>
      <c r="D217" s="387"/>
      <c r="E217" s="216"/>
      <c r="F217" s="365"/>
      <c r="G217" s="366"/>
      <c r="H217" s="367"/>
      <c r="I217" s="368"/>
      <c r="J217" s="369"/>
      <c r="K217" s="370"/>
      <c r="L217" s="1168"/>
      <c r="M217" s="370"/>
      <c r="N217" s="382"/>
      <c r="O217" s="381"/>
      <c r="P217" s="382"/>
      <c r="Q217" s="383"/>
      <c r="R217" s="219"/>
      <c r="S217" s="384"/>
      <c r="T217" s="1043"/>
      <c r="U217" s="219"/>
      <c r="V217" s="384"/>
      <c r="W217" s="1043"/>
      <c r="X217" s="219"/>
      <c r="Y217" s="384"/>
      <c r="Z217" s="1043"/>
      <c r="AA217" s="219"/>
      <c r="AB217" s="384"/>
      <c r="AC217" s="1043"/>
      <c r="AD217" s="219"/>
      <c r="AE217" s="384"/>
      <c r="AF217" s="1043"/>
      <c r="AG217" s="385"/>
      <c r="AH217" s="228"/>
      <c r="AI217" s="386"/>
      <c r="AJ217" s="228"/>
      <c r="AK217" s="386"/>
      <c r="AL217" s="228"/>
      <c r="AM217" s="386"/>
      <c r="AN217" s="228"/>
      <c r="AO217" s="386"/>
    </row>
    <row r="218" spans="3:41" s="1092" customFormat="1" ht="30.75" customHeight="1">
      <c r="C218" s="1091"/>
      <c r="D218" s="387"/>
      <c r="E218" s="216"/>
      <c r="F218" s="365"/>
      <c r="G218" s="366"/>
      <c r="H218" s="367"/>
      <c r="I218" s="368"/>
      <c r="J218" s="369"/>
      <c r="K218" s="370"/>
      <c r="L218" s="1168"/>
      <c r="M218" s="370"/>
      <c r="N218" s="382"/>
      <c r="O218" s="381"/>
      <c r="P218" s="382"/>
      <c r="Q218" s="383"/>
      <c r="R218" s="219"/>
      <c r="S218" s="384"/>
      <c r="T218" s="1043"/>
      <c r="U218" s="219"/>
      <c r="V218" s="384"/>
      <c r="W218" s="1043"/>
      <c r="X218" s="219"/>
      <c r="Y218" s="384"/>
      <c r="Z218" s="1043"/>
      <c r="AA218" s="219"/>
      <c r="AB218" s="384"/>
      <c r="AC218" s="1043"/>
      <c r="AD218" s="219"/>
      <c r="AE218" s="384"/>
      <c r="AF218" s="1043"/>
      <c r="AG218" s="385"/>
      <c r="AH218" s="228"/>
      <c r="AI218" s="386"/>
      <c r="AJ218" s="228"/>
      <c r="AK218" s="386"/>
      <c r="AL218" s="228"/>
      <c r="AM218" s="386"/>
      <c r="AN218" s="228"/>
      <c r="AO218" s="386"/>
    </row>
    <row r="219" spans="3:41" s="1092" customFormat="1" ht="30.75" customHeight="1">
      <c r="C219" s="1091"/>
      <c r="D219" s="387"/>
      <c r="E219" s="216"/>
      <c r="F219" s="365"/>
      <c r="G219" s="366"/>
      <c r="H219" s="367"/>
      <c r="I219" s="368"/>
      <c r="J219" s="369"/>
      <c r="K219" s="370"/>
      <c r="L219" s="1168"/>
      <c r="M219" s="370"/>
      <c r="N219" s="382"/>
      <c r="O219" s="381"/>
      <c r="P219" s="382"/>
      <c r="Q219" s="383"/>
      <c r="R219" s="219"/>
      <c r="S219" s="384"/>
      <c r="T219" s="1043"/>
      <c r="U219" s="219"/>
      <c r="V219" s="384"/>
      <c r="W219" s="1043"/>
      <c r="X219" s="219"/>
      <c r="Y219" s="384"/>
      <c r="Z219" s="1043"/>
      <c r="AA219" s="219"/>
      <c r="AB219" s="384"/>
      <c r="AC219" s="1043"/>
      <c r="AD219" s="219"/>
      <c r="AE219" s="384"/>
      <c r="AF219" s="1043"/>
      <c r="AG219" s="385"/>
      <c r="AH219" s="228"/>
      <c r="AI219" s="386"/>
      <c r="AJ219" s="228"/>
      <c r="AK219" s="386"/>
      <c r="AL219" s="228"/>
      <c r="AM219" s="386"/>
      <c r="AN219" s="228"/>
      <c r="AO219" s="386"/>
    </row>
    <row r="220" spans="3:41" s="1092" customFormat="1" ht="30.75" customHeight="1">
      <c r="C220" s="1091"/>
      <c r="D220" s="387"/>
      <c r="E220" s="216"/>
      <c r="F220" s="365"/>
      <c r="G220" s="366"/>
      <c r="H220" s="367"/>
      <c r="I220" s="368"/>
      <c r="J220" s="369"/>
      <c r="K220" s="370"/>
      <c r="L220" s="1168"/>
      <c r="M220" s="370"/>
      <c r="N220" s="382"/>
      <c r="O220" s="381"/>
      <c r="P220" s="382"/>
      <c r="Q220" s="383"/>
      <c r="R220" s="219"/>
      <c r="S220" s="384"/>
      <c r="T220" s="1043"/>
      <c r="U220" s="219"/>
      <c r="V220" s="384"/>
      <c r="W220" s="1043"/>
      <c r="X220" s="219"/>
      <c r="Y220" s="384"/>
      <c r="Z220" s="1043"/>
      <c r="AA220" s="219"/>
      <c r="AB220" s="384"/>
      <c r="AC220" s="1043"/>
      <c r="AD220" s="219"/>
      <c r="AE220" s="384"/>
      <c r="AF220" s="1043"/>
      <c r="AG220" s="385"/>
      <c r="AH220" s="228"/>
      <c r="AI220" s="386"/>
      <c r="AJ220" s="228"/>
      <c r="AK220" s="386"/>
      <c r="AL220" s="228"/>
      <c r="AM220" s="386"/>
      <c r="AN220" s="228"/>
      <c r="AO220" s="386"/>
    </row>
    <row r="221" spans="3:41" s="1092" customFormat="1" ht="30.75" customHeight="1">
      <c r="C221" s="1091"/>
      <c r="D221" s="387"/>
      <c r="E221" s="216"/>
      <c r="F221" s="365"/>
      <c r="G221" s="366"/>
      <c r="H221" s="367"/>
      <c r="I221" s="368"/>
      <c r="J221" s="369"/>
      <c r="K221" s="370"/>
      <c r="L221" s="1168"/>
      <c r="M221" s="370"/>
      <c r="N221" s="382"/>
      <c r="O221" s="381"/>
      <c r="P221" s="382"/>
      <c r="Q221" s="383"/>
      <c r="R221" s="219"/>
      <c r="S221" s="384"/>
      <c r="T221" s="1043"/>
      <c r="U221" s="219"/>
      <c r="V221" s="384"/>
      <c r="W221" s="1043"/>
      <c r="X221" s="219"/>
      <c r="Y221" s="384"/>
      <c r="Z221" s="1043"/>
      <c r="AA221" s="219"/>
      <c r="AB221" s="384"/>
      <c r="AC221" s="1043"/>
      <c r="AD221" s="219"/>
      <c r="AE221" s="384"/>
      <c r="AF221" s="1043"/>
      <c r="AG221" s="385"/>
      <c r="AH221" s="228"/>
      <c r="AI221" s="386"/>
      <c r="AJ221" s="228"/>
      <c r="AK221" s="386"/>
      <c r="AL221" s="228"/>
      <c r="AM221" s="386"/>
      <c r="AN221" s="228"/>
      <c r="AO221" s="386"/>
    </row>
    <row r="222" spans="3:41" s="1092" customFormat="1" ht="30.75" customHeight="1">
      <c r="C222" s="1091"/>
      <c r="D222" s="387"/>
      <c r="E222" s="216"/>
      <c r="F222" s="365"/>
      <c r="G222" s="366"/>
      <c r="H222" s="367"/>
      <c r="I222" s="368"/>
      <c r="J222" s="369"/>
      <c r="K222" s="370"/>
      <c r="L222" s="1168"/>
      <c r="M222" s="370"/>
      <c r="N222" s="382"/>
      <c r="O222" s="381"/>
      <c r="P222" s="382"/>
      <c r="Q222" s="383"/>
      <c r="R222" s="219"/>
      <c r="S222" s="384"/>
      <c r="T222" s="1043"/>
      <c r="U222" s="219"/>
      <c r="V222" s="384"/>
      <c r="W222" s="1043"/>
      <c r="X222" s="219"/>
      <c r="Y222" s="384"/>
      <c r="Z222" s="1043"/>
      <c r="AA222" s="219"/>
      <c r="AB222" s="384"/>
      <c r="AC222" s="1043"/>
      <c r="AD222" s="219"/>
      <c r="AE222" s="384"/>
      <c r="AF222" s="1043"/>
      <c r="AG222" s="385"/>
      <c r="AH222" s="228"/>
      <c r="AI222" s="386"/>
      <c r="AJ222" s="228"/>
      <c r="AK222" s="386"/>
      <c r="AL222" s="228"/>
      <c r="AM222" s="386"/>
      <c r="AN222" s="228"/>
      <c r="AO222" s="386"/>
    </row>
    <row r="223" spans="3:41" s="1092" customFormat="1" ht="30.75" customHeight="1">
      <c r="C223" s="1091"/>
      <c r="D223" s="387"/>
      <c r="E223" s="216"/>
      <c r="F223" s="365"/>
      <c r="G223" s="366"/>
      <c r="H223" s="367"/>
      <c r="I223" s="368"/>
      <c r="J223" s="369"/>
      <c r="K223" s="370"/>
      <c r="L223" s="1168"/>
      <c r="M223" s="370"/>
      <c r="N223" s="382"/>
      <c r="O223" s="381"/>
      <c r="P223" s="382"/>
      <c r="Q223" s="383"/>
      <c r="R223" s="219"/>
      <c r="S223" s="384"/>
      <c r="T223" s="1043"/>
      <c r="U223" s="219"/>
      <c r="V223" s="384"/>
      <c r="W223" s="1043"/>
      <c r="X223" s="219"/>
      <c r="Y223" s="384"/>
      <c r="Z223" s="1043"/>
      <c r="AA223" s="219"/>
      <c r="AB223" s="384"/>
      <c r="AC223" s="1043"/>
      <c r="AD223" s="219"/>
      <c r="AE223" s="384"/>
      <c r="AF223" s="1043"/>
      <c r="AG223" s="385"/>
      <c r="AH223" s="228"/>
      <c r="AI223" s="386"/>
      <c r="AJ223" s="228"/>
      <c r="AK223" s="386"/>
      <c r="AL223" s="228"/>
      <c r="AM223" s="386"/>
      <c r="AN223" s="228"/>
      <c r="AO223" s="386"/>
    </row>
    <row r="224" spans="3:41" s="1092" customFormat="1" ht="30.75" customHeight="1">
      <c r="C224" s="1091"/>
      <c r="D224" s="387"/>
      <c r="E224" s="216"/>
      <c r="F224" s="365"/>
      <c r="G224" s="366"/>
      <c r="H224" s="367"/>
      <c r="I224" s="368"/>
      <c r="J224" s="369"/>
      <c r="K224" s="370"/>
      <c r="L224" s="1168"/>
      <c r="M224" s="370"/>
      <c r="N224" s="382"/>
      <c r="O224" s="381"/>
      <c r="P224" s="382"/>
      <c r="Q224" s="383"/>
      <c r="R224" s="219"/>
      <c r="S224" s="384"/>
      <c r="T224" s="1043"/>
      <c r="U224" s="219"/>
      <c r="V224" s="384"/>
      <c r="W224" s="1043"/>
      <c r="X224" s="219"/>
      <c r="Y224" s="384"/>
      <c r="Z224" s="1043"/>
      <c r="AA224" s="219"/>
      <c r="AB224" s="384"/>
      <c r="AC224" s="1043"/>
      <c r="AD224" s="219"/>
      <c r="AE224" s="384"/>
      <c r="AF224" s="1043"/>
      <c r="AG224" s="385"/>
      <c r="AH224" s="228"/>
      <c r="AI224" s="386"/>
      <c r="AJ224" s="228"/>
      <c r="AK224" s="386"/>
      <c r="AL224" s="228"/>
      <c r="AM224" s="386"/>
      <c r="AN224" s="228"/>
      <c r="AO224" s="386"/>
    </row>
    <row r="225" spans="3:41" s="1092" customFormat="1" ht="30.75" customHeight="1">
      <c r="C225" s="1091"/>
      <c r="D225" s="387"/>
      <c r="E225" s="216"/>
      <c r="F225" s="365"/>
      <c r="G225" s="366"/>
      <c r="H225" s="367"/>
      <c r="I225" s="368"/>
      <c r="J225" s="369"/>
      <c r="K225" s="370"/>
      <c r="L225" s="1168"/>
      <c r="M225" s="370"/>
      <c r="N225" s="382"/>
      <c r="O225" s="381"/>
      <c r="P225" s="382"/>
      <c r="Q225" s="383"/>
      <c r="R225" s="219"/>
      <c r="S225" s="384"/>
      <c r="T225" s="1043"/>
      <c r="U225" s="219"/>
      <c r="V225" s="384"/>
      <c r="W225" s="1043"/>
      <c r="X225" s="219"/>
      <c r="Y225" s="384"/>
      <c r="Z225" s="1043"/>
      <c r="AA225" s="219"/>
      <c r="AB225" s="384"/>
      <c r="AC225" s="1043"/>
      <c r="AD225" s="219"/>
      <c r="AE225" s="384"/>
      <c r="AF225" s="1043"/>
      <c r="AG225" s="385"/>
      <c r="AH225" s="228"/>
      <c r="AI225" s="386"/>
      <c r="AJ225" s="228"/>
      <c r="AK225" s="386"/>
      <c r="AL225" s="228"/>
      <c r="AM225" s="386"/>
      <c r="AN225" s="228"/>
      <c r="AO225" s="386"/>
    </row>
    <row r="226" spans="3:41" s="1092" customFormat="1" ht="30.75" customHeight="1">
      <c r="C226" s="1091"/>
      <c r="D226" s="387"/>
      <c r="E226" s="216"/>
      <c r="F226" s="365"/>
      <c r="G226" s="366"/>
      <c r="H226" s="367"/>
      <c r="I226" s="368"/>
      <c r="J226" s="369"/>
      <c r="K226" s="370"/>
      <c r="L226" s="1168"/>
      <c r="M226" s="370"/>
      <c r="N226" s="382"/>
      <c r="O226" s="381"/>
      <c r="P226" s="382"/>
      <c r="Q226" s="383"/>
      <c r="R226" s="219"/>
      <c r="S226" s="384"/>
      <c r="T226" s="1043"/>
      <c r="U226" s="219"/>
      <c r="V226" s="384"/>
      <c r="W226" s="1043"/>
      <c r="X226" s="219"/>
      <c r="Y226" s="384"/>
      <c r="Z226" s="1043"/>
      <c r="AA226" s="219"/>
      <c r="AB226" s="384"/>
      <c r="AC226" s="1043"/>
      <c r="AD226" s="219"/>
      <c r="AE226" s="384"/>
      <c r="AF226" s="1043"/>
      <c r="AG226" s="385"/>
      <c r="AH226" s="228"/>
      <c r="AI226" s="386"/>
      <c r="AJ226" s="228"/>
      <c r="AK226" s="386"/>
      <c r="AL226" s="228"/>
      <c r="AM226" s="386"/>
      <c r="AN226" s="228"/>
      <c r="AO226" s="386"/>
    </row>
    <row r="227" spans="3:41" s="1092" customFormat="1" ht="30.75" customHeight="1">
      <c r="C227" s="1091"/>
      <c r="D227" s="387"/>
      <c r="E227" s="216"/>
      <c r="F227" s="365"/>
      <c r="G227" s="366"/>
      <c r="H227" s="367"/>
      <c r="I227" s="368"/>
      <c r="J227" s="369"/>
      <c r="K227" s="370"/>
      <c r="L227" s="1168"/>
      <c r="M227" s="370"/>
      <c r="N227" s="382"/>
      <c r="O227" s="381"/>
      <c r="P227" s="382"/>
      <c r="Q227" s="383"/>
      <c r="R227" s="219"/>
      <c r="S227" s="384"/>
      <c r="T227" s="1043"/>
      <c r="U227" s="219"/>
      <c r="V227" s="384"/>
      <c r="W227" s="1043"/>
      <c r="X227" s="219"/>
      <c r="Y227" s="384"/>
      <c r="Z227" s="1043"/>
      <c r="AA227" s="219"/>
      <c r="AB227" s="384"/>
      <c r="AC227" s="1043"/>
      <c r="AD227" s="219"/>
      <c r="AE227" s="384"/>
      <c r="AF227" s="1043"/>
      <c r="AG227" s="385"/>
      <c r="AH227" s="228"/>
      <c r="AI227" s="386"/>
      <c r="AJ227" s="228"/>
      <c r="AK227" s="386"/>
      <c r="AL227" s="228"/>
      <c r="AM227" s="386"/>
      <c r="AN227" s="228"/>
      <c r="AO227" s="386"/>
    </row>
    <row r="228" spans="3:41" s="1092" customFormat="1" ht="30.75" customHeight="1">
      <c r="C228" s="1091"/>
      <c r="D228" s="387"/>
      <c r="E228" s="216"/>
      <c r="F228" s="365"/>
      <c r="G228" s="366"/>
      <c r="H228" s="367"/>
      <c r="I228" s="368"/>
      <c r="J228" s="369"/>
      <c r="K228" s="370"/>
      <c r="L228" s="1168"/>
      <c r="M228" s="370"/>
      <c r="N228" s="382"/>
      <c r="O228" s="381"/>
      <c r="P228" s="382"/>
      <c r="Q228" s="383"/>
      <c r="R228" s="219"/>
      <c r="S228" s="384"/>
      <c r="T228" s="1043"/>
      <c r="U228" s="219"/>
      <c r="V228" s="384"/>
      <c r="W228" s="1043"/>
      <c r="X228" s="219"/>
      <c r="Y228" s="384"/>
      <c r="Z228" s="1043"/>
      <c r="AA228" s="219"/>
      <c r="AB228" s="384"/>
      <c r="AC228" s="1043"/>
      <c r="AD228" s="219"/>
      <c r="AE228" s="384"/>
      <c r="AF228" s="1043"/>
      <c r="AG228" s="385"/>
      <c r="AH228" s="228"/>
      <c r="AI228" s="386"/>
      <c r="AJ228" s="228"/>
      <c r="AK228" s="386"/>
      <c r="AL228" s="228"/>
      <c r="AM228" s="386"/>
      <c r="AN228" s="228"/>
      <c r="AO228" s="386"/>
    </row>
    <row r="229" spans="3:41" s="1092" customFormat="1" ht="30.75" customHeight="1">
      <c r="C229" s="1091"/>
      <c r="D229" s="387"/>
      <c r="E229" s="216"/>
      <c r="F229" s="365"/>
      <c r="G229" s="366"/>
      <c r="H229" s="367"/>
      <c r="I229" s="368"/>
      <c r="J229" s="369"/>
      <c r="K229" s="370"/>
      <c r="L229" s="1168"/>
      <c r="M229" s="370"/>
      <c r="N229" s="382"/>
      <c r="O229" s="381"/>
      <c r="P229" s="382"/>
      <c r="Q229" s="383"/>
      <c r="R229" s="219"/>
      <c r="S229" s="384"/>
      <c r="T229" s="1043"/>
      <c r="U229" s="219"/>
      <c r="V229" s="384"/>
      <c r="W229" s="1043"/>
      <c r="X229" s="219"/>
      <c r="Y229" s="384"/>
      <c r="Z229" s="1043"/>
      <c r="AA229" s="219"/>
      <c r="AB229" s="384"/>
      <c r="AC229" s="1043"/>
      <c r="AD229" s="219"/>
      <c r="AE229" s="384"/>
      <c r="AF229" s="1043"/>
      <c r="AG229" s="385"/>
      <c r="AH229" s="228"/>
      <c r="AI229" s="386"/>
      <c r="AJ229" s="228"/>
      <c r="AK229" s="386"/>
      <c r="AL229" s="228"/>
      <c r="AM229" s="386"/>
      <c r="AN229" s="228"/>
      <c r="AO229" s="386"/>
    </row>
    <row r="230" spans="3:41" s="1092" customFormat="1" ht="30.75" customHeight="1">
      <c r="C230" s="1091"/>
      <c r="D230" s="387"/>
      <c r="E230" s="216"/>
      <c r="F230" s="365"/>
      <c r="G230" s="366"/>
      <c r="H230" s="367"/>
      <c r="I230" s="368"/>
      <c r="J230" s="369"/>
      <c r="K230" s="370"/>
      <c r="L230" s="1168"/>
      <c r="M230" s="370"/>
      <c r="N230" s="382"/>
      <c r="O230" s="381"/>
      <c r="P230" s="382"/>
      <c r="Q230" s="383"/>
      <c r="R230" s="219"/>
      <c r="S230" s="384"/>
      <c r="T230" s="1043"/>
      <c r="U230" s="219"/>
      <c r="V230" s="384"/>
      <c r="W230" s="1043"/>
      <c r="X230" s="219"/>
      <c r="Y230" s="384"/>
      <c r="Z230" s="1043"/>
      <c r="AA230" s="219"/>
      <c r="AB230" s="384"/>
      <c r="AC230" s="1043"/>
      <c r="AD230" s="219"/>
      <c r="AE230" s="384"/>
      <c r="AF230" s="1043"/>
      <c r="AG230" s="385"/>
      <c r="AH230" s="228"/>
      <c r="AI230" s="386"/>
      <c r="AJ230" s="228"/>
      <c r="AK230" s="386"/>
      <c r="AL230" s="228"/>
      <c r="AM230" s="386"/>
      <c r="AN230" s="228"/>
      <c r="AO230" s="386"/>
    </row>
    <row r="231" spans="3:41" s="1092" customFormat="1" ht="30.75" customHeight="1">
      <c r="C231" s="1091"/>
      <c r="D231" s="387"/>
      <c r="E231" s="216"/>
      <c r="F231" s="365"/>
      <c r="G231" s="366"/>
      <c r="H231" s="367"/>
      <c r="I231" s="368"/>
      <c r="J231" s="369"/>
      <c r="K231" s="370"/>
      <c r="L231" s="1168"/>
      <c r="M231" s="370"/>
      <c r="N231" s="382"/>
      <c r="O231" s="381"/>
      <c r="P231" s="382"/>
      <c r="Q231" s="383"/>
      <c r="R231" s="219"/>
      <c r="S231" s="384"/>
      <c r="T231" s="1043"/>
      <c r="U231" s="219"/>
      <c r="V231" s="384"/>
      <c r="W231" s="1043"/>
      <c r="X231" s="219"/>
      <c r="Y231" s="384"/>
      <c r="Z231" s="1043"/>
      <c r="AA231" s="219"/>
      <c r="AB231" s="384"/>
      <c r="AC231" s="1043"/>
      <c r="AD231" s="219"/>
      <c r="AE231" s="384"/>
      <c r="AF231" s="1043"/>
      <c r="AG231" s="385"/>
      <c r="AH231" s="228"/>
      <c r="AI231" s="386"/>
      <c r="AJ231" s="228"/>
      <c r="AK231" s="386"/>
      <c r="AL231" s="228"/>
      <c r="AM231" s="386"/>
      <c r="AN231" s="228"/>
      <c r="AO231" s="386"/>
    </row>
    <row r="232" spans="3:41" s="1092" customFormat="1" ht="30.75" customHeight="1">
      <c r="C232" s="1091"/>
      <c r="D232" s="387"/>
      <c r="E232" s="216"/>
      <c r="F232" s="365"/>
      <c r="G232" s="366"/>
      <c r="H232" s="367"/>
      <c r="I232" s="368"/>
      <c r="J232" s="369"/>
      <c r="K232" s="370"/>
      <c r="L232" s="1168"/>
      <c r="M232" s="370"/>
      <c r="N232" s="382"/>
      <c r="O232" s="381"/>
      <c r="P232" s="382"/>
      <c r="Q232" s="383"/>
      <c r="R232" s="219"/>
      <c r="S232" s="384"/>
      <c r="T232" s="1043"/>
      <c r="U232" s="219"/>
      <c r="V232" s="384"/>
      <c r="W232" s="1043"/>
      <c r="X232" s="219"/>
      <c r="Y232" s="384"/>
      <c r="Z232" s="1043"/>
      <c r="AA232" s="219"/>
      <c r="AB232" s="384"/>
      <c r="AC232" s="1043"/>
      <c r="AD232" s="219"/>
      <c r="AE232" s="384"/>
      <c r="AF232" s="1043"/>
      <c r="AG232" s="385"/>
      <c r="AH232" s="228"/>
      <c r="AI232" s="386"/>
      <c r="AJ232" s="228"/>
      <c r="AK232" s="386"/>
      <c r="AL232" s="228"/>
      <c r="AM232" s="386"/>
      <c r="AN232" s="228"/>
      <c r="AO232" s="386"/>
    </row>
    <row r="233" spans="3:41" s="1092" customFormat="1" ht="30.75" customHeight="1">
      <c r="C233" s="1091"/>
      <c r="D233" s="387"/>
      <c r="E233" s="216"/>
      <c r="F233" s="365"/>
      <c r="G233" s="366"/>
      <c r="H233" s="367"/>
      <c r="I233" s="368"/>
      <c r="J233" s="369"/>
      <c r="K233" s="370"/>
      <c r="L233" s="1168"/>
      <c r="M233" s="370"/>
      <c r="N233" s="382"/>
      <c r="O233" s="381"/>
      <c r="P233" s="382"/>
      <c r="Q233" s="383"/>
      <c r="R233" s="219"/>
      <c r="S233" s="384"/>
      <c r="T233" s="1043"/>
      <c r="U233" s="219"/>
      <c r="V233" s="384"/>
      <c r="W233" s="1043"/>
      <c r="X233" s="219"/>
      <c r="Y233" s="384"/>
      <c r="Z233" s="1043"/>
      <c r="AA233" s="219"/>
      <c r="AB233" s="384"/>
      <c r="AC233" s="1043"/>
      <c r="AD233" s="219"/>
      <c r="AE233" s="384"/>
      <c r="AF233" s="1043"/>
      <c r="AG233" s="385"/>
      <c r="AH233" s="228"/>
      <c r="AI233" s="386"/>
      <c r="AJ233" s="228"/>
      <c r="AK233" s="386"/>
      <c r="AL233" s="228"/>
      <c r="AM233" s="386"/>
      <c r="AN233" s="228"/>
      <c r="AO233" s="386"/>
    </row>
    <row r="234" spans="3:41" s="1092" customFormat="1" ht="30.75" customHeight="1">
      <c r="C234" s="1091"/>
      <c r="D234" s="387"/>
      <c r="E234" s="216"/>
      <c r="F234" s="365"/>
      <c r="G234" s="366"/>
      <c r="H234" s="367"/>
      <c r="I234" s="368"/>
      <c r="J234" s="369"/>
      <c r="K234" s="370"/>
      <c r="L234" s="1168"/>
      <c r="M234" s="370"/>
      <c r="N234" s="382"/>
      <c r="O234" s="381"/>
      <c r="P234" s="382"/>
      <c r="Q234" s="383"/>
      <c r="R234" s="219"/>
      <c r="S234" s="384"/>
      <c r="T234" s="1043"/>
      <c r="U234" s="219"/>
      <c r="V234" s="384"/>
      <c r="W234" s="1043"/>
      <c r="X234" s="219"/>
      <c r="Y234" s="384"/>
      <c r="Z234" s="1043"/>
      <c r="AA234" s="219"/>
      <c r="AB234" s="384"/>
      <c r="AC234" s="1043"/>
      <c r="AD234" s="219"/>
      <c r="AE234" s="384"/>
      <c r="AF234" s="1043"/>
      <c r="AG234" s="385"/>
      <c r="AH234" s="228"/>
      <c r="AI234" s="386"/>
      <c r="AJ234" s="228"/>
      <c r="AK234" s="386"/>
      <c r="AL234" s="228"/>
      <c r="AM234" s="386"/>
      <c r="AN234" s="228"/>
      <c r="AO234" s="386"/>
    </row>
    <row r="235" spans="3:41" s="1092" customFormat="1" ht="30.75" customHeight="1">
      <c r="C235" s="1091"/>
      <c r="D235" s="387"/>
      <c r="E235" s="216"/>
      <c r="F235" s="365"/>
      <c r="G235" s="366"/>
      <c r="H235" s="367"/>
      <c r="I235" s="368"/>
      <c r="J235" s="369"/>
      <c r="K235" s="370"/>
      <c r="L235" s="1168"/>
      <c r="M235" s="370"/>
      <c r="N235" s="382"/>
      <c r="O235" s="381"/>
      <c r="P235" s="382"/>
      <c r="Q235" s="383"/>
      <c r="R235" s="219"/>
      <c r="S235" s="384"/>
      <c r="T235" s="1043"/>
      <c r="U235" s="219"/>
      <c r="V235" s="384"/>
      <c r="W235" s="1043"/>
      <c r="X235" s="219"/>
      <c r="Y235" s="384"/>
      <c r="Z235" s="1043"/>
      <c r="AA235" s="219"/>
      <c r="AB235" s="384"/>
      <c r="AC235" s="1043"/>
      <c r="AD235" s="219"/>
      <c r="AE235" s="384"/>
      <c r="AF235" s="1043"/>
      <c r="AG235" s="385"/>
      <c r="AH235" s="228"/>
      <c r="AI235" s="386"/>
      <c r="AJ235" s="228"/>
      <c r="AK235" s="386"/>
      <c r="AL235" s="228"/>
      <c r="AM235" s="386"/>
      <c r="AN235" s="228"/>
      <c r="AO235" s="386"/>
    </row>
    <row r="236" spans="3:41" s="1092" customFormat="1" ht="30.75" customHeight="1">
      <c r="C236" s="1091"/>
      <c r="D236" s="387"/>
      <c r="E236" s="216"/>
      <c r="F236" s="365"/>
      <c r="G236" s="366"/>
      <c r="H236" s="367"/>
      <c r="I236" s="368"/>
      <c r="J236" s="369"/>
      <c r="K236" s="370"/>
      <c r="L236" s="1168"/>
      <c r="M236" s="370"/>
      <c r="N236" s="382"/>
      <c r="O236" s="381"/>
      <c r="P236" s="382"/>
      <c r="Q236" s="383"/>
      <c r="R236" s="219"/>
      <c r="S236" s="384"/>
      <c r="T236" s="1043"/>
      <c r="U236" s="219"/>
      <c r="V236" s="384"/>
      <c r="W236" s="1043"/>
      <c r="X236" s="219"/>
      <c r="Y236" s="384"/>
      <c r="Z236" s="1043"/>
      <c r="AA236" s="219"/>
      <c r="AB236" s="384"/>
      <c r="AC236" s="1043"/>
      <c r="AD236" s="219"/>
      <c r="AE236" s="384"/>
      <c r="AF236" s="1043"/>
      <c r="AG236" s="385"/>
      <c r="AH236" s="228"/>
      <c r="AI236" s="386"/>
      <c r="AJ236" s="228"/>
      <c r="AK236" s="386"/>
      <c r="AL236" s="228"/>
      <c r="AM236" s="386"/>
      <c r="AN236" s="228"/>
      <c r="AO236" s="386"/>
    </row>
    <row r="237" spans="3:41" s="1092" customFormat="1" ht="30.75" customHeight="1">
      <c r="C237" s="1091"/>
      <c r="D237" s="387"/>
      <c r="E237" s="216"/>
      <c r="F237" s="365"/>
      <c r="G237" s="366"/>
      <c r="H237" s="367"/>
      <c r="I237" s="368"/>
      <c r="J237" s="369"/>
      <c r="K237" s="370"/>
      <c r="L237" s="1168"/>
      <c r="M237" s="370"/>
      <c r="N237" s="382"/>
      <c r="O237" s="381"/>
      <c r="P237" s="382"/>
      <c r="Q237" s="383"/>
      <c r="R237" s="219"/>
      <c r="S237" s="384"/>
      <c r="T237" s="1043"/>
      <c r="U237" s="219"/>
      <c r="V237" s="384"/>
      <c r="W237" s="1043"/>
      <c r="X237" s="219"/>
      <c r="Y237" s="384"/>
      <c r="Z237" s="1043"/>
      <c r="AA237" s="219"/>
      <c r="AB237" s="384"/>
      <c r="AC237" s="1043"/>
      <c r="AD237" s="219"/>
      <c r="AE237" s="384"/>
      <c r="AF237" s="1043"/>
      <c r="AG237" s="385"/>
      <c r="AH237" s="228"/>
      <c r="AI237" s="386"/>
      <c r="AJ237" s="228"/>
      <c r="AK237" s="386"/>
      <c r="AL237" s="228"/>
      <c r="AM237" s="386"/>
      <c r="AN237" s="228"/>
      <c r="AO237" s="386"/>
    </row>
    <row r="238" spans="3:41" s="1092" customFormat="1" ht="30.75" customHeight="1">
      <c r="C238" s="1091"/>
      <c r="D238" s="387"/>
      <c r="E238" s="216"/>
      <c r="F238" s="365"/>
      <c r="G238" s="366"/>
      <c r="H238" s="367"/>
      <c r="I238" s="368"/>
      <c r="J238" s="369"/>
      <c r="K238" s="370"/>
      <c r="L238" s="1168"/>
      <c r="M238" s="370"/>
      <c r="N238" s="382"/>
      <c r="O238" s="381"/>
      <c r="P238" s="382"/>
      <c r="Q238" s="383"/>
      <c r="R238" s="219"/>
      <c r="S238" s="384"/>
      <c r="T238" s="1043"/>
      <c r="U238" s="219"/>
      <c r="V238" s="384"/>
      <c r="W238" s="1043"/>
      <c r="X238" s="219"/>
      <c r="Y238" s="384"/>
      <c r="Z238" s="1043"/>
      <c r="AA238" s="219"/>
      <c r="AB238" s="384"/>
      <c r="AC238" s="1043"/>
      <c r="AD238" s="219"/>
      <c r="AE238" s="384"/>
      <c r="AF238" s="1043"/>
      <c r="AG238" s="385"/>
      <c r="AH238" s="228"/>
      <c r="AI238" s="386"/>
      <c r="AJ238" s="228"/>
      <c r="AK238" s="386"/>
      <c r="AL238" s="228"/>
      <c r="AM238" s="386"/>
      <c r="AN238" s="228"/>
      <c r="AO238" s="386"/>
    </row>
    <row r="239" spans="3:41" s="1092" customFormat="1" ht="30.75" customHeight="1">
      <c r="C239" s="1091"/>
      <c r="D239" s="387"/>
      <c r="E239" s="216"/>
      <c r="F239" s="365"/>
      <c r="G239" s="366"/>
      <c r="H239" s="367"/>
      <c r="I239" s="368"/>
      <c r="J239" s="369"/>
      <c r="K239" s="370"/>
      <c r="L239" s="1168"/>
      <c r="M239" s="370"/>
      <c r="N239" s="382"/>
      <c r="O239" s="381"/>
      <c r="P239" s="382"/>
      <c r="Q239" s="383"/>
      <c r="R239" s="219"/>
      <c r="S239" s="384"/>
      <c r="T239" s="1043"/>
      <c r="U239" s="219"/>
      <c r="V239" s="384"/>
      <c r="W239" s="1043"/>
      <c r="X239" s="219"/>
      <c r="Y239" s="384"/>
      <c r="Z239" s="1043"/>
      <c r="AA239" s="219"/>
      <c r="AB239" s="384"/>
      <c r="AC239" s="1043"/>
      <c r="AD239" s="219"/>
      <c r="AE239" s="384"/>
      <c r="AF239" s="1043"/>
      <c r="AG239" s="385"/>
      <c r="AH239" s="228"/>
      <c r="AI239" s="386"/>
      <c r="AJ239" s="228"/>
      <c r="AK239" s="386"/>
      <c r="AL239" s="228"/>
      <c r="AM239" s="386"/>
      <c r="AN239" s="228"/>
      <c r="AO239" s="386"/>
    </row>
    <row r="240" spans="3:41" s="1092" customFormat="1" ht="30.75" customHeight="1">
      <c r="C240" s="1091"/>
      <c r="D240" s="387"/>
      <c r="E240" s="216"/>
      <c r="F240" s="365"/>
      <c r="G240" s="366"/>
      <c r="H240" s="367"/>
      <c r="I240" s="368"/>
      <c r="J240" s="369"/>
      <c r="K240" s="370"/>
      <c r="L240" s="1168"/>
      <c r="M240" s="370"/>
      <c r="N240" s="382"/>
      <c r="O240" s="381"/>
      <c r="P240" s="382"/>
      <c r="Q240" s="383"/>
      <c r="R240" s="219"/>
      <c r="S240" s="384"/>
      <c r="T240" s="1043"/>
      <c r="U240" s="219"/>
      <c r="V240" s="384"/>
      <c r="W240" s="1043"/>
      <c r="X240" s="219"/>
      <c r="Y240" s="384"/>
      <c r="Z240" s="1043"/>
      <c r="AA240" s="219"/>
      <c r="AB240" s="384"/>
      <c r="AC240" s="1043"/>
      <c r="AD240" s="219"/>
      <c r="AE240" s="384"/>
      <c r="AF240" s="1043"/>
      <c r="AG240" s="385"/>
      <c r="AH240" s="228"/>
      <c r="AI240" s="386"/>
      <c r="AJ240" s="228"/>
      <c r="AK240" s="386"/>
      <c r="AL240" s="228"/>
      <c r="AM240" s="386"/>
      <c r="AN240" s="228"/>
      <c r="AO240" s="386"/>
    </row>
    <row r="241" spans="3:41" s="1092" customFormat="1" ht="30.75" customHeight="1">
      <c r="C241" s="1091"/>
      <c r="D241" s="387"/>
      <c r="E241" s="216"/>
      <c r="F241" s="365"/>
      <c r="G241" s="366"/>
      <c r="H241" s="367"/>
      <c r="I241" s="368"/>
      <c r="J241" s="369"/>
      <c r="K241" s="370"/>
      <c r="L241" s="1168"/>
      <c r="M241" s="370"/>
      <c r="N241" s="382"/>
      <c r="O241" s="381"/>
      <c r="P241" s="382"/>
      <c r="Q241" s="383"/>
      <c r="R241" s="219"/>
      <c r="S241" s="384"/>
      <c r="T241" s="1043"/>
      <c r="U241" s="219"/>
      <c r="V241" s="384"/>
      <c r="W241" s="1043"/>
      <c r="X241" s="219"/>
      <c r="Y241" s="384"/>
      <c r="Z241" s="1043"/>
      <c r="AA241" s="219"/>
      <c r="AB241" s="384"/>
      <c r="AC241" s="1043"/>
      <c r="AD241" s="219"/>
      <c r="AE241" s="384"/>
      <c r="AF241" s="1043"/>
      <c r="AG241" s="385"/>
      <c r="AH241" s="228"/>
      <c r="AI241" s="386"/>
      <c r="AJ241" s="228"/>
      <c r="AK241" s="386"/>
      <c r="AL241" s="228"/>
      <c r="AM241" s="386"/>
      <c r="AN241" s="228"/>
      <c r="AO241" s="386"/>
    </row>
    <row r="242" spans="3:41" s="1092" customFormat="1" ht="30.75" customHeight="1">
      <c r="C242" s="1091"/>
      <c r="D242" s="387"/>
      <c r="E242" s="216"/>
      <c r="F242" s="365"/>
      <c r="G242" s="366"/>
      <c r="H242" s="367"/>
      <c r="I242" s="368"/>
      <c r="J242" s="369"/>
      <c r="K242" s="370"/>
      <c r="L242" s="1168"/>
      <c r="M242" s="370"/>
      <c r="N242" s="382"/>
      <c r="O242" s="381"/>
      <c r="P242" s="382"/>
      <c r="Q242" s="383"/>
      <c r="R242" s="219"/>
      <c r="S242" s="384"/>
      <c r="T242" s="1043"/>
      <c r="U242" s="219"/>
      <c r="V242" s="384"/>
      <c r="W242" s="1043"/>
      <c r="X242" s="219"/>
      <c r="Y242" s="384"/>
      <c r="Z242" s="1043"/>
      <c r="AA242" s="219"/>
      <c r="AB242" s="384"/>
      <c r="AC242" s="1043"/>
      <c r="AD242" s="219"/>
      <c r="AE242" s="384"/>
      <c r="AF242" s="1043"/>
      <c r="AG242" s="385"/>
      <c r="AH242" s="228"/>
      <c r="AI242" s="386"/>
      <c r="AJ242" s="228"/>
      <c r="AK242" s="386"/>
      <c r="AL242" s="228"/>
      <c r="AM242" s="386"/>
      <c r="AN242" s="228"/>
      <c r="AO242" s="386"/>
    </row>
    <row r="243" spans="3:41" s="1092" customFormat="1" ht="30.75" customHeight="1">
      <c r="C243" s="1091"/>
      <c r="D243" s="387"/>
      <c r="E243" s="216"/>
      <c r="F243" s="365"/>
      <c r="G243" s="366"/>
      <c r="H243" s="367"/>
      <c r="I243" s="368"/>
      <c r="J243" s="369"/>
      <c r="K243" s="370"/>
      <c r="L243" s="1168"/>
      <c r="M243" s="370"/>
      <c r="N243" s="382"/>
      <c r="O243" s="381"/>
      <c r="P243" s="382"/>
      <c r="Q243" s="383"/>
      <c r="R243" s="219"/>
      <c r="S243" s="384"/>
      <c r="T243" s="1043"/>
      <c r="U243" s="219"/>
      <c r="V243" s="384"/>
      <c r="W243" s="1043"/>
      <c r="X243" s="219"/>
      <c r="Y243" s="384"/>
      <c r="Z243" s="1043"/>
      <c r="AA243" s="219"/>
      <c r="AB243" s="384"/>
      <c r="AC243" s="1043"/>
      <c r="AD243" s="219"/>
      <c r="AE243" s="384"/>
      <c r="AF243" s="1043"/>
      <c r="AG243" s="385"/>
      <c r="AH243" s="228"/>
      <c r="AI243" s="386"/>
      <c r="AJ243" s="228"/>
      <c r="AK243" s="386"/>
      <c r="AL243" s="228"/>
      <c r="AM243" s="386"/>
      <c r="AN243" s="228"/>
      <c r="AO243" s="386"/>
    </row>
    <row r="244" spans="3:41" s="1092" customFormat="1" ht="30.75" customHeight="1">
      <c r="C244" s="1091"/>
      <c r="D244" s="387"/>
      <c r="E244" s="216"/>
      <c r="F244" s="365"/>
      <c r="G244" s="366"/>
      <c r="H244" s="367"/>
      <c r="I244" s="368"/>
      <c r="J244" s="369"/>
      <c r="K244" s="370"/>
      <c r="L244" s="1168"/>
      <c r="M244" s="370"/>
      <c r="N244" s="382"/>
      <c r="O244" s="381"/>
      <c r="P244" s="382"/>
      <c r="Q244" s="383"/>
      <c r="R244" s="219"/>
      <c r="S244" s="384"/>
      <c r="T244" s="1043"/>
      <c r="U244" s="219"/>
      <c r="V244" s="384"/>
      <c r="W244" s="1043"/>
      <c r="X244" s="219"/>
      <c r="Y244" s="384"/>
      <c r="Z244" s="1043"/>
      <c r="AA244" s="219"/>
      <c r="AB244" s="384"/>
      <c r="AC244" s="1043"/>
      <c r="AD244" s="219"/>
      <c r="AE244" s="384"/>
      <c r="AF244" s="1043"/>
      <c r="AG244" s="385"/>
      <c r="AH244" s="228"/>
      <c r="AI244" s="386"/>
      <c r="AJ244" s="228"/>
      <c r="AK244" s="386"/>
      <c r="AL244" s="228"/>
      <c r="AM244" s="386"/>
      <c r="AN244" s="228"/>
      <c r="AO244" s="386"/>
    </row>
    <row r="245" spans="3:41" s="1092" customFormat="1" ht="30.75" customHeight="1">
      <c r="C245" s="1091"/>
      <c r="D245" s="387"/>
      <c r="E245" s="216"/>
      <c r="F245" s="365"/>
      <c r="G245" s="366"/>
      <c r="H245" s="367"/>
      <c r="I245" s="368"/>
      <c r="J245" s="369"/>
      <c r="K245" s="370"/>
      <c r="L245" s="1168"/>
      <c r="M245" s="370"/>
      <c r="N245" s="382"/>
      <c r="O245" s="381"/>
      <c r="P245" s="382"/>
      <c r="Q245" s="383"/>
      <c r="R245" s="219"/>
      <c r="S245" s="384"/>
      <c r="T245" s="1043"/>
      <c r="U245" s="219"/>
      <c r="V245" s="384"/>
      <c r="W245" s="1043"/>
      <c r="X245" s="219"/>
      <c r="Y245" s="384"/>
      <c r="Z245" s="1043"/>
      <c r="AA245" s="219"/>
      <c r="AB245" s="384"/>
      <c r="AC245" s="1043"/>
      <c r="AD245" s="219"/>
      <c r="AE245" s="384"/>
      <c r="AF245" s="1043"/>
      <c r="AG245" s="385"/>
      <c r="AH245" s="228"/>
      <c r="AI245" s="386"/>
      <c r="AJ245" s="228"/>
      <c r="AK245" s="386"/>
      <c r="AL245" s="228"/>
      <c r="AM245" s="386"/>
      <c r="AN245" s="228"/>
      <c r="AO245" s="386"/>
    </row>
    <row r="246" spans="3:41" s="1092" customFormat="1" ht="30.75" customHeight="1">
      <c r="C246" s="1091"/>
      <c r="D246" s="387"/>
      <c r="E246" s="216"/>
      <c r="F246" s="365"/>
      <c r="G246" s="366"/>
      <c r="H246" s="367"/>
      <c r="I246" s="368"/>
      <c r="J246" s="369"/>
      <c r="K246" s="370"/>
      <c r="L246" s="1168"/>
      <c r="M246" s="370"/>
      <c r="N246" s="382"/>
      <c r="O246" s="381"/>
      <c r="P246" s="382"/>
      <c r="Q246" s="383"/>
      <c r="R246" s="219"/>
      <c r="S246" s="384"/>
      <c r="T246" s="1043"/>
      <c r="U246" s="219"/>
      <c r="V246" s="384"/>
      <c r="W246" s="1043"/>
      <c r="X246" s="219"/>
      <c r="Y246" s="384"/>
      <c r="Z246" s="1043"/>
      <c r="AA246" s="219"/>
      <c r="AB246" s="384"/>
      <c r="AC246" s="1043"/>
      <c r="AD246" s="219"/>
      <c r="AE246" s="384"/>
      <c r="AF246" s="1043"/>
      <c r="AG246" s="385"/>
      <c r="AH246" s="228"/>
      <c r="AI246" s="386"/>
      <c r="AJ246" s="228"/>
      <c r="AK246" s="386"/>
      <c r="AL246" s="228"/>
      <c r="AM246" s="386"/>
      <c r="AN246" s="228"/>
      <c r="AO246" s="386"/>
    </row>
    <row r="247" spans="3:41" s="1092" customFormat="1" ht="30.75" customHeight="1">
      <c r="C247" s="1091"/>
      <c r="D247" s="387"/>
      <c r="E247" s="216"/>
      <c r="F247" s="365"/>
      <c r="G247" s="366"/>
      <c r="H247" s="367"/>
      <c r="I247" s="368"/>
      <c r="J247" s="369"/>
      <c r="K247" s="370"/>
      <c r="L247" s="1168"/>
      <c r="M247" s="370"/>
      <c r="N247" s="382"/>
      <c r="O247" s="381"/>
      <c r="P247" s="382"/>
      <c r="Q247" s="383"/>
      <c r="R247" s="219"/>
      <c r="S247" s="384"/>
      <c r="T247" s="1043"/>
      <c r="U247" s="219"/>
      <c r="V247" s="384"/>
      <c r="W247" s="1043"/>
      <c r="X247" s="219"/>
      <c r="Y247" s="384"/>
      <c r="Z247" s="1043"/>
      <c r="AA247" s="219"/>
      <c r="AB247" s="384"/>
      <c r="AC247" s="1043"/>
      <c r="AD247" s="219"/>
      <c r="AE247" s="384"/>
      <c r="AF247" s="1043"/>
      <c r="AG247" s="385"/>
      <c r="AH247" s="228"/>
      <c r="AI247" s="386"/>
      <c r="AJ247" s="228"/>
      <c r="AK247" s="386"/>
      <c r="AL247" s="228"/>
      <c r="AM247" s="386"/>
      <c r="AN247" s="228"/>
      <c r="AO247" s="386"/>
    </row>
    <row r="248" spans="3:41" s="1092" customFormat="1" ht="30.75" customHeight="1">
      <c r="C248" s="1091"/>
      <c r="D248" s="387"/>
      <c r="E248" s="216"/>
      <c r="F248" s="365"/>
      <c r="G248" s="366"/>
      <c r="H248" s="367"/>
      <c r="I248" s="368"/>
      <c r="J248" s="369"/>
      <c r="K248" s="370"/>
      <c r="L248" s="1168"/>
      <c r="M248" s="370"/>
      <c r="N248" s="382"/>
      <c r="O248" s="381"/>
      <c r="P248" s="382"/>
      <c r="Q248" s="383"/>
      <c r="R248" s="219"/>
      <c r="S248" s="384"/>
      <c r="T248" s="1043"/>
      <c r="U248" s="219"/>
      <c r="V248" s="384"/>
      <c r="W248" s="1043"/>
      <c r="X248" s="219"/>
      <c r="Y248" s="384"/>
      <c r="Z248" s="1043"/>
      <c r="AA248" s="219"/>
      <c r="AB248" s="384"/>
      <c r="AC248" s="1043"/>
      <c r="AD248" s="219"/>
      <c r="AE248" s="384"/>
      <c r="AF248" s="1043"/>
      <c r="AG248" s="385"/>
      <c r="AH248" s="228"/>
      <c r="AI248" s="386"/>
      <c r="AJ248" s="228"/>
      <c r="AK248" s="386"/>
      <c r="AL248" s="228"/>
      <c r="AM248" s="386"/>
      <c r="AN248" s="228"/>
      <c r="AO248" s="386"/>
    </row>
    <row r="249" spans="3:41" s="1092" customFormat="1" ht="30.75" customHeight="1">
      <c r="C249" s="1091"/>
      <c r="D249" s="387"/>
      <c r="E249" s="216"/>
      <c r="F249" s="365"/>
      <c r="G249" s="366"/>
      <c r="H249" s="367"/>
      <c r="I249" s="368"/>
      <c r="J249" s="369"/>
      <c r="K249" s="370"/>
      <c r="L249" s="1168"/>
      <c r="M249" s="370"/>
      <c r="N249" s="382"/>
      <c r="O249" s="381"/>
      <c r="P249" s="382"/>
      <c r="Q249" s="383"/>
      <c r="R249" s="219"/>
      <c r="S249" s="384"/>
      <c r="T249" s="1043"/>
      <c r="U249" s="219"/>
      <c r="V249" s="384"/>
      <c r="W249" s="1043"/>
      <c r="X249" s="219"/>
      <c r="Y249" s="384"/>
      <c r="Z249" s="1043"/>
      <c r="AA249" s="219"/>
      <c r="AB249" s="384"/>
      <c r="AC249" s="1043"/>
      <c r="AD249" s="219"/>
      <c r="AE249" s="384"/>
      <c r="AF249" s="1043"/>
      <c r="AG249" s="385"/>
      <c r="AH249" s="228"/>
      <c r="AI249" s="386"/>
      <c r="AJ249" s="228"/>
      <c r="AK249" s="386"/>
      <c r="AL249" s="228"/>
      <c r="AM249" s="386"/>
      <c r="AN249" s="228"/>
      <c r="AO249" s="386"/>
    </row>
    <row r="250" spans="3:41" s="1092" customFormat="1" ht="30.75" customHeight="1">
      <c r="C250" s="1091"/>
      <c r="D250" s="387"/>
      <c r="E250" s="216"/>
      <c r="F250" s="365"/>
      <c r="G250" s="366"/>
      <c r="H250" s="367"/>
      <c r="I250" s="368"/>
      <c r="J250" s="369"/>
      <c r="K250" s="370"/>
      <c r="L250" s="1168"/>
      <c r="M250" s="370"/>
      <c r="N250" s="382"/>
      <c r="O250" s="381"/>
      <c r="P250" s="382"/>
      <c r="Q250" s="383"/>
      <c r="R250" s="219"/>
      <c r="S250" s="384"/>
      <c r="T250" s="1043"/>
      <c r="U250" s="219"/>
      <c r="V250" s="384"/>
      <c r="W250" s="1043"/>
      <c r="X250" s="219"/>
      <c r="Y250" s="384"/>
      <c r="Z250" s="1043"/>
      <c r="AA250" s="219"/>
      <c r="AB250" s="384"/>
      <c r="AC250" s="1043"/>
      <c r="AD250" s="219"/>
      <c r="AE250" s="384"/>
      <c r="AF250" s="1043"/>
      <c r="AG250" s="385"/>
      <c r="AH250" s="228"/>
      <c r="AI250" s="386"/>
      <c r="AJ250" s="228"/>
      <c r="AK250" s="386"/>
      <c r="AL250" s="228"/>
      <c r="AM250" s="386"/>
      <c r="AN250" s="228"/>
      <c r="AO250" s="386"/>
    </row>
    <row r="251" spans="3:41" s="1092" customFormat="1" ht="30.75" customHeight="1">
      <c r="C251" s="1091"/>
      <c r="D251" s="387"/>
      <c r="E251" s="216"/>
      <c r="F251" s="365"/>
      <c r="G251" s="366"/>
      <c r="H251" s="367"/>
      <c r="I251" s="368"/>
      <c r="J251" s="369"/>
      <c r="K251" s="370"/>
      <c r="L251" s="1168"/>
      <c r="M251" s="370"/>
      <c r="N251" s="382"/>
      <c r="O251" s="381"/>
      <c r="P251" s="382"/>
      <c r="Q251" s="383"/>
      <c r="R251" s="219"/>
      <c r="S251" s="384"/>
      <c r="T251" s="1043"/>
      <c r="U251" s="219"/>
      <c r="V251" s="384"/>
      <c r="W251" s="1043"/>
      <c r="X251" s="219"/>
      <c r="Y251" s="384"/>
      <c r="Z251" s="1043"/>
      <c r="AA251" s="219"/>
      <c r="AB251" s="384"/>
      <c r="AC251" s="1043"/>
      <c r="AD251" s="219"/>
      <c r="AE251" s="384"/>
      <c r="AF251" s="1043"/>
      <c r="AG251" s="385"/>
      <c r="AH251" s="228"/>
      <c r="AI251" s="386"/>
      <c r="AJ251" s="228"/>
      <c r="AK251" s="386"/>
      <c r="AL251" s="228"/>
      <c r="AM251" s="386"/>
      <c r="AN251" s="228"/>
      <c r="AO251" s="386"/>
    </row>
    <row r="252" spans="3:41" s="1092" customFormat="1" ht="30.75" customHeight="1">
      <c r="C252" s="1091"/>
      <c r="D252" s="387"/>
      <c r="E252" s="216"/>
      <c r="F252" s="365"/>
      <c r="G252" s="366"/>
      <c r="H252" s="367"/>
      <c r="I252" s="368"/>
      <c r="J252" s="369"/>
      <c r="K252" s="370"/>
      <c r="L252" s="1168"/>
      <c r="M252" s="370"/>
      <c r="N252" s="382"/>
      <c r="O252" s="381"/>
      <c r="P252" s="382"/>
      <c r="Q252" s="383"/>
      <c r="R252" s="219"/>
      <c r="S252" s="384"/>
      <c r="T252" s="1043"/>
      <c r="U252" s="219"/>
      <c r="V252" s="384"/>
      <c r="W252" s="1043"/>
      <c r="X252" s="219"/>
      <c r="Y252" s="384"/>
      <c r="Z252" s="1043"/>
      <c r="AA252" s="219"/>
      <c r="AB252" s="384"/>
      <c r="AC252" s="1043"/>
      <c r="AD252" s="219"/>
      <c r="AE252" s="384"/>
      <c r="AF252" s="1043"/>
      <c r="AG252" s="385"/>
      <c r="AH252" s="228"/>
      <c r="AI252" s="386"/>
      <c r="AJ252" s="228"/>
      <c r="AK252" s="386"/>
      <c r="AL252" s="228"/>
      <c r="AM252" s="386"/>
      <c r="AN252" s="228"/>
      <c r="AO252" s="386"/>
    </row>
    <row r="253" spans="3:41" s="1092" customFormat="1" ht="30.75" customHeight="1">
      <c r="C253" s="1091"/>
      <c r="D253" s="387"/>
      <c r="E253" s="216"/>
      <c r="F253" s="365"/>
      <c r="G253" s="366"/>
      <c r="H253" s="367"/>
      <c r="I253" s="368"/>
      <c r="J253" s="369"/>
      <c r="K253" s="370"/>
      <c r="L253" s="1168"/>
      <c r="M253" s="370"/>
      <c r="N253" s="382"/>
      <c r="O253" s="381"/>
      <c r="P253" s="382"/>
      <c r="Q253" s="383"/>
      <c r="R253" s="219"/>
      <c r="S253" s="384"/>
      <c r="T253" s="1043"/>
      <c r="U253" s="219"/>
      <c r="V253" s="384"/>
      <c r="W253" s="1043"/>
      <c r="X253" s="219"/>
      <c r="Y253" s="384"/>
      <c r="Z253" s="1043"/>
      <c r="AA253" s="219"/>
      <c r="AB253" s="384"/>
      <c r="AC253" s="1043"/>
      <c r="AD253" s="219"/>
      <c r="AE253" s="384"/>
      <c r="AF253" s="1043"/>
      <c r="AG253" s="385"/>
      <c r="AH253" s="228"/>
      <c r="AI253" s="386"/>
      <c r="AJ253" s="228"/>
      <c r="AK253" s="386"/>
      <c r="AL253" s="228"/>
      <c r="AM253" s="386"/>
      <c r="AN253" s="228"/>
      <c r="AO253" s="386"/>
    </row>
    <row r="254" spans="3:41" s="1092" customFormat="1" ht="30.75" customHeight="1">
      <c r="C254" s="1091"/>
      <c r="D254" s="387"/>
      <c r="E254" s="216"/>
      <c r="F254" s="365"/>
      <c r="G254" s="366"/>
      <c r="H254" s="367"/>
      <c r="I254" s="368"/>
      <c r="J254" s="369"/>
      <c r="K254" s="370"/>
      <c r="L254" s="1168"/>
      <c r="M254" s="370"/>
      <c r="N254" s="382"/>
      <c r="O254" s="381"/>
      <c r="P254" s="382"/>
      <c r="Q254" s="383"/>
      <c r="R254" s="219"/>
      <c r="S254" s="384"/>
      <c r="T254" s="1043"/>
      <c r="U254" s="219"/>
      <c r="V254" s="384"/>
      <c r="W254" s="1043"/>
      <c r="X254" s="219"/>
      <c r="Y254" s="384"/>
      <c r="Z254" s="1043"/>
      <c r="AA254" s="219"/>
      <c r="AB254" s="384"/>
      <c r="AC254" s="1043"/>
      <c r="AD254" s="219"/>
      <c r="AE254" s="384"/>
      <c r="AF254" s="1043"/>
      <c r="AG254" s="385"/>
      <c r="AH254" s="228"/>
      <c r="AI254" s="386"/>
      <c r="AJ254" s="228"/>
      <c r="AK254" s="386"/>
      <c r="AL254" s="228"/>
      <c r="AM254" s="386"/>
      <c r="AN254" s="228"/>
      <c r="AO254" s="386"/>
    </row>
    <row r="255" spans="3:41" s="1092" customFormat="1" ht="30.75" customHeight="1">
      <c r="C255" s="1091"/>
      <c r="D255" s="387"/>
      <c r="E255" s="216"/>
      <c r="F255" s="365"/>
      <c r="G255" s="366"/>
      <c r="H255" s="367"/>
      <c r="I255" s="368"/>
      <c r="J255" s="369"/>
      <c r="K255" s="370"/>
      <c r="L255" s="1168"/>
      <c r="M255" s="370"/>
      <c r="N255" s="382"/>
      <c r="O255" s="381"/>
      <c r="P255" s="382"/>
      <c r="Q255" s="383"/>
      <c r="R255" s="219"/>
      <c r="S255" s="384"/>
      <c r="T255" s="1043"/>
      <c r="U255" s="219"/>
      <c r="V255" s="384"/>
      <c r="W255" s="1043"/>
      <c r="X255" s="219"/>
      <c r="Y255" s="384"/>
      <c r="Z255" s="1043"/>
      <c r="AA255" s="219"/>
      <c r="AB255" s="384"/>
      <c r="AC255" s="1043"/>
      <c r="AD255" s="219"/>
      <c r="AE255" s="384"/>
      <c r="AF255" s="1043"/>
      <c r="AG255" s="385"/>
      <c r="AH255" s="228"/>
      <c r="AI255" s="386"/>
      <c r="AJ255" s="228"/>
      <c r="AK255" s="386"/>
      <c r="AL255" s="228"/>
      <c r="AM255" s="386"/>
      <c r="AN255" s="228"/>
      <c r="AO255" s="386"/>
    </row>
    <row r="256" spans="3:41" s="1092" customFormat="1" ht="30.75" customHeight="1">
      <c r="C256" s="1091"/>
      <c r="D256" s="387"/>
      <c r="E256" s="216"/>
      <c r="F256" s="365"/>
      <c r="G256" s="366"/>
      <c r="H256" s="367"/>
      <c r="I256" s="368"/>
      <c r="J256" s="369"/>
      <c r="K256" s="370"/>
      <c r="L256" s="1168"/>
      <c r="M256" s="370"/>
      <c r="N256" s="382"/>
      <c r="O256" s="381"/>
      <c r="P256" s="382"/>
      <c r="Q256" s="383"/>
      <c r="R256" s="219"/>
      <c r="S256" s="384"/>
      <c r="T256" s="1043"/>
      <c r="U256" s="219"/>
      <c r="V256" s="384"/>
      <c r="W256" s="1043"/>
      <c r="X256" s="219"/>
      <c r="Y256" s="384"/>
      <c r="Z256" s="1043"/>
      <c r="AA256" s="219"/>
      <c r="AB256" s="384"/>
      <c r="AC256" s="1043"/>
      <c r="AD256" s="219"/>
      <c r="AE256" s="384"/>
      <c r="AF256" s="1043"/>
      <c r="AG256" s="385"/>
      <c r="AH256" s="228"/>
      <c r="AI256" s="386"/>
      <c r="AJ256" s="228"/>
      <c r="AK256" s="386"/>
      <c r="AL256" s="228"/>
      <c r="AM256" s="386"/>
      <c r="AN256" s="228"/>
      <c r="AO256" s="386"/>
    </row>
    <row r="257" spans="3:41" s="1092" customFormat="1" ht="30.75" customHeight="1">
      <c r="C257" s="1091"/>
      <c r="D257" s="387"/>
      <c r="E257" s="216"/>
      <c r="F257" s="365"/>
      <c r="G257" s="366"/>
      <c r="H257" s="367"/>
      <c r="I257" s="368"/>
      <c r="J257" s="369"/>
      <c r="K257" s="370"/>
      <c r="L257" s="1168"/>
      <c r="M257" s="370"/>
      <c r="N257" s="382"/>
      <c r="O257" s="381"/>
      <c r="P257" s="382"/>
      <c r="Q257" s="383"/>
      <c r="R257" s="219"/>
      <c r="S257" s="384"/>
      <c r="T257" s="1043"/>
      <c r="U257" s="219"/>
      <c r="V257" s="384"/>
      <c r="W257" s="1043"/>
      <c r="X257" s="219"/>
      <c r="Y257" s="384"/>
      <c r="Z257" s="1043"/>
      <c r="AA257" s="219"/>
      <c r="AB257" s="384"/>
      <c r="AC257" s="1043"/>
      <c r="AD257" s="219"/>
      <c r="AE257" s="384"/>
      <c r="AF257" s="1043"/>
      <c r="AG257" s="385"/>
      <c r="AH257" s="228"/>
      <c r="AI257" s="386"/>
      <c r="AJ257" s="228"/>
      <c r="AK257" s="386"/>
      <c r="AL257" s="228"/>
      <c r="AM257" s="386"/>
      <c r="AN257" s="228"/>
      <c r="AO257" s="386"/>
    </row>
    <row r="258" spans="3:41" s="1092" customFormat="1" ht="30.75" customHeight="1">
      <c r="C258" s="1091"/>
      <c r="D258" s="387"/>
      <c r="E258" s="216"/>
      <c r="F258" s="365"/>
      <c r="G258" s="366"/>
      <c r="H258" s="367"/>
      <c r="I258" s="368"/>
      <c r="J258" s="369"/>
      <c r="K258" s="370"/>
      <c r="L258" s="1168"/>
      <c r="M258" s="370"/>
      <c r="N258" s="382"/>
      <c r="O258" s="381"/>
      <c r="P258" s="382"/>
      <c r="Q258" s="383"/>
      <c r="R258" s="219"/>
      <c r="S258" s="384"/>
      <c r="T258" s="1043"/>
      <c r="U258" s="219"/>
      <c r="V258" s="384"/>
      <c r="W258" s="1043"/>
      <c r="X258" s="219"/>
      <c r="Y258" s="384"/>
      <c r="Z258" s="1043"/>
      <c r="AA258" s="219"/>
      <c r="AB258" s="384"/>
      <c r="AC258" s="1043"/>
      <c r="AD258" s="219"/>
      <c r="AE258" s="384"/>
      <c r="AF258" s="1043"/>
      <c r="AG258" s="385"/>
      <c r="AH258" s="228"/>
      <c r="AI258" s="386"/>
      <c r="AJ258" s="228"/>
      <c r="AK258" s="386"/>
      <c r="AL258" s="228"/>
      <c r="AM258" s="386"/>
      <c r="AN258" s="228"/>
      <c r="AO258" s="386"/>
    </row>
    <row r="259" spans="3:41" s="1092" customFormat="1" ht="30.75" customHeight="1">
      <c r="C259" s="1091"/>
      <c r="D259" s="387"/>
      <c r="E259" s="216"/>
      <c r="F259" s="365"/>
      <c r="G259" s="366"/>
      <c r="H259" s="367"/>
      <c r="I259" s="368"/>
      <c r="J259" s="369"/>
      <c r="K259" s="370"/>
      <c r="L259" s="1168"/>
      <c r="M259" s="370"/>
      <c r="N259" s="382"/>
      <c r="O259" s="381"/>
      <c r="P259" s="382"/>
      <c r="Q259" s="383"/>
      <c r="R259" s="219"/>
      <c r="S259" s="384"/>
      <c r="T259" s="1043"/>
      <c r="U259" s="219"/>
      <c r="V259" s="384"/>
      <c r="W259" s="1043"/>
      <c r="X259" s="219"/>
      <c r="Y259" s="384"/>
      <c r="Z259" s="1043"/>
      <c r="AA259" s="219"/>
      <c r="AB259" s="384"/>
      <c r="AC259" s="1043"/>
      <c r="AD259" s="219"/>
      <c r="AE259" s="384"/>
      <c r="AF259" s="1043"/>
      <c r="AG259" s="385"/>
      <c r="AH259" s="228"/>
      <c r="AI259" s="386"/>
      <c r="AJ259" s="228"/>
      <c r="AK259" s="386"/>
      <c r="AL259" s="228"/>
      <c r="AM259" s="386"/>
      <c r="AN259" s="228"/>
      <c r="AO259" s="386"/>
    </row>
    <row r="260" spans="3:41" s="1092" customFormat="1" ht="30.75" customHeight="1">
      <c r="C260" s="1091"/>
      <c r="D260" s="387"/>
      <c r="E260" s="216"/>
      <c r="F260" s="365"/>
      <c r="G260" s="366"/>
      <c r="H260" s="367"/>
      <c r="I260" s="368"/>
      <c r="J260" s="369"/>
      <c r="K260" s="370"/>
      <c r="L260" s="1168"/>
      <c r="M260" s="370"/>
      <c r="N260" s="382"/>
      <c r="O260" s="381"/>
      <c r="P260" s="382"/>
      <c r="Q260" s="383"/>
      <c r="R260" s="219"/>
      <c r="S260" s="384"/>
      <c r="T260" s="1043"/>
      <c r="U260" s="219"/>
      <c r="V260" s="384"/>
      <c r="W260" s="1043"/>
      <c r="X260" s="219"/>
      <c r="Y260" s="384"/>
      <c r="Z260" s="1043"/>
      <c r="AA260" s="219"/>
      <c r="AB260" s="384"/>
      <c r="AC260" s="1043"/>
      <c r="AD260" s="219"/>
      <c r="AE260" s="384"/>
      <c r="AF260" s="1043"/>
      <c r="AG260" s="385"/>
      <c r="AH260" s="228"/>
      <c r="AI260" s="386"/>
      <c r="AJ260" s="228"/>
      <c r="AK260" s="386"/>
      <c r="AL260" s="228"/>
      <c r="AM260" s="386"/>
      <c r="AN260" s="228"/>
      <c r="AO260" s="386"/>
    </row>
    <row r="261" spans="3:41" s="1092" customFormat="1" ht="30.75" customHeight="1">
      <c r="C261" s="1091"/>
      <c r="D261" s="387"/>
      <c r="E261" s="216"/>
      <c r="F261" s="365"/>
      <c r="G261" s="366"/>
      <c r="H261" s="367"/>
      <c r="I261" s="368"/>
      <c r="J261" s="369"/>
      <c r="K261" s="370"/>
      <c r="L261" s="1168"/>
      <c r="M261" s="370"/>
      <c r="N261" s="382"/>
      <c r="O261" s="381"/>
      <c r="P261" s="382"/>
      <c r="Q261" s="383"/>
      <c r="R261" s="219"/>
      <c r="S261" s="384"/>
      <c r="T261" s="1043"/>
      <c r="U261" s="219"/>
      <c r="V261" s="384"/>
      <c r="W261" s="1043"/>
      <c r="X261" s="219"/>
      <c r="Y261" s="384"/>
      <c r="Z261" s="1043"/>
      <c r="AA261" s="219"/>
      <c r="AB261" s="384"/>
      <c r="AC261" s="1043"/>
      <c r="AD261" s="219"/>
      <c r="AE261" s="384"/>
      <c r="AF261" s="1043"/>
      <c r="AG261" s="385"/>
      <c r="AH261" s="228"/>
      <c r="AI261" s="386"/>
      <c r="AJ261" s="228"/>
      <c r="AK261" s="386"/>
      <c r="AL261" s="228"/>
      <c r="AM261" s="386"/>
      <c r="AN261" s="228"/>
      <c r="AO261" s="386"/>
    </row>
    <row r="262" spans="3:41" s="1092" customFormat="1" ht="30.75" customHeight="1">
      <c r="C262" s="1091"/>
      <c r="D262" s="387"/>
      <c r="E262" s="216"/>
      <c r="F262" s="365"/>
      <c r="G262" s="366"/>
      <c r="H262" s="367"/>
      <c r="I262" s="368"/>
      <c r="J262" s="369"/>
      <c r="K262" s="370"/>
      <c r="L262" s="1168"/>
      <c r="M262" s="370"/>
      <c r="N262" s="382"/>
      <c r="O262" s="381"/>
      <c r="P262" s="382"/>
      <c r="Q262" s="383"/>
      <c r="R262" s="219"/>
      <c r="S262" s="384"/>
      <c r="T262" s="1043"/>
      <c r="U262" s="219"/>
      <c r="V262" s="384"/>
      <c r="W262" s="1043"/>
      <c r="X262" s="219"/>
      <c r="Y262" s="384"/>
      <c r="Z262" s="1043"/>
      <c r="AA262" s="219"/>
      <c r="AB262" s="384"/>
      <c r="AC262" s="1043"/>
      <c r="AD262" s="219"/>
      <c r="AE262" s="384"/>
      <c r="AF262" s="1043"/>
      <c r="AG262" s="385"/>
      <c r="AH262" s="228"/>
      <c r="AI262" s="386"/>
      <c r="AJ262" s="228"/>
      <c r="AK262" s="386"/>
      <c r="AL262" s="228"/>
      <c r="AM262" s="386"/>
      <c r="AN262" s="228"/>
      <c r="AO262" s="386"/>
    </row>
    <row r="263" spans="3:41" s="1092" customFormat="1" ht="30.75" customHeight="1">
      <c r="C263" s="1091"/>
      <c r="D263" s="387"/>
      <c r="E263" s="216"/>
      <c r="F263" s="365"/>
      <c r="G263" s="366"/>
      <c r="H263" s="367"/>
      <c r="I263" s="368"/>
      <c r="J263" s="369"/>
      <c r="K263" s="370"/>
      <c r="L263" s="1168"/>
      <c r="M263" s="370"/>
      <c r="N263" s="382"/>
      <c r="O263" s="381"/>
      <c r="P263" s="382"/>
      <c r="Q263" s="383"/>
      <c r="R263" s="219"/>
      <c r="S263" s="384"/>
      <c r="T263" s="1043"/>
      <c r="U263" s="219"/>
      <c r="V263" s="384"/>
      <c r="W263" s="1043"/>
      <c r="X263" s="219"/>
      <c r="Y263" s="384"/>
      <c r="Z263" s="1043"/>
      <c r="AA263" s="219"/>
      <c r="AB263" s="384"/>
      <c r="AC263" s="1043"/>
      <c r="AD263" s="219"/>
      <c r="AE263" s="384"/>
      <c r="AF263" s="1043"/>
      <c r="AG263" s="385"/>
      <c r="AH263" s="228"/>
      <c r="AI263" s="386"/>
      <c r="AJ263" s="228"/>
      <c r="AK263" s="386"/>
      <c r="AL263" s="228"/>
      <c r="AM263" s="386"/>
      <c r="AN263" s="228"/>
      <c r="AO263" s="386"/>
    </row>
    <row r="264" spans="3:41" s="1092" customFormat="1" ht="30.75" customHeight="1">
      <c r="C264" s="1091"/>
      <c r="D264" s="387"/>
      <c r="E264" s="216"/>
      <c r="F264" s="365"/>
      <c r="G264" s="366"/>
      <c r="H264" s="367"/>
      <c r="I264" s="368"/>
      <c r="J264" s="369"/>
      <c r="K264" s="370"/>
      <c r="L264" s="1168"/>
      <c r="M264" s="370"/>
      <c r="N264" s="382"/>
      <c r="O264" s="381"/>
      <c r="P264" s="382"/>
      <c r="Q264" s="383"/>
      <c r="R264" s="219"/>
      <c r="S264" s="384"/>
      <c r="T264" s="1043"/>
      <c r="U264" s="219"/>
      <c r="V264" s="384"/>
      <c r="W264" s="1043"/>
      <c r="X264" s="219"/>
      <c r="Y264" s="384"/>
      <c r="Z264" s="1043"/>
      <c r="AA264" s="219"/>
      <c r="AB264" s="384"/>
      <c r="AC264" s="1043"/>
      <c r="AD264" s="219"/>
      <c r="AE264" s="384"/>
      <c r="AF264" s="1043"/>
      <c r="AG264" s="385"/>
      <c r="AH264" s="228"/>
      <c r="AI264" s="386"/>
      <c r="AJ264" s="228"/>
      <c r="AK264" s="386"/>
      <c r="AL264" s="228"/>
      <c r="AM264" s="386"/>
      <c r="AN264" s="228"/>
      <c r="AO264" s="386"/>
    </row>
    <row r="265" spans="3:41" s="1092" customFormat="1" ht="30.75" customHeight="1">
      <c r="C265" s="1091"/>
      <c r="D265" s="387"/>
      <c r="E265" s="216"/>
      <c r="F265" s="365"/>
      <c r="G265" s="366"/>
      <c r="H265" s="367"/>
      <c r="I265" s="368"/>
      <c r="J265" s="369"/>
      <c r="K265" s="370"/>
      <c r="L265" s="1168"/>
      <c r="M265" s="370"/>
      <c r="N265" s="382"/>
      <c r="O265" s="381"/>
      <c r="P265" s="382"/>
      <c r="Q265" s="383"/>
      <c r="R265" s="219"/>
      <c r="S265" s="384"/>
      <c r="T265" s="1043"/>
      <c r="U265" s="219"/>
      <c r="V265" s="384"/>
      <c r="W265" s="1043"/>
      <c r="X265" s="219"/>
      <c r="Y265" s="384"/>
      <c r="Z265" s="1043"/>
      <c r="AA265" s="219"/>
      <c r="AB265" s="384"/>
      <c r="AC265" s="1043"/>
      <c r="AD265" s="219"/>
      <c r="AE265" s="384"/>
      <c r="AF265" s="1043"/>
      <c r="AG265" s="385"/>
      <c r="AH265" s="228"/>
      <c r="AI265" s="386"/>
      <c r="AJ265" s="228"/>
      <c r="AK265" s="386"/>
      <c r="AL265" s="228"/>
      <c r="AM265" s="386"/>
      <c r="AN265" s="228"/>
      <c r="AO265" s="386"/>
    </row>
    <row r="266" spans="3:41" s="1092" customFormat="1" ht="30.75" customHeight="1">
      <c r="C266" s="1091"/>
      <c r="D266" s="387"/>
      <c r="E266" s="216"/>
      <c r="F266" s="365"/>
      <c r="G266" s="366"/>
      <c r="H266" s="367"/>
      <c r="I266" s="368"/>
      <c r="J266" s="369"/>
      <c r="K266" s="370"/>
      <c r="L266" s="1168"/>
      <c r="M266" s="370"/>
      <c r="N266" s="382"/>
      <c r="O266" s="381"/>
      <c r="P266" s="382"/>
      <c r="Q266" s="383"/>
      <c r="R266" s="219"/>
      <c r="S266" s="384"/>
      <c r="T266" s="1043"/>
      <c r="U266" s="219"/>
      <c r="V266" s="384"/>
      <c r="W266" s="1043"/>
      <c r="X266" s="219"/>
      <c r="Y266" s="384"/>
      <c r="Z266" s="1043"/>
      <c r="AA266" s="219"/>
      <c r="AB266" s="384"/>
      <c r="AC266" s="1043"/>
      <c r="AD266" s="219"/>
      <c r="AE266" s="384"/>
      <c r="AF266" s="1043"/>
      <c r="AG266" s="385"/>
      <c r="AH266" s="228"/>
      <c r="AI266" s="386"/>
      <c r="AJ266" s="228"/>
      <c r="AK266" s="386"/>
      <c r="AL266" s="228"/>
      <c r="AM266" s="386"/>
      <c r="AN266" s="228"/>
      <c r="AO266" s="386"/>
    </row>
    <row r="267" spans="3:41" s="1092" customFormat="1" ht="30.75" customHeight="1">
      <c r="C267" s="1091"/>
      <c r="D267" s="387"/>
      <c r="E267" s="216"/>
      <c r="F267" s="365"/>
      <c r="G267" s="366"/>
      <c r="H267" s="367"/>
      <c r="I267" s="368"/>
      <c r="J267" s="369"/>
      <c r="K267" s="370"/>
      <c r="L267" s="1168"/>
      <c r="M267" s="370"/>
      <c r="N267" s="382"/>
      <c r="O267" s="381"/>
      <c r="P267" s="382"/>
      <c r="Q267" s="383"/>
      <c r="R267" s="219"/>
      <c r="S267" s="384"/>
      <c r="T267" s="1043"/>
      <c r="U267" s="219"/>
      <c r="V267" s="384"/>
      <c r="W267" s="1043"/>
      <c r="X267" s="219"/>
      <c r="Y267" s="384"/>
      <c r="Z267" s="1043"/>
      <c r="AA267" s="219"/>
      <c r="AB267" s="384"/>
      <c r="AC267" s="1043"/>
      <c r="AD267" s="219"/>
      <c r="AE267" s="384"/>
      <c r="AF267" s="1043"/>
      <c r="AG267" s="385"/>
      <c r="AH267" s="228"/>
      <c r="AI267" s="386"/>
      <c r="AJ267" s="228"/>
      <c r="AK267" s="386"/>
      <c r="AL267" s="228"/>
      <c r="AM267" s="386"/>
      <c r="AN267" s="228"/>
      <c r="AO267" s="386"/>
    </row>
    <row r="268" spans="3:41" s="1092" customFormat="1" ht="30.75" customHeight="1">
      <c r="C268" s="1091"/>
      <c r="D268" s="387"/>
      <c r="E268" s="216"/>
      <c r="F268" s="365"/>
      <c r="G268" s="366"/>
      <c r="H268" s="367"/>
      <c r="I268" s="368"/>
      <c r="J268" s="369"/>
      <c r="K268" s="370"/>
      <c r="L268" s="1168"/>
      <c r="M268" s="370"/>
      <c r="N268" s="382"/>
      <c r="O268" s="381"/>
      <c r="P268" s="382"/>
      <c r="Q268" s="383"/>
      <c r="R268" s="219"/>
      <c r="S268" s="384"/>
      <c r="T268" s="1043"/>
      <c r="U268" s="219"/>
      <c r="V268" s="384"/>
      <c r="W268" s="1043"/>
      <c r="X268" s="219"/>
      <c r="Y268" s="384"/>
      <c r="Z268" s="1043"/>
      <c r="AA268" s="219"/>
      <c r="AB268" s="384"/>
      <c r="AC268" s="1043"/>
      <c r="AD268" s="219"/>
      <c r="AE268" s="384"/>
      <c r="AF268" s="1043"/>
      <c r="AG268" s="385"/>
      <c r="AH268" s="228"/>
      <c r="AI268" s="386"/>
      <c r="AJ268" s="228"/>
      <c r="AK268" s="386"/>
      <c r="AL268" s="228"/>
      <c r="AM268" s="386"/>
      <c r="AN268" s="228"/>
      <c r="AO268" s="386"/>
    </row>
    <row r="269" spans="3:41" s="1092" customFormat="1" ht="30.75" customHeight="1">
      <c r="C269" s="1091"/>
      <c r="D269" s="387"/>
      <c r="E269" s="216"/>
      <c r="F269" s="365"/>
      <c r="G269" s="366"/>
      <c r="H269" s="367"/>
      <c r="I269" s="368"/>
      <c r="J269" s="369"/>
      <c r="K269" s="370"/>
      <c r="L269" s="1168"/>
      <c r="M269" s="370"/>
      <c r="N269" s="382"/>
      <c r="O269" s="381"/>
      <c r="P269" s="382"/>
      <c r="Q269" s="383"/>
      <c r="R269" s="219"/>
      <c r="S269" s="384"/>
      <c r="T269" s="1043"/>
      <c r="U269" s="219"/>
      <c r="V269" s="384"/>
      <c r="W269" s="1043"/>
      <c r="X269" s="219"/>
      <c r="Y269" s="384"/>
      <c r="Z269" s="1043"/>
      <c r="AA269" s="219"/>
      <c r="AB269" s="384"/>
      <c r="AC269" s="1043"/>
      <c r="AD269" s="219"/>
      <c r="AE269" s="384"/>
      <c r="AF269" s="1043"/>
      <c r="AG269" s="385"/>
      <c r="AH269" s="228"/>
      <c r="AI269" s="386"/>
      <c r="AJ269" s="228"/>
      <c r="AK269" s="386"/>
      <c r="AL269" s="228"/>
      <c r="AM269" s="386"/>
      <c r="AN269" s="228"/>
      <c r="AO269" s="386"/>
    </row>
    <row r="270" spans="3:41" s="1092" customFormat="1" ht="30.75" customHeight="1">
      <c r="C270" s="1091"/>
      <c r="D270" s="387"/>
      <c r="E270" s="216"/>
      <c r="F270" s="365"/>
      <c r="G270" s="366"/>
      <c r="H270" s="367"/>
      <c r="I270" s="368"/>
      <c r="J270" s="369"/>
      <c r="K270" s="370"/>
      <c r="L270" s="1168"/>
      <c r="M270" s="370"/>
      <c r="N270" s="382"/>
      <c r="O270" s="381"/>
      <c r="P270" s="382"/>
      <c r="Q270" s="383"/>
      <c r="R270" s="219"/>
      <c r="S270" s="384"/>
      <c r="T270" s="1043"/>
      <c r="U270" s="219"/>
      <c r="V270" s="384"/>
      <c r="W270" s="1043"/>
      <c r="X270" s="219"/>
      <c r="Y270" s="384"/>
      <c r="Z270" s="1043"/>
      <c r="AA270" s="219"/>
      <c r="AB270" s="384"/>
      <c r="AC270" s="1043"/>
      <c r="AD270" s="219"/>
      <c r="AE270" s="384"/>
      <c r="AF270" s="1043"/>
      <c r="AG270" s="385"/>
      <c r="AH270" s="228"/>
      <c r="AI270" s="386"/>
      <c r="AJ270" s="228"/>
      <c r="AK270" s="386"/>
      <c r="AL270" s="228"/>
      <c r="AM270" s="386"/>
      <c r="AN270" s="228"/>
      <c r="AO270" s="386"/>
    </row>
    <row r="271" spans="3:41" s="1092" customFormat="1" ht="30.75" customHeight="1">
      <c r="C271" s="1091"/>
      <c r="D271" s="387"/>
      <c r="E271" s="216"/>
      <c r="F271" s="365"/>
      <c r="G271" s="366"/>
      <c r="H271" s="367"/>
      <c r="I271" s="368"/>
      <c r="J271" s="369"/>
      <c r="K271" s="370"/>
      <c r="L271" s="1168"/>
      <c r="M271" s="370"/>
      <c r="N271" s="382"/>
      <c r="O271" s="381"/>
      <c r="P271" s="382"/>
      <c r="Q271" s="383"/>
      <c r="R271" s="219"/>
      <c r="S271" s="384"/>
      <c r="T271" s="1043"/>
      <c r="U271" s="219"/>
      <c r="V271" s="384"/>
      <c r="W271" s="1043"/>
      <c r="X271" s="219"/>
      <c r="Y271" s="384"/>
      <c r="Z271" s="1043"/>
      <c r="AA271" s="219"/>
      <c r="AB271" s="384"/>
      <c r="AC271" s="1043"/>
      <c r="AD271" s="219"/>
      <c r="AE271" s="384"/>
      <c r="AF271" s="1043"/>
      <c r="AG271" s="385"/>
      <c r="AH271" s="228"/>
      <c r="AI271" s="386"/>
      <c r="AJ271" s="228"/>
      <c r="AK271" s="386"/>
      <c r="AL271" s="228"/>
      <c r="AM271" s="386"/>
      <c r="AN271" s="228"/>
      <c r="AO271" s="386"/>
    </row>
    <row r="272" spans="3:41" s="1092" customFormat="1" ht="30.75" customHeight="1">
      <c r="C272" s="1091"/>
      <c r="D272" s="387"/>
      <c r="E272" s="216"/>
      <c r="F272" s="365"/>
      <c r="G272" s="366"/>
      <c r="H272" s="367"/>
      <c r="I272" s="368"/>
      <c r="J272" s="369"/>
      <c r="K272" s="370"/>
      <c r="L272" s="1168"/>
      <c r="M272" s="370"/>
      <c r="N272" s="382"/>
      <c r="O272" s="381"/>
      <c r="P272" s="382"/>
      <c r="Q272" s="383"/>
      <c r="R272" s="219"/>
      <c r="S272" s="384"/>
      <c r="T272" s="1043"/>
      <c r="U272" s="219"/>
      <c r="V272" s="384"/>
      <c r="W272" s="1043"/>
      <c r="X272" s="219"/>
      <c r="Y272" s="384"/>
      <c r="Z272" s="1043"/>
      <c r="AA272" s="219"/>
      <c r="AB272" s="384"/>
      <c r="AC272" s="1043"/>
      <c r="AD272" s="219"/>
      <c r="AE272" s="384"/>
      <c r="AF272" s="1043"/>
      <c r="AG272" s="385"/>
      <c r="AH272" s="228"/>
      <c r="AI272" s="386"/>
      <c r="AJ272" s="228"/>
      <c r="AK272" s="386"/>
      <c r="AL272" s="228"/>
      <c r="AM272" s="386"/>
      <c r="AN272" s="228"/>
      <c r="AO272" s="386"/>
    </row>
    <row r="273" spans="3:41" s="1092" customFormat="1" ht="30.75" customHeight="1">
      <c r="C273" s="1091"/>
      <c r="D273" s="387"/>
      <c r="E273" s="216"/>
      <c r="F273" s="365"/>
      <c r="G273" s="366"/>
      <c r="H273" s="367"/>
      <c r="I273" s="368"/>
      <c r="J273" s="369"/>
      <c r="K273" s="370"/>
      <c r="L273" s="1168"/>
      <c r="M273" s="370"/>
      <c r="N273" s="382"/>
      <c r="O273" s="381"/>
      <c r="P273" s="382"/>
      <c r="Q273" s="383"/>
      <c r="R273" s="219"/>
      <c r="S273" s="384"/>
      <c r="T273" s="1043"/>
      <c r="U273" s="219"/>
      <c r="V273" s="384"/>
      <c r="W273" s="1043"/>
      <c r="X273" s="219"/>
      <c r="Y273" s="384"/>
      <c r="Z273" s="1043"/>
      <c r="AA273" s="219"/>
      <c r="AB273" s="384"/>
      <c r="AC273" s="1043"/>
      <c r="AD273" s="219"/>
      <c r="AE273" s="384"/>
      <c r="AF273" s="1043"/>
      <c r="AG273" s="385"/>
      <c r="AH273" s="228"/>
      <c r="AI273" s="386"/>
      <c r="AJ273" s="228"/>
      <c r="AK273" s="386"/>
      <c r="AL273" s="228"/>
      <c r="AM273" s="386"/>
      <c r="AN273" s="228"/>
      <c r="AO273" s="386"/>
    </row>
    <row r="274" spans="3:41" s="1092" customFormat="1" ht="30.75" customHeight="1">
      <c r="C274" s="1091"/>
      <c r="D274" s="387"/>
      <c r="E274" s="216"/>
      <c r="F274" s="365"/>
      <c r="G274" s="366"/>
      <c r="H274" s="367"/>
      <c r="I274" s="368"/>
      <c r="J274" s="369"/>
      <c r="K274" s="370"/>
      <c r="L274" s="1168"/>
      <c r="M274" s="370"/>
      <c r="N274" s="382"/>
      <c r="O274" s="381"/>
      <c r="P274" s="382"/>
      <c r="Q274" s="383"/>
      <c r="R274" s="219"/>
      <c r="S274" s="384"/>
      <c r="T274" s="1043"/>
      <c r="U274" s="219"/>
      <c r="V274" s="384"/>
      <c r="W274" s="1043"/>
      <c r="X274" s="219"/>
      <c r="Y274" s="384"/>
      <c r="Z274" s="1043"/>
      <c r="AA274" s="219"/>
      <c r="AB274" s="384"/>
      <c r="AC274" s="1043"/>
      <c r="AD274" s="219"/>
      <c r="AE274" s="384"/>
      <c r="AF274" s="1043"/>
      <c r="AG274" s="385"/>
      <c r="AH274" s="228"/>
      <c r="AI274" s="386"/>
      <c r="AJ274" s="228"/>
      <c r="AK274" s="386"/>
      <c r="AL274" s="228"/>
      <c r="AM274" s="386"/>
      <c r="AN274" s="228"/>
      <c r="AO274" s="386"/>
    </row>
    <row r="275" spans="3:41" s="1092" customFormat="1" ht="30.75" customHeight="1">
      <c r="C275" s="1091"/>
      <c r="D275" s="387"/>
      <c r="E275" s="216"/>
      <c r="F275" s="365"/>
      <c r="G275" s="366"/>
      <c r="H275" s="367"/>
      <c r="I275" s="368"/>
      <c r="J275" s="369"/>
      <c r="K275" s="370"/>
      <c r="L275" s="1168"/>
      <c r="M275" s="370"/>
      <c r="N275" s="382"/>
      <c r="O275" s="381"/>
      <c r="P275" s="382"/>
      <c r="Q275" s="383"/>
      <c r="R275" s="219"/>
      <c r="S275" s="384"/>
      <c r="T275" s="1043"/>
      <c r="U275" s="219"/>
      <c r="V275" s="384"/>
      <c r="W275" s="1043"/>
      <c r="X275" s="219"/>
      <c r="Y275" s="384"/>
      <c r="Z275" s="1043"/>
      <c r="AA275" s="219"/>
      <c r="AB275" s="384"/>
      <c r="AC275" s="1043"/>
      <c r="AD275" s="219"/>
      <c r="AE275" s="384"/>
      <c r="AF275" s="1043"/>
      <c r="AG275" s="385"/>
      <c r="AH275" s="228"/>
      <c r="AI275" s="386"/>
      <c r="AJ275" s="228"/>
      <c r="AK275" s="386"/>
      <c r="AL275" s="228"/>
      <c r="AM275" s="386"/>
      <c r="AN275" s="228"/>
      <c r="AO275" s="386"/>
    </row>
    <row r="276" spans="3:41" s="1092" customFormat="1" ht="30.75" customHeight="1">
      <c r="C276" s="1091"/>
      <c r="D276" s="387"/>
      <c r="E276" s="216"/>
      <c r="F276" s="365"/>
      <c r="G276" s="366"/>
      <c r="H276" s="367"/>
      <c r="I276" s="368"/>
      <c r="J276" s="369"/>
      <c r="K276" s="370"/>
      <c r="L276" s="1168"/>
      <c r="M276" s="370"/>
      <c r="N276" s="382"/>
      <c r="O276" s="381"/>
      <c r="P276" s="382"/>
      <c r="Q276" s="383"/>
      <c r="R276" s="219"/>
      <c r="S276" s="384"/>
      <c r="T276" s="1043"/>
      <c r="U276" s="219"/>
      <c r="V276" s="384"/>
      <c r="W276" s="1043"/>
      <c r="X276" s="219"/>
      <c r="Y276" s="384"/>
      <c r="Z276" s="1043"/>
      <c r="AA276" s="219"/>
      <c r="AB276" s="384"/>
      <c r="AC276" s="1043"/>
      <c r="AD276" s="219"/>
      <c r="AE276" s="384"/>
      <c r="AF276" s="1043"/>
      <c r="AG276" s="385"/>
      <c r="AH276" s="228"/>
      <c r="AI276" s="386"/>
      <c r="AJ276" s="228"/>
      <c r="AK276" s="386"/>
      <c r="AL276" s="228"/>
      <c r="AM276" s="386"/>
      <c r="AN276" s="228"/>
      <c r="AO276" s="386"/>
    </row>
    <row r="277" spans="3:41" s="1092" customFormat="1" ht="30.75" customHeight="1">
      <c r="C277" s="1091"/>
      <c r="D277" s="387"/>
      <c r="E277" s="216"/>
      <c r="F277" s="365"/>
      <c r="G277" s="366"/>
      <c r="H277" s="367"/>
      <c r="I277" s="368"/>
      <c r="J277" s="369"/>
      <c r="K277" s="370"/>
      <c r="L277" s="1168"/>
      <c r="M277" s="370"/>
      <c r="N277" s="382"/>
      <c r="O277" s="381"/>
      <c r="P277" s="382"/>
      <c r="Q277" s="383"/>
      <c r="R277" s="219"/>
      <c r="S277" s="384"/>
      <c r="T277" s="1043"/>
      <c r="U277" s="219"/>
      <c r="V277" s="384"/>
      <c r="W277" s="1043"/>
      <c r="X277" s="219"/>
      <c r="Y277" s="384"/>
      <c r="Z277" s="1043"/>
      <c r="AA277" s="219"/>
      <c r="AB277" s="384"/>
      <c r="AC277" s="1043"/>
      <c r="AD277" s="219"/>
      <c r="AE277" s="384"/>
      <c r="AF277" s="1043"/>
      <c r="AG277" s="385"/>
      <c r="AH277" s="228"/>
      <c r="AI277" s="386"/>
      <c r="AJ277" s="228"/>
      <c r="AK277" s="386"/>
      <c r="AL277" s="228"/>
      <c r="AM277" s="386"/>
      <c r="AN277" s="228"/>
      <c r="AO277" s="386"/>
    </row>
    <row r="278" spans="3:41" s="1092" customFormat="1" ht="30.75" customHeight="1">
      <c r="C278" s="1091"/>
      <c r="D278" s="387"/>
      <c r="E278" s="216"/>
      <c r="F278" s="365"/>
      <c r="G278" s="366"/>
      <c r="H278" s="367"/>
      <c r="I278" s="368"/>
      <c r="J278" s="369"/>
      <c r="K278" s="370"/>
      <c r="L278" s="1168"/>
      <c r="M278" s="370"/>
      <c r="N278" s="382"/>
      <c r="O278" s="381"/>
      <c r="P278" s="382"/>
      <c r="Q278" s="383"/>
      <c r="R278" s="219"/>
      <c r="S278" s="384"/>
      <c r="T278" s="1043"/>
      <c r="U278" s="219"/>
      <c r="V278" s="384"/>
      <c r="W278" s="1043"/>
      <c r="X278" s="219"/>
      <c r="Y278" s="384"/>
      <c r="Z278" s="1043"/>
      <c r="AA278" s="219"/>
      <c r="AB278" s="384"/>
      <c r="AC278" s="1043"/>
      <c r="AD278" s="219"/>
      <c r="AE278" s="384"/>
      <c r="AF278" s="1043"/>
      <c r="AG278" s="385"/>
      <c r="AH278" s="228"/>
      <c r="AI278" s="386"/>
      <c r="AJ278" s="228"/>
      <c r="AK278" s="386"/>
      <c r="AL278" s="228"/>
      <c r="AM278" s="386"/>
      <c r="AN278" s="228"/>
      <c r="AO278" s="386"/>
    </row>
    <row r="279" spans="3:41" s="1092" customFormat="1" ht="30.75" customHeight="1">
      <c r="C279" s="1091"/>
      <c r="D279" s="387"/>
      <c r="E279" s="216"/>
      <c r="F279" s="365"/>
      <c r="G279" s="366"/>
      <c r="H279" s="367"/>
      <c r="I279" s="368"/>
      <c r="J279" s="369"/>
      <c r="K279" s="370"/>
      <c r="L279" s="1168"/>
      <c r="M279" s="370"/>
      <c r="N279" s="382"/>
      <c r="O279" s="381"/>
      <c r="P279" s="382"/>
      <c r="Q279" s="383"/>
      <c r="R279" s="219"/>
      <c r="S279" s="384"/>
      <c r="T279" s="1043"/>
      <c r="U279" s="219"/>
      <c r="V279" s="384"/>
      <c r="W279" s="1043"/>
      <c r="X279" s="219"/>
      <c r="Y279" s="384"/>
      <c r="Z279" s="1043"/>
      <c r="AA279" s="219"/>
      <c r="AB279" s="384"/>
      <c r="AC279" s="1043"/>
      <c r="AD279" s="219"/>
      <c r="AE279" s="384"/>
      <c r="AF279" s="1043"/>
      <c r="AG279" s="385"/>
      <c r="AH279" s="228"/>
      <c r="AI279" s="386"/>
      <c r="AJ279" s="228"/>
      <c r="AK279" s="386"/>
      <c r="AL279" s="228"/>
      <c r="AM279" s="386"/>
      <c r="AN279" s="228"/>
      <c r="AO279" s="386"/>
    </row>
    <row r="280" spans="3:41" s="1092" customFormat="1" ht="30.75" customHeight="1">
      <c r="C280" s="1091"/>
      <c r="D280" s="387"/>
      <c r="E280" s="216"/>
      <c r="F280" s="365"/>
      <c r="G280" s="366"/>
      <c r="H280" s="367"/>
      <c r="I280" s="368"/>
      <c r="J280" s="369"/>
      <c r="K280" s="370"/>
      <c r="L280" s="1168"/>
      <c r="M280" s="370"/>
      <c r="N280" s="382"/>
      <c r="O280" s="381"/>
      <c r="P280" s="382"/>
      <c r="Q280" s="383"/>
      <c r="R280" s="219"/>
      <c r="S280" s="384"/>
      <c r="T280" s="1043"/>
      <c r="U280" s="219"/>
      <c r="V280" s="384"/>
      <c r="W280" s="1043"/>
      <c r="X280" s="219"/>
      <c r="Y280" s="384"/>
      <c r="Z280" s="1043"/>
      <c r="AA280" s="219"/>
      <c r="AB280" s="384"/>
      <c r="AC280" s="1043"/>
      <c r="AD280" s="219"/>
      <c r="AE280" s="384"/>
      <c r="AF280" s="1043"/>
      <c r="AG280" s="385"/>
      <c r="AH280" s="228"/>
      <c r="AI280" s="386"/>
      <c r="AJ280" s="228"/>
      <c r="AK280" s="386"/>
      <c r="AL280" s="228"/>
      <c r="AM280" s="386"/>
      <c r="AN280" s="228"/>
      <c r="AO280" s="386"/>
    </row>
    <row r="281" spans="3:41" s="1092" customFormat="1" ht="30.75" customHeight="1">
      <c r="C281" s="1091"/>
      <c r="D281" s="387"/>
      <c r="E281" s="216"/>
      <c r="F281" s="365"/>
      <c r="G281" s="366"/>
      <c r="H281" s="367"/>
      <c r="I281" s="368"/>
      <c r="J281" s="369"/>
      <c r="K281" s="370"/>
      <c r="L281" s="1168"/>
      <c r="M281" s="370"/>
      <c r="N281" s="382"/>
      <c r="O281" s="381"/>
      <c r="P281" s="382"/>
      <c r="Q281" s="383"/>
      <c r="R281" s="219"/>
      <c r="S281" s="384"/>
      <c r="T281" s="1043"/>
      <c r="U281" s="219"/>
      <c r="V281" s="384"/>
      <c r="W281" s="1043"/>
      <c r="X281" s="219"/>
      <c r="Y281" s="384"/>
      <c r="Z281" s="1043"/>
      <c r="AA281" s="219"/>
      <c r="AB281" s="384"/>
      <c r="AC281" s="1043"/>
      <c r="AD281" s="219"/>
      <c r="AE281" s="384"/>
      <c r="AF281" s="1043"/>
      <c r="AG281" s="385"/>
      <c r="AH281" s="228"/>
      <c r="AI281" s="386"/>
      <c r="AJ281" s="228"/>
      <c r="AK281" s="386"/>
      <c r="AL281" s="228"/>
      <c r="AM281" s="386"/>
      <c r="AN281" s="228"/>
      <c r="AO281" s="386"/>
    </row>
    <row r="282" spans="3:41" s="1092" customFormat="1" ht="30.75" customHeight="1">
      <c r="C282" s="1091"/>
      <c r="D282" s="387"/>
      <c r="E282" s="216"/>
      <c r="F282" s="365"/>
      <c r="G282" s="366"/>
      <c r="H282" s="367"/>
      <c r="I282" s="368"/>
      <c r="J282" s="369"/>
      <c r="K282" s="370"/>
      <c r="L282" s="1168"/>
      <c r="M282" s="370"/>
      <c r="N282" s="382"/>
      <c r="O282" s="381"/>
      <c r="P282" s="382"/>
      <c r="Q282" s="383"/>
      <c r="R282" s="219"/>
      <c r="S282" s="384"/>
      <c r="T282" s="1043"/>
      <c r="U282" s="219"/>
      <c r="V282" s="384"/>
      <c r="W282" s="1043"/>
      <c r="X282" s="219"/>
      <c r="Y282" s="384"/>
      <c r="Z282" s="1043"/>
      <c r="AA282" s="219"/>
      <c r="AB282" s="384"/>
      <c r="AC282" s="1043"/>
      <c r="AD282" s="219"/>
      <c r="AE282" s="384"/>
      <c r="AF282" s="1043"/>
      <c r="AG282" s="385"/>
      <c r="AH282" s="228"/>
      <c r="AI282" s="386"/>
      <c r="AJ282" s="228"/>
      <c r="AK282" s="386"/>
      <c r="AL282" s="228"/>
      <c r="AM282" s="386"/>
      <c r="AN282" s="228"/>
      <c r="AO282" s="386"/>
    </row>
    <row r="283" spans="3:41" s="1092" customFormat="1" ht="30.75" customHeight="1">
      <c r="C283" s="1091"/>
      <c r="D283" s="387"/>
      <c r="E283" s="216"/>
      <c r="F283" s="365"/>
      <c r="G283" s="366"/>
      <c r="H283" s="367"/>
      <c r="I283" s="368"/>
      <c r="J283" s="369"/>
      <c r="K283" s="370"/>
      <c r="L283" s="1168"/>
      <c r="M283" s="370"/>
      <c r="N283" s="382"/>
      <c r="O283" s="381"/>
      <c r="P283" s="382"/>
      <c r="Q283" s="383"/>
      <c r="R283" s="219"/>
      <c r="S283" s="384"/>
      <c r="T283" s="1043"/>
      <c r="U283" s="219"/>
      <c r="V283" s="384"/>
      <c r="W283" s="1043"/>
      <c r="X283" s="219"/>
      <c r="Y283" s="384"/>
      <c r="Z283" s="1043"/>
      <c r="AA283" s="219"/>
      <c r="AB283" s="384"/>
      <c r="AC283" s="1043"/>
      <c r="AD283" s="219"/>
      <c r="AE283" s="384"/>
      <c r="AF283" s="1043"/>
      <c r="AG283" s="385"/>
      <c r="AH283" s="228"/>
      <c r="AI283" s="386"/>
      <c r="AJ283" s="228"/>
      <c r="AK283" s="386"/>
      <c r="AL283" s="228"/>
      <c r="AM283" s="386"/>
      <c r="AN283" s="228"/>
      <c r="AO283" s="386"/>
    </row>
    <row r="284" spans="3:41" s="1092" customFormat="1" ht="30.75" customHeight="1">
      <c r="C284" s="1091"/>
      <c r="D284" s="387"/>
      <c r="E284" s="216"/>
      <c r="F284" s="365"/>
      <c r="G284" s="366"/>
      <c r="H284" s="367"/>
      <c r="I284" s="368"/>
      <c r="J284" s="369"/>
      <c r="K284" s="370"/>
      <c r="L284" s="1168"/>
      <c r="M284" s="370"/>
      <c r="N284" s="382"/>
      <c r="O284" s="381"/>
      <c r="P284" s="382"/>
      <c r="Q284" s="383"/>
      <c r="R284" s="219"/>
      <c r="S284" s="384"/>
      <c r="T284" s="1043"/>
      <c r="U284" s="219"/>
      <c r="V284" s="384"/>
      <c r="W284" s="1043"/>
      <c r="X284" s="219"/>
      <c r="Y284" s="384"/>
      <c r="Z284" s="1043"/>
      <c r="AA284" s="219"/>
      <c r="AB284" s="384"/>
      <c r="AC284" s="1043"/>
      <c r="AD284" s="219"/>
      <c r="AE284" s="384"/>
      <c r="AF284" s="1043"/>
      <c r="AG284" s="385"/>
      <c r="AH284" s="228"/>
      <c r="AI284" s="386"/>
      <c r="AJ284" s="228"/>
      <c r="AK284" s="386"/>
      <c r="AL284" s="228"/>
      <c r="AM284" s="386"/>
      <c r="AN284" s="228"/>
      <c r="AO284" s="386"/>
    </row>
    <row r="285" spans="3:41" s="1092" customFormat="1" ht="30.75" customHeight="1">
      <c r="C285" s="1091"/>
      <c r="D285" s="387"/>
      <c r="E285" s="216"/>
      <c r="F285" s="365"/>
      <c r="G285" s="366"/>
      <c r="H285" s="367"/>
      <c r="I285" s="368"/>
      <c r="J285" s="369"/>
      <c r="K285" s="370"/>
      <c r="L285" s="1168"/>
      <c r="M285" s="370"/>
      <c r="N285" s="382"/>
      <c r="O285" s="381"/>
      <c r="P285" s="382"/>
      <c r="Q285" s="383"/>
      <c r="R285" s="219"/>
      <c r="S285" s="384"/>
      <c r="T285" s="1043"/>
      <c r="U285" s="219"/>
      <c r="V285" s="384"/>
      <c r="W285" s="1043"/>
      <c r="X285" s="219"/>
      <c r="Y285" s="384"/>
      <c r="Z285" s="1043"/>
      <c r="AA285" s="219"/>
      <c r="AB285" s="384"/>
      <c r="AC285" s="1043"/>
      <c r="AD285" s="219"/>
      <c r="AE285" s="384"/>
      <c r="AF285" s="1043"/>
      <c r="AG285" s="385"/>
      <c r="AH285" s="228"/>
      <c r="AI285" s="386"/>
      <c r="AJ285" s="228"/>
      <c r="AK285" s="386"/>
      <c r="AL285" s="228"/>
      <c r="AM285" s="386"/>
      <c r="AN285" s="228"/>
      <c r="AO285" s="386"/>
    </row>
    <row r="286" spans="3:41" s="1092" customFormat="1" ht="30.75" customHeight="1">
      <c r="C286" s="1091"/>
      <c r="D286" s="387"/>
      <c r="E286" s="216"/>
      <c r="F286" s="365"/>
      <c r="G286" s="366"/>
      <c r="H286" s="367"/>
      <c r="I286" s="368"/>
      <c r="J286" s="369"/>
      <c r="K286" s="370"/>
      <c r="L286" s="1168"/>
      <c r="M286" s="370"/>
      <c r="N286" s="382"/>
      <c r="O286" s="381"/>
      <c r="P286" s="382"/>
      <c r="Q286" s="383"/>
      <c r="R286" s="219"/>
      <c r="S286" s="384"/>
      <c r="T286" s="1043"/>
      <c r="U286" s="219"/>
      <c r="V286" s="384"/>
      <c r="W286" s="1043"/>
      <c r="X286" s="219"/>
      <c r="Y286" s="384"/>
      <c r="Z286" s="1043"/>
      <c r="AA286" s="219"/>
      <c r="AB286" s="384"/>
      <c r="AC286" s="1043"/>
      <c r="AD286" s="219"/>
      <c r="AE286" s="384"/>
      <c r="AF286" s="1043"/>
      <c r="AG286" s="385"/>
      <c r="AH286" s="228"/>
      <c r="AI286" s="386"/>
      <c r="AJ286" s="228"/>
      <c r="AK286" s="386"/>
      <c r="AL286" s="228"/>
      <c r="AM286" s="386"/>
      <c r="AN286" s="228"/>
      <c r="AO286" s="386"/>
    </row>
    <row r="287" spans="3:41" s="1092" customFormat="1" ht="30.75" customHeight="1">
      <c r="C287" s="1091"/>
      <c r="D287" s="387"/>
      <c r="E287" s="216"/>
      <c r="F287" s="365"/>
      <c r="G287" s="366"/>
      <c r="H287" s="367"/>
      <c r="I287" s="368"/>
      <c r="J287" s="369"/>
      <c r="K287" s="370"/>
      <c r="L287" s="1168"/>
      <c r="M287" s="370"/>
      <c r="N287" s="382"/>
      <c r="O287" s="381"/>
      <c r="P287" s="382"/>
      <c r="Q287" s="383"/>
      <c r="R287" s="219"/>
      <c r="S287" s="384"/>
      <c r="T287" s="1043"/>
      <c r="U287" s="219"/>
      <c r="V287" s="384"/>
      <c r="W287" s="1043"/>
      <c r="X287" s="219"/>
      <c r="Y287" s="384"/>
      <c r="Z287" s="1043"/>
      <c r="AA287" s="219"/>
      <c r="AB287" s="384"/>
      <c r="AC287" s="1043"/>
      <c r="AD287" s="219"/>
      <c r="AE287" s="384"/>
      <c r="AF287" s="1043"/>
      <c r="AG287" s="385"/>
      <c r="AH287" s="228"/>
      <c r="AI287" s="386"/>
      <c r="AJ287" s="228"/>
      <c r="AK287" s="386"/>
      <c r="AL287" s="228"/>
      <c r="AM287" s="386"/>
      <c r="AN287" s="228"/>
      <c r="AO287" s="386"/>
    </row>
    <row r="288" spans="3:41" s="1092" customFormat="1" ht="30.75" customHeight="1">
      <c r="C288" s="1091"/>
      <c r="D288" s="387"/>
      <c r="E288" s="216"/>
      <c r="F288" s="365"/>
      <c r="G288" s="366"/>
      <c r="H288" s="367"/>
      <c r="I288" s="368"/>
      <c r="J288" s="369"/>
      <c r="K288" s="370"/>
      <c r="L288" s="1168"/>
      <c r="M288" s="370"/>
      <c r="N288" s="382"/>
      <c r="O288" s="381"/>
      <c r="P288" s="382"/>
      <c r="Q288" s="383"/>
      <c r="R288" s="219"/>
      <c r="S288" s="384"/>
      <c r="T288" s="1043"/>
      <c r="U288" s="219"/>
      <c r="V288" s="384"/>
      <c r="W288" s="1043"/>
      <c r="X288" s="219"/>
      <c r="Y288" s="384"/>
      <c r="Z288" s="1043"/>
      <c r="AA288" s="219"/>
      <c r="AB288" s="384"/>
      <c r="AC288" s="1043"/>
      <c r="AD288" s="219"/>
      <c r="AE288" s="384"/>
      <c r="AF288" s="1043"/>
      <c r="AG288" s="385"/>
      <c r="AH288" s="228"/>
      <c r="AI288" s="386"/>
      <c r="AJ288" s="228"/>
      <c r="AK288" s="386"/>
      <c r="AL288" s="228"/>
      <c r="AM288" s="386"/>
      <c r="AN288" s="228"/>
      <c r="AO288" s="386"/>
    </row>
    <row r="289" spans="3:41" s="1092" customFormat="1" ht="30.75" customHeight="1">
      <c r="C289" s="1091"/>
      <c r="D289" s="387"/>
      <c r="E289" s="216"/>
      <c r="F289" s="365"/>
      <c r="G289" s="366"/>
      <c r="H289" s="367"/>
      <c r="I289" s="368"/>
      <c r="J289" s="369"/>
      <c r="K289" s="370"/>
      <c r="L289" s="1168"/>
      <c r="M289" s="370"/>
      <c r="N289" s="382"/>
      <c r="O289" s="381"/>
      <c r="P289" s="382"/>
      <c r="Q289" s="383"/>
      <c r="R289" s="219"/>
      <c r="S289" s="384"/>
      <c r="T289" s="1043"/>
      <c r="U289" s="219"/>
      <c r="V289" s="384"/>
      <c r="W289" s="1043"/>
      <c r="X289" s="219"/>
      <c r="Y289" s="384"/>
      <c r="Z289" s="1043"/>
      <c r="AA289" s="219"/>
      <c r="AB289" s="384"/>
      <c r="AC289" s="1043"/>
      <c r="AD289" s="219"/>
      <c r="AE289" s="384"/>
      <c r="AF289" s="1043"/>
      <c r="AG289" s="385"/>
      <c r="AH289" s="228"/>
      <c r="AI289" s="386"/>
      <c r="AJ289" s="228"/>
      <c r="AK289" s="386"/>
      <c r="AL289" s="228"/>
      <c r="AM289" s="386"/>
      <c r="AN289" s="228"/>
      <c r="AO289" s="386"/>
    </row>
    <row r="290" spans="3:41" s="1092" customFormat="1" ht="30.75" customHeight="1">
      <c r="C290" s="1091"/>
      <c r="D290" s="387"/>
      <c r="E290" s="216"/>
      <c r="F290" s="365"/>
      <c r="G290" s="366"/>
      <c r="H290" s="367"/>
      <c r="I290" s="368"/>
      <c r="J290" s="369"/>
      <c r="K290" s="370"/>
      <c r="L290" s="1168"/>
      <c r="M290" s="370"/>
      <c r="N290" s="382"/>
      <c r="O290" s="381"/>
      <c r="P290" s="382"/>
      <c r="Q290" s="383"/>
      <c r="R290" s="219"/>
      <c r="S290" s="384"/>
      <c r="T290" s="1043"/>
      <c r="U290" s="219"/>
      <c r="V290" s="384"/>
      <c r="W290" s="1043"/>
      <c r="X290" s="219"/>
      <c r="Y290" s="384"/>
      <c r="Z290" s="1043"/>
      <c r="AA290" s="219"/>
      <c r="AB290" s="384"/>
      <c r="AC290" s="1043"/>
      <c r="AD290" s="219"/>
      <c r="AE290" s="384"/>
      <c r="AF290" s="1043"/>
      <c r="AG290" s="385"/>
      <c r="AH290" s="228"/>
      <c r="AI290" s="386"/>
      <c r="AJ290" s="228"/>
      <c r="AK290" s="386"/>
      <c r="AL290" s="228"/>
      <c r="AM290" s="386"/>
      <c r="AN290" s="228"/>
      <c r="AO290" s="386"/>
    </row>
    <row r="291" spans="3:41" s="1092" customFormat="1" ht="30.75" customHeight="1">
      <c r="C291" s="1091"/>
      <c r="D291" s="387"/>
      <c r="E291" s="216"/>
      <c r="F291" s="365"/>
      <c r="G291" s="366"/>
      <c r="H291" s="367"/>
      <c r="I291" s="368"/>
      <c r="J291" s="369"/>
      <c r="K291" s="370"/>
      <c r="L291" s="1168"/>
      <c r="M291" s="370"/>
      <c r="N291" s="382"/>
      <c r="O291" s="381"/>
      <c r="P291" s="382"/>
      <c r="Q291" s="383"/>
      <c r="R291" s="219"/>
      <c r="S291" s="384"/>
      <c r="T291" s="1043"/>
      <c r="U291" s="219"/>
      <c r="V291" s="384"/>
      <c r="W291" s="1043"/>
      <c r="X291" s="219"/>
      <c r="Y291" s="384"/>
      <c r="Z291" s="1043"/>
      <c r="AA291" s="219"/>
      <c r="AB291" s="384"/>
      <c r="AC291" s="1043"/>
      <c r="AD291" s="219"/>
      <c r="AE291" s="384"/>
      <c r="AF291" s="1043"/>
      <c r="AG291" s="385"/>
      <c r="AH291" s="228"/>
      <c r="AI291" s="386"/>
      <c r="AJ291" s="228"/>
      <c r="AK291" s="386"/>
      <c r="AL291" s="228"/>
      <c r="AM291" s="386"/>
      <c r="AN291" s="228"/>
      <c r="AO291" s="386"/>
    </row>
    <row r="292" spans="3:41" s="1092" customFormat="1" ht="30.75" customHeight="1">
      <c r="C292" s="1091"/>
      <c r="D292" s="387"/>
      <c r="E292" s="216"/>
      <c r="F292" s="365"/>
      <c r="G292" s="366"/>
      <c r="H292" s="367"/>
      <c r="I292" s="368"/>
      <c r="J292" s="369"/>
      <c r="K292" s="370"/>
      <c r="L292" s="1168"/>
      <c r="M292" s="370"/>
      <c r="N292" s="382"/>
      <c r="O292" s="381"/>
      <c r="P292" s="382"/>
      <c r="Q292" s="383"/>
      <c r="R292" s="219"/>
      <c r="S292" s="384"/>
      <c r="T292" s="1043"/>
      <c r="U292" s="219"/>
      <c r="V292" s="384"/>
      <c r="W292" s="1043"/>
      <c r="X292" s="219"/>
      <c r="Y292" s="384"/>
      <c r="Z292" s="1043"/>
      <c r="AA292" s="219"/>
      <c r="AB292" s="384"/>
      <c r="AC292" s="1043"/>
      <c r="AD292" s="219"/>
      <c r="AE292" s="384"/>
      <c r="AF292" s="1043"/>
      <c r="AG292" s="385"/>
      <c r="AH292" s="228"/>
      <c r="AI292" s="386"/>
      <c r="AJ292" s="228"/>
      <c r="AK292" s="386"/>
      <c r="AL292" s="228"/>
      <c r="AM292" s="386"/>
      <c r="AN292" s="228"/>
      <c r="AO292" s="386"/>
    </row>
    <row r="293" spans="3:41" s="1092" customFormat="1" ht="30.75" customHeight="1">
      <c r="C293" s="1091"/>
      <c r="D293" s="387"/>
      <c r="E293" s="216"/>
      <c r="F293" s="365"/>
      <c r="G293" s="366"/>
      <c r="H293" s="367"/>
      <c r="I293" s="368"/>
      <c r="J293" s="369"/>
      <c r="K293" s="370"/>
      <c r="L293" s="1168"/>
      <c r="M293" s="370"/>
      <c r="N293" s="382"/>
      <c r="O293" s="381"/>
      <c r="P293" s="382"/>
      <c r="Q293" s="383"/>
      <c r="R293" s="219"/>
      <c r="S293" s="384"/>
      <c r="T293" s="1043"/>
      <c r="U293" s="219"/>
      <c r="V293" s="384"/>
      <c r="W293" s="1043"/>
      <c r="X293" s="219"/>
      <c r="Y293" s="384"/>
      <c r="Z293" s="1043"/>
      <c r="AA293" s="219"/>
      <c r="AB293" s="384"/>
      <c r="AC293" s="1043"/>
      <c r="AD293" s="219"/>
      <c r="AE293" s="384"/>
      <c r="AF293" s="1043"/>
      <c r="AG293" s="385"/>
      <c r="AH293" s="228"/>
      <c r="AI293" s="386"/>
      <c r="AJ293" s="228"/>
      <c r="AK293" s="386"/>
      <c r="AL293" s="228"/>
      <c r="AM293" s="386"/>
      <c r="AN293" s="228"/>
      <c r="AO293" s="386"/>
    </row>
    <row r="294" spans="3:41" s="1092" customFormat="1" ht="30.75" customHeight="1">
      <c r="C294" s="1091"/>
      <c r="D294" s="387"/>
      <c r="E294" s="216"/>
      <c r="F294" s="365"/>
      <c r="G294" s="366"/>
      <c r="H294" s="367"/>
      <c r="I294" s="368"/>
      <c r="J294" s="369"/>
      <c r="K294" s="370"/>
      <c r="L294" s="1168"/>
      <c r="M294" s="370"/>
      <c r="N294" s="382"/>
      <c r="O294" s="381"/>
      <c r="P294" s="382"/>
      <c r="Q294" s="383"/>
      <c r="R294" s="219"/>
      <c r="S294" s="384"/>
      <c r="T294" s="1043"/>
      <c r="U294" s="219"/>
      <c r="V294" s="384"/>
      <c r="W294" s="1043"/>
      <c r="X294" s="219"/>
      <c r="Y294" s="384"/>
      <c r="Z294" s="1043"/>
      <c r="AA294" s="219"/>
      <c r="AB294" s="384"/>
      <c r="AC294" s="1043"/>
      <c r="AD294" s="219"/>
      <c r="AE294" s="384"/>
      <c r="AF294" s="1043"/>
      <c r="AG294" s="385"/>
      <c r="AH294" s="228"/>
      <c r="AI294" s="386"/>
      <c r="AJ294" s="228"/>
      <c r="AK294" s="386"/>
      <c r="AL294" s="228"/>
      <c r="AM294" s="386"/>
      <c r="AN294" s="228"/>
      <c r="AO294" s="386"/>
    </row>
    <row r="295" spans="3:41" s="1092" customFormat="1" ht="30.75" customHeight="1">
      <c r="C295" s="1091"/>
      <c r="D295" s="387"/>
      <c r="E295" s="216"/>
      <c r="F295" s="365"/>
      <c r="G295" s="366"/>
      <c r="H295" s="367"/>
      <c r="I295" s="368"/>
      <c r="J295" s="369"/>
      <c r="K295" s="370"/>
      <c r="L295" s="1168"/>
      <c r="M295" s="370"/>
      <c r="N295" s="382"/>
      <c r="O295" s="381"/>
      <c r="P295" s="382"/>
      <c r="Q295" s="383"/>
      <c r="R295" s="219"/>
      <c r="S295" s="384"/>
      <c r="T295" s="1043"/>
      <c r="U295" s="219"/>
      <c r="V295" s="384"/>
      <c r="W295" s="1043"/>
      <c r="X295" s="219"/>
      <c r="Y295" s="384"/>
      <c r="Z295" s="1043"/>
      <c r="AA295" s="219"/>
      <c r="AB295" s="384"/>
      <c r="AC295" s="1043"/>
      <c r="AD295" s="219"/>
      <c r="AE295" s="384"/>
      <c r="AF295" s="1043"/>
      <c r="AG295" s="385"/>
      <c r="AH295" s="228"/>
      <c r="AI295" s="386"/>
      <c r="AJ295" s="228"/>
      <c r="AK295" s="386"/>
      <c r="AL295" s="228"/>
      <c r="AM295" s="386"/>
      <c r="AN295" s="228"/>
      <c r="AO295" s="386"/>
    </row>
    <row r="296" spans="3:41" s="1092" customFormat="1" ht="30.75" customHeight="1">
      <c r="C296" s="1091"/>
      <c r="D296" s="387"/>
      <c r="E296" s="216"/>
      <c r="F296" s="365"/>
      <c r="G296" s="366"/>
      <c r="H296" s="367"/>
      <c r="I296" s="368"/>
      <c r="J296" s="369"/>
      <c r="K296" s="370"/>
      <c r="L296" s="1168"/>
      <c r="M296" s="370"/>
      <c r="N296" s="382"/>
      <c r="O296" s="381"/>
      <c r="P296" s="382"/>
      <c r="Q296" s="383"/>
      <c r="R296" s="219"/>
      <c r="S296" s="384"/>
      <c r="T296" s="1043"/>
      <c r="U296" s="219"/>
      <c r="V296" s="384"/>
      <c r="W296" s="1043"/>
      <c r="X296" s="219"/>
      <c r="Y296" s="384"/>
      <c r="Z296" s="1043"/>
      <c r="AA296" s="219"/>
      <c r="AB296" s="384"/>
      <c r="AC296" s="1043"/>
      <c r="AD296" s="219"/>
      <c r="AE296" s="384"/>
      <c r="AF296" s="1043"/>
      <c r="AG296" s="385"/>
      <c r="AH296" s="228"/>
      <c r="AI296" s="386"/>
      <c r="AJ296" s="228"/>
      <c r="AK296" s="386"/>
      <c r="AL296" s="228"/>
      <c r="AM296" s="386"/>
      <c r="AN296" s="228"/>
      <c r="AO296" s="386"/>
    </row>
    <row r="297" spans="3:41" s="1092" customFormat="1" ht="30.75" customHeight="1">
      <c r="C297" s="1091"/>
      <c r="D297" s="387"/>
      <c r="E297" s="216"/>
      <c r="F297" s="365"/>
      <c r="G297" s="366"/>
      <c r="H297" s="367"/>
      <c r="I297" s="368"/>
      <c r="J297" s="369"/>
      <c r="K297" s="370"/>
      <c r="L297" s="1168"/>
      <c r="M297" s="370"/>
      <c r="N297" s="382"/>
      <c r="O297" s="381"/>
      <c r="P297" s="382"/>
      <c r="Q297" s="383"/>
      <c r="R297" s="219"/>
      <c r="S297" s="384"/>
      <c r="T297" s="1043"/>
      <c r="U297" s="219"/>
      <c r="V297" s="384"/>
      <c r="W297" s="1043"/>
      <c r="X297" s="219"/>
      <c r="Y297" s="384"/>
      <c r="Z297" s="1043"/>
      <c r="AA297" s="219"/>
      <c r="AB297" s="384"/>
      <c r="AC297" s="1043"/>
      <c r="AD297" s="219"/>
      <c r="AE297" s="384"/>
      <c r="AF297" s="1043"/>
      <c r="AG297" s="385"/>
      <c r="AH297" s="228"/>
      <c r="AI297" s="386"/>
      <c r="AJ297" s="228"/>
      <c r="AK297" s="386"/>
      <c r="AL297" s="228"/>
      <c r="AM297" s="386"/>
      <c r="AN297" s="228"/>
      <c r="AO297" s="386"/>
    </row>
    <row r="298" spans="3:41" s="1092" customFormat="1" ht="30.75" customHeight="1">
      <c r="C298" s="1091"/>
      <c r="D298" s="387"/>
      <c r="E298" s="216"/>
      <c r="F298" s="365"/>
      <c r="G298" s="366"/>
      <c r="H298" s="367"/>
      <c r="I298" s="368"/>
      <c r="J298" s="369"/>
      <c r="K298" s="370"/>
      <c r="L298" s="1168"/>
      <c r="M298" s="370"/>
      <c r="N298" s="382"/>
      <c r="O298" s="381"/>
      <c r="P298" s="382"/>
      <c r="Q298" s="383"/>
      <c r="R298" s="219"/>
      <c r="S298" s="384"/>
      <c r="T298" s="1043"/>
      <c r="U298" s="219"/>
      <c r="V298" s="384"/>
      <c r="W298" s="1043"/>
      <c r="X298" s="219"/>
      <c r="Y298" s="384"/>
      <c r="Z298" s="1043"/>
      <c r="AA298" s="219"/>
      <c r="AB298" s="384"/>
      <c r="AC298" s="1043"/>
      <c r="AD298" s="219"/>
      <c r="AE298" s="384"/>
      <c r="AF298" s="1043"/>
      <c r="AG298" s="385"/>
      <c r="AH298" s="228"/>
      <c r="AI298" s="386"/>
      <c r="AJ298" s="228"/>
      <c r="AK298" s="386"/>
      <c r="AL298" s="228"/>
      <c r="AM298" s="386"/>
      <c r="AN298" s="228"/>
      <c r="AO298" s="386"/>
    </row>
    <row r="299" spans="3:41" s="1092" customFormat="1" ht="30.75" customHeight="1">
      <c r="C299" s="1091"/>
      <c r="D299" s="387"/>
      <c r="E299" s="216"/>
      <c r="F299" s="365"/>
      <c r="G299" s="366"/>
      <c r="H299" s="367"/>
      <c r="I299" s="368"/>
      <c r="J299" s="369"/>
      <c r="K299" s="370"/>
      <c r="L299" s="1168"/>
      <c r="M299" s="370"/>
      <c r="N299" s="382"/>
      <c r="O299" s="381"/>
      <c r="P299" s="382"/>
      <c r="Q299" s="383"/>
      <c r="R299" s="219"/>
      <c r="S299" s="384"/>
      <c r="T299" s="1043"/>
      <c r="U299" s="219"/>
      <c r="V299" s="384"/>
      <c r="W299" s="1043"/>
      <c r="X299" s="219"/>
      <c r="Y299" s="384"/>
      <c r="Z299" s="1043"/>
      <c r="AA299" s="219"/>
      <c r="AB299" s="384"/>
      <c r="AC299" s="1043"/>
      <c r="AD299" s="219"/>
      <c r="AE299" s="384"/>
      <c r="AF299" s="1043"/>
      <c r="AG299" s="385"/>
      <c r="AH299" s="228"/>
      <c r="AI299" s="386"/>
      <c r="AJ299" s="228"/>
      <c r="AK299" s="386"/>
      <c r="AL299" s="228"/>
      <c r="AM299" s="386"/>
      <c r="AN299" s="228"/>
      <c r="AO299" s="386"/>
    </row>
    <row r="300" spans="3:41" s="1092" customFormat="1" ht="30.75" customHeight="1">
      <c r="C300" s="1091"/>
      <c r="D300" s="387"/>
      <c r="E300" s="216"/>
      <c r="F300" s="365"/>
      <c r="G300" s="366"/>
      <c r="H300" s="367"/>
      <c r="I300" s="368"/>
      <c r="J300" s="369"/>
      <c r="K300" s="370"/>
      <c r="L300" s="1168"/>
      <c r="M300" s="370"/>
      <c r="N300" s="382"/>
      <c r="O300" s="381"/>
      <c r="P300" s="382"/>
      <c r="Q300" s="383"/>
      <c r="R300" s="219"/>
      <c r="S300" s="384"/>
      <c r="T300" s="1043"/>
      <c r="U300" s="219"/>
      <c r="V300" s="384"/>
      <c r="W300" s="1043"/>
      <c r="X300" s="219"/>
      <c r="Y300" s="384"/>
      <c r="Z300" s="1043"/>
      <c r="AA300" s="219"/>
      <c r="AB300" s="384"/>
      <c r="AC300" s="1043"/>
      <c r="AD300" s="219"/>
      <c r="AE300" s="384"/>
      <c r="AF300" s="1043"/>
      <c r="AG300" s="385"/>
      <c r="AH300" s="228"/>
      <c r="AI300" s="386"/>
      <c r="AJ300" s="228"/>
      <c r="AK300" s="386"/>
      <c r="AL300" s="228"/>
      <c r="AM300" s="386"/>
      <c r="AN300" s="228"/>
      <c r="AO300" s="386"/>
    </row>
    <row r="301" spans="3:41" s="1092" customFormat="1" ht="30.75" customHeight="1">
      <c r="C301" s="1091"/>
      <c r="D301" s="387"/>
      <c r="E301" s="216"/>
      <c r="F301" s="365"/>
      <c r="G301" s="366"/>
      <c r="H301" s="367"/>
      <c r="I301" s="368"/>
      <c r="J301" s="369"/>
      <c r="K301" s="370"/>
      <c r="L301" s="1168"/>
      <c r="M301" s="370"/>
      <c r="N301" s="382"/>
      <c r="O301" s="381"/>
      <c r="P301" s="382"/>
      <c r="Q301" s="383"/>
      <c r="R301" s="219"/>
      <c r="S301" s="384"/>
      <c r="T301" s="1043"/>
      <c r="U301" s="219"/>
      <c r="V301" s="384"/>
      <c r="W301" s="1043"/>
      <c r="X301" s="219"/>
      <c r="Y301" s="384"/>
      <c r="Z301" s="1043"/>
      <c r="AA301" s="219"/>
      <c r="AB301" s="384"/>
      <c r="AC301" s="1043"/>
      <c r="AD301" s="219"/>
      <c r="AE301" s="384"/>
      <c r="AF301" s="1043"/>
      <c r="AG301" s="385"/>
      <c r="AH301" s="228"/>
      <c r="AI301" s="386"/>
      <c r="AJ301" s="228"/>
      <c r="AK301" s="386"/>
      <c r="AL301" s="228"/>
      <c r="AM301" s="386"/>
      <c r="AN301" s="228"/>
      <c r="AO301" s="386"/>
    </row>
    <row r="302" spans="3:41" s="1092" customFormat="1" ht="30.75" customHeight="1">
      <c r="C302" s="1091"/>
      <c r="D302" s="387"/>
      <c r="E302" s="216"/>
      <c r="F302" s="365"/>
      <c r="G302" s="366"/>
      <c r="H302" s="367"/>
      <c r="I302" s="368"/>
      <c r="J302" s="369"/>
      <c r="K302" s="370"/>
      <c r="L302" s="1168"/>
      <c r="M302" s="370"/>
      <c r="N302" s="382"/>
      <c r="O302" s="381"/>
      <c r="P302" s="382"/>
      <c r="Q302" s="383"/>
      <c r="R302" s="219"/>
      <c r="S302" s="384"/>
      <c r="T302" s="1043"/>
      <c r="U302" s="219"/>
      <c r="V302" s="384"/>
      <c r="W302" s="1043"/>
      <c r="X302" s="219"/>
      <c r="Y302" s="384"/>
      <c r="Z302" s="1043"/>
      <c r="AA302" s="219"/>
      <c r="AB302" s="384"/>
      <c r="AC302" s="1043"/>
      <c r="AD302" s="219"/>
      <c r="AE302" s="384"/>
      <c r="AF302" s="1043"/>
      <c r="AG302" s="385"/>
      <c r="AH302" s="228"/>
      <c r="AI302" s="386"/>
      <c r="AJ302" s="228"/>
      <c r="AK302" s="386"/>
      <c r="AL302" s="228"/>
      <c r="AM302" s="386"/>
      <c r="AN302" s="228"/>
      <c r="AO302" s="386"/>
    </row>
    <row r="303" spans="3:41" s="1092" customFormat="1" ht="30.75" customHeight="1">
      <c r="C303" s="1091"/>
      <c r="D303" s="387"/>
      <c r="E303" s="216"/>
      <c r="F303" s="365"/>
      <c r="G303" s="366"/>
      <c r="H303" s="367"/>
      <c r="I303" s="368"/>
      <c r="J303" s="369"/>
      <c r="K303" s="370"/>
      <c r="L303" s="1168"/>
      <c r="M303" s="370"/>
      <c r="N303" s="382"/>
      <c r="O303" s="381"/>
      <c r="P303" s="382"/>
      <c r="Q303" s="383"/>
      <c r="R303" s="219"/>
      <c r="S303" s="384"/>
      <c r="T303" s="1043"/>
      <c r="U303" s="219"/>
      <c r="V303" s="384"/>
      <c r="W303" s="1043"/>
      <c r="X303" s="219"/>
      <c r="Y303" s="384"/>
      <c r="Z303" s="1043"/>
      <c r="AA303" s="219"/>
      <c r="AB303" s="384"/>
      <c r="AC303" s="1043"/>
      <c r="AD303" s="219"/>
      <c r="AE303" s="384"/>
      <c r="AF303" s="1043"/>
      <c r="AG303" s="385"/>
      <c r="AH303" s="228"/>
      <c r="AI303" s="386"/>
      <c r="AJ303" s="228"/>
      <c r="AK303" s="386"/>
      <c r="AL303" s="228"/>
      <c r="AM303" s="386"/>
      <c r="AN303" s="228"/>
      <c r="AO303" s="386"/>
    </row>
    <row r="304" spans="3:41" s="1092" customFormat="1" ht="30.75" customHeight="1">
      <c r="C304" s="1091"/>
      <c r="D304" s="387"/>
      <c r="E304" s="216"/>
      <c r="F304" s="365"/>
      <c r="G304" s="366"/>
      <c r="H304" s="367"/>
      <c r="I304" s="368"/>
      <c r="J304" s="369"/>
      <c r="K304" s="370"/>
      <c r="L304" s="1168"/>
      <c r="M304" s="370"/>
      <c r="N304" s="382"/>
      <c r="O304" s="381"/>
      <c r="P304" s="382"/>
      <c r="Q304" s="383"/>
      <c r="R304" s="219"/>
      <c r="S304" s="384"/>
      <c r="T304" s="1043"/>
      <c r="U304" s="219"/>
      <c r="V304" s="384"/>
      <c r="W304" s="1043"/>
      <c r="X304" s="219"/>
      <c r="Y304" s="384"/>
      <c r="Z304" s="1043"/>
      <c r="AA304" s="219"/>
      <c r="AB304" s="384"/>
      <c r="AC304" s="1043"/>
      <c r="AD304" s="219"/>
      <c r="AE304" s="384"/>
      <c r="AF304" s="1043"/>
      <c r="AG304" s="385"/>
      <c r="AH304" s="228"/>
      <c r="AI304" s="386"/>
      <c r="AJ304" s="228"/>
      <c r="AK304" s="386"/>
      <c r="AL304" s="228"/>
      <c r="AM304" s="386"/>
      <c r="AN304" s="228"/>
      <c r="AO304" s="386"/>
    </row>
    <row r="305" spans="3:41" s="1092" customFormat="1" ht="30.75" customHeight="1">
      <c r="C305" s="1091"/>
      <c r="D305" s="387"/>
      <c r="E305" s="216"/>
      <c r="F305" s="365"/>
      <c r="G305" s="366"/>
      <c r="H305" s="367"/>
      <c r="I305" s="368"/>
      <c r="J305" s="369"/>
      <c r="K305" s="370"/>
      <c r="L305" s="1168"/>
      <c r="M305" s="370"/>
      <c r="N305" s="382"/>
      <c r="O305" s="381"/>
      <c r="P305" s="382"/>
      <c r="Q305" s="383"/>
      <c r="R305" s="219"/>
      <c r="S305" s="384"/>
      <c r="T305" s="1043"/>
      <c r="U305" s="219"/>
      <c r="V305" s="384"/>
      <c r="W305" s="1043"/>
      <c r="X305" s="219"/>
      <c r="Y305" s="384"/>
      <c r="Z305" s="1043"/>
      <c r="AA305" s="219"/>
      <c r="AB305" s="384"/>
      <c r="AC305" s="1043"/>
      <c r="AD305" s="219"/>
      <c r="AE305" s="384"/>
      <c r="AF305" s="1043"/>
      <c r="AG305" s="385"/>
      <c r="AH305" s="228"/>
      <c r="AI305" s="386"/>
      <c r="AJ305" s="228"/>
      <c r="AK305" s="386"/>
      <c r="AL305" s="228"/>
      <c r="AM305" s="386"/>
      <c r="AN305" s="228"/>
      <c r="AO305" s="386"/>
    </row>
    <row r="306" spans="3:41" s="1092" customFormat="1" ht="30.75" customHeight="1">
      <c r="C306" s="1091"/>
      <c r="D306" s="387"/>
      <c r="E306" s="216"/>
      <c r="F306" s="365"/>
      <c r="G306" s="366"/>
      <c r="H306" s="367"/>
      <c r="I306" s="368"/>
      <c r="J306" s="369"/>
      <c r="K306" s="370"/>
      <c r="L306" s="1168"/>
      <c r="M306" s="370"/>
      <c r="N306" s="382"/>
      <c r="O306" s="381"/>
      <c r="P306" s="382"/>
      <c r="Q306" s="383"/>
      <c r="R306" s="219"/>
      <c r="S306" s="384"/>
      <c r="T306" s="1043"/>
      <c r="U306" s="219"/>
      <c r="V306" s="384"/>
      <c r="W306" s="1043"/>
      <c r="X306" s="219"/>
      <c r="Y306" s="384"/>
      <c r="Z306" s="1043"/>
      <c r="AA306" s="219"/>
      <c r="AB306" s="384"/>
      <c r="AC306" s="1043"/>
      <c r="AD306" s="219"/>
      <c r="AE306" s="384"/>
      <c r="AF306" s="1043"/>
      <c r="AG306" s="385"/>
      <c r="AH306" s="228"/>
      <c r="AI306" s="386"/>
      <c r="AJ306" s="228"/>
      <c r="AK306" s="386"/>
      <c r="AL306" s="228"/>
      <c r="AM306" s="386"/>
      <c r="AN306" s="228"/>
      <c r="AO306" s="386"/>
    </row>
    <row r="307" spans="3:41" s="1092" customFormat="1" ht="30.75" customHeight="1">
      <c r="C307" s="1091"/>
      <c r="D307" s="387"/>
      <c r="E307" s="216"/>
      <c r="F307" s="365"/>
      <c r="G307" s="366"/>
      <c r="H307" s="367"/>
      <c r="I307" s="368"/>
      <c r="J307" s="369"/>
      <c r="K307" s="370"/>
      <c r="L307" s="1168"/>
      <c r="M307" s="370"/>
      <c r="N307" s="382"/>
      <c r="O307" s="381"/>
      <c r="P307" s="382"/>
      <c r="Q307" s="383"/>
      <c r="R307" s="219"/>
      <c r="S307" s="384"/>
      <c r="T307" s="1043"/>
      <c r="U307" s="219"/>
      <c r="V307" s="384"/>
      <c r="W307" s="1043"/>
      <c r="X307" s="219"/>
      <c r="Y307" s="384"/>
      <c r="Z307" s="1043"/>
      <c r="AA307" s="219"/>
      <c r="AB307" s="384"/>
      <c r="AC307" s="1043"/>
      <c r="AD307" s="219"/>
      <c r="AE307" s="384"/>
      <c r="AF307" s="1043"/>
      <c r="AG307" s="385"/>
      <c r="AH307" s="228"/>
      <c r="AI307" s="386"/>
      <c r="AJ307" s="228"/>
      <c r="AK307" s="386"/>
      <c r="AL307" s="228"/>
      <c r="AM307" s="386"/>
      <c r="AN307" s="228"/>
      <c r="AO307" s="386"/>
    </row>
    <row r="308" spans="3:41" s="1092" customFormat="1" ht="30.75" customHeight="1">
      <c r="C308" s="1091"/>
      <c r="D308" s="387"/>
      <c r="E308" s="216"/>
      <c r="F308" s="365"/>
      <c r="G308" s="366"/>
      <c r="H308" s="367"/>
      <c r="I308" s="368"/>
      <c r="J308" s="369"/>
      <c r="K308" s="370"/>
      <c r="L308" s="1168"/>
      <c r="M308" s="370"/>
      <c r="N308" s="382"/>
      <c r="O308" s="381"/>
      <c r="P308" s="382"/>
      <c r="Q308" s="383"/>
      <c r="R308" s="219"/>
      <c r="S308" s="384"/>
      <c r="T308" s="1043"/>
      <c r="U308" s="219"/>
      <c r="V308" s="384"/>
      <c r="W308" s="1043"/>
      <c r="X308" s="219"/>
      <c r="Y308" s="384"/>
      <c r="Z308" s="1043"/>
      <c r="AA308" s="219"/>
      <c r="AB308" s="384"/>
      <c r="AC308" s="1043"/>
      <c r="AD308" s="219"/>
      <c r="AE308" s="384"/>
      <c r="AF308" s="1043"/>
      <c r="AG308" s="385"/>
      <c r="AH308" s="228"/>
      <c r="AI308" s="386"/>
      <c r="AJ308" s="228"/>
      <c r="AK308" s="386"/>
      <c r="AL308" s="228"/>
      <c r="AM308" s="386"/>
      <c r="AN308" s="228"/>
      <c r="AO308" s="386"/>
    </row>
    <row r="309" spans="3:41" s="1092" customFormat="1" ht="30.75" customHeight="1">
      <c r="C309" s="1091"/>
      <c r="D309" s="387"/>
      <c r="E309" s="216"/>
      <c r="F309" s="365"/>
      <c r="G309" s="366"/>
      <c r="H309" s="367"/>
      <c r="I309" s="368"/>
      <c r="J309" s="369"/>
      <c r="K309" s="370"/>
      <c r="L309" s="1168"/>
      <c r="M309" s="370"/>
      <c r="N309" s="382"/>
      <c r="O309" s="381"/>
      <c r="P309" s="382"/>
      <c r="Q309" s="383"/>
      <c r="R309" s="219"/>
      <c r="S309" s="384"/>
      <c r="T309" s="1043"/>
      <c r="U309" s="219"/>
      <c r="V309" s="384"/>
      <c r="W309" s="1043"/>
      <c r="X309" s="219"/>
      <c r="Y309" s="384"/>
      <c r="Z309" s="1043"/>
      <c r="AA309" s="219"/>
      <c r="AB309" s="384"/>
      <c r="AC309" s="1043"/>
      <c r="AD309" s="219"/>
      <c r="AE309" s="384"/>
      <c r="AF309" s="1043"/>
      <c r="AG309" s="385"/>
      <c r="AH309" s="228"/>
      <c r="AI309" s="386"/>
      <c r="AJ309" s="228"/>
      <c r="AK309" s="386"/>
      <c r="AL309" s="228"/>
      <c r="AM309" s="386"/>
      <c r="AN309" s="228"/>
      <c r="AO309" s="386"/>
    </row>
    <row r="310" spans="3:41" s="1092" customFormat="1" ht="30.75" customHeight="1">
      <c r="C310" s="1091"/>
      <c r="D310" s="387"/>
      <c r="E310" s="216"/>
      <c r="F310" s="365"/>
      <c r="G310" s="366"/>
      <c r="H310" s="367"/>
      <c r="I310" s="368"/>
      <c r="J310" s="369"/>
      <c r="K310" s="370"/>
      <c r="L310" s="1168"/>
      <c r="M310" s="370"/>
      <c r="N310" s="382"/>
      <c r="O310" s="381"/>
      <c r="P310" s="382"/>
      <c r="Q310" s="383"/>
      <c r="R310" s="219"/>
      <c r="S310" s="384"/>
      <c r="T310" s="1043"/>
      <c r="U310" s="219"/>
      <c r="V310" s="384"/>
      <c r="W310" s="1043"/>
      <c r="X310" s="219"/>
      <c r="Y310" s="384"/>
      <c r="Z310" s="1043"/>
      <c r="AA310" s="219"/>
      <c r="AB310" s="384"/>
      <c r="AC310" s="1043"/>
      <c r="AD310" s="219"/>
      <c r="AE310" s="384"/>
      <c r="AF310" s="1043"/>
      <c r="AG310" s="385"/>
      <c r="AH310" s="228"/>
      <c r="AI310" s="386"/>
      <c r="AJ310" s="228"/>
      <c r="AK310" s="386"/>
      <c r="AL310" s="228"/>
      <c r="AM310" s="386"/>
      <c r="AN310" s="228"/>
      <c r="AO310" s="386"/>
    </row>
    <row r="311" spans="3:41" s="1092" customFormat="1" ht="30.75" customHeight="1">
      <c r="C311" s="1091"/>
      <c r="D311" s="387"/>
      <c r="E311" s="216"/>
      <c r="F311" s="365"/>
      <c r="G311" s="366"/>
      <c r="H311" s="367"/>
      <c r="I311" s="368"/>
      <c r="J311" s="369"/>
      <c r="K311" s="370"/>
      <c r="L311" s="1168"/>
      <c r="M311" s="370"/>
      <c r="N311" s="382"/>
      <c r="O311" s="381"/>
      <c r="P311" s="382"/>
      <c r="Q311" s="383"/>
      <c r="R311" s="219"/>
      <c r="S311" s="384"/>
      <c r="T311" s="1043"/>
      <c r="U311" s="219"/>
      <c r="V311" s="384"/>
      <c r="W311" s="1043"/>
      <c r="X311" s="219"/>
      <c r="Y311" s="384"/>
      <c r="Z311" s="1043"/>
      <c r="AA311" s="219"/>
      <c r="AB311" s="384"/>
      <c r="AC311" s="1043"/>
      <c r="AD311" s="219"/>
      <c r="AE311" s="384"/>
      <c r="AF311" s="1043"/>
      <c r="AG311" s="385"/>
      <c r="AH311" s="228"/>
      <c r="AI311" s="386"/>
      <c r="AJ311" s="228"/>
      <c r="AK311" s="386"/>
      <c r="AL311" s="228"/>
      <c r="AM311" s="386"/>
      <c r="AN311" s="228"/>
      <c r="AO311" s="386"/>
    </row>
    <row r="312" spans="3:41" s="1092" customFormat="1" ht="30.75" customHeight="1">
      <c r="C312" s="1091"/>
      <c r="D312" s="387"/>
      <c r="E312" s="216"/>
      <c r="F312" s="365"/>
      <c r="G312" s="366"/>
      <c r="H312" s="367"/>
      <c r="I312" s="368"/>
      <c r="J312" s="369"/>
      <c r="K312" s="370"/>
      <c r="L312" s="1168"/>
      <c r="M312" s="370"/>
      <c r="N312" s="382"/>
      <c r="O312" s="381"/>
      <c r="P312" s="382"/>
      <c r="Q312" s="383"/>
      <c r="R312" s="219"/>
      <c r="S312" s="384"/>
      <c r="T312" s="1043"/>
      <c r="U312" s="219"/>
      <c r="V312" s="384"/>
      <c r="W312" s="1043"/>
      <c r="X312" s="219"/>
      <c r="Y312" s="384"/>
      <c r="Z312" s="1043"/>
      <c r="AA312" s="219"/>
      <c r="AB312" s="384"/>
      <c r="AC312" s="1043"/>
      <c r="AD312" s="219"/>
      <c r="AE312" s="384"/>
      <c r="AF312" s="1043"/>
      <c r="AG312" s="385"/>
      <c r="AH312" s="228"/>
      <c r="AI312" s="386"/>
      <c r="AJ312" s="228"/>
      <c r="AK312" s="386"/>
      <c r="AL312" s="228"/>
      <c r="AM312" s="386"/>
      <c r="AN312" s="228"/>
      <c r="AO312" s="386"/>
    </row>
    <row r="313" spans="3:41" s="1092" customFormat="1" ht="30.75" customHeight="1">
      <c r="C313" s="1091"/>
      <c r="D313" s="387"/>
      <c r="E313" s="216"/>
      <c r="F313" s="365"/>
      <c r="G313" s="366"/>
      <c r="H313" s="367"/>
      <c r="I313" s="368"/>
      <c r="J313" s="369"/>
      <c r="K313" s="370"/>
      <c r="L313" s="1168"/>
      <c r="M313" s="370"/>
      <c r="N313" s="382"/>
      <c r="O313" s="381"/>
      <c r="P313" s="382"/>
      <c r="Q313" s="383"/>
      <c r="R313" s="219"/>
      <c r="S313" s="384"/>
      <c r="T313" s="1043"/>
      <c r="U313" s="219"/>
      <c r="V313" s="384"/>
      <c r="W313" s="1043"/>
      <c r="X313" s="219"/>
      <c r="Y313" s="384"/>
      <c r="Z313" s="1043"/>
      <c r="AA313" s="219"/>
      <c r="AB313" s="384"/>
      <c r="AC313" s="1043"/>
      <c r="AD313" s="219"/>
      <c r="AE313" s="384"/>
      <c r="AF313" s="1043"/>
      <c r="AG313" s="385"/>
      <c r="AH313" s="228"/>
      <c r="AI313" s="386"/>
      <c r="AJ313" s="228"/>
      <c r="AK313" s="386"/>
      <c r="AL313" s="228"/>
      <c r="AM313" s="386"/>
      <c r="AN313" s="228"/>
      <c r="AO313" s="386"/>
    </row>
    <row r="314" spans="3:41" s="1092" customFormat="1" ht="30.75" customHeight="1">
      <c r="C314" s="1091"/>
      <c r="D314" s="387"/>
      <c r="E314" s="216"/>
      <c r="F314" s="365"/>
      <c r="G314" s="366"/>
      <c r="H314" s="367"/>
      <c r="I314" s="368"/>
      <c r="J314" s="369"/>
      <c r="K314" s="370"/>
      <c r="L314" s="1168"/>
      <c r="M314" s="370"/>
      <c r="N314" s="382"/>
      <c r="O314" s="381"/>
      <c r="P314" s="382"/>
      <c r="Q314" s="383"/>
      <c r="R314" s="219"/>
      <c r="S314" s="384"/>
      <c r="T314" s="1043"/>
      <c r="U314" s="219"/>
      <c r="V314" s="384"/>
      <c r="W314" s="1043"/>
      <c r="X314" s="219"/>
      <c r="Y314" s="384"/>
      <c r="Z314" s="1043"/>
      <c r="AA314" s="219"/>
      <c r="AB314" s="384"/>
      <c r="AC314" s="1043"/>
      <c r="AD314" s="219"/>
      <c r="AE314" s="384"/>
      <c r="AF314" s="1043"/>
      <c r="AG314" s="385"/>
      <c r="AH314" s="228"/>
      <c r="AI314" s="386"/>
      <c r="AJ314" s="228"/>
      <c r="AK314" s="386"/>
      <c r="AL314" s="228"/>
      <c r="AM314" s="386"/>
      <c r="AN314" s="228"/>
      <c r="AO314" s="386"/>
    </row>
    <row r="315" spans="3:41" s="1092" customFormat="1" ht="30.75" customHeight="1">
      <c r="C315" s="1091"/>
      <c r="D315" s="387"/>
      <c r="E315" s="216"/>
      <c r="F315" s="365"/>
      <c r="G315" s="366"/>
      <c r="H315" s="367"/>
      <c r="I315" s="368"/>
      <c r="J315" s="369"/>
      <c r="K315" s="370"/>
      <c r="L315" s="1168"/>
      <c r="M315" s="370"/>
      <c r="N315" s="382"/>
      <c r="O315" s="381"/>
      <c r="P315" s="382"/>
      <c r="Q315" s="383"/>
      <c r="R315" s="219"/>
      <c r="S315" s="384"/>
      <c r="T315" s="1043"/>
      <c r="U315" s="219"/>
      <c r="V315" s="384"/>
      <c r="W315" s="1043"/>
      <c r="X315" s="219"/>
      <c r="Y315" s="384"/>
      <c r="Z315" s="1043"/>
      <c r="AA315" s="219"/>
      <c r="AB315" s="384"/>
      <c r="AC315" s="1043"/>
      <c r="AD315" s="219"/>
      <c r="AE315" s="384"/>
      <c r="AF315" s="1043"/>
      <c r="AG315" s="385"/>
      <c r="AH315" s="228"/>
      <c r="AI315" s="386"/>
      <c r="AJ315" s="228"/>
      <c r="AK315" s="386"/>
      <c r="AL315" s="228"/>
      <c r="AM315" s="386"/>
      <c r="AN315" s="228"/>
      <c r="AO315" s="386"/>
    </row>
    <row r="316" spans="3:41" s="1092" customFormat="1" ht="30.75" customHeight="1">
      <c r="C316" s="1091"/>
      <c r="D316" s="387"/>
      <c r="E316" s="216"/>
      <c r="F316" s="365"/>
      <c r="G316" s="366"/>
      <c r="H316" s="367"/>
      <c r="I316" s="368"/>
      <c r="J316" s="369"/>
      <c r="K316" s="370"/>
      <c r="L316" s="1168"/>
      <c r="M316" s="370"/>
      <c r="N316" s="382"/>
      <c r="O316" s="381"/>
      <c r="P316" s="382"/>
      <c r="Q316" s="383"/>
      <c r="R316" s="219"/>
      <c r="S316" s="384"/>
      <c r="T316" s="1043"/>
      <c r="U316" s="219"/>
      <c r="V316" s="384"/>
      <c r="W316" s="1043"/>
      <c r="X316" s="219"/>
      <c r="Y316" s="384"/>
      <c r="Z316" s="1043"/>
      <c r="AA316" s="219"/>
      <c r="AB316" s="384"/>
      <c r="AC316" s="1043"/>
      <c r="AD316" s="219"/>
      <c r="AE316" s="384"/>
      <c r="AF316" s="1043"/>
      <c r="AG316" s="385"/>
      <c r="AH316" s="228"/>
      <c r="AI316" s="386"/>
      <c r="AJ316" s="228"/>
      <c r="AK316" s="386"/>
      <c r="AL316" s="228"/>
      <c r="AM316" s="386"/>
      <c r="AN316" s="228"/>
      <c r="AO316" s="386"/>
    </row>
    <row r="317" spans="3:41" s="1092" customFormat="1" ht="30.75" customHeight="1">
      <c r="C317" s="1091"/>
      <c r="D317" s="387"/>
      <c r="E317" s="216"/>
      <c r="F317" s="365"/>
      <c r="G317" s="366"/>
      <c r="H317" s="367"/>
      <c r="I317" s="368"/>
      <c r="J317" s="369"/>
      <c r="K317" s="370"/>
      <c r="L317" s="1168"/>
      <c r="M317" s="370"/>
      <c r="N317" s="382"/>
      <c r="O317" s="381"/>
      <c r="P317" s="382"/>
      <c r="Q317" s="383"/>
      <c r="R317" s="219"/>
      <c r="S317" s="384"/>
      <c r="T317" s="1043"/>
      <c r="U317" s="219"/>
      <c r="V317" s="384"/>
      <c r="W317" s="1043"/>
      <c r="X317" s="219"/>
      <c r="Y317" s="384"/>
      <c r="Z317" s="1043"/>
      <c r="AA317" s="219"/>
      <c r="AB317" s="384"/>
      <c r="AC317" s="1043"/>
      <c r="AD317" s="219"/>
      <c r="AE317" s="384"/>
      <c r="AF317" s="1043"/>
      <c r="AG317" s="385"/>
      <c r="AH317" s="228"/>
      <c r="AI317" s="386"/>
      <c r="AJ317" s="228"/>
      <c r="AK317" s="386"/>
      <c r="AL317" s="228"/>
      <c r="AM317" s="386"/>
      <c r="AN317" s="228"/>
      <c r="AO317" s="386"/>
    </row>
    <row r="318" spans="3:41" s="1092" customFormat="1" ht="30.75" customHeight="1">
      <c r="C318" s="1091"/>
      <c r="D318" s="387"/>
      <c r="E318" s="216"/>
      <c r="F318" s="365"/>
      <c r="G318" s="366"/>
      <c r="H318" s="367"/>
      <c r="I318" s="368"/>
      <c r="J318" s="369"/>
      <c r="K318" s="370"/>
      <c r="L318" s="1168"/>
      <c r="M318" s="370"/>
      <c r="N318" s="382"/>
      <c r="O318" s="381"/>
      <c r="P318" s="382"/>
      <c r="Q318" s="383"/>
      <c r="R318" s="219"/>
      <c r="S318" s="384"/>
      <c r="T318" s="1043"/>
      <c r="U318" s="219"/>
      <c r="V318" s="384"/>
      <c r="W318" s="1043"/>
      <c r="X318" s="219"/>
      <c r="Y318" s="384"/>
      <c r="Z318" s="1043"/>
      <c r="AA318" s="219"/>
      <c r="AB318" s="384"/>
      <c r="AC318" s="1043"/>
      <c r="AD318" s="219"/>
      <c r="AE318" s="384"/>
      <c r="AF318" s="1043"/>
      <c r="AG318" s="385"/>
      <c r="AH318" s="228"/>
      <c r="AI318" s="386"/>
      <c r="AJ318" s="228"/>
      <c r="AK318" s="386"/>
      <c r="AL318" s="228"/>
      <c r="AM318" s="386"/>
      <c r="AN318" s="228"/>
      <c r="AO318" s="386"/>
    </row>
    <row r="319" spans="3:41" s="1092" customFormat="1" ht="30.75" customHeight="1">
      <c r="C319" s="1091"/>
      <c r="D319" s="387"/>
      <c r="E319" s="216"/>
      <c r="F319" s="365"/>
      <c r="G319" s="366"/>
      <c r="H319" s="367"/>
      <c r="I319" s="368"/>
      <c r="J319" s="369"/>
      <c r="K319" s="370"/>
      <c r="L319" s="1168"/>
      <c r="M319" s="370"/>
      <c r="N319" s="382"/>
      <c r="O319" s="381"/>
      <c r="P319" s="382"/>
      <c r="Q319" s="383"/>
      <c r="R319" s="219"/>
      <c r="S319" s="384"/>
      <c r="T319" s="1043"/>
      <c r="U319" s="219"/>
      <c r="V319" s="384"/>
      <c r="W319" s="1043"/>
      <c r="X319" s="219"/>
      <c r="Y319" s="384"/>
      <c r="Z319" s="1043"/>
      <c r="AA319" s="219"/>
      <c r="AB319" s="384"/>
      <c r="AC319" s="1043"/>
      <c r="AD319" s="219"/>
      <c r="AE319" s="384"/>
      <c r="AF319" s="1043"/>
      <c r="AG319" s="385"/>
      <c r="AH319" s="228"/>
      <c r="AI319" s="386"/>
      <c r="AJ319" s="228"/>
      <c r="AK319" s="386"/>
      <c r="AL319" s="228"/>
      <c r="AM319" s="386"/>
      <c r="AN319" s="228"/>
      <c r="AO319" s="386"/>
    </row>
    <row r="320" spans="3:41" s="1092" customFormat="1" ht="30.75" customHeight="1">
      <c r="C320" s="1091"/>
      <c r="D320" s="387"/>
      <c r="E320" s="216"/>
      <c r="F320" s="365"/>
      <c r="G320" s="366"/>
      <c r="H320" s="367"/>
      <c r="I320" s="368"/>
      <c r="J320" s="369"/>
      <c r="K320" s="370"/>
      <c r="L320" s="1168"/>
      <c r="M320" s="370"/>
      <c r="N320" s="382"/>
      <c r="O320" s="381"/>
      <c r="P320" s="382"/>
      <c r="Q320" s="383"/>
      <c r="R320" s="219"/>
      <c r="S320" s="384"/>
      <c r="T320" s="1043"/>
      <c r="U320" s="219"/>
      <c r="V320" s="384"/>
      <c r="W320" s="1043"/>
      <c r="X320" s="219"/>
      <c r="Y320" s="384"/>
      <c r="Z320" s="1043"/>
      <c r="AA320" s="219"/>
      <c r="AB320" s="384"/>
      <c r="AC320" s="1043"/>
      <c r="AD320" s="219"/>
      <c r="AE320" s="384"/>
      <c r="AF320" s="1043"/>
      <c r="AG320" s="385"/>
      <c r="AH320" s="228"/>
      <c r="AI320" s="386"/>
      <c r="AJ320" s="228"/>
      <c r="AK320" s="386"/>
      <c r="AL320" s="228"/>
      <c r="AM320" s="386"/>
      <c r="AN320" s="228"/>
      <c r="AO320" s="386"/>
    </row>
    <row r="321" spans="3:41" s="1092" customFormat="1" ht="30.75" customHeight="1">
      <c r="C321" s="1091"/>
      <c r="D321" s="387"/>
      <c r="E321" s="216"/>
      <c r="F321" s="365"/>
      <c r="G321" s="366"/>
      <c r="H321" s="367"/>
      <c r="I321" s="368"/>
      <c r="J321" s="369"/>
      <c r="K321" s="370"/>
      <c r="L321" s="1168"/>
      <c r="M321" s="370"/>
      <c r="N321" s="382"/>
      <c r="O321" s="381"/>
      <c r="P321" s="382"/>
      <c r="Q321" s="383"/>
      <c r="R321" s="219"/>
      <c r="S321" s="384"/>
      <c r="T321" s="1043"/>
      <c r="U321" s="219"/>
      <c r="V321" s="384"/>
      <c r="W321" s="1043"/>
      <c r="X321" s="219"/>
      <c r="Y321" s="384"/>
      <c r="Z321" s="1043"/>
      <c r="AA321" s="219"/>
      <c r="AB321" s="384"/>
      <c r="AC321" s="1043"/>
      <c r="AD321" s="219"/>
      <c r="AE321" s="384"/>
      <c r="AF321" s="1043"/>
      <c r="AG321" s="385"/>
      <c r="AH321" s="228"/>
      <c r="AI321" s="386"/>
      <c r="AJ321" s="228"/>
      <c r="AK321" s="386"/>
      <c r="AL321" s="228"/>
      <c r="AM321" s="386"/>
      <c r="AN321" s="228"/>
      <c r="AO321" s="386"/>
    </row>
    <row r="322" spans="3:41" s="1092" customFormat="1" ht="30.75" customHeight="1">
      <c r="C322" s="1091"/>
      <c r="D322" s="387"/>
      <c r="E322" s="216"/>
      <c r="F322" s="365"/>
      <c r="G322" s="366"/>
      <c r="H322" s="367"/>
      <c r="I322" s="368"/>
      <c r="J322" s="369"/>
      <c r="K322" s="370"/>
      <c r="L322" s="1168"/>
      <c r="M322" s="370"/>
      <c r="N322" s="382"/>
      <c r="O322" s="381"/>
      <c r="P322" s="382"/>
      <c r="Q322" s="383"/>
      <c r="R322" s="219"/>
      <c r="S322" s="384"/>
      <c r="T322" s="1043"/>
      <c r="U322" s="219"/>
      <c r="V322" s="384"/>
      <c r="W322" s="1043"/>
      <c r="X322" s="219"/>
      <c r="Y322" s="384"/>
      <c r="Z322" s="1043"/>
      <c r="AA322" s="219"/>
      <c r="AB322" s="384"/>
      <c r="AC322" s="1043"/>
      <c r="AD322" s="219"/>
      <c r="AE322" s="384"/>
      <c r="AF322" s="1043"/>
      <c r="AG322" s="385"/>
      <c r="AH322" s="228"/>
      <c r="AI322" s="386"/>
      <c r="AJ322" s="228"/>
      <c r="AK322" s="386"/>
      <c r="AL322" s="228"/>
      <c r="AM322" s="386"/>
      <c r="AN322" s="228"/>
      <c r="AO322" s="386"/>
    </row>
    <row r="323" spans="3:41" s="1092" customFormat="1" ht="30.75" customHeight="1">
      <c r="C323" s="1091"/>
      <c r="D323" s="387"/>
      <c r="E323" s="216"/>
      <c r="F323" s="365"/>
      <c r="G323" s="366"/>
      <c r="H323" s="367"/>
      <c r="I323" s="368"/>
      <c r="J323" s="369"/>
      <c r="K323" s="370"/>
      <c r="L323" s="1168"/>
      <c r="M323" s="370"/>
      <c r="N323" s="382"/>
      <c r="O323" s="381"/>
      <c r="P323" s="382"/>
      <c r="Q323" s="383"/>
      <c r="R323" s="219"/>
      <c r="S323" s="384"/>
      <c r="T323" s="1043"/>
      <c r="U323" s="219"/>
      <c r="V323" s="384"/>
      <c r="W323" s="1043"/>
      <c r="X323" s="219"/>
      <c r="Y323" s="384"/>
      <c r="Z323" s="1043"/>
      <c r="AA323" s="219"/>
      <c r="AB323" s="384"/>
      <c r="AC323" s="1043"/>
      <c r="AD323" s="219"/>
      <c r="AE323" s="384"/>
      <c r="AF323" s="1043"/>
      <c r="AG323" s="385"/>
      <c r="AH323" s="228"/>
      <c r="AI323" s="386"/>
      <c r="AJ323" s="228"/>
      <c r="AK323" s="386"/>
      <c r="AL323" s="228"/>
      <c r="AM323" s="386"/>
      <c r="AN323" s="228"/>
      <c r="AO323" s="386"/>
    </row>
    <row r="324" spans="3:41" s="1092" customFormat="1" ht="30.75" customHeight="1">
      <c r="C324" s="1091"/>
      <c r="D324" s="387"/>
      <c r="E324" s="216"/>
      <c r="F324" s="365"/>
      <c r="G324" s="366"/>
      <c r="H324" s="367"/>
      <c r="I324" s="368"/>
      <c r="J324" s="369"/>
      <c r="K324" s="370"/>
      <c r="L324" s="1168"/>
      <c r="M324" s="370"/>
      <c r="N324" s="382"/>
      <c r="O324" s="381"/>
      <c r="P324" s="382"/>
      <c r="Q324" s="383"/>
      <c r="R324" s="219"/>
      <c r="S324" s="384"/>
      <c r="T324" s="1043"/>
      <c r="U324" s="219"/>
      <c r="V324" s="384"/>
      <c r="W324" s="1043"/>
      <c r="X324" s="219"/>
      <c r="Y324" s="384"/>
      <c r="Z324" s="1043"/>
      <c r="AA324" s="219"/>
      <c r="AB324" s="384"/>
      <c r="AC324" s="1043"/>
      <c r="AD324" s="219"/>
      <c r="AE324" s="384"/>
      <c r="AF324" s="1043"/>
      <c r="AG324" s="385"/>
      <c r="AH324" s="228"/>
      <c r="AI324" s="386"/>
      <c r="AJ324" s="228"/>
      <c r="AK324" s="386"/>
      <c r="AL324" s="228"/>
      <c r="AM324" s="386"/>
      <c r="AN324" s="228"/>
      <c r="AO324" s="386"/>
    </row>
    <row r="325" spans="3:41" s="1092" customFormat="1" ht="30.75" customHeight="1">
      <c r="C325" s="1091"/>
      <c r="D325" s="387"/>
      <c r="E325" s="216"/>
      <c r="F325" s="365"/>
      <c r="G325" s="366"/>
      <c r="H325" s="367"/>
      <c r="I325" s="368"/>
      <c r="J325" s="369"/>
      <c r="K325" s="370"/>
      <c r="L325" s="1168"/>
      <c r="M325" s="370"/>
      <c r="N325" s="382"/>
      <c r="O325" s="381"/>
      <c r="P325" s="382"/>
      <c r="Q325" s="383"/>
      <c r="R325" s="219"/>
      <c r="S325" s="384"/>
      <c r="T325" s="1043"/>
      <c r="U325" s="219"/>
      <c r="V325" s="384"/>
      <c r="W325" s="1043"/>
      <c r="X325" s="219"/>
      <c r="Y325" s="384"/>
      <c r="Z325" s="1043"/>
      <c r="AA325" s="219"/>
      <c r="AB325" s="384"/>
      <c r="AC325" s="1043"/>
      <c r="AD325" s="219"/>
      <c r="AE325" s="384"/>
      <c r="AF325" s="1043"/>
      <c r="AG325" s="385"/>
      <c r="AH325" s="228"/>
      <c r="AI325" s="386"/>
      <c r="AJ325" s="228"/>
      <c r="AK325" s="386"/>
      <c r="AL325" s="228"/>
      <c r="AM325" s="386"/>
      <c r="AN325" s="228"/>
      <c r="AO325" s="386"/>
    </row>
    <row r="326" spans="3:41" s="1092" customFormat="1" ht="30.75" customHeight="1">
      <c r="C326" s="1091"/>
      <c r="D326" s="387"/>
      <c r="E326" s="216"/>
      <c r="F326" s="365"/>
      <c r="G326" s="366"/>
      <c r="H326" s="367"/>
      <c r="I326" s="368"/>
      <c r="J326" s="369"/>
      <c r="K326" s="370"/>
      <c r="L326" s="1168"/>
      <c r="M326" s="370"/>
      <c r="N326" s="382"/>
      <c r="O326" s="381"/>
      <c r="P326" s="382"/>
      <c r="Q326" s="383"/>
      <c r="R326" s="219"/>
      <c r="S326" s="384"/>
      <c r="T326" s="1043"/>
      <c r="U326" s="219"/>
      <c r="V326" s="384"/>
      <c r="W326" s="1043"/>
      <c r="X326" s="219"/>
      <c r="Y326" s="384"/>
      <c r="Z326" s="1043"/>
      <c r="AA326" s="219"/>
      <c r="AB326" s="384"/>
      <c r="AC326" s="1043"/>
      <c r="AD326" s="219"/>
      <c r="AE326" s="384"/>
      <c r="AF326" s="1043"/>
      <c r="AG326" s="385"/>
      <c r="AH326" s="228"/>
      <c r="AI326" s="386"/>
      <c r="AJ326" s="228"/>
      <c r="AK326" s="386"/>
      <c r="AL326" s="228"/>
      <c r="AM326" s="386"/>
      <c r="AN326" s="228"/>
      <c r="AO326" s="386"/>
    </row>
    <row r="327" spans="3:41" s="1092" customFormat="1" ht="30.75" customHeight="1">
      <c r="C327" s="1091"/>
      <c r="D327" s="387"/>
      <c r="E327" s="216"/>
      <c r="F327" s="365"/>
      <c r="G327" s="366"/>
      <c r="H327" s="367"/>
      <c r="I327" s="368"/>
      <c r="J327" s="369"/>
      <c r="K327" s="370"/>
      <c r="L327" s="1168"/>
      <c r="M327" s="370"/>
      <c r="N327" s="382"/>
      <c r="O327" s="381"/>
      <c r="P327" s="382"/>
      <c r="Q327" s="383"/>
      <c r="R327" s="219"/>
      <c r="S327" s="384"/>
      <c r="T327" s="1043"/>
      <c r="U327" s="219"/>
      <c r="V327" s="384"/>
      <c r="W327" s="1043"/>
      <c r="X327" s="219"/>
      <c r="Y327" s="384"/>
      <c r="Z327" s="1043"/>
      <c r="AA327" s="219"/>
      <c r="AB327" s="384"/>
      <c r="AC327" s="1043"/>
      <c r="AD327" s="219"/>
      <c r="AE327" s="384"/>
      <c r="AF327" s="1043"/>
      <c r="AG327" s="385"/>
      <c r="AH327" s="228"/>
      <c r="AI327" s="386"/>
      <c r="AJ327" s="228"/>
      <c r="AK327" s="386"/>
      <c r="AL327" s="228"/>
      <c r="AM327" s="386"/>
      <c r="AN327" s="228"/>
      <c r="AO327" s="386"/>
    </row>
    <row r="328" spans="3:41" s="1092" customFormat="1" ht="30.75" customHeight="1">
      <c r="C328" s="1091"/>
      <c r="D328" s="387"/>
      <c r="E328" s="216"/>
      <c r="F328" s="365"/>
      <c r="G328" s="366"/>
      <c r="H328" s="367"/>
      <c r="I328" s="368"/>
      <c r="J328" s="369"/>
      <c r="K328" s="370"/>
      <c r="L328" s="1168"/>
      <c r="M328" s="370"/>
      <c r="N328" s="382"/>
      <c r="O328" s="381"/>
      <c r="P328" s="382"/>
      <c r="Q328" s="383"/>
      <c r="R328" s="219"/>
      <c r="S328" s="384"/>
      <c r="T328" s="1043"/>
      <c r="U328" s="219"/>
      <c r="V328" s="384"/>
      <c r="W328" s="1043"/>
      <c r="X328" s="219"/>
      <c r="Y328" s="384"/>
      <c r="Z328" s="1043"/>
      <c r="AA328" s="219"/>
      <c r="AB328" s="384"/>
      <c r="AC328" s="1043"/>
      <c r="AD328" s="219"/>
      <c r="AE328" s="384"/>
      <c r="AF328" s="1043"/>
      <c r="AG328" s="385"/>
      <c r="AH328" s="228"/>
      <c r="AI328" s="386"/>
      <c r="AJ328" s="228"/>
      <c r="AK328" s="386"/>
      <c r="AL328" s="228"/>
      <c r="AM328" s="386"/>
      <c r="AN328" s="228"/>
      <c r="AO328" s="386"/>
    </row>
    <row r="329" spans="3:41" s="1092" customFormat="1" ht="30.75" customHeight="1">
      <c r="C329" s="1091"/>
      <c r="D329" s="387"/>
      <c r="E329" s="216"/>
      <c r="F329" s="365"/>
      <c r="G329" s="366"/>
      <c r="H329" s="367"/>
      <c r="I329" s="368"/>
      <c r="J329" s="369"/>
      <c r="K329" s="370"/>
      <c r="L329" s="1168"/>
      <c r="M329" s="370"/>
      <c r="N329" s="382"/>
      <c r="O329" s="381"/>
      <c r="P329" s="382"/>
      <c r="Q329" s="383"/>
      <c r="R329" s="219"/>
      <c r="S329" s="384"/>
      <c r="T329" s="1043"/>
      <c r="U329" s="219"/>
      <c r="V329" s="384"/>
      <c r="W329" s="1043"/>
      <c r="X329" s="219"/>
      <c r="Y329" s="384"/>
      <c r="Z329" s="1043"/>
      <c r="AA329" s="219"/>
      <c r="AB329" s="384"/>
      <c r="AC329" s="1043"/>
      <c r="AD329" s="219"/>
      <c r="AE329" s="384"/>
      <c r="AF329" s="1043"/>
      <c r="AG329" s="385"/>
      <c r="AH329" s="228"/>
      <c r="AI329" s="386"/>
      <c r="AJ329" s="228"/>
      <c r="AK329" s="386"/>
      <c r="AL329" s="228"/>
      <c r="AM329" s="386"/>
      <c r="AN329" s="228"/>
      <c r="AO329" s="386"/>
    </row>
    <row r="330" spans="3:41" s="1092" customFormat="1" ht="30.75" customHeight="1">
      <c r="C330" s="1091"/>
      <c r="D330" s="387"/>
      <c r="E330" s="216"/>
      <c r="F330" s="365"/>
      <c r="G330" s="366"/>
      <c r="H330" s="367"/>
      <c r="I330" s="368"/>
      <c r="J330" s="369"/>
      <c r="K330" s="370"/>
      <c r="L330" s="1168"/>
      <c r="M330" s="370"/>
      <c r="N330" s="382"/>
      <c r="O330" s="381"/>
      <c r="P330" s="382"/>
      <c r="Q330" s="383"/>
      <c r="R330" s="219"/>
      <c r="S330" s="384"/>
      <c r="T330" s="1043"/>
      <c r="U330" s="219"/>
      <c r="V330" s="384"/>
      <c r="W330" s="1043"/>
      <c r="X330" s="219"/>
      <c r="Y330" s="384"/>
      <c r="Z330" s="1043"/>
      <c r="AA330" s="219"/>
      <c r="AB330" s="384"/>
      <c r="AC330" s="1043"/>
      <c r="AD330" s="219"/>
      <c r="AE330" s="384"/>
      <c r="AF330" s="1043"/>
      <c r="AG330" s="385"/>
      <c r="AH330" s="228"/>
      <c r="AI330" s="386"/>
      <c r="AJ330" s="228"/>
      <c r="AK330" s="386"/>
      <c r="AL330" s="228"/>
      <c r="AM330" s="386"/>
      <c r="AN330" s="228"/>
      <c r="AO330" s="386"/>
    </row>
    <row r="331" spans="3:41" s="1092" customFormat="1" ht="30.75" customHeight="1">
      <c r="C331" s="1091"/>
      <c r="D331" s="387"/>
      <c r="E331" s="216"/>
      <c r="F331" s="365"/>
      <c r="G331" s="366"/>
      <c r="H331" s="367"/>
      <c r="I331" s="368"/>
      <c r="J331" s="369"/>
      <c r="K331" s="370"/>
      <c r="L331" s="1168"/>
      <c r="M331" s="370"/>
      <c r="N331" s="382"/>
      <c r="O331" s="381"/>
      <c r="P331" s="382"/>
      <c r="Q331" s="383"/>
      <c r="R331" s="219"/>
      <c r="S331" s="384"/>
      <c r="T331" s="1043"/>
      <c r="U331" s="219"/>
      <c r="V331" s="384"/>
      <c r="W331" s="1043"/>
      <c r="X331" s="219"/>
      <c r="Y331" s="384"/>
      <c r="Z331" s="1043"/>
      <c r="AA331" s="219"/>
      <c r="AB331" s="384"/>
      <c r="AC331" s="1043"/>
      <c r="AD331" s="219"/>
      <c r="AE331" s="384"/>
      <c r="AF331" s="1043"/>
      <c r="AG331" s="385"/>
      <c r="AH331" s="228"/>
      <c r="AI331" s="386"/>
      <c r="AJ331" s="228"/>
      <c r="AK331" s="386"/>
      <c r="AL331" s="228"/>
      <c r="AM331" s="386"/>
      <c r="AN331" s="228"/>
      <c r="AO331" s="386"/>
    </row>
    <row r="332" spans="3:41" s="1092" customFormat="1" ht="30.75" customHeight="1">
      <c r="C332" s="1091"/>
      <c r="D332" s="387"/>
      <c r="E332" s="216"/>
      <c r="F332" s="365"/>
      <c r="G332" s="366"/>
      <c r="H332" s="367"/>
      <c r="I332" s="368"/>
      <c r="J332" s="369"/>
      <c r="K332" s="370"/>
      <c r="L332" s="1168"/>
      <c r="M332" s="370"/>
      <c r="N332" s="382"/>
      <c r="O332" s="381"/>
      <c r="P332" s="382"/>
      <c r="Q332" s="383"/>
      <c r="R332" s="219"/>
      <c r="S332" s="384"/>
      <c r="T332" s="1043"/>
      <c r="U332" s="219"/>
      <c r="V332" s="384"/>
      <c r="W332" s="1043"/>
      <c r="X332" s="219"/>
      <c r="Y332" s="384"/>
      <c r="Z332" s="1043"/>
      <c r="AA332" s="219"/>
      <c r="AB332" s="384"/>
      <c r="AC332" s="1043"/>
      <c r="AD332" s="219"/>
      <c r="AE332" s="384"/>
      <c r="AF332" s="1043"/>
      <c r="AG332" s="385"/>
      <c r="AH332" s="228"/>
      <c r="AI332" s="386"/>
      <c r="AJ332" s="228"/>
      <c r="AK332" s="386"/>
      <c r="AL332" s="228"/>
      <c r="AM332" s="386"/>
      <c r="AN332" s="228"/>
      <c r="AO332" s="386"/>
    </row>
    <row r="333" spans="3:41" s="1092" customFormat="1" ht="30.75" customHeight="1">
      <c r="C333" s="1091"/>
      <c r="D333" s="387"/>
      <c r="E333" s="216"/>
      <c r="F333" s="365"/>
      <c r="G333" s="366"/>
      <c r="H333" s="367"/>
      <c r="I333" s="368"/>
      <c r="J333" s="369"/>
      <c r="K333" s="370"/>
      <c r="L333" s="1168"/>
      <c r="M333" s="370"/>
      <c r="N333" s="382"/>
      <c r="O333" s="381"/>
      <c r="P333" s="382"/>
      <c r="Q333" s="383"/>
      <c r="R333" s="219"/>
      <c r="S333" s="384"/>
      <c r="T333" s="1043"/>
      <c r="U333" s="219"/>
      <c r="V333" s="384"/>
      <c r="W333" s="1043"/>
      <c r="X333" s="219"/>
      <c r="Y333" s="384"/>
      <c r="Z333" s="1043"/>
      <c r="AA333" s="219"/>
      <c r="AB333" s="384"/>
      <c r="AC333" s="1043"/>
      <c r="AD333" s="219"/>
      <c r="AE333" s="384"/>
      <c r="AF333" s="1043"/>
      <c r="AG333" s="385"/>
      <c r="AH333" s="228"/>
      <c r="AI333" s="386"/>
      <c r="AJ333" s="228"/>
      <c r="AK333" s="386"/>
      <c r="AL333" s="228"/>
      <c r="AM333" s="386"/>
      <c r="AN333" s="228"/>
      <c r="AO333" s="386"/>
    </row>
    <row r="334" spans="3:41" s="1092" customFormat="1" ht="30.75" customHeight="1">
      <c r="C334" s="1091"/>
      <c r="D334" s="387"/>
      <c r="E334" s="216"/>
      <c r="F334" s="365"/>
      <c r="G334" s="366"/>
      <c r="H334" s="367"/>
      <c r="I334" s="368"/>
      <c r="J334" s="369"/>
      <c r="K334" s="370"/>
      <c r="L334" s="1168"/>
      <c r="M334" s="370"/>
      <c r="N334" s="382"/>
      <c r="O334" s="381"/>
      <c r="P334" s="382"/>
      <c r="Q334" s="383"/>
      <c r="R334" s="219"/>
      <c r="S334" s="384"/>
      <c r="T334" s="1043"/>
      <c r="U334" s="219"/>
      <c r="V334" s="384"/>
      <c r="W334" s="1043"/>
      <c r="X334" s="219"/>
      <c r="Y334" s="384"/>
      <c r="Z334" s="1043"/>
      <c r="AA334" s="219"/>
      <c r="AB334" s="384"/>
      <c r="AC334" s="1043"/>
      <c r="AD334" s="219"/>
      <c r="AE334" s="384"/>
      <c r="AF334" s="1043"/>
      <c r="AG334" s="385"/>
      <c r="AH334" s="228"/>
      <c r="AI334" s="386"/>
      <c r="AJ334" s="228"/>
      <c r="AK334" s="386"/>
      <c r="AL334" s="228"/>
      <c r="AM334" s="386"/>
      <c r="AN334" s="228"/>
      <c r="AO334" s="386"/>
    </row>
    <row r="335" spans="3:41" s="1092" customFormat="1" ht="30.75" customHeight="1">
      <c r="C335" s="1091"/>
      <c r="D335" s="387"/>
      <c r="E335" s="216"/>
      <c r="F335" s="365"/>
      <c r="G335" s="366"/>
      <c r="H335" s="367"/>
      <c r="I335" s="368"/>
      <c r="J335" s="369"/>
      <c r="K335" s="370"/>
      <c r="L335" s="1168"/>
      <c r="M335" s="370"/>
      <c r="N335" s="382"/>
      <c r="O335" s="381"/>
      <c r="P335" s="382"/>
      <c r="Q335" s="383"/>
      <c r="R335" s="219"/>
      <c r="S335" s="384"/>
      <c r="T335" s="1043"/>
      <c r="U335" s="219"/>
      <c r="V335" s="384"/>
      <c r="W335" s="1043"/>
      <c r="X335" s="219"/>
      <c r="Y335" s="384"/>
      <c r="Z335" s="1043"/>
      <c r="AA335" s="219"/>
      <c r="AB335" s="384"/>
      <c r="AC335" s="1043"/>
      <c r="AD335" s="219"/>
      <c r="AE335" s="384"/>
      <c r="AF335" s="1043"/>
      <c r="AG335" s="385"/>
      <c r="AH335" s="228"/>
      <c r="AI335" s="386"/>
      <c r="AJ335" s="228"/>
      <c r="AK335" s="386"/>
      <c r="AL335" s="228"/>
      <c r="AM335" s="386"/>
      <c r="AN335" s="228"/>
      <c r="AO335" s="386"/>
    </row>
    <row r="336" spans="3:41" s="1092" customFormat="1" ht="30.75" customHeight="1">
      <c r="C336" s="1091"/>
      <c r="D336" s="387"/>
      <c r="E336" s="216"/>
      <c r="F336" s="365"/>
      <c r="G336" s="366"/>
      <c r="H336" s="367"/>
      <c r="I336" s="368"/>
      <c r="J336" s="369"/>
      <c r="K336" s="370"/>
      <c r="L336" s="1168"/>
      <c r="M336" s="370"/>
      <c r="N336" s="382"/>
      <c r="O336" s="381"/>
      <c r="P336" s="382"/>
      <c r="Q336" s="383"/>
      <c r="R336" s="219"/>
      <c r="S336" s="384"/>
      <c r="T336" s="1043"/>
      <c r="U336" s="219"/>
      <c r="V336" s="384"/>
      <c r="W336" s="1043"/>
      <c r="X336" s="219"/>
      <c r="Y336" s="384"/>
      <c r="Z336" s="1043"/>
      <c r="AA336" s="219"/>
      <c r="AB336" s="384"/>
      <c r="AC336" s="1043"/>
      <c r="AD336" s="219"/>
      <c r="AE336" s="384"/>
      <c r="AF336" s="1043"/>
      <c r="AG336" s="385"/>
      <c r="AH336" s="228"/>
      <c r="AI336" s="386"/>
      <c r="AJ336" s="228"/>
      <c r="AK336" s="386"/>
      <c r="AL336" s="228"/>
      <c r="AM336" s="386"/>
      <c r="AN336" s="228"/>
      <c r="AO336" s="386"/>
    </row>
    <row r="337" spans="3:41" s="1092" customFormat="1" ht="30.75" customHeight="1">
      <c r="C337" s="1091"/>
      <c r="D337" s="387"/>
      <c r="E337" s="216"/>
      <c r="F337" s="365"/>
      <c r="G337" s="366"/>
      <c r="H337" s="367"/>
      <c r="I337" s="368"/>
      <c r="J337" s="369"/>
      <c r="K337" s="370"/>
      <c r="L337" s="1168"/>
      <c r="M337" s="370"/>
      <c r="N337" s="382"/>
      <c r="O337" s="381"/>
      <c r="P337" s="382"/>
      <c r="Q337" s="383"/>
      <c r="R337" s="219"/>
      <c r="S337" s="384"/>
      <c r="T337" s="1043"/>
      <c r="U337" s="219"/>
      <c r="V337" s="384"/>
      <c r="W337" s="1043"/>
      <c r="X337" s="219"/>
      <c r="Y337" s="384"/>
      <c r="Z337" s="1043"/>
      <c r="AA337" s="219"/>
      <c r="AB337" s="384"/>
      <c r="AC337" s="1043"/>
      <c r="AD337" s="219"/>
      <c r="AE337" s="384"/>
      <c r="AF337" s="1043"/>
      <c r="AG337" s="385"/>
      <c r="AH337" s="228"/>
      <c r="AI337" s="386"/>
      <c r="AJ337" s="228"/>
      <c r="AK337" s="386"/>
      <c r="AL337" s="228"/>
      <c r="AM337" s="386"/>
      <c r="AN337" s="228"/>
      <c r="AO337" s="386"/>
    </row>
    <row r="338" spans="3:41" s="1092" customFormat="1" ht="30.75" customHeight="1">
      <c r="C338" s="1091"/>
      <c r="D338" s="387"/>
      <c r="E338" s="216"/>
      <c r="F338" s="365"/>
      <c r="G338" s="366"/>
      <c r="H338" s="367"/>
      <c r="I338" s="368"/>
      <c r="J338" s="369"/>
      <c r="K338" s="370"/>
      <c r="L338" s="1168"/>
      <c r="M338" s="370"/>
      <c r="N338" s="382"/>
      <c r="O338" s="381"/>
      <c r="P338" s="382"/>
      <c r="Q338" s="383"/>
      <c r="R338" s="219"/>
      <c r="S338" s="384"/>
      <c r="T338" s="1043"/>
      <c r="U338" s="219"/>
      <c r="V338" s="384"/>
      <c r="W338" s="1043"/>
      <c r="X338" s="219"/>
      <c r="Y338" s="384"/>
      <c r="Z338" s="1043"/>
      <c r="AA338" s="219"/>
      <c r="AB338" s="384"/>
      <c r="AC338" s="1043"/>
      <c r="AD338" s="219"/>
      <c r="AE338" s="384"/>
      <c r="AF338" s="1043"/>
      <c r="AG338" s="385"/>
      <c r="AH338" s="228"/>
      <c r="AI338" s="386"/>
      <c r="AJ338" s="228"/>
      <c r="AK338" s="386"/>
      <c r="AL338" s="228"/>
      <c r="AM338" s="386"/>
      <c r="AN338" s="228"/>
      <c r="AO338" s="386"/>
    </row>
    <row r="339" spans="3:41" s="1092" customFormat="1" ht="30.75" customHeight="1">
      <c r="C339" s="1091"/>
      <c r="D339" s="387"/>
      <c r="E339" s="216"/>
      <c r="F339" s="365"/>
      <c r="G339" s="366"/>
      <c r="H339" s="367"/>
      <c r="I339" s="368"/>
      <c r="J339" s="369"/>
      <c r="K339" s="370"/>
      <c r="L339" s="1168"/>
      <c r="M339" s="370"/>
      <c r="N339" s="382"/>
      <c r="O339" s="381"/>
      <c r="P339" s="382"/>
      <c r="Q339" s="383"/>
      <c r="R339" s="219"/>
      <c r="S339" s="384"/>
      <c r="T339" s="1043"/>
      <c r="U339" s="219"/>
      <c r="V339" s="384"/>
      <c r="W339" s="1043"/>
      <c r="X339" s="219"/>
      <c r="Y339" s="384"/>
      <c r="Z339" s="1043"/>
      <c r="AA339" s="219"/>
      <c r="AB339" s="384"/>
      <c r="AC339" s="1043"/>
      <c r="AD339" s="219"/>
      <c r="AE339" s="384"/>
      <c r="AF339" s="1043"/>
      <c r="AG339" s="385"/>
      <c r="AH339" s="228"/>
      <c r="AI339" s="386"/>
      <c r="AJ339" s="228"/>
      <c r="AK339" s="386"/>
      <c r="AL339" s="228"/>
      <c r="AM339" s="386"/>
      <c r="AN339" s="228"/>
      <c r="AO339" s="386"/>
    </row>
    <row r="340" spans="3:41" s="1092" customFormat="1" ht="30.75" customHeight="1">
      <c r="C340" s="1091"/>
      <c r="D340" s="387"/>
      <c r="E340" s="216"/>
      <c r="F340" s="365"/>
      <c r="G340" s="366"/>
      <c r="H340" s="367"/>
      <c r="I340" s="368"/>
      <c r="J340" s="369"/>
      <c r="K340" s="370"/>
      <c r="L340" s="1168"/>
      <c r="M340" s="370"/>
      <c r="N340" s="382"/>
      <c r="O340" s="381"/>
      <c r="P340" s="382"/>
      <c r="Q340" s="383"/>
      <c r="R340" s="219"/>
      <c r="S340" s="384"/>
      <c r="T340" s="1043"/>
      <c r="U340" s="219"/>
      <c r="V340" s="384"/>
      <c r="W340" s="1043"/>
      <c r="X340" s="219"/>
      <c r="Y340" s="384"/>
      <c r="Z340" s="1043"/>
      <c r="AA340" s="219"/>
      <c r="AB340" s="384"/>
      <c r="AC340" s="1043"/>
      <c r="AD340" s="219"/>
      <c r="AE340" s="384"/>
      <c r="AF340" s="1043"/>
      <c r="AG340" s="385"/>
      <c r="AH340" s="228"/>
      <c r="AI340" s="386"/>
      <c r="AJ340" s="228"/>
      <c r="AK340" s="386"/>
      <c r="AL340" s="228"/>
      <c r="AM340" s="386"/>
      <c r="AN340" s="228"/>
      <c r="AO340" s="386"/>
    </row>
    <row r="341" spans="3:41" s="1092" customFormat="1" ht="30.75" customHeight="1">
      <c r="C341" s="1091"/>
      <c r="D341" s="387"/>
      <c r="E341" s="216"/>
      <c r="F341" s="365"/>
      <c r="G341" s="366"/>
      <c r="H341" s="367"/>
      <c r="I341" s="368"/>
      <c r="J341" s="369"/>
      <c r="K341" s="370"/>
      <c r="L341" s="1168"/>
      <c r="M341" s="370"/>
      <c r="N341" s="382"/>
      <c r="O341" s="381"/>
      <c r="P341" s="382"/>
      <c r="Q341" s="383"/>
      <c r="R341" s="219"/>
      <c r="S341" s="384"/>
      <c r="T341" s="1043"/>
      <c r="U341" s="219"/>
      <c r="V341" s="384"/>
      <c r="W341" s="1043"/>
      <c r="X341" s="219"/>
      <c r="Y341" s="384"/>
      <c r="Z341" s="1043"/>
      <c r="AA341" s="219"/>
      <c r="AB341" s="384"/>
      <c r="AC341" s="1043"/>
      <c r="AD341" s="219"/>
      <c r="AE341" s="384"/>
      <c r="AF341" s="1043"/>
      <c r="AG341" s="385"/>
      <c r="AH341" s="228"/>
      <c r="AI341" s="386"/>
      <c r="AJ341" s="228"/>
      <c r="AK341" s="386"/>
      <c r="AL341" s="228"/>
      <c r="AM341" s="386"/>
      <c r="AN341" s="228"/>
      <c r="AO341" s="386"/>
    </row>
    <row r="342" spans="3:41" s="1092" customFormat="1" ht="30.75" customHeight="1">
      <c r="C342" s="1091"/>
      <c r="D342" s="387"/>
      <c r="E342" s="216"/>
      <c r="F342" s="365"/>
      <c r="G342" s="366"/>
      <c r="H342" s="367"/>
      <c r="I342" s="368"/>
      <c r="J342" s="369"/>
      <c r="K342" s="370"/>
      <c r="L342" s="1168"/>
      <c r="M342" s="370"/>
      <c r="N342" s="382"/>
      <c r="O342" s="381"/>
      <c r="P342" s="382"/>
      <c r="Q342" s="383"/>
      <c r="R342" s="219"/>
      <c r="S342" s="384"/>
      <c r="T342" s="1043"/>
      <c r="U342" s="219"/>
      <c r="V342" s="384"/>
      <c r="W342" s="1043"/>
      <c r="X342" s="219"/>
      <c r="Y342" s="384"/>
      <c r="Z342" s="1043"/>
      <c r="AA342" s="219"/>
      <c r="AB342" s="384"/>
      <c r="AC342" s="1043"/>
      <c r="AD342" s="219"/>
      <c r="AE342" s="384"/>
      <c r="AF342" s="1043"/>
      <c r="AG342" s="385"/>
      <c r="AH342" s="228"/>
      <c r="AI342" s="386"/>
      <c r="AJ342" s="228"/>
      <c r="AK342" s="386"/>
      <c r="AL342" s="228"/>
      <c r="AM342" s="386"/>
      <c r="AN342" s="228"/>
      <c r="AO342" s="386"/>
    </row>
    <row r="343" spans="3:41" s="1092" customFormat="1" ht="30.75" customHeight="1">
      <c r="C343" s="1091"/>
      <c r="D343" s="387"/>
      <c r="E343" s="216"/>
      <c r="F343" s="365"/>
      <c r="G343" s="366"/>
      <c r="H343" s="367"/>
      <c r="I343" s="368"/>
      <c r="J343" s="369"/>
      <c r="K343" s="370"/>
      <c r="L343" s="1168"/>
      <c r="M343" s="370"/>
      <c r="N343" s="382"/>
      <c r="O343" s="381"/>
      <c r="P343" s="382"/>
      <c r="Q343" s="383"/>
      <c r="R343" s="219"/>
      <c r="S343" s="384"/>
      <c r="T343" s="1043"/>
      <c r="U343" s="219"/>
      <c r="V343" s="384"/>
      <c r="W343" s="1043"/>
      <c r="X343" s="219"/>
      <c r="Y343" s="384"/>
      <c r="Z343" s="1043"/>
      <c r="AA343" s="219"/>
      <c r="AB343" s="384"/>
      <c r="AC343" s="1043"/>
      <c r="AD343" s="219"/>
      <c r="AE343" s="384"/>
      <c r="AF343" s="1043"/>
      <c r="AG343" s="385"/>
      <c r="AH343" s="228"/>
      <c r="AI343" s="386"/>
      <c r="AJ343" s="228"/>
      <c r="AK343" s="386"/>
      <c r="AL343" s="228"/>
      <c r="AM343" s="386"/>
      <c r="AN343" s="228"/>
      <c r="AO343" s="386"/>
    </row>
    <row r="344" spans="3:41" s="1092" customFormat="1" ht="30.75" customHeight="1">
      <c r="C344" s="1091"/>
      <c r="D344" s="387"/>
      <c r="E344" s="216"/>
      <c r="F344" s="365"/>
      <c r="G344" s="366"/>
      <c r="H344" s="367"/>
      <c r="I344" s="368"/>
      <c r="J344" s="369"/>
      <c r="K344" s="370"/>
      <c r="L344" s="1168"/>
      <c r="M344" s="370"/>
      <c r="N344" s="382"/>
      <c r="O344" s="381"/>
      <c r="P344" s="382"/>
      <c r="Q344" s="383"/>
      <c r="R344" s="219"/>
      <c r="S344" s="384"/>
      <c r="T344" s="1043"/>
      <c r="U344" s="219"/>
      <c r="V344" s="384"/>
      <c r="W344" s="1043"/>
      <c r="X344" s="219"/>
      <c r="Y344" s="384"/>
      <c r="Z344" s="1043"/>
      <c r="AA344" s="219"/>
      <c r="AB344" s="384"/>
      <c r="AC344" s="1043"/>
      <c r="AD344" s="219"/>
      <c r="AE344" s="384"/>
      <c r="AF344" s="1043"/>
      <c r="AG344" s="385"/>
      <c r="AH344" s="228"/>
      <c r="AI344" s="386"/>
      <c r="AJ344" s="228"/>
      <c r="AK344" s="386"/>
      <c r="AL344" s="228"/>
      <c r="AM344" s="386"/>
      <c r="AN344" s="228"/>
      <c r="AO344" s="386"/>
    </row>
    <row r="345" spans="3:41" s="1092" customFormat="1" ht="30.75" customHeight="1">
      <c r="C345" s="1091"/>
      <c r="D345" s="387"/>
      <c r="E345" s="216"/>
      <c r="F345" s="365"/>
      <c r="G345" s="366"/>
      <c r="H345" s="367"/>
      <c r="I345" s="368"/>
      <c r="J345" s="369"/>
      <c r="K345" s="370"/>
      <c r="L345" s="1168"/>
      <c r="M345" s="370"/>
      <c r="N345" s="382"/>
      <c r="O345" s="381"/>
      <c r="P345" s="382"/>
      <c r="Q345" s="383"/>
      <c r="R345" s="219"/>
      <c r="S345" s="384"/>
      <c r="T345" s="1043"/>
      <c r="U345" s="219"/>
      <c r="V345" s="384"/>
      <c r="W345" s="1043"/>
      <c r="X345" s="219"/>
      <c r="Y345" s="384"/>
      <c r="Z345" s="1043"/>
      <c r="AA345" s="219"/>
      <c r="AB345" s="384"/>
      <c r="AC345" s="1043"/>
      <c r="AD345" s="219"/>
      <c r="AE345" s="384"/>
      <c r="AF345" s="1043"/>
      <c r="AG345" s="385"/>
      <c r="AH345" s="228"/>
      <c r="AI345" s="386"/>
      <c r="AJ345" s="228"/>
      <c r="AK345" s="386"/>
      <c r="AL345" s="228"/>
      <c r="AM345" s="386"/>
      <c r="AN345" s="228"/>
      <c r="AO345" s="386"/>
    </row>
    <row r="346" spans="3:41" s="1092" customFormat="1" ht="30.75" customHeight="1">
      <c r="C346" s="1091"/>
      <c r="D346" s="387"/>
      <c r="E346" s="216"/>
      <c r="F346" s="365"/>
      <c r="G346" s="366"/>
      <c r="H346" s="367"/>
      <c r="I346" s="368"/>
      <c r="J346" s="369"/>
      <c r="K346" s="370"/>
      <c r="L346" s="1168"/>
      <c r="M346" s="370"/>
      <c r="N346" s="382"/>
      <c r="O346" s="381"/>
      <c r="P346" s="382"/>
      <c r="Q346" s="383"/>
      <c r="R346" s="219"/>
      <c r="S346" s="384"/>
      <c r="T346" s="1043"/>
      <c r="U346" s="219"/>
      <c r="V346" s="384"/>
      <c r="W346" s="1043"/>
      <c r="X346" s="219"/>
      <c r="Y346" s="384"/>
      <c r="Z346" s="1043"/>
      <c r="AA346" s="219"/>
      <c r="AB346" s="384"/>
      <c r="AC346" s="1043"/>
      <c r="AD346" s="219"/>
      <c r="AE346" s="384"/>
      <c r="AF346" s="1043"/>
      <c r="AG346" s="385"/>
      <c r="AH346" s="228"/>
      <c r="AI346" s="386"/>
      <c r="AJ346" s="228"/>
      <c r="AK346" s="386"/>
      <c r="AL346" s="228"/>
      <c r="AM346" s="386"/>
      <c r="AN346" s="228"/>
      <c r="AO346" s="386"/>
    </row>
    <row r="347" spans="3:41" s="1092" customFormat="1" ht="30.75" customHeight="1">
      <c r="C347" s="1091"/>
      <c r="D347" s="387"/>
      <c r="E347" s="216"/>
      <c r="F347" s="365"/>
      <c r="G347" s="366"/>
      <c r="H347" s="367"/>
      <c r="I347" s="368"/>
      <c r="J347" s="369"/>
      <c r="K347" s="370"/>
      <c r="L347" s="1168"/>
      <c r="M347" s="370"/>
      <c r="N347" s="382"/>
      <c r="O347" s="381"/>
      <c r="P347" s="382"/>
      <c r="Q347" s="383"/>
      <c r="R347" s="219"/>
      <c r="S347" s="384"/>
      <c r="T347" s="1043"/>
      <c r="U347" s="219"/>
      <c r="V347" s="384"/>
      <c r="W347" s="1043"/>
      <c r="X347" s="219"/>
      <c r="Y347" s="384"/>
      <c r="Z347" s="1043"/>
      <c r="AA347" s="219"/>
      <c r="AB347" s="384"/>
      <c r="AC347" s="1043"/>
      <c r="AD347" s="219"/>
      <c r="AE347" s="384"/>
      <c r="AF347" s="1043"/>
      <c r="AG347" s="385"/>
      <c r="AH347" s="228"/>
      <c r="AI347" s="386"/>
      <c r="AJ347" s="228"/>
      <c r="AK347" s="386"/>
      <c r="AL347" s="228"/>
      <c r="AM347" s="386"/>
      <c r="AN347" s="228"/>
      <c r="AO347" s="386"/>
    </row>
    <row r="348" spans="3:41" s="1092" customFormat="1" ht="30.75" customHeight="1">
      <c r="C348" s="1091"/>
      <c r="D348" s="387"/>
      <c r="E348" s="216"/>
      <c r="F348" s="365"/>
      <c r="G348" s="366"/>
      <c r="H348" s="367"/>
      <c r="I348" s="368"/>
      <c r="J348" s="369"/>
      <c r="K348" s="370"/>
      <c r="L348" s="1168"/>
      <c r="M348" s="370"/>
      <c r="N348" s="382"/>
      <c r="O348" s="381"/>
      <c r="P348" s="382"/>
      <c r="Q348" s="383"/>
      <c r="R348" s="219"/>
      <c r="S348" s="384"/>
      <c r="T348" s="1043"/>
      <c r="U348" s="219"/>
      <c r="V348" s="384"/>
      <c r="W348" s="1043"/>
      <c r="X348" s="219"/>
      <c r="Y348" s="384"/>
      <c r="Z348" s="1043"/>
      <c r="AA348" s="219"/>
      <c r="AB348" s="384"/>
      <c r="AC348" s="1043"/>
      <c r="AD348" s="219"/>
      <c r="AE348" s="384"/>
      <c r="AF348" s="1043"/>
      <c r="AG348" s="385"/>
      <c r="AH348" s="228"/>
      <c r="AI348" s="386"/>
      <c r="AJ348" s="228"/>
      <c r="AK348" s="386"/>
      <c r="AL348" s="228"/>
      <c r="AM348" s="386"/>
      <c r="AN348" s="228"/>
      <c r="AO348" s="386"/>
    </row>
    <row r="349" spans="3:41" s="1092" customFormat="1" ht="30.75" customHeight="1">
      <c r="C349" s="1091"/>
      <c r="D349" s="387"/>
      <c r="E349" s="216"/>
      <c r="F349" s="365"/>
      <c r="G349" s="366"/>
      <c r="H349" s="367"/>
      <c r="I349" s="368"/>
      <c r="J349" s="369"/>
      <c r="K349" s="370"/>
      <c r="L349" s="1168"/>
      <c r="M349" s="370"/>
      <c r="N349" s="382"/>
      <c r="O349" s="381"/>
      <c r="P349" s="382"/>
      <c r="Q349" s="383"/>
      <c r="R349" s="219"/>
      <c r="S349" s="384"/>
      <c r="T349" s="1043"/>
      <c r="U349" s="219"/>
      <c r="V349" s="384"/>
      <c r="W349" s="1043"/>
      <c r="X349" s="219"/>
      <c r="Y349" s="384"/>
      <c r="Z349" s="1043"/>
      <c r="AA349" s="219"/>
      <c r="AB349" s="384"/>
      <c r="AC349" s="1043"/>
      <c r="AD349" s="219"/>
      <c r="AE349" s="384"/>
      <c r="AF349" s="1043"/>
      <c r="AG349" s="385"/>
      <c r="AH349" s="228"/>
      <c r="AI349" s="386"/>
      <c r="AJ349" s="228"/>
      <c r="AK349" s="386"/>
      <c r="AL349" s="228"/>
      <c r="AM349" s="386"/>
      <c r="AN349" s="228"/>
      <c r="AO349" s="386"/>
    </row>
    <row r="350" spans="3:41" s="1092" customFormat="1" ht="30.75" customHeight="1">
      <c r="C350" s="1091"/>
      <c r="D350" s="387"/>
      <c r="E350" s="216"/>
      <c r="F350" s="365"/>
      <c r="G350" s="366"/>
      <c r="H350" s="367"/>
      <c r="I350" s="368"/>
      <c r="J350" s="369"/>
      <c r="K350" s="370"/>
      <c r="L350" s="1168"/>
      <c r="M350" s="370"/>
      <c r="N350" s="382"/>
      <c r="O350" s="381"/>
      <c r="P350" s="382"/>
      <c r="Q350" s="383"/>
      <c r="R350" s="219"/>
      <c r="S350" s="384"/>
      <c r="T350" s="1043"/>
      <c r="U350" s="219"/>
      <c r="V350" s="384"/>
      <c r="W350" s="1043"/>
      <c r="X350" s="219"/>
      <c r="Y350" s="384"/>
      <c r="Z350" s="1043"/>
      <c r="AA350" s="219"/>
      <c r="AB350" s="384"/>
      <c r="AC350" s="1043"/>
      <c r="AD350" s="219"/>
      <c r="AE350" s="384"/>
      <c r="AF350" s="1043"/>
      <c r="AG350" s="385"/>
      <c r="AH350" s="228"/>
      <c r="AI350" s="386"/>
      <c r="AJ350" s="228"/>
      <c r="AK350" s="386"/>
      <c r="AL350" s="228"/>
      <c r="AM350" s="386"/>
      <c r="AN350" s="228"/>
      <c r="AO350" s="386"/>
    </row>
    <row r="351" spans="3:41" s="1092" customFormat="1" ht="30.75" customHeight="1">
      <c r="C351" s="1091"/>
      <c r="D351" s="387"/>
      <c r="E351" s="216"/>
      <c r="F351" s="365"/>
      <c r="G351" s="366"/>
      <c r="H351" s="367"/>
      <c r="I351" s="368"/>
      <c r="J351" s="369"/>
      <c r="K351" s="370"/>
      <c r="L351" s="1168"/>
      <c r="M351" s="370"/>
      <c r="N351" s="382"/>
      <c r="O351" s="381"/>
      <c r="P351" s="382"/>
      <c r="Q351" s="383"/>
      <c r="R351" s="219"/>
      <c r="S351" s="384"/>
      <c r="T351" s="1043"/>
      <c r="U351" s="219"/>
      <c r="V351" s="384"/>
      <c r="W351" s="1043"/>
      <c r="X351" s="219"/>
      <c r="Y351" s="384"/>
      <c r="Z351" s="1043"/>
      <c r="AA351" s="219"/>
      <c r="AB351" s="384"/>
      <c r="AC351" s="1043"/>
      <c r="AD351" s="219"/>
      <c r="AE351" s="384"/>
      <c r="AF351" s="1043"/>
      <c r="AG351" s="385"/>
      <c r="AH351" s="228"/>
      <c r="AI351" s="386"/>
      <c r="AJ351" s="228"/>
      <c r="AK351" s="386"/>
      <c r="AL351" s="228"/>
      <c r="AM351" s="386"/>
      <c r="AN351" s="228"/>
      <c r="AO351" s="386"/>
    </row>
    <row r="352" spans="3:41" s="1092" customFormat="1" ht="30.75" customHeight="1">
      <c r="C352" s="1091"/>
      <c r="D352" s="387"/>
      <c r="E352" s="216"/>
      <c r="F352" s="365"/>
      <c r="G352" s="366"/>
      <c r="H352" s="367"/>
      <c r="I352" s="368"/>
      <c r="J352" s="369"/>
      <c r="K352" s="370"/>
      <c r="L352" s="1168"/>
      <c r="M352" s="370"/>
      <c r="N352" s="382"/>
      <c r="O352" s="381"/>
      <c r="P352" s="382"/>
      <c r="Q352" s="383"/>
      <c r="R352" s="219"/>
      <c r="S352" s="384"/>
      <c r="T352" s="1043"/>
      <c r="U352" s="219"/>
      <c r="V352" s="384"/>
      <c r="W352" s="1043"/>
      <c r="X352" s="219"/>
      <c r="Y352" s="384"/>
      <c r="Z352" s="1043"/>
      <c r="AA352" s="219"/>
      <c r="AB352" s="384"/>
      <c r="AC352" s="1043"/>
      <c r="AD352" s="219"/>
      <c r="AE352" s="384"/>
      <c r="AF352" s="1043"/>
      <c r="AG352" s="385"/>
      <c r="AH352" s="228"/>
      <c r="AI352" s="386"/>
      <c r="AJ352" s="228"/>
      <c r="AK352" s="386"/>
      <c r="AL352" s="228"/>
      <c r="AM352" s="386"/>
      <c r="AN352" s="228"/>
      <c r="AO352" s="386"/>
    </row>
    <row r="353" spans="3:41" s="1092" customFormat="1" ht="30.75" customHeight="1">
      <c r="C353" s="1091"/>
      <c r="D353" s="387"/>
      <c r="E353" s="216"/>
      <c r="F353" s="365"/>
      <c r="G353" s="366"/>
      <c r="H353" s="367"/>
      <c r="I353" s="368"/>
      <c r="J353" s="369"/>
      <c r="K353" s="370"/>
      <c r="L353" s="1168"/>
      <c r="M353" s="370"/>
      <c r="N353" s="382"/>
      <c r="O353" s="381"/>
      <c r="P353" s="382"/>
      <c r="Q353" s="383"/>
      <c r="R353" s="219"/>
      <c r="S353" s="384"/>
      <c r="T353" s="1043"/>
      <c r="U353" s="219"/>
      <c r="V353" s="384"/>
      <c r="W353" s="1043"/>
      <c r="X353" s="219"/>
      <c r="Y353" s="384"/>
      <c r="Z353" s="1043"/>
      <c r="AA353" s="219"/>
      <c r="AB353" s="384"/>
      <c r="AC353" s="1043"/>
      <c r="AD353" s="219"/>
      <c r="AE353" s="384"/>
      <c r="AF353" s="1043"/>
      <c r="AG353" s="385"/>
      <c r="AH353" s="228"/>
      <c r="AI353" s="386"/>
      <c r="AJ353" s="228"/>
      <c r="AK353" s="386"/>
      <c r="AL353" s="228"/>
      <c r="AM353" s="386"/>
      <c r="AN353" s="228"/>
      <c r="AO353" s="386"/>
    </row>
    <row r="354" spans="3:41" s="1092" customFormat="1" ht="30.75" customHeight="1">
      <c r="C354" s="1091"/>
      <c r="D354" s="387"/>
      <c r="E354" s="216"/>
      <c r="F354" s="365"/>
      <c r="G354" s="366"/>
      <c r="H354" s="367"/>
      <c r="I354" s="368"/>
      <c r="J354" s="369"/>
      <c r="K354" s="370"/>
      <c r="L354" s="1168"/>
      <c r="M354" s="370"/>
      <c r="N354" s="382"/>
      <c r="O354" s="381"/>
      <c r="P354" s="382"/>
      <c r="Q354" s="383"/>
      <c r="R354" s="219"/>
      <c r="S354" s="384"/>
      <c r="T354" s="1043"/>
      <c r="U354" s="219"/>
      <c r="V354" s="384"/>
      <c r="W354" s="1043"/>
      <c r="X354" s="219"/>
      <c r="Y354" s="384"/>
      <c r="Z354" s="1043"/>
      <c r="AA354" s="219"/>
      <c r="AB354" s="384"/>
      <c r="AC354" s="1043"/>
      <c r="AD354" s="219"/>
      <c r="AE354" s="384"/>
      <c r="AF354" s="1043"/>
      <c r="AG354" s="385"/>
      <c r="AH354" s="228"/>
      <c r="AI354" s="386"/>
      <c r="AJ354" s="228"/>
      <c r="AK354" s="386"/>
      <c r="AL354" s="228"/>
      <c r="AM354" s="386"/>
      <c r="AN354" s="228"/>
      <c r="AO354" s="386"/>
    </row>
    <row r="355" spans="3:41" s="1092" customFormat="1" ht="30.75" customHeight="1">
      <c r="C355" s="1091"/>
      <c r="D355" s="387"/>
      <c r="E355" s="216"/>
      <c r="F355" s="365"/>
      <c r="G355" s="366"/>
      <c r="H355" s="367"/>
      <c r="I355" s="368"/>
      <c r="J355" s="369"/>
      <c r="K355" s="370"/>
      <c r="L355" s="1168"/>
      <c r="M355" s="370"/>
      <c r="N355" s="382"/>
      <c r="O355" s="381"/>
      <c r="P355" s="382"/>
      <c r="Q355" s="383"/>
      <c r="R355" s="219"/>
      <c r="S355" s="384"/>
      <c r="T355" s="1043"/>
      <c r="U355" s="219"/>
      <c r="V355" s="384"/>
      <c r="W355" s="1043"/>
      <c r="X355" s="219"/>
      <c r="Y355" s="384"/>
      <c r="Z355" s="1043"/>
      <c r="AA355" s="219"/>
      <c r="AB355" s="384"/>
      <c r="AC355" s="1043"/>
      <c r="AD355" s="219"/>
      <c r="AE355" s="384"/>
      <c r="AF355" s="1043"/>
      <c r="AG355" s="385"/>
      <c r="AH355" s="228"/>
      <c r="AI355" s="386"/>
      <c r="AJ355" s="228"/>
      <c r="AK355" s="386"/>
      <c r="AL355" s="228"/>
      <c r="AM355" s="386"/>
      <c r="AN355" s="228"/>
      <c r="AO355" s="386"/>
    </row>
    <row r="356" spans="3:41" s="1092" customFormat="1" ht="30.75" customHeight="1">
      <c r="C356" s="1091"/>
      <c r="D356" s="387"/>
      <c r="E356" s="216"/>
      <c r="F356" s="365"/>
      <c r="G356" s="366"/>
      <c r="H356" s="367"/>
      <c r="I356" s="368"/>
      <c r="J356" s="369"/>
      <c r="K356" s="370"/>
      <c r="L356" s="1168"/>
      <c r="M356" s="370"/>
      <c r="N356" s="382"/>
      <c r="O356" s="381"/>
      <c r="P356" s="382"/>
      <c r="Q356" s="383"/>
      <c r="R356" s="219"/>
      <c r="S356" s="384"/>
      <c r="T356" s="1043"/>
      <c r="U356" s="219"/>
      <c r="V356" s="384"/>
      <c r="W356" s="1043"/>
      <c r="X356" s="219"/>
      <c r="Y356" s="384"/>
      <c r="Z356" s="1043"/>
      <c r="AA356" s="219"/>
      <c r="AB356" s="384"/>
      <c r="AC356" s="1043"/>
      <c r="AD356" s="219"/>
      <c r="AE356" s="384"/>
      <c r="AF356" s="1043"/>
      <c r="AG356" s="385"/>
      <c r="AH356" s="228"/>
      <c r="AI356" s="386"/>
      <c r="AJ356" s="228"/>
      <c r="AK356" s="386"/>
      <c r="AL356" s="228"/>
      <c r="AM356" s="386"/>
      <c r="AN356" s="228"/>
      <c r="AO356" s="386"/>
    </row>
    <row r="357" spans="3:41" s="1092" customFormat="1" ht="30.75" customHeight="1">
      <c r="C357" s="1091"/>
      <c r="D357" s="387"/>
      <c r="E357" s="216"/>
      <c r="F357" s="365"/>
      <c r="G357" s="366"/>
      <c r="H357" s="367"/>
      <c r="I357" s="368"/>
      <c r="J357" s="369"/>
      <c r="K357" s="370"/>
      <c r="L357" s="1168"/>
      <c r="M357" s="370"/>
      <c r="N357" s="382"/>
      <c r="O357" s="381"/>
      <c r="P357" s="382"/>
      <c r="Q357" s="383"/>
      <c r="R357" s="219"/>
      <c r="S357" s="384"/>
      <c r="T357" s="1043"/>
      <c r="U357" s="219"/>
      <c r="V357" s="384"/>
      <c r="W357" s="1043"/>
      <c r="X357" s="219"/>
      <c r="Y357" s="384"/>
      <c r="Z357" s="1043"/>
      <c r="AA357" s="219"/>
      <c r="AB357" s="384"/>
      <c r="AC357" s="1043"/>
      <c r="AD357" s="219"/>
      <c r="AE357" s="384"/>
      <c r="AF357" s="1043"/>
      <c r="AG357" s="385"/>
      <c r="AH357" s="228"/>
      <c r="AI357" s="386"/>
      <c r="AJ357" s="228"/>
      <c r="AK357" s="386"/>
      <c r="AL357" s="228"/>
      <c r="AM357" s="386"/>
      <c r="AN357" s="228"/>
      <c r="AO357" s="386"/>
    </row>
    <row r="358" spans="3:41" s="1092" customFormat="1" ht="30.75" customHeight="1">
      <c r="C358" s="1091"/>
      <c r="D358" s="387"/>
      <c r="E358" s="216"/>
      <c r="F358" s="365"/>
      <c r="G358" s="366"/>
      <c r="H358" s="367"/>
      <c r="I358" s="368"/>
      <c r="J358" s="369"/>
      <c r="K358" s="370"/>
      <c r="L358" s="1168"/>
      <c r="M358" s="370"/>
      <c r="N358" s="382"/>
      <c r="O358" s="381"/>
      <c r="P358" s="382"/>
      <c r="Q358" s="383"/>
      <c r="R358" s="219"/>
      <c r="S358" s="384"/>
      <c r="T358" s="1043"/>
      <c r="U358" s="219"/>
      <c r="V358" s="384"/>
      <c r="W358" s="1043"/>
      <c r="X358" s="219"/>
      <c r="Y358" s="384"/>
      <c r="Z358" s="1043"/>
      <c r="AA358" s="219"/>
      <c r="AB358" s="384"/>
      <c r="AC358" s="1043"/>
      <c r="AD358" s="219"/>
      <c r="AE358" s="384"/>
      <c r="AF358" s="1043"/>
      <c r="AG358" s="385"/>
      <c r="AH358" s="228"/>
      <c r="AI358" s="386"/>
      <c r="AJ358" s="228"/>
      <c r="AK358" s="386"/>
      <c r="AL358" s="228"/>
      <c r="AM358" s="386"/>
      <c r="AN358" s="228"/>
      <c r="AO358" s="386"/>
    </row>
    <row r="359" spans="3:41" s="1092" customFormat="1" ht="30.75" customHeight="1">
      <c r="C359" s="1091"/>
      <c r="D359" s="387"/>
      <c r="E359" s="216"/>
      <c r="F359" s="365"/>
      <c r="G359" s="366"/>
      <c r="H359" s="367"/>
      <c r="I359" s="368"/>
      <c r="J359" s="369"/>
      <c r="K359" s="370"/>
      <c r="L359" s="1168"/>
      <c r="M359" s="370"/>
      <c r="N359" s="382"/>
      <c r="O359" s="381"/>
      <c r="P359" s="382"/>
      <c r="Q359" s="383"/>
      <c r="R359" s="219"/>
      <c r="S359" s="384"/>
      <c r="T359" s="1043"/>
      <c r="U359" s="219"/>
      <c r="V359" s="384"/>
      <c r="W359" s="1043"/>
      <c r="X359" s="219"/>
      <c r="Y359" s="384"/>
      <c r="Z359" s="1043"/>
      <c r="AA359" s="219"/>
      <c r="AB359" s="384"/>
      <c r="AC359" s="1043"/>
      <c r="AD359" s="219"/>
      <c r="AE359" s="384"/>
      <c r="AF359" s="1043"/>
      <c r="AG359" s="385"/>
      <c r="AH359" s="228"/>
      <c r="AI359" s="386"/>
      <c r="AJ359" s="228"/>
      <c r="AK359" s="386"/>
      <c r="AL359" s="228"/>
      <c r="AM359" s="386"/>
      <c r="AN359" s="228"/>
      <c r="AO359" s="386"/>
    </row>
    <row r="360" spans="3:41" s="1092" customFormat="1" ht="30.75" customHeight="1">
      <c r="C360" s="1091"/>
      <c r="D360" s="387"/>
      <c r="E360" s="216"/>
      <c r="F360" s="365"/>
      <c r="G360" s="366"/>
      <c r="H360" s="367"/>
      <c r="I360" s="368"/>
      <c r="J360" s="369"/>
      <c r="K360" s="370"/>
      <c r="L360" s="1168"/>
      <c r="M360" s="370"/>
      <c r="N360" s="382"/>
      <c r="O360" s="381"/>
      <c r="P360" s="382"/>
      <c r="Q360" s="383"/>
      <c r="R360" s="219"/>
      <c r="S360" s="384"/>
      <c r="T360" s="1043"/>
      <c r="U360" s="219"/>
      <c r="V360" s="384"/>
      <c r="W360" s="1043"/>
      <c r="X360" s="219"/>
      <c r="Y360" s="384"/>
      <c r="Z360" s="1043"/>
      <c r="AA360" s="219"/>
      <c r="AB360" s="384"/>
      <c r="AC360" s="1043"/>
      <c r="AD360" s="219"/>
      <c r="AE360" s="384"/>
      <c r="AF360" s="1043"/>
      <c r="AG360" s="385"/>
      <c r="AH360" s="228"/>
      <c r="AI360" s="386"/>
      <c r="AJ360" s="228"/>
      <c r="AK360" s="386"/>
      <c r="AL360" s="228"/>
      <c r="AM360" s="386"/>
      <c r="AN360" s="228"/>
      <c r="AO360" s="386"/>
    </row>
    <row r="361" spans="3:41" s="1092" customFormat="1" ht="30.75" customHeight="1">
      <c r="C361" s="1091"/>
      <c r="D361" s="387"/>
      <c r="E361" s="216"/>
      <c r="F361" s="365"/>
      <c r="G361" s="366"/>
      <c r="H361" s="367"/>
      <c r="I361" s="368"/>
      <c r="J361" s="369"/>
      <c r="K361" s="370"/>
      <c r="L361" s="1168"/>
      <c r="M361" s="370"/>
      <c r="N361" s="382"/>
      <c r="O361" s="381"/>
      <c r="P361" s="382"/>
      <c r="Q361" s="383"/>
      <c r="R361" s="219"/>
      <c r="S361" s="384"/>
      <c r="T361" s="1043"/>
      <c r="U361" s="219"/>
      <c r="V361" s="384"/>
      <c r="W361" s="1043"/>
      <c r="X361" s="219"/>
      <c r="Y361" s="384"/>
      <c r="Z361" s="1043"/>
      <c r="AA361" s="219"/>
      <c r="AB361" s="384"/>
      <c r="AC361" s="1043"/>
      <c r="AD361" s="219"/>
      <c r="AE361" s="384"/>
      <c r="AF361" s="1043"/>
      <c r="AG361" s="385"/>
      <c r="AH361" s="228"/>
      <c r="AI361" s="386"/>
      <c r="AJ361" s="228"/>
      <c r="AK361" s="386"/>
      <c r="AL361" s="228"/>
      <c r="AM361" s="386"/>
      <c r="AN361" s="228"/>
      <c r="AO361" s="386"/>
    </row>
    <row r="362" spans="3:41" s="1092" customFormat="1" ht="30.75" customHeight="1">
      <c r="C362" s="1091"/>
      <c r="D362" s="387"/>
      <c r="E362" s="216"/>
      <c r="F362" s="365"/>
      <c r="G362" s="366"/>
      <c r="H362" s="367"/>
      <c r="I362" s="368"/>
      <c r="J362" s="369"/>
      <c r="K362" s="370"/>
      <c r="L362" s="1168"/>
      <c r="M362" s="370"/>
      <c r="N362" s="382"/>
      <c r="O362" s="381"/>
      <c r="P362" s="382"/>
      <c r="Q362" s="383"/>
      <c r="R362" s="219"/>
      <c r="S362" s="384"/>
      <c r="T362" s="1043"/>
      <c r="U362" s="219"/>
      <c r="V362" s="384"/>
      <c r="W362" s="1043"/>
      <c r="X362" s="219"/>
      <c r="Y362" s="384"/>
      <c r="Z362" s="1043"/>
      <c r="AA362" s="219"/>
      <c r="AB362" s="384"/>
      <c r="AC362" s="1043"/>
      <c r="AD362" s="219"/>
      <c r="AE362" s="384"/>
      <c r="AF362" s="1043"/>
      <c r="AG362" s="385"/>
      <c r="AH362" s="228"/>
      <c r="AI362" s="386"/>
      <c r="AJ362" s="228"/>
      <c r="AK362" s="386"/>
      <c r="AL362" s="228"/>
      <c r="AM362" s="386"/>
      <c r="AN362" s="228"/>
      <c r="AO362" s="386"/>
    </row>
    <row r="363" spans="3:41" s="1092" customFormat="1" ht="30.75" customHeight="1">
      <c r="C363" s="1091"/>
      <c r="D363" s="387"/>
      <c r="E363" s="216"/>
      <c r="F363" s="365"/>
      <c r="G363" s="366"/>
      <c r="H363" s="367"/>
      <c r="I363" s="368"/>
      <c r="J363" s="369"/>
      <c r="K363" s="370"/>
      <c r="L363" s="1168"/>
      <c r="M363" s="370"/>
      <c r="N363" s="382"/>
      <c r="O363" s="381"/>
      <c r="P363" s="382"/>
      <c r="Q363" s="383"/>
      <c r="R363" s="219"/>
      <c r="S363" s="384"/>
      <c r="T363" s="1043"/>
      <c r="U363" s="219"/>
      <c r="V363" s="384"/>
      <c r="W363" s="1043"/>
      <c r="X363" s="219"/>
      <c r="Y363" s="384"/>
      <c r="Z363" s="1043"/>
      <c r="AA363" s="219"/>
      <c r="AB363" s="384"/>
      <c r="AC363" s="1043"/>
      <c r="AD363" s="219"/>
      <c r="AE363" s="384"/>
      <c r="AF363" s="1043"/>
      <c r="AG363" s="385"/>
      <c r="AH363" s="228"/>
      <c r="AI363" s="386"/>
      <c r="AJ363" s="228"/>
      <c r="AK363" s="386"/>
      <c r="AL363" s="228"/>
      <c r="AM363" s="386"/>
      <c r="AN363" s="228"/>
      <c r="AO363" s="386"/>
    </row>
    <row r="364" spans="3:41" s="1092" customFormat="1" ht="30.75" customHeight="1">
      <c r="C364" s="1091"/>
      <c r="D364" s="387"/>
      <c r="E364" s="216"/>
      <c r="F364" s="365"/>
      <c r="G364" s="366"/>
      <c r="H364" s="367"/>
      <c r="I364" s="368"/>
      <c r="J364" s="369"/>
      <c r="K364" s="370"/>
      <c r="L364" s="1168"/>
      <c r="M364" s="370"/>
      <c r="N364" s="382"/>
      <c r="O364" s="381"/>
      <c r="P364" s="382"/>
      <c r="Q364" s="383"/>
      <c r="R364" s="219"/>
      <c r="S364" s="384"/>
      <c r="T364" s="1043"/>
      <c r="U364" s="219"/>
      <c r="V364" s="384"/>
      <c r="W364" s="1043"/>
      <c r="X364" s="219"/>
      <c r="Y364" s="384"/>
      <c r="Z364" s="1043"/>
      <c r="AA364" s="219"/>
      <c r="AB364" s="384"/>
      <c r="AC364" s="1043"/>
      <c r="AD364" s="219"/>
      <c r="AE364" s="384"/>
      <c r="AF364" s="1043"/>
      <c r="AG364" s="385"/>
      <c r="AH364" s="228"/>
      <c r="AI364" s="386"/>
      <c r="AJ364" s="228"/>
      <c r="AK364" s="386"/>
      <c r="AL364" s="228"/>
      <c r="AM364" s="386"/>
      <c r="AN364" s="228"/>
      <c r="AO364" s="386"/>
    </row>
    <row r="365" spans="3:41" s="1092" customFormat="1" ht="30.75" customHeight="1">
      <c r="C365" s="1091"/>
      <c r="D365" s="387"/>
      <c r="E365" s="216"/>
      <c r="F365" s="365"/>
      <c r="G365" s="366"/>
      <c r="H365" s="367"/>
      <c r="I365" s="368"/>
      <c r="J365" s="369"/>
      <c r="K365" s="370"/>
      <c r="L365" s="1168"/>
      <c r="M365" s="370"/>
      <c r="N365" s="382"/>
      <c r="O365" s="381"/>
      <c r="P365" s="382"/>
      <c r="Q365" s="383"/>
      <c r="R365" s="219"/>
      <c r="S365" s="384"/>
      <c r="T365" s="1043"/>
      <c r="U365" s="219"/>
      <c r="V365" s="384"/>
      <c r="W365" s="1043"/>
      <c r="X365" s="219"/>
      <c r="Y365" s="384"/>
      <c r="Z365" s="1043"/>
      <c r="AA365" s="219"/>
      <c r="AB365" s="384"/>
      <c r="AC365" s="1043"/>
      <c r="AD365" s="219"/>
      <c r="AE365" s="384"/>
      <c r="AF365" s="1043"/>
      <c r="AG365" s="385"/>
      <c r="AH365" s="228"/>
      <c r="AI365" s="386"/>
      <c r="AJ365" s="228"/>
      <c r="AK365" s="386"/>
      <c r="AL365" s="228"/>
      <c r="AM365" s="386"/>
      <c r="AN365" s="228"/>
      <c r="AO365" s="386"/>
    </row>
    <row r="366" spans="3:41" s="1092" customFormat="1" ht="30.75" customHeight="1">
      <c r="C366" s="1091"/>
      <c r="D366" s="387"/>
      <c r="E366" s="216"/>
      <c r="F366" s="365"/>
      <c r="G366" s="366"/>
      <c r="H366" s="367"/>
      <c r="I366" s="368"/>
      <c r="J366" s="369"/>
      <c r="K366" s="370"/>
      <c r="L366" s="1168"/>
      <c r="M366" s="370"/>
      <c r="N366" s="382"/>
      <c r="O366" s="381"/>
      <c r="P366" s="382"/>
      <c r="Q366" s="383"/>
      <c r="R366" s="219"/>
      <c r="S366" s="384"/>
      <c r="T366" s="1043"/>
      <c r="U366" s="219"/>
      <c r="V366" s="384"/>
      <c r="W366" s="1043"/>
      <c r="X366" s="219"/>
      <c r="Y366" s="384"/>
      <c r="Z366" s="1043"/>
      <c r="AA366" s="219"/>
      <c r="AB366" s="384"/>
      <c r="AC366" s="1043"/>
      <c r="AD366" s="219"/>
      <c r="AE366" s="384"/>
      <c r="AF366" s="1043"/>
      <c r="AG366" s="385"/>
      <c r="AH366" s="228"/>
      <c r="AI366" s="386"/>
      <c r="AJ366" s="228"/>
      <c r="AK366" s="386"/>
      <c r="AL366" s="228"/>
      <c r="AM366" s="386"/>
      <c r="AN366" s="228"/>
      <c r="AO366" s="386"/>
    </row>
    <row r="367" spans="3:41" s="1092" customFormat="1" ht="30.75" customHeight="1">
      <c r="C367" s="1091"/>
      <c r="D367" s="387"/>
      <c r="E367" s="216"/>
      <c r="F367" s="365"/>
      <c r="G367" s="366"/>
      <c r="H367" s="367"/>
      <c r="I367" s="368"/>
      <c r="J367" s="369"/>
      <c r="K367" s="370"/>
      <c r="L367" s="1168"/>
      <c r="M367" s="370"/>
      <c r="N367" s="382"/>
      <c r="O367" s="381"/>
      <c r="P367" s="382"/>
      <c r="Q367" s="383"/>
      <c r="R367" s="219"/>
      <c r="S367" s="384"/>
      <c r="T367" s="1043"/>
      <c r="U367" s="219"/>
      <c r="V367" s="384"/>
      <c r="W367" s="1043"/>
      <c r="X367" s="219"/>
      <c r="Y367" s="384"/>
      <c r="Z367" s="1043"/>
      <c r="AA367" s="219"/>
      <c r="AB367" s="384"/>
      <c r="AC367" s="1043"/>
      <c r="AD367" s="219"/>
      <c r="AE367" s="384"/>
      <c r="AF367" s="1043"/>
      <c r="AG367" s="385"/>
      <c r="AH367" s="228"/>
      <c r="AI367" s="386"/>
      <c r="AJ367" s="228"/>
      <c r="AK367" s="386"/>
      <c r="AL367" s="228"/>
      <c r="AM367" s="386"/>
      <c r="AN367" s="228"/>
      <c r="AO367" s="386"/>
    </row>
    <row r="368" spans="3:41" s="1092" customFormat="1" ht="30.75" customHeight="1">
      <c r="C368" s="1091"/>
      <c r="D368" s="387"/>
      <c r="E368" s="216"/>
      <c r="F368" s="365"/>
      <c r="G368" s="366"/>
      <c r="H368" s="367"/>
      <c r="I368" s="368"/>
      <c r="J368" s="369"/>
      <c r="K368" s="370"/>
      <c r="L368" s="1168"/>
      <c r="M368" s="370"/>
      <c r="N368" s="382"/>
      <c r="O368" s="381"/>
      <c r="P368" s="382"/>
      <c r="Q368" s="383"/>
      <c r="R368" s="219"/>
      <c r="S368" s="384"/>
      <c r="T368" s="1043"/>
      <c r="U368" s="219"/>
      <c r="V368" s="384"/>
      <c r="W368" s="1043"/>
      <c r="X368" s="219"/>
      <c r="Y368" s="384"/>
      <c r="Z368" s="1043"/>
      <c r="AA368" s="219"/>
      <c r="AB368" s="384"/>
      <c r="AC368" s="1043"/>
      <c r="AD368" s="219"/>
      <c r="AE368" s="384"/>
      <c r="AF368" s="1043"/>
      <c r="AG368" s="385"/>
      <c r="AH368" s="228"/>
      <c r="AI368" s="386"/>
      <c r="AJ368" s="228"/>
      <c r="AK368" s="386"/>
      <c r="AL368" s="228"/>
      <c r="AM368" s="386"/>
      <c r="AN368" s="228"/>
      <c r="AO368" s="386"/>
    </row>
    <row r="369" spans="3:41" s="1092" customFormat="1" ht="30.75" customHeight="1">
      <c r="C369" s="1091"/>
      <c r="D369" s="387"/>
      <c r="E369" s="216"/>
      <c r="F369" s="365"/>
      <c r="G369" s="366"/>
      <c r="H369" s="367"/>
      <c r="I369" s="368"/>
      <c r="J369" s="369"/>
      <c r="K369" s="370"/>
      <c r="L369" s="1168"/>
      <c r="M369" s="370"/>
      <c r="N369" s="382"/>
      <c r="O369" s="381"/>
      <c r="P369" s="382"/>
      <c r="Q369" s="383"/>
      <c r="R369" s="219"/>
      <c r="S369" s="384"/>
      <c r="T369" s="1043"/>
      <c r="U369" s="219"/>
      <c r="V369" s="384"/>
      <c r="W369" s="1043"/>
      <c r="X369" s="219"/>
      <c r="Y369" s="384"/>
      <c r="Z369" s="1043"/>
      <c r="AA369" s="219"/>
      <c r="AB369" s="384"/>
      <c r="AC369" s="1043"/>
      <c r="AD369" s="219"/>
      <c r="AE369" s="384"/>
      <c r="AF369" s="1043"/>
      <c r="AG369" s="385"/>
      <c r="AH369" s="228"/>
      <c r="AI369" s="386"/>
      <c r="AJ369" s="228"/>
      <c r="AK369" s="386"/>
      <c r="AL369" s="228"/>
      <c r="AM369" s="386"/>
      <c r="AN369" s="228"/>
      <c r="AO369" s="386"/>
    </row>
    <row r="370" spans="3:41" s="1092" customFormat="1" ht="30.75" customHeight="1">
      <c r="C370" s="1091"/>
      <c r="D370" s="387"/>
      <c r="E370" s="216"/>
      <c r="F370" s="365"/>
      <c r="G370" s="366"/>
      <c r="H370" s="367"/>
      <c r="I370" s="368"/>
      <c r="J370" s="369"/>
      <c r="K370" s="370"/>
      <c r="L370" s="1168"/>
      <c r="M370" s="370"/>
      <c r="N370" s="382"/>
      <c r="O370" s="381"/>
      <c r="P370" s="382"/>
      <c r="Q370" s="383"/>
      <c r="R370" s="219"/>
      <c r="S370" s="384"/>
      <c r="T370" s="1043"/>
      <c r="U370" s="219"/>
      <c r="V370" s="384"/>
      <c r="W370" s="1043"/>
      <c r="X370" s="219"/>
      <c r="Y370" s="384"/>
      <c r="Z370" s="1043"/>
      <c r="AA370" s="219"/>
      <c r="AB370" s="384"/>
      <c r="AC370" s="1043"/>
      <c r="AD370" s="219"/>
      <c r="AE370" s="384"/>
      <c r="AF370" s="1043"/>
      <c r="AG370" s="385"/>
      <c r="AH370" s="228"/>
      <c r="AI370" s="386"/>
      <c r="AJ370" s="228"/>
      <c r="AK370" s="386"/>
      <c r="AL370" s="228"/>
      <c r="AM370" s="386"/>
      <c r="AN370" s="228"/>
      <c r="AO370" s="386"/>
    </row>
    <row r="371" spans="3:41" s="1092" customFormat="1" ht="30.75" customHeight="1">
      <c r="C371" s="1091"/>
      <c r="D371" s="387"/>
      <c r="E371" s="216"/>
      <c r="F371" s="365"/>
      <c r="G371" s="366"/>
      <c r="H371" s="367"/>
      <c r="I371" s="368"/>
      <c r="J371" s="369"/>
      <c r="K371" s="370"/>
      <c r="L371" s="1168"/>
      <c r="M371" s="370"/>
      <c r="N371" s="382"/>
      <c r="O371" s="381"/>
      <c r="P371" s="382"/>
      <c r="Q371" s="383"/>
      <c r="R371" s="219"/>
      <c r="S371" s="384"/>
      <c r="T371" s="1043"/>
      <c r="U371" s="219"/>
      <c r="V371" s="384"/>
      <c r="W371" s="1043"/>
      <c r="X371" s="219"/>
      <c r="Y371" s="384"/>
      <c r="Z371" s="1043"/>
      <c r="AA371" s="219"/>
      <c r="AB371" s="384"/>
      <c r="AC371" s="1043"/>
      <c r="AD371" s="219"/>
      <c r="AE371" s="384"/>
      <c r="AF371" s="1043"/>
      <c r="AG371" s="385"/>
      <c r="AH371" s="228"/>
      <c r="AI371" s="386"/>
      <c r="AJ371" s="228"/>
      <c r="AK371" s="386"/>
      <c r="AL371" s="228"/>
      <c r="AM371" s="386"/>
      <c r="AN371" s="228"/>
      <c r="AO371" s="386"/>
    </row>
    <row r="372" spans="3:41" s="1092" customFormat="1" ht="30.75" customHeight="1">
      <c r="C372" s="1091"/>
      <c r="D372" s="387"/>
      <c r="E372" s="216"/>
      <c r="F372" s="365"/>
      <c r="G372" s="366"/>
      <c r="H372" s="367"/>
      <c r="I372" s="368"/>
      <c r="J372" s="369"/>
      <c r="K372" s="370"/>
      <c r="L372" s="1168"/>
      <c r="M372" s="370"/>
      <c r="N372" s="382"/>
      <c r="O372" s="381"/>
      <c r="P372" s="382"/>
      <c r="Q372" s="383"/>
      <c r="R372" s="219"/>
      <c r="S372" s="384"/>
      <c r="T372" s="1043"/>
      <c r="U372" s="219"/>
      <c r="V372" s="384"/>
      <c r="W372" s="1043"/>
      <c r="X372" s="219"/>
      <c r="Y372" s="384"/>
      <c r="Z372" s="1043"/>
      <c r="AA372" s="219"/>
      <c r="AB372" s="384"/>
      <c r="AC372" s="1043"/>
      <c r="AD372" s="219"/>
      <c r="AE372" s="384"/>
      <c r="AF372" s="1043"/>
      <c r="AG372" s="385"/>
      <c r="AH372" s="228"/>
      <c r="AI372" s="386"/>
      <c r="AJ372" s="228"/>
      <c r="AK372" s="386"/>
      <c r="AL372" s="228"/>
      <c r="AM372" s="386"/>
      <c r="AN372" s="228"/>
      <c r="AO372" s="386"/>
    </row>
    <row r="373" spans="3:41" s="1092" customFormat="1" ht="30.75" customHeight="1">
      <c r="C373" s="1091"/>
      <c r="D373" s="387"/>
      <c r="E373" s="216"/>
      <c r="F373" s="365"/>
      <c r="G373" s="366"/>
      <c r="H373" s="367"/>
      <c r="I373" s="368"/>
      <c r="J373" s="369"/>
      <c r="K373" s="370"/>
      <c r="L373" s="1168"/>
      <c r="M373" s="370"/>
      <c r="N373" s="382"/>
      <c r="O373" s="381"/>
      <c r="P373" s="382"/>
      <c r="Q373" s="383"/>
      <c r="R373" s="219"/>
      <c r="S373" s="384"/>
      <c r="T373" s="1043"/>
      <c r="U373" s="219"/>
      <c r="V373" s="384"/>
      <c r="W373" s="1043"/>
      <c r="X373" s="219"/>
      <c r="Y373" s="384"/>
      <c r="Z373" s="1043"/>
      <c r="AA373" s="219"/>
      <c r="AB373" s="384"/>
      <c r="AC373" s="1043"/>
      <c r="AD373" s="219"/>
      <c r="AE373" s="384"/>
      <c r="AF373" s="1043"/>
      <c r="AG373" s="385"/>
      <c r="AH373" s="228"/>
      <c r="AI373" s="386"/>
      <c r="AJ373" s="228"/>
      <c r="AK373" s="386"/>
      <c r="AL373" s="228"/>
      <c r="AM373" s="386"/>
      <c r="AN373" s="228"/>
      <c r="AO373" s="386"/>
    </row>
    <row r="374" spans="3:41" s="1092" customFormat="1" ht="30.75" customHeight="1">
      <c r="C374" s="1091"/>
      <c r="D374" s="387"/>
      <c r="E374" s="216"/>
      <c r="F374" s="365"/>
      <c r="G374" s="366"/>
      <c r="H374" s="367"/>
      <c r="I374" s="368"/>
      <c r="J374" s="369"/>
      <c r="K374" s="370"/>
      <c r="L374" s="1168"/>
      <c r="M374" s="370"/>
      <c r="N374" s="382"/>
      <c r="O374" s="381"/>
      <c r="P374" s="382"/>
      <c r="Q374" s="383"/>
      <c r="R374" s="219"/>
      <c r="S374" s="384"/>
      <c r="T374" s="1043"/>
      <c r="U374" s="219"/>
      <c r="V374" s="384"/>
      <c r="W374" s="1043"/>
      <c r="X374" s="219"/>
      <c r="Y374" s="384"/>
      <c r="Z374" s="1043"/>
      <c r="AA374" s="219"/>
      <c r="AB374" s="384"/>
      <c r="AC374" s="1043"/>
      <c r="AD374" s="219"/>
      <c r="AE374" s="384"/>
      <c r="AF374" s="1043"/>
      <c r="AG374" s="385"/>
      <c r="AH374" s="228"/>
      <c r="AI374" s="386"/>
      <c r="AJ374" s="228"/>
      <c r="AK374" s="386"/>
      <c r="AL374" s="228"/>
      <c r="AM374" s="386"/>
      <c r="AN374" s="228"/>
      <c r="AO374" s="386"/>
    </row>
    <row r="375" spans="3:41" s="1092" customFormat="1" ht="30.75" customHeight="1">
      <c r="C375" s="1091"/>
      <c r="D375" s="387"/>
      <c r="E375" s="216"/>
      <c r="F375" s="365"/>
      <c r="G375" s="366"/>
      <c r="H375" s="367"/>
      <c r="I375" s="368"/>
      <c r="J375" s="369"/>
      <c r="K375" s="370"/>
      <c r="L375" s="1168"/>
      <c r="M375" s="370"/>
      <c r="N375" s="382"/>
      <c r="O375" s="381"/>
      <c r="P375" s="382"/>
      <c r="Q375" s="383"/>
      <c r="R375" s="219"/>
      <c r="S375" s="384"/>
      <c r="T375" s="1043"/>
      <c r="U375" s="219"/>
      <c r="V375" s="384"/>
      <c r="W375" s="1043"/>
      <c r="X375" s="219"/>
      <c r="Y375" s="384"/>
      <c r="Z375" s="1043"/>
      <c r="AA375" s="219"/>
      <c r="AB375" s="384"/>
      <c r="AC375" s="1043"/>
      <c r="AD375" s="219"/>
      <c r="AE375" s="384"/>
      <c r="AF375" s="1043"/>
      <c r="AG375" s="385"/>
      <c r="AH375" s="228"/>
      <c r="AI375" s="386"/>
      <c r="AJ375" s="228"/>
      <c r="AK375" s="386"/>
      <c r="AL375" s="228"/>
      <c r="AM375" s="386"/>
      <c r="AN375" s="228"/>
      <c r="AO375" s="386"/>
    </row>
    <row r="376" spans="3:41" s="1092" customFormat="1" ht="30.75" customHeight="1">
      <c r="C376" s="1091"/>
      <c r="D376" s="387"/>
      <c r="E376" s="216"/>
      <c r="F376" s="365"/>
      <c r="G376" s="366"/>
      <c r="H376" s="367"/>
      <c r="I376" s="368"/>
      <c r="J376" s="369"/>
      <c r="K376" s="370"/>
      <c r="L376" s="1168"/>
      <c r="M376" s="370"/>
      <c r="N376" s="382"/>
      <c r="O376" s="381"/>
      <c r="P376" s="382"/>
      <c r="Q376" s="383"/>
      <c r="R376" s="219"/>
      <c r="S376" s="384"/>
      <c r="T376" s="1043"/>
      <c r="U376" s="219"/>
      <c r="V376" s="384"/>
      <c r="W376" s="1043"/>
      <c r="X376" s="219"/>
      <c r="Y376" s="384"/>
      <c r="Z376" s="1043"/>
      <c r="AA376" s="219"/>
      <c r="AB376" s="384"/>
      <c r="AC376" s="1043"/>
      <c r="AD376" s="219"/>
      <c r="AE376" s="384"/>
      <c r="AF376" s="1043"/>
      <c r="AG376" s="385"/>
      <c r="AH376" s="228"/>
      <c r="AI376" s="386"/>
      <c r="AJ376" s="228"/>
      <c r="AK376" s="386"/>
      <c r="AL376" s="228"/>
      <c r="AM376" s="386"/>
      <c r="AN376" s="228"/>
      <c r="AO376" s="386"/>
    </row>
    <row r="377" spans="3:41" s="1092" customFormat="1" ht="30.75" customHeight="1">
      <c r="C377" s="1091"/>
      <c r="D377" s="387"/>
      <c r="E377" s="216"/>
      <c r="F377" s="365"/>
      <c r="G377" s="366"/>
      <c r="H377" s="367"/>
      <c r="I377" s="368"/>
      <c r="J377" s="369"/>
      <c r="K377" s="370"/>
      <c r="L377" s="1168"/>
      <c r="M377" s="370"/>
      <c r="N377" s="382"/>
      <c r="O377" s="381"/>
      <c r="P377" s="382"/>
      <c r="Q377" s="383"/>
      <c r="R377" s="219"/>
      <c r="S377" s="384"/>
      <c r="T377" s="1043"/>
      <c r="U377" s="219"/>
      <c r="V377" s="384"/>
      <c r="W377" s="1043"/>
      <c r="X377" s="219"/>
      <c r="Y377" s="384"/>
      <c r="Z377" s="1043"/>
      <c r="AA377" s="219"/>
      <c r="AB377" s="384"/>
      <c r="AC377" s="1043"/>
      <c r="AD377" s="219"/>
      <c r="AE377" s="384"/>
      <c r="AF377" s="1043"/>
      <c r="AG377" s="385"/>
      <c r="AH377" s="228"/>
      <c r="AI377" s="386"/>
      <c r="AJ377" s="228"/>
      <c r="AK377" s="386"/>
      <c r="AL377" s="228"/>
      <c r="AM377" s="386"/>
      <c r="AN377" s="228"/>
      <c r="AO377" s="386"/>
    </row>
    <row r="378" spans="3:41" s="1092" customFormat="1" ht="30.75" customHeight="1">
      <c r="C378" s="1091"/>
      <c r="D378" s="387"/>
      <c r="E378" s="216"/>
      <c r="F378" s="365"/>
      <c r="G378" s="366"/>
      <c r="H378" s="367"/>
      <c r="I378" s="368"/>
      <c r="J378" s="369"/>
      <c r="K378" s="370"/>
      <c r="L378" s="1168"/>
      <c r="M378" s="370"/>
      <c r="N378" s="382"/>
      <c r="O378" s="381"/>
      <c r="P378" s="382"/>
      <c r="Q378" s="383"/>
      <c r="R378" s="219"/>
      <c r="S378" s="384"/>
      <c r="T378" s="1043"/>
      <c r="U378" s="219"/>
      <c r="V378" s="384"/>
      <c r="W378" s="1043"/>
      <c r="X378" s="219"/>
      <c r="Y378" s="384"/>
      <c r="Z378" s="1043"/>
      <c r="AA378" s="219"/>
      <c r="AB378" s="384"/>
      <c r="AC378" s="1043"/>
      <c r="AD378" s="219"/>
      <c r="AE378" s="384"/>
      <c r="AF378" s="1043"/>
      <c r="AG378" s="385"/>
      <c r="AH378" s="228"/>
      <c r="AI378" s="386"/>
      <c r="AJ378" s="228"/>
      <c r="AK378" s="386"/>
      <c r="AL378" s="228"/>
      <c r="AM378" s="386"/>
      <c r="AN378" s="228"/>
      <c r="AO378" s="386"/>
    </row>
    <row r="379" spans="3:41" s="1092" customFormat="1" ht="30.75" customHeight="1">
      <c r="C379" s="1091"/>
      <c r="D379" s="387"/>
      <c r="E379" s="216"/>
      <c r="F379" s="365"/>
      <c r="G379" s="366"/>
      <c r="H379" s="367"/>
      <c r="I379" s="368"/>
      <c r="J379" s="369"/>
      <c r="K379" s="370"/>
      <c r="L379" s="1168"/>
      <c r="M379" s="370"/>
      <c r="N379" s="382"/>
      <c r="O379" s="381"/>
      <c r="P379" s="382"/>
      <c r="Q379" s="383"/>
      <c r="R379" s="219"/>
      <c r="S379" s="384"/>
      <c r="T379" s="1043"/>
      <c r="U379" s="219"/>
      <c r="V379" s="384"/>
      <c r="W379" s="1043"/>
      <c r="X379" s="219"/>
      <c r="Y379" s="384"/>
      <c r="Z379" s="1043"/>
      <c r="AA379" s="219"/>
      <c r="AB379" s="384"/>
      <c r="AC379" s="1043"/>
      <c r="AD379" s="219"/>
      <c r="AE379" s="384"/>
      <c r="AF379" s="1043"/>
      <c r="AG379" s="385"/>
      <c r="AH379" s="228"/>
      <c r="AI379" s="386"/>
      <c r="AJ379" s="228"/>
      <c r="AK379" s="386"/>
      <c r="AL379" s="228"/>
      <c r="AM379" s="386"/>
      <c r="AN379" s="228"/>
      <c r="AO379" s="386"/>
    </row>
    <row r="380" spans="3:41" s="1092" customFormat="1" ht="30.75" customHeight="1">
      <c r="C380" s="1091"/>
      <c r="D380" s="387"/>
      <c r="E380" s="216"/>
      <c r="F380" s="365"/>
      <c r="G380" s="366"/>
      <c r="H380" s="367"/>
      <c r="I380" s="368"/>
      <c r="J380" s="369"/>
      <c r="K380" s="370"/>
      <c r="L380" s="1168"/>
      <c r="M380" s="370"/>
      <c r="N380" s="382"/>
      <c r="O380" s="381"/>
      <c r="P380" s="382"/>
      <c r="Q380" s="383"/>
      <c r="R380" s="219"/>
      <c r="S380" s="384"/>
      <c r="T380" s="1043"/>
      <c r="U380" s="219"/>
      <c r="V380" s="384"/>
      <c r="W380" s="1043"/>
      <c r="X380" s="219"/>
      <c r="Y380" s="384"/>
      <c r="Z380" s="1043"/>
      <c r="AA380" s="219"/>
      <c r="AB380" s="384"/>
      <c r="AC380" s="1043"/>
      <c r="AD380" s="219"/>
      <c r="AE380" s="384"/>
      <c r="AF380" s="1043"/>
      <c r="AG380" s="385"/>
      <c r="AH380" s="228"/>
      <c r="AI380" s="386"/>
      <c r="AJ380" s="228"/>
      <c r="AK380" s="386"/>
      <c r="AL380" s="228"/>
      <c r="AM380" s="386"/>
      <c r="AN380" s="228"/>
      <c r="AO380" s="386"/>
    </row>
    <row r="381" spans="3:41" s="1092" customFormat="1" ht="30.75" customHeight="1">
      <c r="C381" s="1091"/>
      <c r="D381" s="387"/>
      <c r="E381" s="216"/>
      <c r="F381" s="365"/>
      <c r="G381" s="366"/>
      <c r="H381" s="367"/>
      <c r="I381" s="368"/>
      <c r="J381" s="369"/>
      <c r="K381" s="370"/>
      <c r="L381" s="1168"/>
      <c r="M381" s="370"/>
      <c r="N381" s="382"/>
      <c r="O381" s="381"/>
      <c r="P381" s="382"/>
      <c r="Q381" s="383"/>
      <c r="R381" s="219"/>
      <c r="S381" s="384"/>
      <c r="T381" s="1043"/>
      <c r="U381" s="219"/>
      <c r="V381" s="384"/>
      <c r="W381" s="1043"/>
      <c r="X381" s="219"/>
      <c r="Y381" s="384"/>
      <c r="Z381" s="1043"/>
      <c r="AA381" s="219"/>
      <c r="AB381" s="384"/>
      <c r="AC381" s="1043"/>
      <c r="AD381" s="219"/>
      <c r="AE381" s="384"/>
      <c r="AF381" s="1043"/>
      <c r="AG381" s="385"/>
      <c r="AH381" s="228"/>
      <c r="AI381" s="386"/>
      <c r="AJ381" s="228"/>
      <c r="AK381" s="386"/>
      <c r="AL381" s="228"/>
      <c r="AM381" s="386"/>
      <c r="AN381" s="228"/>
      <c r="AO381" s="386"/>
    </row>
    <row r="382" spans="3:41" s="1092" customFormat="1" ht="30.75" customHeight="1">
      <c r="C382" s="1091"/>
      <c r="D382" s="387"/>
      <c r="E382" s="216"/>
      <c r="F382" s="365"/>
      <c r="G382" s="366"/>
      <c r="H382" s="367"/>
      <c r="I382" s="368"/>
      <c r="J382" s="369"/>
      <c r="K382" s="370"/>
      <c r="L382" s="1168"/>
      <c r="M382" s="370"/>
      <c r="N382" s="382"/>
      <c r="O382" s="381"/>
      <c r="P382" s="382"/>
      <c r="Q382" s="383"/>
      <c r="R382" s="219"/>
      <c r="S382" s="384"/>
      <c r="T382" s="1043"/>
      <c r="U382" s="219"/>
      <c r="V382" s="384"/>
      <c r="W382" s="1043"/>
      <c r="X382" s="219"/>
      <c r="Y382" s="384"/>
      <c r="Z382" s="1043"/>
      <c r="AA382" s="219"/>
      <c r="AB382" s="384"/>
      <c r="AC382" s="1043"/>
      <c r="AD382" s="219"/>
      <c r="AE382" s="384"/>
      <c r="AF382" s="1043"/>
      <c r="AG382" s="385"/>
      <c r="AH382" s="228"/>
      <c r="AI382" s="386"/>
      <c r="AJ382" s="228"/>
      <c r="AK382" s="386"/>
      <c r="AL382" s="228"/>
      <c r="AM382" s="386"/>
      <c r="AN382" s="228"/>
      <c r="AO382" s="386"/>
    </row>
    <row r="383" spans="3:41" s="1092" customFormat="1" ht="30.75" customHeight="1">
      <c r="C383" s="1091"/>
      <c r="D383" s="387"/>
      <c r="E383" s="216"/>
      <c r="F383" s="365"/>
      <c r="G383" s="366"/>
      <c r="H383" s="367"/>
      <c r="I383" s="368"/>
      <c r="J383" s="369"/>
      <c r="K383" s="370"/>
      <c r="L383" s="1168"/>
      <c r="M383" s="370"/>
      <c r="N383" s="382"/>
      <c r="O383" s="381"/>
      <c r="P383" s="382"/>
      <c r="Q383" s="383"/>
      <c r="R383" s="219"/>
      <c r="S383" s="384"/>
      <c r="T383" s="1043"/>
      <c r="U383" s="219"/>
      <c r="V383" s="384"/>
      <c r="W383" s="1043"/>
      <c r="X383" s="219"/>
      <c r="Y383" s="384"/>
      <c r="Z383" s="1043"/>
      <c r="AA383" s="219"/>
      <c r="AB383" s="384"/>
      <c r="AC383" s="1043"/>
      <c r="AD383" s="219"/>
      <c r="AE383" s="384"/>
      <c r="AF383" s="1043"/>
      <c r="AG383" s="385"/>
      <c r="AH383" s="228"/>
      <c r="AI383" s="386"/>
      <c r="AJ383" s="228"/>
      <c r="AK383" s="386"/>
      <c r="AL383" s="228"/>
      <c r="AM383" s="386"/>
      <c r="AN383" s="228"/>
      <c r="AO383" s="386"/>
    </row>
    <row r="384" spans="3:41" s="1092" customFormat="1" ht="30.75" customHeight="1">
      <c r="C384" s="1091"/>
      <c r="D384" s="387"/>
      <c r="E384" s="216"/>
      <c r="F384" s="365"/>
      <c r="G384" s="366"/>
      <c r="H384" s="367"/>
      <c r="I384" s="368"/>
      <c r="J384" s="369"/>
      <c r="K384" s="370"/>
      <c r="L384" s="1168"/>
      <c r="M384" s="370"/>
      <c r="N384" s="382"/>
      <c r="O384" s="381"/>
      <c r="P384" s="382"/>
      <c r="Q384" s="383"/>
      <c r="R384" s="219"/>
      <c r="S384" s="384"/>
      <c r="T384" s="1043"/>
      <c r="U384" s="219"/>
      <c r="V384" s="384"/>
      <c r="W384" s="1043"/>
      <c r="X384" s="219"/>
      <c r="Y384" s="384"/>
      <c r="Z384" s="1043"/>
      <c r="AA384" s="219"/>
      <c r="AB384" s="384"/>
      <c r="AC384" s="1043"/>
      <c r="AD384" s="219"/>
      <c r="AE384" s="384"/>
      <c r="AF384" s="1043"/>
      <c r="AG384" s="385"/>
      <c r="AH384" s="228"/>
      <c r="AI384" s="386"/>
      <c r="AJ384" s="228"/>
      <c r="AK384" s="386"/>
      <c r="AL384" s="228"/>
      <c r="AM384" s="386"/>
      <c r="AN384" s="228"/>
      <c r="AO384" s="386"/>
    </row>
    <row r="385" spans="3:41" s="1092" customFormat="1" ht="30.75" customHeight="1">
      <c r="C385" s="1091"/>
      <c r="D385" s="387"/>
      <c r="E385" s="216"/>
      <c r="F385" s="365"/>
      <c r="G385" s="366"/>
      <c r="H385" s="367"/>
      <c r="I385" s="368"/>
      <c r="J385" s="369"/>
      <c r="K385" s="370"/>
      <c r="L385" s="1168"/>
      <c r="M385" s="370"/>
      <c r="N385" s="382"/>
      <c r="O385" s="381"/>
      <c r="P385" s="382"/>
      <c r="Q385" s="383"/>
      <c r="R385" s="219"/>
      <c r="S385" s="384"/>
      <c r="T385" s="1043"/>
      <c r="U385" s="219"/>
      <c r="V385" s="384"/>
      <c r="W385" s="1043"/>
      <c r="X385" s="219"/>
      <c r="Y385" s="384"/>
      <c r="Z385" s="1043"/>
      <c r="AA385" s="219"/>
      <c r="AB385" s="384"/>
      <c r="AC385" s="1043"/>
      <c r="AD385" s="219"/>
      <c r="AE385" s="384"/>
      <c r="AF385" s="1043"/>
      <c r="AG385" s="385"/>
      <c r="AH385" s="228"/>
      <c r="AI385" s="386"/>
      <c r="AJ385" s="228"/>
      <c r="AK385" s="386"/>
      <c r="AL385" s="228"/>
      <c r="AM385" s="386"/>
      <c r="AN385" s="228"/>
      <c r="AO385" s="386"/>
    </row>
    <row r="386" spans="3:41" s="1092" customFormat="1" ht="30.75" customHeight="1">
      <c r="C386" s="1091"/>
      <c r="D386" s="387"/>
      <c r="E386" s="216"/>
      <c r="F386" s="365"/>
      <c r="G386" s="366"/>
      <c r="H386" s="367"/>
      <c r="I386" s="368"/>
      <c r="J386" s="369"/>
      <c r="K386" s="370"/>
      <c r="L386" s="1168"/>
      <c r="M386" s="370"/>
      <c r="N386" s="382"/>
      <c r="O386" s="381"/>
      <c r="P386" s="382"/>
      <c r="Q386" s="383"/>
      <c r="R386" s="219"/>
      <c r="S386" s="384"/>
      <c r="T386" s="1043"/>
      <c r="U386" s="219"/>
      <c r="V386" s="384"/>
      <c r="W386" s="1043"/>
      <c r="X386" s="219"/>
      <c r="Y386" s="384"/>
      <c r="Z386" s="1043"/>
      <c r="AA386" s="219"/>
      <c r="AB386" s="384"/>
      <c r="AC386" s="1043"/>
      <c r="AD386" s="219"/>
      <c r="AE386" s="384"/>
      <c r="AF386" s="1043"/>
      <c r="AG386" s="385"/>
      <c r="AH386" s="228"/>
      <c r="AI386" s="386"/>
      <c r="AJ386" s="228"/>
      <c r="AK386" s="386"/>
      <c r="AL386" s="228"/>
      <c r="AM386" s="386"/>
      <c r="AN386" s="228"/>
      <c r="AO386" s="386"/>
    </row>
    <row r="387" spans="3:41" s="1092" customFormat="1" ht="30.75" customHeight="1">
      <c r="C387" s="1091"/>
      <c r="D387" s="387"/>
      <c r="E387" s="216"/>
      <c r="F387" s="365"/>
      <c r="G387" s="366"/>
      <c r="H387" s="367"/>
      <c r="I387" s="368"/>
      <c r="J387" s="369"/>
      <c r="K387" s="370"/>
      <c r="L387" s="1168"/>
      <c r="M387" s="370"/>
      <c r="N387" s="382"/>
      <c r="O387" s="381"/>
      <c r="P387" s="382"/>
      <c r="Q387" s="383"/>
      <c r="R387" s="219"/>
      <c r="S387" s="384"/>
      <c r="T387" s="1043"/>
      <c r="U387" s="219"/>
      <c r="V387" s="384"/>
      <c r="W387" s="1043"/>
      <c r="X387" s="219"/>
      <c r="Y387" s="384"/>
      <c r="Z387" s="1043"/>
      <c r="AA387" s="219"/>
      <c r="AB387" s="384"/>
      <c r="AC387" s="1043"/>
      <c r="AD387" s="219"/>
      <c r="AE387" s="384"/>
      <c r="AF387" s="1043"/>
      <c r="AG387" s="385"/>
      <c r="AH387" s="228"/>
      <c r="AI387" s="386"/>
      <c r="AJ387" s="228"/>
      <c r="AK387" s="386"/>
      <c r="AL387" s="228"/>
      <c r="AM387" s="386"/>
      <c r="AN387" s="228"/>
      <c r="AO387" s="386"/>
    </row>
    <row r="388" spans="3:41" s="1092" customFormat="1" ht="30.75" customHeight="1">
      <c r="C388" s="1091"/>
      <c r="D388" s="387"/>
      <c r="E388" s="216"/>
      <c r="F388" s="365"/>
      <c r="G388" s="366"/>
      <c r="H388" s="367"/>
      <c r="I388" s="368"/>
      <c r="J388" s="369"/>
      <c r="K388" s="370"/>
      <c r="L388" s="1168"/>
      <c r="M388" s="370"/>
      <c r="N388" s="382"/>
      <c r="O388" s="381"/>
      <c r="P388" s="382"/>
      <c r="Q388" s="383"/>
      <c r="R388" s="219"/>
      <c r="S388" s="384"/>
      <c r="T388" s="1043"/>
      <c r="U388" s="219"/>
      <c r="V388" s="384"/>
      <c r="W388" s="1043"/>
      <c r="X388" s="219"/>
      <c r="Y388" s="384"/>
      <c r="Z388" s="1043"/>
      <c r="AA388" s="219"/>
      <c r="AB388" s="384"/>
      <c r="AC388" s="1043"/>
      <c r="AD388" s="219"/>
      <c r="AE388" s="384"/>
      <c r="AF388" s="1043"/>
      <c r="AG388" s="385"/>
      <c r="AH388" s="228"/>
      <c r="AI388" s="386"/>
      <c r="AJ388" s="228"/>
      <c r="AK388" s="386"/>
      <c r="AL388" s="228"/>
      <c r="AM388" s="386"/>
      <c r="AN388" s="228"/>
      <c r="AO388" s="386"/>
    </row>
    <row r="389" spans="3:41" s="1092" customFormat="1" ht="30.75" customHeight="1">
      <c r="C389" s="1091"/>
      <c r="D389" s="387"/>
      <c r="E389" s="216"/>
      <c r="F389" s="365"/>
      <c r="G389" s="366"/>
      <c r="H389" s="367"/>
      <c r="I389" s="368"/>
      <c r="J389" s="369"/>
      <c r="K389" s="370"/>
      <c r="L389" s="1168"/>
      <c r="M389" s="370"/>
      <c r="N389" s="382"/>
      <c r="O389" s="381"/>
      <c r="P389" s="382"/>
      <c r="Q389" s="383"/>
      <c r="R389" s="219"/>
      <c r="S389" s="384"/>
      <c r="T389" s="1043"/>
      <c r="U389" s="219"/>
      <c r="V389" s="384"/>
      <c r="W389" s="1043"/>
      <c r="X389" s="219"/>
      <c r="Y389" s="384"/>
      <c r="Z389" s="1043"/>
      <c r="AA389" s="219"/>
      <c r="AB389" s="384"/>
      <c r="AC389" s="1043"/>
      <c r="AD389" s="219"/>
      <c r="AE389" s="384"/>
      <c r="AF389" s="1043"/>
      <c r="AG389" s="385"/>
      <c r="AH389" s="228"/>
      <c r="AI389" s="386"/>
      <c r="AJ389" s="228"/>
      <c r="AK389" s="386"/>
      <c r="AL389" s="228"/>
      <c r="AM389" s="386"/>
      <c r="AN389" s="228"/>
      <c r="AO389" s="386"/>
    </row>
    <row r="390" spans="3:41" s="1092" customFormat="1" ht="30.75" customHeight="1">
      <c r="C390" s="1091"/>
      <c r="D390" s="387"/>
      <c r="E390" s="216"/>
      <c r="F390" s="365"/>
      <c r="G390" s="366"/>
      <c r="H390" s="367"/>
      <c r="I390" s="368"/>
      <c r="J390" s="369"/>
      <c r="K390" s="370"/>
      <c r="L390" s="1168"/>
      <c r="M390" s="370"/>
      <c r="N390" s="382"/>
      <c r="O390" s="381"/>
      <c r="P390" s="382"/>
      <c r="Q390" s="383"/>
      <c r="R390" s="219"/>
      <c r="S390" s="384"/>
      <c r="T390" s="1043"/>
      <c r="U390" s="219"/>
      <c r="V390" s="384"/>
      <c r="W390" s="1043"/>
      <c r="X390" s="219"/>
      <c r="Y390" s="384"/>
      <c r="Z390" s="1043"/>
      <c r="AA390" s="219"/>
      <c r="AB390" s="384"/>
      <c r="AC390" s="1043"/>
      <c r="AD390" s="219"/>
      <c r="AE390" s="384"/>
      <c r="AF390" s="1043"/>
      <c r="AG390" s="385"/>
      <c r="AH390" s="228"/>
      <c r="AI390" s="386"/>
      <c r="AJ390" s="228"/>
      <c r="AK390" s="386"/>
      <c r="AL390" s="228"/>
      <c r="AM390" s="386"/>
      <c r="AN390" s="228"/>
      <c r="AO390" s="386"/>
    </row>
    <row r="391" spans="3:41" s="1092" customFormat="1" ht="30.75" customHeight="1">
      <c r="C391" s="1091"/>
      <c r="D391" s="387"/>
      <c r="E391" s="216"/>
      <c r="F391" s="365"/>
      <c r="G391" s="366"/>
      <c r="H391" s="367"/>
      <c r="I391" s="368"/>
      <c r="J391" s="369"/>
      <c r="K391" s="370"/>
      <c r="L391" s="1168"/>
      <c r="M391" s="370"/>
      <c r="N391" s="382"/>
      <c r="O391" s="381"/>
      <c r="P391" s="382"/>
      <c r="Q391" s="383"/>
      <c r="R391" s="219"/>
      <c r="S391" s="384"/>
      <c r="T391" s="1043"/>
      <c r="U391" s="219"/>
      <c r="V391" s="384"/>
      <c r="W391" s="1043"/>
      <c r="X391" s="219"/>
      <c r="Y391" s="384"/>
      <c r="Z391" s="1043"/>
      <c r="AA391" s="219"/>
      <c r="AB391" s="384"/>
      <c r="AC391" s="1043"/>
      <c r="AD391" s="219"/>
      <c r="AE391" s="384"/>
      <c r="AF391" s="1043"/>
      <c r="AG391" s="385"/>
      <c r="AH391" s="228"/>
      <c r="AI391" s="386"/>
      <c r="AJ391" s="228"/>
      <c r="AK391" s="386"/>
      <c r="AL391" s="228"/>
      <c r="AM391" s="386"/>
      <c r="AN391" s="228"/>
      <c r="AO391" s="386"/>
    </row>
    <row r="392" spans="3:41" s="1092" customFormat="1" ht="30.75" customHeight="1">
      <c r="C392" s="1091"/>
      <c r="D392" s="387"/>
      <c r="E392" s="216"/>
      <c r="F392" s="365"/>
      <c r="G392" s="366"/>
      <c r="H392" s="367"/>
      <c r="I392" s="368"/>
      <c r="J392" s="369"/>
      <c r="K392" s="370"/>
      <c r="L392" s="1168"/>
      <c r="M392" s="370"/>
      <c r="N392" s="382"/>
      <c r="O392" s="381"/>
      <c r="P392" s="382"/>
      <c r="Q392" s="383"/>
      <c r="R392" s="219"/>
      <c r="S392" s="384"/>
      <c r="T392" s="1043"/>
      <c r="U392" s="219"/>
      <c r="V392" s="384"/>
      <c r="W392" s="1043"/>
      <c r="X392" s="219"/>
      <c r="Y392" s="384"/>
      <c r="Z392" s="1043"/>
      <c r="AA392" s="219"/>
      <c r="AB392" s="384"/>
      <c r="AC392" s="1043"/>
      <c r="AD392" s="219"/>
      <c r="AE392" s="384"/>
      <c r="AF392" s="1043"/>
      <c r="AG392" s="385"/>
      <c r="AH392" s="228"/>
      <c r="AI392" s="386"/>
      <c r="AJ392" s="228"/>
      <c r="AK392" s="386"/>
      <c r="AL392" s="228"/>
      <c r="AM392" s="386"/>
      <c r="AN392" s="228"/>
      <c r="AO392" s="386"/>
    </row>
    <row r="393" spans="3:41" s="1092" customFormat="1" ht="30.75" customHeight="1">
      <c r="C393" s="1091"/>
      <c r="D393" s="387"/>
      <c r="E393" s="216"/>
      <c r="F393" s="365"/>
      <c r="G393" s="366"/>
      <c r="H393" s="367"/>
      <c r="I393" s="368"/>
      <c r="J393" s="369"/>
      <c r="K393" s="370"/>
      <c r="L393" s="1168"/>
      <c r="M393" s="370"/>
      <c r="N393" s="382"/>
      <c r="O393" s="381"/>
      <c r="P393" s="382"/>
      <c r="Q393" s="383"/>
      <c r="R393" s="219"/>
      <c r="S393" s="384"/>
      <c r="T393" s="1043"/>
      <c r="U393" s="219"/>
      <c r="V393" s="384"/>
      <c r="W393" s="1043"/>
      <c r="X393" s="219"/>
      <c r="Y393" s="384"/>
      <c r="Z393" s="1043"/>
      <c r="AA393" s="219"/>
      <c r="AB393" s="384"/>
      <c r="AC393" s="1043"/>
      <c r="AD393" s="219"/>
      <c r="AE393" s="384"/>
      <c r="AF393" s="1043"/>
      <c r="AG393" s="385"/>
      <c r="AH393" s="228"/>
      <c r="AI393" s="386"/>
      <c r="AJ393" s="228"/>
      <c r="AK393" s="386"/>
      <c r="AL393" s="228"/>
      <c r="AM393" s="386"/>
      <c r="AN393" s="228"/>
      <c r="AO393" s="386"/>
    </row>
    <row r="394" spans="3:41" s="1092" customFormat="1" ht="30.75" customHeight="1">
      <c r="C394" s="1091"/>
      <c r="D394" s="387"/>
      <c r="E394" s="216"/>
      <c r="F394" s="365"/>
      <c r="G394" s="366"/>
      <c r="H394" s="367"/>
      <c r="I394" s="368"/>
      <c r="J394" s="369"/>
      <c r="K394" s="370"/>
      <c r="L394" s="1168"/>
      <c r="M394" s="370"/>
      <c r="N394" s="382"/>
      <c r="O394" s="381"/>
      <c r="P394" s="382"/>
      <c r="Q394" s="383"/>
      <c r="R394" s="219"/>
      <c r="S394" s="384"/>
      <c r="T394" s="1043"/>
      <c r="U394" s="219"/>
      <c r="V394" s="384"/>
      <c r="W394" s="1043"/>
      <c r="X394" s="219"/>
      <c r="Y394" s="384"/>
      <c r="Z394" s="1043"/>
      <c r="AA394" s="219"/>
      <c r="AB394" s="384"/>
      <c r="AC394" s="1043"/>
      <c r="AD394" s="219"/>
      <c r="AE394" s="384"/>
      <c r="AF394" s="1043"/>
      <c r="AG394" s="385"/>
      <c r="AH394" s="228"/>
      <c r="AI394" s="386"/>
      <c r="AJ394" s="228"/>
      <c r="AK394" s="386"/>
      <c r="AL394" s="228"/>
      <c r="AM394" s="386"/>
      <c r="AN394" s="228"/>
      <c r="AO394" s="386"/>
    </row>
    <row r="395" spans="3:41" s="1092" customFormat="1" ht="30.75" customHeight="1">
      <c r="C395" s="1091"/>
      <c r="D395" s="387"/>
      <c r="E395" s="216"/>
      <c r="F395" s="365"/>
      <c r="G395" s="366"/>
      <c r="H395" s="367"/>
      <c r="I395" s="368"/>
      <c r="J395" s="369"/>
      <c r="K395" s="370"/>
      <c r="L395" s="1168"/>
      <c r="M395" s="370"/>
      <c r="N395" s="382"/>
      <c r="O395" s="381"/>
      <c r="P395" s="382"/>
      <c r="Q395" s="383"/>
      <c r="R395" s="219"/>
      <c r="S395" s="384"/>
      <c r="T395" s="1043"/>
      <c r="U395" s="219"/>
      <c r="V395" s="384"/>
      <c r="W395" s="1043"/>
      <c r="X395" s="219"/>
      <c r="Y395" s="384"/>
      <c r="Z395" s="1043"/>
      <c r="AA395" s="219"/>
      <c r="AB395" s="384"/>
      <c r="AC395" s="1043"/>
      <c r="AD395" s="219"/>
      <c r="AE395" s="384"/>
      <c r="AF395" s="1043"/>
      <c r="AG395" s="385"/>
      <c r="AH395" s="228"/>
      <c r="AI395" s="386"/>
      <c r="AJ395" s="228"/>
      <c r="AK395" s="386"/>
      <c r="AL395" s="228"/>
      <c r="AM395" s="386"/>
      <c r="AN395" s="228"/>
      <c r="AO395" s="386"/>
    </row>
    <row r="396" spans="3:41" s="1092" customFormat="1" ht="30.75" customHeight="1">
      <c r="C396" s="1091"/>
      <c r="D396" s="387"/>
      <c r="E396" s="216"/>
      <c r="F396" s="365"/>
      <c r="G396" s="366"/>
      <c r="H396" s="367"/>
      <c r="I396" s="368"/>
      <c r="J396" s="369"/>
      <c r="K396" s="370"/>
      <c r="L396" s="1168"/>
      <c r="M396" s="370"/>
      <c r="N396" s="382"/>
      <c r="O396" s="381"/>
      <c r="P396" s="382"/>
      <c r="Q396" s="383"/>
      <c r="R396" s="219"/>
      <c r="S396" s="384"/>
      <c r="T396" s="1043"/>
      <c r="U396" s="219"/>
      <c r="V396" s="384"/>
      <c r="W396" s="1043"/>
      <c r="X396" s="219"/>
      <c r="Y396" s="384"/>
      <c r="Z396" s="1043"/>
      <c r="AA396" s="219"/>
      <c r="AB396" s="384"/>
      <c r="AC396" s="1043"/>
      <c r="AD396" s="219"/>
      <c r="AE396" s="384"/>
      <c r="AF396" s="1043"/>
      <c r="AG396" s="385"/>
      <c r="AH396" s="228"/>
      <c r="AI396" s="386"/>
      <c r="AJ396" s="228"/>
      <c r="AK396" s="386"/>
      <c r="AL396" s="228"/>
      <c r="AM396" s="386"/>
      <c r="AN396" s="228"/>
      <c r="AO396" s="386"/>
    </row>
    <row r="397" spans="3:41" s="1092" customFormat="1" ht="30.75" customHeight="1">
      <c r="C397" s="1091"/>
      <c r="D397" s="387"/>
      <c r="E397" s="216"/>
      <c r="F397" s="365"/>
      <c r="G397" s="366"/>
      <c r="H397" s="367"/>
      <c r="I397" s="368"/>
      <c r="J397" s="369"/>
      <c r="K397" s="370"/>
      <c r="L397" s="1168"/>
      <c r="M397" s="370"/>
      <c r="N397" s="382"/>
      <c r="O397" s="381"/>
      <c r="P397" s="382"/>
      <c r="Q397" s="383"/>
      <c r="R397" s="219"/>
      <c r="S397" s="384"/>
      <c r="T397" s="1043"/>
      <c r="U397" s="219"/>
      <c r="V397" s="384"/>
      <c r="W397" s="1043"/>
      <c r="X397" s="219"/>
      <c r="Y397" s="384"/>
      <c r="Z397" s="1043"/>
      <c r="AA397" s="219"/>
      <c r="AB397" s="384"/>
      <c r="AC397" s="1043"/>
      <c r="AD397" s="219"/>
      <c r="AE397" s="384"/>
      <c r="AF397" s="1043"/>
      <c r="AG397" s="385"/>
      <c r="AH397" s="228"/>
      <c r="AI397" s="386"/>
      <c r="AJ397" s="228"/>
      <c r="AK397" s="386"/>
      <c r="AL397" s="228"/>
      <c r="AM397" s="386"/>
      <c r="AN397" s="228"/>
      <c r="AO397" s="386"/>
    </row>
    <row r="398" spans="3:41" s="1092" customFormat="1" ht="30.75" customHeight="1">
      <c r="C398" s="1091"/>
      <c r="D398" s="387"/>
      <c r="E398" s="216"/>
      <c r="F398" s="365"/>
      <c r="G398" s="366"/>
      <c r="H398" s="367"/>
      <c r="I398" s="368"/>
      <c r="J398" s="369"/>
      <c r="K398" s="370"/>
      <c r="L398" s="1168"/>
      <c r="M398" s="370"/>
      <c r="N398" s="382"/>
      <c r="O398" s="381"/>
      <c r="P398" s="382"/>
      <c r="Q398" s="383"/>
      <c r="R398" s="219"/>
      <c r="S398" s="384"/>
      <c r="T398" s="1043"/>
      <c r="U398" s="219"/>
      <c r="V398" s="384"/>
      <c r="W398" s="1043"/>
      <c r="X398" s="219"/>
      <c r="Y398" s="384"/>
      <c r="Z398" s="1043"/>
      <c r="AA398" s="219"/>
      <c r="AB398" s="384"/>
      <c r="AC398" s="1043"/>
      <c r="AD398" s="219"/>
      <c r="AE398" s="384"/>
      <c r="AF398" s="1043"/>
      <c r="AG398" s="385"/>
      <c r="AH398" s="228"/>
      <c r="AI398" s="386"/>
      <c r="AJ398" s="228"/>
      <c r="AK398" s="386"/>
      <c r="AL398" s="228"/>
      <c r="AM398" s="386"/>
      <c r="AN398" s="228"/>
      <c r="AO398" s="386"/>
    </row>
    <row r="399" spans="3:41" s="1092" customFormat="1" ht="30.75" customHeight="1">
      <c r="C399" s="1091"/>
      <c r="D399" s="387"/>
      <c r="E399" s="216"/>
      <c r="F399" s="365"/>
      <c r="G399" s="366"/>
      <c r="H399" s="367"/>
      <c r="I399" s="368"/>
      <c r="J399" s="369"/>
      <c r="K399" s="370"/>
      <c r="L399" s="1168"/>
      <c r="M399" s="370"/>
      <c r="N399" s="382"/>
      <c r="O399" s="381"/>
      <c r="P399" s="382"/>
      <c r="Q399" s="383"/>
      <c r="R399" s="219"/>
      <c r="S399" s="384"/>
      <c r="T399" s="1043"/>
      <c r="U399" s="219"/>
      <c r="V399" s="384"/>
      <c r="W399" s="1043"/>
      <c r="X399" s="219"/>
      <c r="Y399" s="384"/>
      <c r="Z399" s="1043"/>
      <c r="AA399" s="219"/>
      <c r="AB399" s="384"/>
      <c r="AC399" s="1043"/>
      <c r="AD399" s="219"/>
      <c r="AE399" s="384"/>
      <c r="AF399" s="1043"/>
      <c r="AG399" s="385"/>
      <c r="AH399" s="228"/>
      <c r="AI399" s="386"/>
      <c r="AJ399" s="228"/>
      <c r="AK399" s="386"/>
      <c r="AL399" s="228"/>
      <c r="AM399" s="386"/>
      <c r="AN399" s="228"/>
      <c r="AO399" s="386"/>
    </row>
    <row r="400" spans="3:41" s="1092" customFormat="1" ht="30.75" customHeight="1">
      <c r="C400" s="1091"/>
      <c r="D400" s="387"/>
      <c r="E400" s="216"/>
      <c r="F400" s="365"/>
      <c r="G400" s="366"/>
      <c r="H400" s="367"/>
      <c r="I400" s="368"/>
      <c r="J400" s="369"/>
      <c r="K400" s="370"/>
      <c r="L400" s="1168"/>
      <c r="M400" s="370"/>
      <c r="N400" s="382"/>
      <c r="O400" s="381"/>
      <c r="P400" s="382"/>
      <c r="Q400" s="383"/>
      <c r="R400" s="219"/>
      <c r="S400" s="384"/>
      <c r="T400" s="1043"/>
      <c r="U400" s="219"/>
      <c r="V400" s="384"/>
      <c r="W400" s="1043"/>
      <c r="X400" s="219"/>
      <c r="Y400" s="384"/>
      <c r="Z400" s="1043"/>
      <c r="AA400" s="219"/>
      <c r="AB400" s="384"/>
      <c r="AC400" s="1043"/>
      <c r="AD400" s="219"/>
      <c r="AE400" s="384"/>
      <c r="AF400" s="1043"/>
      <c r="AG400" s="385"/>
      <c r="AH400" s="228"/>
      <c r="AI400" s="386"/>
      <c r="AJ400" s="228"/>
      <c r="AK400" s="386"/>
      <c r="AL400" s="228"/>
      <c r="AM400" s="386"/>
      <c r="AN400" s="228"/>
      <c r="AO400" s="386"/>
    </row>
    <row r="401" spans="3:41" s="1092" customFormat="1" ht="30.75" customHeight="1">
      <c r="C401" s="1091"/>
      <c r="D401" s="387"/>
      <c r="E401" s="216"/>
      <c r="F401" s="365"/>
      <c r="G401" s="366"/>
      <c r="H401" s="367"/>
      <c r="I401" s="368"/>
      <c r="J401" s="369"/>
      <c r="K401" s="370"/>
      <c r="L401" s="1168"/>
      <c r="M401" s="370"/>
      <c r="N401" s="382"/>
      <c r="O401" s="381"/>
      <c r="P401" s="382"/>
      <c r="Q401" s="383"/>
      <c r="R401" s="219"/>
      <c r="S401" s="384"/>
      <c r="T401" s="1043"/>
      <c r="U401" s="219"/>
      <c r="V401" s="384"/>
      <c r="W401" s="1043"/>
      <c r="X401" s="219"/>
      <c r="Y401" s="384"/>
      <c r="Z401" s="1043"/>
      <c r="AA401" s="219"/>
      <c r="AB401" s="384"/>
      <c r="AC401" s="1043"/>
      <c r="AD401" s="219"/>
      <c r="AE401" s="384"/>
      <c r="AF401" s="1043"/>
      <c r="AG401" s="385"/>
      <c r="AH401" s="228"/>
      <c r="AI401" s="386"/>
      <c r="AJ401" s="228"/>
      <c r="AK401" s="386"/>
      <c r="AL401" s="228"/>
      <c r="AM401" s="386"/>
      <c r="AN401" s="228"/>
      <c r="AO401" s="386"/>
    </row>
    <row r="402" spans="3:41" s="1092" customFormat="1" ht="30.75" customHeight="1">
      <c r="C402" s="1091"/>
      <c r="D402" s="387"/>
      <c r="E402" s="216"/>
      <c r="F402" s="365"/>
      <c r="G402" s="366"/>
      <c r="H402" s="367"/>
      <c r="I402" s="368"/>
      <c r="J402" s="369"/>
      <c r="K402" s="370"/>
      <c r="L402" s="1168"/>
      <c r="M402" s="370"/>
      <c r="N402" s="382"/>
      <c r="O402" s="381"/>
      <c r="P402" s="382"/>
      <c r="Q402" s="383"/>
      <c r="R402" s="219"/>
      <c r="S402" s="384"/>
      <c r="T402" s="1043"/>
      <c r="U402" s="219"/>
      <c r="V402" s="384"/>
      <c r="W402" s="1043"/>
      <c r="X402" s="219"/>
      <c r="Y402" s="384"/>
      <c r="Z402" s="1043"/>
      <c r="AA402" s="219"/>
      <c r="AB402" s="384"/>
      <c r="AC402" s="1043"/>
      <c r="AD402" s="219"/>
      <c r="AE402" s="384"/>
      <c r="AF402" s="1043"/>
      <c r="AG402" s="385"/>
      <c r="AH402" s="228"/>
      <c r="AI402" s="386"/>
      <c r="AJ402" s="228"/>
      <c r="AK402" s="386"/>
      <c r="AL402" s="228"/>
      <c r="AM402" s="386"/>
      <c r="AN402" s="228"/>
      <c r="AO402" s="386"/>
    </row>
    <row r="403" spans="3:41" s="1092" customFormat="1" ht="30.75" customHeight="1">
      <c r="C403" s="1091"/>
      <c r="D403" s="387"/>
      <c r="E403" s="216"/>
      <c r="F403" s="365"/>
      <c r="G403" s="366"/>
      <c r="H403" s="367"/>
      <c r="I403" s="368"/>
      <c r="J403" s="369"/>
      <c r="K403" s="370"/>
      <c r="L403" s="1168"/>
      <c r="M403" s="370"/>
      <c r="N403" s="382"/>
      <c r="O403" s="381"/>
      <c r="P403" s="382"/>
      <c r="Q403" s="383"/>
      <c r="R403" s="219"/>
      <c r="S403" s="384"/>
      <c r="T403" s="1043"/>
      <c r="U403" s="219"/>
      <c r="V403" s="384"/>
      <c r="W403" s="1043"/>
      <c r="X403" s="219"/>
      <c r="Y403" s="384"/>
      <c r="Z403" s="1043"/>
      <c r="AA403" s="219"/>
      <c r="AB403" s="384"/>
      <c r="AC403" s="1043"/>
      <c r="AD403" s="219"/>
      <c r="AE403" s="384"/>
      <c r="AF403" s="1043"/>
      <c r="AG403" s="385"/>
      <c r="AH403" s="228"/>
      <c r="AI403" s="386"/>
      <c r="AJ403" s="228"/>
      <c r="AK403" s="386"/>
      <c r="AL403" s="228"/>
      <c r="AM403" s="386"/>
      <c r="AN403" s="228"/>
      <c r="AO403" s="386"/>
    </row>
    <row r="404" spans="3:41" s="1092" customFormat="1" ht="30.75" customHeight="1">
      <c r="C404" s="1091"/>
      <c r="D404" s="387"/>
      <c r="E404" s="216"/>
      <c r="F404" s="365"/>
      <c r="G404" s="366"/>
      <c r="H404" s="367"/>
      <c r="I404" s="368"/>
      <c r="J404" s="369"/>
      <c r="K404" s="370"/>
      <c r="L404" s="1168"/>
      <c r="M404" s="370"/>
      <c r="N404" s="382"/>
      <c r="O404" s="381"/>
      <c r="P404" s="382"/>
      <c r="Q404" s="383"/>
      <c r="R404" s="219"/>
      <c r="S404" s="384"/>
      <c r="T404" s="1043"/>
      <c r="U404" s="219"/>
      <c r="V404" s="384"/>
      <c r="W404" s="1043"/>
      <c r="X404" s="219"/>
      <c r="Y404" s="384"/>
      <c r="Z404" s="1043"/>
      <c r="AA404" s="219"/>
      <c r="AB404" s="384"/>
      <c r="AC404" s="1043"/>
      <c r="AD404" s="219"/>
      <c r="AE404" s="384"/>
      <c r="AF404" s="1043"/>
      <c r="AG404" s="385"/>
      <c r="AH404" s="228"/>
      <c r="AI404" s="386"/>
      <c r="AJ404" s="228"/>
      <c r="AK404" s="386"/>
      <c r="AL404" s="228"/>
      <c r="AM404" s="386"/>
      <c r="AN404" s="228"/>
      <c r="AO404" s="386"/>
    </row>
    <row r="405" spans="3:41" s="1092" customFormat="1" ht="30.75" customHeight="1">
      <c r="C405" s="1091"/>
      <c r="D405" s="387"/>
      <c r="E405" s="216"/>
      <c r="F405" s="365"/>
      <c r="G405" s="366"/>
      <c r="H405" s="367"/>
      <c r="I405" s="368"/>
      <c r="J405" s="369"/>
      <c r="K405" s="370"/>
      <c r="L405" s="1168"/>
      <c r="M405" s="370"/>
      <c r="N405" s="382"/>
      <c r="O405" s="381"/>
      <c r="P405" s="382"/>
      <c r="Q405" s="383"/>
      <c r="R405" s="219"/>
      <c r="S405" s="384"/>
      <c r="T405" s="1043"/>
      <c r="U405" s="219"/>
      <c r="V405" s="384"/>
      <c r="W405" s="1043"/>
      <c r="X405" s="219"/>
      <c r="Y405" s="384"/>
      <c r="Z405" s="1043"/>
      <c r="AA405" s="219"/>
      <c r="AB405" s="384"/>
      <c r="AC405" s="1043"/>
      <c r="AD405" s="219"/>
      <c r="AE405" s="384"/>
      <c r="AF405" s="1043"/>
      <c r="AG405" s="385"/>
      <c r="AH405" s="228"/>
      <c r="AI405" s="386"/>
      <c r="AJ405" s="228"/>
      <c r="AK405" s="386"/>
      <c r="AL405" s="228"/>
      <c r="AM405" s="386"/>
      <c r="AN405" s="228"/>
      <c r="AO405" s="386"/>
    </row>
    <row r="406" spans="3:41" s="1092" customFormat="1" ht="30.75" customHeight="1">
      <c r="C406" s="1091"/>
      <c r="D406" s="387"/>
      <c r="E406" s="216"/>
      <c r="F406" s="365"/>
      <c r="G406" s="366"/>
      <c r="H406" s="367"/>
      <c r="I406" s="368"/>
      <c r="J406" s="369"/>
      <c r="K406" s="370"/>
      <c r="L406" s="1168"/>
      <c r="M406" s="370"/>
      <c r="N406" s="382"/>
      <c r="O406" s="381"/>
      <c r="P406" s="382"/>
      <c r="Q406" s="383"/>
      <c r="R406" s="219"/>
      <c r="S406" s="384"/>
      <c r="T406" s="1043"/>
      <c r="U406" s="219"/>
      <c r="V406" s="384"/>
      <c r="W406" s="1043"/>
      <c r="X406" s="219"/>
      <c r="Y406" s="384"/>
      <c r="Z406" s="1043"/>
      <c r="AA406" s="219"/>
      <c r="AB406" s="384"/>
      <c r="AC406" s="1043"/>
      <c r="AD406" s="219"/>
      <c r="AE406" s="384"/>
      <c r="AF406" s="1043"/>
      <c r="AG406" s="385"/>
      <c r="AH406" s="228"/>
      <c r="AI406" s="386"/>
      <c r="AJ406" s="228"/>
      <c r="AK406" s="386"/>
      <c r="AL406" s="228"/>
      <c r="AM406" s="386"/>
      <c r="AN406" s="228"/>
      <c r="AO406" s="386"/>
    </row>
    <row r="407" spans="3:41" s="1092" customFormat="1" ht="30.75" customHeight="1">
      <c r="C407" s="1091"/>
      <c r="D407" s="387"/>
      <c r="E407" s="216"/>
      <c r="F407" s="365"/>
      <c r="G407" s="366"/>
      <c r="H407" s="367"/>
      <c r="I407" s="368"/>
      <c r="J407" s="369"/>
      <c r="K407" s="370"/>
      <c r="L407" s="1168"/>
      <c r="M407" s="370"/>
      <c r="N407" s="382"/>
      <c r="O407" s="381"/>
      <c r="P407" s="382"/>
      <c r="Q407" s="383"/>
      <c r="R407" s="219"/>
      <c r="S407" s="384"/>
      <c r="T407" s="1043"/>
      <c r="U407" s="219"/>
      <c r="V407" s="384"/>
      <c r="W407" s="1043"/>
      <c r="X407" s="219"/>
      <c r="Y407" s="384"/>
      <c r="Z407" s="1043"/>
      <c r="AA407" s="219"/>
      <c r="AB407" s="384"/>
      <c r="AC407" s="1043"/>
      <c r="AD407" s="219"/>
      <c r="AE407" s="384"/>
      <c r="AF407" s="1043"/>
      <c r="AG407" s="385"/>
      <c r="AH407" s="228"/>
      <c r="AI407" s="386"/>
      <c r="AJ407" s="228"/>
      <c r="AK407" s="386"/>
      <c r="AL407" s="228"/>
      <c r="AM407" s="386"/>
      <c r="AN407" s="228"/>
      <c r="AO407" s="386"/>
    </row>
    <row r="408" spans="3:41" s="1092" customFormat="1" ht="30.75" customHeight="1">
      <c r="C408" s="1091"/>
      <c r="D408" s="387"/>
      <c r="E408" s="216"/>
      <c r="F408" s="365"/>
      <c r="G408" s="366"/>
      <c r="H408" s="367"/>
      <c r="I408" s="368"/>
      <c r="J408" s="369"/>
      <c r="K408" s="370"/>
      <c r="L408" s="1168"/>
      <c r="M408" s="370"/>
      <c r="N408" s="382"/>
      <c r="O408" s="381"/>
      <c r="P408" s="382"/>
      <c r="Q408" s="383"/>
      <c r="R408" s="219"/>
      <c r="S408" s="384"/>
      <c r="T408" s="1043"/>
      <c r="U408" s="219"/>
      <c r="V408" s="384"/>
      <c r="W408" s="1043"/>
      <c r="X408" s="219"/>
      <c r="Y408" s="384"/>
      <c r="Z408" s="1043"/>
      <c r="AA408" s="219"/>
      <c r="AB408" s="384"/>
      <c r="AC408" s="1043"/>
      <c r="AD408" s="219"/>
      <c r="AE408" s="384"/>
      <c r="AF408" s="1043"/>
      <c r="AG408" s="385"/>
      <c r="AH408" s="228"/>
      <c r="AI408" s="386"/>
      <c r="AJ408" s="228"/>
      <c r="AK408" s="386"/>
      <c r="AL408" s="228"/>
      <c r="AM408" s="386"/>
      <c r="AN408" s="228"/>
      <c r="AO408" s="386"/>
    </row>
    <row r="409" spans="3:41" s="1092" customFormat="1" ht="30.75" customHeight="1">
      <c r="C409" s="1091"/>
      <c r="D409" s="387"/>
      <c r="E409" s="216"/>
      <c r="F409" s="365"/>
      <c r="G409" s="366"/>
      <c r="H409" s="367"/>
      <c r="I409" s="368"/>
      <c r="J409" s="369"/>
      <c r="K409" s="370"/>
      <c r="L409" s="1168"/>
      <c r="M409" s="370"/>
      <c r="N409" s="382"/>
      <c r="O409" s="381"/>
      <c r="P409" s="382"/>
      <c r="Q409" s="383"/>
      <c r="R409" s="219"/>
      <c r="S409" s="384"/>
      <c r="T409" s="1043"/>
      <c r="U409" s="219"/>
      <c r="V409" s="384"/>
      <c r="W409" s="1043"/>
      <c r="X409" s="219"/>
      <c r="Y409" s="384"/>
      <c r="Z409" s="1043"/>
      <c r="AA409" s="219"/>
      <c r="AB409" s="384"/>
      <c r="AC409" s="1043"/>
      <c r="AD409" s="219"/>
      <c r="AE409" s="384"/>
      <c r="AF409" s="1043"/>
      <c r="AG409" s="385"/>
      <c r="AH409" s="228"/>
      <c r="AI409" s="386"/>
      <c r="AJ409" s="228"/>
      <c r="AK409" s="386"/>
      <c r="AL409" s="228"/>
      <c r="AM409" s="386"/>
      <c r="AN409" s="228"/>
      <c r="AO409" s="386"/>
    </row>
    <row r="410" spans="3:41" s="1092" customFormat="1" ht="30.75" customHeight="1">
      <c r="C410" s="1091"/>
      <c r="D410" s="387"/>
      <c r="E410" s="216"/>
      <c r="F410" s="365"/>
      <c r="G410" s="366"/>
      <c r="H410" s="367"/>
      <c r="I410" s="368"/>
      <c r="J410" s="369"/>
      <c r="K410" s="370"/>
      <c r="L410" s="1168"/>
      <c r="M410" s="370"/>
      <c r="N410" s="382"/>
      <c r="O410" s="381"/>
      <c r="P410" s="382"/>
      <c r="Q410" s="383"/>
      <c r="R410" s="219"/>
      <c r="S410" s="384"/>
      <c r="T410" s="1043"/>
      <c r="U410" s="219"/>
      <c r="V410" s="384"/>
      <c r="W410" s="1043"/>
      <c r="X410" s="219"/>
      <c r="Y410" s="384"/>
      <c r="Z410" s="1043"/>
      <c r="AA410" s="219"/>
      <c r="AB410" s="384"/>
      <c r="AC410" s="1043"/>
      <c r="AD410" s="219"/>
      <c r="AE410" s="384"/>
      <c r="AF410" s="1043"/>
      <c r="AG410" s="385"/>
      <c r="AH410" s="228"/>
      <c r="AI410" s="386"/>
      <c r="AJ410" s="228"/>
      <c r="AK410" s="386"/>
      <c r="AL410" s="228"/>
      <c r="AM410" s="386"/>
      <c r="AN410" s="228"/>
      <c r="AO410" s="386"/>
    </row>
    <row r="411" spans="3:41" s="1092" customFormat="1" ht="30.75" customHeight="1">
      <c r="C411" s="1091"/>
      <c r="D411" s="387"/>
      <c r="E411" s="216"/>
      <c r="F411" s="365"/>
      <c r="G411" s="366"/>
      <c r="H411" s="367"/>
      <c r="I411" s="368"/>
      <c r="J411" s="369"/>
      <c r="K411" s="370"/>
      <c r="L411" s="1168"/>
      <c r="M411" s="370"/>
      <c r="N411" s="382"/>
      <c r="O411" s="381"/>
      <c r="P411" s="382"/>
      <c r="Q411" s="383"/>
      <c r="R411" s="219"/>
      <c r="S411" s="384"/>
      <c r="T411" s="1043"/>
      <c r="U411" s="219"/>
      <c r="V411" s="384"/>
      <c r="W411" s="1043"/>
      <c r="X411" s="219"/>
      <c r="Y411" s="384"/>
      <c r="Z411" s="1043"/>
      <c r="AA411" s="219"/>
      <c r="AB411" s="384"/>
      <c r="AC411" s="1043"/>
      <c r="AD411" s="219"/>
      <c r="AE411" s="384"/>
      <c r="AF411" s="1043"/>
      <c r="AG411" s="385"/>
      <c r="AH411" s="228"/>
      <c r="AI411" s="386"/>
      <c r="AJ411" s="228"/>
      <c r="AK411" s="386"/>
      <c r="AL411" s="228"/>
      <c r="AM411" s="386"/>
      <c r="AN411" s="228"/>
      <c r="AO411" s="386"/>
    </row>
    <row r="412" spans="3:41" s="1092" customFormat="1" ht="30.75" customHeight="1">
      <c r="C412" s="1091"/>
      <c r="D412" s="387"/>
      <c r="E412" s="216"/>
      <c r="F412" s="365"/>
      <c r="G412" s="366"/>
      <c r="H412" s="367"/>
      <c r="I412" s="368"/>
      <c r="J412" s="369"/>
      <c r="K412" s="370"/>
      <c r="L412" s="1168"/>
      <c r="M412" s="370"/>
      <c r="N412" s="382"/>
      <c r="O412" s="381"/>
      <c r="P412" s="382"/>
      <c r="Q412" s="383"/>
      <c r="R412" s="219"/>
      <c r="S412" s="384"/>
      <c r="T412" s="1043"/>
      <c r="U412" s="219"/>
      <c r="V412" s="384"/>
      <c r="W412" s="1043"/>
      <c r="X412" s="219"/>
      <c r="Y412" s="384"/>
      <c r="Z412" s="1043"/>
      <c r="AA412" s="219"/>
      <c r="AB412" s="384"/>
      <c r="AC412" s="1043"/>
      <c r="AD412" s="219"/>
      <c r="AE412" s="384"/>
      <c r="AF412" s="1043"/>
      <c r="AG412" s="385"/>
      <c r="AH412" s="228"/>
      <c r="AI412" s="386"/>
      <c r="AJ412" s="228"/>
      <c r="AK412" s="386"/>
      <c r="AL412" s="228"/>
      <c r="AM412" s="386"/>
      <c r="AN412" s="228"/>
      <c r="AO412" s="386"/>
    </row>
    <row r="413" spans="3:41" s="1092" customFormat="1" ht="30.75" customHeight="1">
      <c r="C413" s="1091"/>
      <c r="D413" s="387"/>
      <c r="E413" s="216"/>
      <c r="F413" s="365"/>
      <c r="G413" s="366"/>
      <c r="H413" s="367"/>
      <c r="I413" s="368"/>
      <c r="J413" s="369"/>
      <c r="K413" s="370"/>
      <c r="L413" s="1168"/>
      <c r="M413" s="370"/>
      <c r="N413" s="382"/>
      <c r="O413" s="381"/>
      <c r="P413" s="382"/>
      <c r="Q413" s="383"/>
      <c r="R413" s="219"/>
      <c r="S413" s="384"/>
      <c r="T413" s="1043"/>
      <c r="U413" s="219"/>
      <c r="V413" s="384"/>
      <c r="W413" s="1043"/>
      <c r="X413" s="219"/>
      <c r="Y413" s="384"/>
      <c r="Z413" s="1043"/>
      <c r="AA413" s="219"/>
      <c r="AB413" s="384"/>
      <c r="AC413" s="1043"/>
      <c r="AD413" s="219"/>
      <c r="AE413" s="384"/>
      <c r="AF413" s="1043"/>
      <c r="AG413" s="385"/>
      <c r="AH413" s="228"/>
      <c r="AI413" s="386"/>
      <c r="AJ413" s="228"/>
      <c r="AK413" s="386"/>
      <c r="AL413" s="228"/>
      <c r="AM413" s="386"/>
      <c r="AN413" s="228"/>
      <c r="AO413" s="386"/>
    </row>
    <row r="414" spans="3:41" s="1092" customFormat="1" ht="30.75" customHeight="1">
      <c r="C414" s="1091"/>
      <c r="D414" s="387"/>
      <c r="E414" s="216"/>
      <c r="F414" s="365"/>
      <c r="G414" s="366"/>
      <c r="H414" s="367"/>
      <c r="I414" s="368"/>
      <c r="J414" s="369"/>
      <c r="K414" s="370"/>
      <c r="L414" s="1168"/>
      <c r="M414" s="370"/>
      <c r="N414" s="382"/>
      <c r="O414" s="381"/>
      <c r="P414" s="382"/>
      <c r="Q414" s="383"/>
      <c r="R414" s="219"/>
      <c r="S414" s="384"/>
      <c r="T414" s="1043"/>
      <c r="U414" s="219"/>
      <c r="V414" s="384"/>
      <c r="W414" s="1043"/>
      <c r="X414" s="219"/>
      <c r="Y414" s="384"/>
      <c r="Z414" s="1043"/>
      <c r="AA414" s="219"/>
      <c r="AB414" s="384"/>
      <c r="AC414" s="1043"/>
      <c r="AD414" s="219"/>
      <c r="AE414" s="384"/>
      <c r="AF414" s="1043"/>
      <c r="AG414" s="385"/>
      <c r="AH414" s="228"/>
      <c r="AI414" s="386"/>
      <c r="AJ414" s="228"/>
      <c r="AK414" s="386"/>
      <c r="AL414" s="228"/>
      <c r="AM414" s="386"/>
      <c r="AN414" s="228"/>
      <c r="AO414" s="386"/>
    </row>
    <row r="415" spans="3:41" s="1092" customFormat="1" ht="30.75" customHeight="1">
      <c r="C415" s="1091"/>
      <c r="D415" s="387"/>
      <c r="E415" s="216"/>
      <c r="F415" s="365"/>
      <c r="G415" s="366"/>
      <c r="H415" s="367"/>
      <c r="I415" s="368"/>
      <c r="J415" s="369"/>
      <c r="K415" s="370"/>
      <c r="L415" s="1168"/>
      <c r="M415" s="370"/>
      <c r="N415" s="382"/>
      <c r="O415" s="381"/>
      <c r="P415" s="382"/>
      <c r="Q415" s="383"/>
      <c r="R415" s="219"/>
      <c r="S415" s="384"/>
      <c r="T415" s="1043"/>
      <c r="U415" s="219"/>
      <c r="V415" s="384"/>
      <c r="W415" s="1043"/>
      <c r="X415" s="219"/>
      <c r="Y415" s="384"/>
      <c r="Z415" s="1043"/>
      <c r="AA415" s="219"/>
      <c r="AB415" s="384"/>
      <c r="AC415" s="1043"/>
      <c r="AD415" s="219"/>
      <c r="AE415" s="384"/>
      <c r="AF415" s="1043"/>
      <c r="AG415" s="385"/>
      <c r="AH415" s="228"/>
      <c r="AI415" s="386"/>
      <c r="AJ415" s="228"/>
      <c r="AK415" s="386"/>
      <c r="AL415" s="228"/>
      <c r="AM415" s="386"/>
      <c r="AN415" s="228"/>
      <c r="AO415" s="386"/>
    </row>
    <row r="416" spans="3:41" s="1092" customFormat="1" ht="30.75" customHeight="1">
      <c r="C416" s="1091"/>
      <c r="D416" s="387"/>
      <c r="E416" s="216"/>
      <c r="F416" s="365"/>
      <c r="G416" s="366"/>
      <c r="H416" s="367"/>
      <c r="I416" s="368"/>
      <c r="J416" s="369"/>
      <c r="K416" s="370"/>
      <c r="L416" s="1168"/>
      <c r="M416" s="370"/>
      <c r="N416" s="382"/>
      <c r="O416" s="381"/>
      <c r="P416" s="382"/>
      <c r="Q416" s="383"/>
      <c r="R416" s="219"/>
      <c r="S416" s="384"/>
      <c r="T416" s="1043"/>
      <c r="U416" s="219"/>
      <c r="V416" s="384"/>
      <c r="W416" s="1043"/>
      <c r="X416" s="219"/>
      <c r="Y416" s="384"/>
      <c r="Z416" s="1043"/>
      <c r="AA416" s="219"/>
      <c r="AB416" s="384"/>
      <c r="AC416" s="1043"/>
      <c r="AD416" s="219"/>
      <c r="AE416" s="384"/>
      <c r="AF416" s="1043"/>
      <c r="AG416" s="385"/>
      <c r="AH416" s="228"/>
      <c r="AI416" s="386"/>
      <c r="AJ416" s="228"/>
      <c r="AK416" s="386"/>
      <c r="AL416" s="228"/>
      <c r="AM416" s="386"/>
      <c r="AN416" s="228"/>
      <c r="AO416" s="386"/>
    </row>
    <row r="417" spans="3:41" s="1092" customFormat="1" ht="30.75" customHeight="1">
      <c r="C417" s="1091"/>
      <c r="D417" s="387"/>
      <c r="E417" s="216"/>
      <c r="F417" s="365"/>
      <c r="G417" s="366"/>
      <c r="H417" s="367"/>
      <c r="I417" s="368"/>
      <c r="J417" s="369"/>
      <c r="K417" s="370"/>
      <c r="L417" s="1168"/>
      <c r="M417" s="370"/>
      <c r="N417" s="382"/>
      <c r="O417" s="381"/>
      <c r="P417" s="382"/>
      <c r="Q417" s="383"/>
      <c r="R417" s="219"/>
      <c r="S417" s="384"/>
      <c r="T417" s="1043"/>
      <c r="U417" s="219"/>
      <c r="V417" s="384"/>
      <c r="W417" s="1043"/>
      <c r="X417" s="219"/>
      <c r="Y417" s="384"/>
      <c r="Z417" s="1043"/>
      <c r="AA417" s="219"/>
      <c r="AB417" s="384"/>
      <c r="AC417" s="1043"/>
      <c r="AD417" s="219"/>
      <c r="AE417" s="384"/>
      <c r="AF417" s="1043"/>
      <c r="AG417" s="385"/>
      <c r="AH417" s="228"/>
      <c r="AI417" s="386"/>
      <c r="AJ417" s="228"/>
      <c r="AK417" s="386"/>
      <c r="AL417" s="228"/>
      <c r="AM417" s="386"/>
      <c r="AN417" s="228"/>
      <c r="AO417" s="386"/>
    </row>
    <row r="418" spans="3:41" s="1092" customFormat="1" ht="30.75" customHeight="1">
      <c r="C418" s="1091"/>
      <c r="D418" s="387"/>
      <c r="E418" s="216"/>
      <c r="F418" s="365"/>
      <c r="G418" s="366"/>
      <c r="H418" s="367"/>
      <c r="I418" s="368"/>
      <c r="J418" s="369"/>
      <c r="K418" s="370"/>
      <c r="L418" s="1168"/>
      <c r="M418" s="370"/>
      <c r="N418" s="382"/>
      <c r="O418" s="381"/>
      <c r="P418" s="382"/>
      <c r="Q418" s="383"/>
      <c r="R418" s="219"/>
      <c r="S418" s="384"/>
      <c r="T418" s="1043"/>
      <c r="U418" s="219"/>
      <c r="V418" s="384"/>
      <c r="W418" s="1043"/>
      <c r="X418" s="219"/>
      <c r="Y418" s="384"/>
      <c r="Z418" s="1043"/>
      <c r="AA418" s="219"/>
      <c r="AB418" s="384"/>
      <c r="AC418" s="1043"/>
      <c r="AD418" s="219"/>
      <c r="AE418" s="384"/>
      <c r="AF418" s="1043"/>
      <c r="AG418" s="385"/>
      <c r="AH418" s="228"/>
      <c r="AI418" s="386"/>
      <c r="AJ418" s="228"/>
      <c r="AK418" s="386"/>
      <c r="AL418" s="228"/>
      <c r="AM418" s="386"/>
      <c r="AN418" s="228"/>
      <c r="AO418" s="386"/>
    </row>
    <row r="419" spans="3:41" s="1092" customFormat="1" ht="30.75" customHeight="1">
      <c r="C419" s="1091"/>
      <c r="D419" s="387"/>
      <c r="E419" s="216"/>
      <c r="F419" s="365"/>
      <c r="G419" s="366"/>
      <c r="H419" s="367"/>
      <c r="I419" s="368"/>
      <c r="J419" s="369"/>
      <c r="K419" s="370"/>
      <c r="L419" s="1168"/>
      <c r="M419" s="370"/>
      <c r="N419" s="382"/>
      <c r="O419" s="381"/>
      <c r="P419" s="382"/>
      <c r="Q419" s="383"/>
      <c r="R419" s="219"/>
      <c r="S419" s="384"/>
      <c r="T419" s="1043"/>
      <c r="U419" s="219"/>
      <c r="V419" s="384"/>
      <c r="W419" s="1043"/>
      <c r="X419" s="219"/>
      <c r="Y419" s="384"/>
      <c r="Z419" s="1043"/>
      <c r="AA419" s="219"/>
      <c r="AB419" s="384"/>
      <c r="AC419" s="1043"/>
      <c r="AD419" s="219"/>
      <c r="AE419" s="384"/>
      <c r="AF419" s="1043"/>
      <c r="AG419" s="385"/>
      <c r="AH419" s="228"/>
      <c r="AI419" s="386"/>
      <c r="AJ419" s="228"/>
      <c r="AK419" s="386"/>
      <c r="AL419" s="228"/>
      <c r="AM419" s="386"/>
      <c r="AN419" s="228"/>
      <c r="AO419" s="386"/>
    </row>
    <row r="420" spans="3:41" s="1092" customFormat="1" ht="30.75" customHeight="1">
      <c r="C420" s="1091"/>
      <c r="D420" s="387"/>
      <c r="E420" s="216"/>
      <c r="F420" s="365"/>
      <c r="G420" s="366"/>
      <c r="H420" s="367"/>
      <c r="I420" s="368"/>
      <c r="J420" s="369"/>
      <c r="K420" s="370"/>
      <c r="L420" s="1168"/>
      <c r="M420" s="370"/>
      <c r="N420" s="382"/>
      <c r="O420" s="381"/>
      <c r="P420" s="382"/>
      <c r="Q420" s="383"/>
      <c r="R420" s="219"/>
      <c r="S420" s="384"/>
      <c r="T420" s="1043"/>
      <c r="U420" s="219"/>
      <c r="V420" s="384"/>
      <c r="W420" s="1043"/>
      <c r="X420" s="219"/>
      <c r="Y420" s="384"/>
      <c r="Z420" s="1043"/>
      <c r="AA420" s="219"/>
      <c r="AB420" s="384"/>
      <c r="AC420" s="1043"/>
      <c r="AD420" s="219"/>
      <c r="AE420" s="384"/>
      <c r="AF420" s="1043"/>
      <c r="AG420" s="385"/>
      <c r="AH420" s="228"/>
      <c r="AI420" s="386"/>
      <c r="AJ420" s="228"/>
      <c r="AK420" s="386"/>
      <c r="AL420" s="228"/>
      <c r="AM420" s="386"/>
      <c r="AN420" s="228"/>
      <c r="AO420" s="386"/>
    </row>
    <row r="421" spans="3:41" s="1092" customFormat="1" ht="30.75" customHeight="1">
      <c r="C421" s="1091"/>
      <c r="D421" s="387"/>
      <c r="E421" s="216"/>
      <c r="F421" s="365"/>
      <c r="G421" s="366"/>
      <c r="H421" s="367"/>
      <c r="I421" s="368"/>
      <c r="J421" s="369"/>
      <c r="K421" s="370"/>
      <c r="L421" s="1168"/>
      <c r="M421" s="370"/>
      <c r="N421" s="382"/>
      <c r="O421" s="381"/>
      <c r="P421" s="382"/>
      <c r="Q421" s="383"/>
      <c r="R421" s="219"/>
      <c r="S421" s="384"/>
      <c r="T421" s="1043"/>
      <c r="U421" s="219"/>
      <c r="V421" s="384"/>
      <c r="W421" s="1043"/>
      <c r="X421" s="219"/>
      <c r="Y421" s="384"/>
      <c r="Z421" s="1043"/>
      <c r="AA421" s="219"/>
      <c r="AB421" s="384"/>
      <c r="AC421" s="1043"/>
      <c r="AD421" s="219"/>
      <c r="AE421" s="384"/>
      <c r="AF421" s="1043"/>
      <c r="AG421" s="385"/>
      <c r="AH421" s="228"/>
      <c r="AI421" s="386"/>
      <c r="AJ421" s="228"/>
      <c r="AK421" s="386"/>
      <c r="AL421" s="228"/>
      <c r="AM421" s="386"/>
      <c r="AN421" s="228"/>
      <c r="AO421" s="386"/>
    </row>
    <row r="422" spans="3:41" s="1092" customFormat="1" ht="30.75" customHeight="1">
      <c r="C422" s="1091"/>
      <c r="D422" s="387"/>
      <c r="E422" s="216"/>
      <c r="F422" s="365"/>
      <c r="G422" s="366"/>
      <c r="H422" s="367"/>
      <c r="I422" s="368"/>
      <c r="J422" s="369"/>
      <c r="K422" s="370"/>
      <c r="L422" s="1168"/>
      <c r="M422" s="370"/>
      <c r="N422" s="382"/>
      <c r="O422" s="381"/>
      <c r="P422" s="382"/>
      <c r="Q422" s="383"/>
      <c r="R422" s="219"/>
      <c r="S422" s="384"/>
      <c r="T422" s="1043"/>
      <c r="U422" s="219"/>
      <c r="V422" s="384"/>
      <c r="W422" s="1043"/>
      <c r="X422" s="219"/>
      <c r="Y422" s="384"/>
      <c r="Z422" s="1043"/>
      <c r="AA422" s="219"/>
      <c r="AB422" s="384"/>
      <c r="AC422" s="1043"/>
      <c r="AD422" s="219"/>
      <c r="AE422" s="384"/>
      <c r="AF422" s="1043"/>
      <c r="AG422" s="385"/>
      <c r="AH422" s="228"/>
      <c r="AI422" s="386"/>
      <c r="AJ422" s="228"/>
      <c r="AK422" s="386"/>
      <c r="AL422" s="228"/>
      <c r="AM422" s="386"/>
      <c r="AN422" s="228"/>
      <c r="AO422" s="386"/>
    </row>
    <row r="423" spans="3:41" s="1092" customFormat="1" ht="30.75" customHeight="1">
      <c r="C423" s="1091"/>
      <c r="D423" s="387"/>
      <c r="E423" s="216"/>
      <c r="F423" s="365"/>
      <c r="G423" s="366"/>
      <c r="H423" s="367"/>
      <c r="I423" s="368"/>
      <c r="J423" s="369"/>
      <c r="K423" s="370"/>
      <c r="L423" s="1168"/>
      <c r="M423" s="370"/>
      <c r="N423" s="382"/>
      <c r="O423" s="381"/>
      <c r="P423" s="382"/>
      <c r="Q423" s="383"/>
      <c r="R423" s="219"/>
      <c r="S423" s="384"/>
      <c r="T423" s="1043"/>
      <c r="U423" s="219"/>
      <c r="V423" s="384"/>
      <c r="W423" s="1043"/>
      <c r="X423" s="219"/>
      <c r="Y423" s="384"/>
      <c r="Z423" s="1043"/>
      <c r="AA423" s="219"/>
      <c r="AB423" s="384"/>
      <c r="AC423" s="1043"/>
      <c r="AD423" s="219"/>
      <c r="AE423" s="384"/>
      <c r="AF423" s="1043"/>
      <c r="AG423" s="385"/>
      <c r="AH423" s="228"/>
      <c r="AI423" s="386"/>
      <c r="AJ423" s="228"/>
      <c r="AK423" s="386"/>
      <c r="AL423" s="228"/>
      <c r="AM423" s="386"/>
      <c r="AN423" s="228"/>
      <c r="AO423" s="386"/>
    </row>
    <row r="424" spans="3:41" s="1092" customFormat="1" ht="30.75" customHeight="1">
      <c r="C424" s="1091"/>
      <c r="D424" s="387"/>
      <c r="E424" s="216"/>
      <c r="F424" s="365"/>
      <c r="G424" s="366"/>
      <c r="H424" s="367"/>
      <c r="I424" s="368"/>
      <c r="J424" s="369"/>
      <c r="K424" s="370"/>
      <c r="L424" s="1168"/>
      <c r="M424" s="370"/>
      <c r="N424" s="382"/>
      <c r="O424" s="381"/>
      <c r="P424" s="382"/>
      <c r="Q424" s="383"/>
      <c r="R424" s="219"/>
      <c r="S424" s="384"/>
      <c r="T424" s="1043"/>
      <c r="U424" s="219"/>
      <c r="V424" s="384"/>
      <c r="W424" s="1043"/>
      <c r="X424" s="219"/>
      <c r="Y424" s="384"/>
      <c r="Z424" s="1043"/>
      <c r="AA424" s="219"/>
      <c r="AB424" s="384"/>
      <c r="AC424" s="1043"/>
      <c r="AD424" s="219"/>
      <c r="AE424" s="384"/>
      <c r="AF424" s="1043"/>
      <c r="AG424" s="385"/>
      <c r="AH424" s="228"/>
      <c r="AI424" s="386"/>
      <c r="AJ424" s="228"/>
      <c r="AK424" s="386"/>
      <c r="AL424" s="228"/>
      <c r="AM424" s="386"/>
      <c r="AN424" s="228"/>
      <c r="AO424" s="386"/>
    </row>
    <row r="425" spans="3:41" s="1092" customFormat="1" ht="30.75" customHeight="1">
      <c r="C425" s="1091"/>
      <c r="D425" s="387"/>
      <c r="E425" s="216"/>
      <c r="F425" s="365"/>
      <c r="G425" s="366"/>
      <c r="H425" s="367"/>
      <c r="I425" s="368"/>
      <c r="J425" s="369"/>
      <c r="K425" s="370"/>
      <c r="L425" s="1168"/>
      <c r="M425" s="370"/>
      <c r="N425" s="382"/>
      <c r="O425" s="381"/>
      <c r="P425" s="382"/>
      <c r="Q425" s="383"/>
      <c r="R425" s="219"/>
      <c r="S425" s="384"/>
      <c r="T425" s="1043"/>
      <c r="U425" s="219"/>
      <c r="V425" s="384"/>
      <c r="W425" s="1043"/>
      <c r="X425" s="219"/>
      <c r="Y425" s="384"/>
      <c r="Z425" s="1043"/>
      <c r="AA425" s="219"/>
      <c r="AB425" s="384"/>
      <c r="AC425" s="1043"/>
      <c r="AD425" s="219"/>
      <c r="AE425" s="384"/>
      <c r="AF425" s="1043"/>
      <c r="AG425" s="385"/>
      <c r="AH425" s="228"/>
      <c r="AI425" s="386"/>
      <c r="AJ425" s="228"/>
      <c r="AK425" s="386"/>
      <c r="AL425" s="228"/>
      <c r="AM425" s="386"/>
      <c r="AN425" s="228"/>
      <c r="AO425" s="386"/>
    </row>
    <row r="426" spans="3:41" s="1092" customFormat="1" ht="30.75" customHeight="1">
      <c r="C426" s="1091"/>
      <c r="D426" s="387"/>
      <c r="E426" s="216"/>
      <c r="F426" s="365"/>
      <c r="G426" s="366"/>
      <c r="H426" s="367"/>
      <c r="I426" s="368"/>
      <c r="J426" s="369"/>
      <c r="K426" s="370"/>
      <c r="L426" s="1168"/>
      <c r="M426" s="370"/>
      <c r="N426" s="382"/>
      <c r="O426" s="381"/>
      <c r="P426" s="382"/>
      <c r="Q426" s="383"/>
      <c r="R426" s="219"/>
      <c r="S426" s="384"/>
      <c r="T426" s="1043"/>
      <c r="U426" s="219"/>
      <c r="V426" s="384"/>
      <c r="W426" s="1043"/>
      <c r="X426" s="219"/>
      <c r="Y426" s="384"/>
      <c r="Z426" s="1043"/>
      <c r="AA426" s="219"/>
      <c r="AB426" s="384"/>
      <c r="AC426" s="1043"/>
      <c r="AD426" s="219"/>
      <c r="AE426" s="384"/>
      <c r="AF426" s="1043"/>
      <c r="AG426" s="385"/>
      <c r="AH426" s="228"/>
      <c r="AI426" s="386"/>
      <c r="AJ426" s="228"/>
      <c r="AK426" s="386"/>
      <c r="AL426" s="228"/>
      <c r="AM426" s="386"/>
      <c r="AN426" s="228"/>
      <c r="AO426" s="386"/>
    </row>
    <row r="427" spans="3:41" s="1092" customFormat="1" ht="30.75" customHeight="1">
      <c r="C427" s="1091"/>
      <c r="D427" s="387"/>
      <c r="E427" s="216"/>
      <c r="F427" s="365"/>
      <c r="G427" s="366"/>
      <c r="H427" s="367"/>
      <c r="I427" s="368"/>
      <c r="J427" s="369"/>
      <c r="K427" s="370"/>
      <c r="L427" s="1168"/>
      <c r="M427" s="370"/>
      <c r="N427" s="382"/>
      <c r="O427" s="381"/>
      <c r="P427" s="382"/>
      <c r="Q427" s="383"/>
      <c r="R427" s="219"/>
      <c r="S427" s="384"/>
      <c r="T427" s="1043"/>
      <c r="U427" s="219"/>
      <c r="V427" s="384"/>
      <c r="W427" s="1043"/>
      <c r="X427" s="219"/>
      <c r="Y427" s="384"/>
      <c r="Z427" s="1043"/>
      <c r="AA427" s="219"/>
      <c r="AB427" s="384"/>
      <c r="AC427" s="1043"/>
      <c r="AD427" s="219"/>
      <c r="AE427" s="384"/>
      <c r="AF427" s="1043"/>
      <c r="AG427" s="385"/>
      <c r="AH427" s="228"/>
      <c r="AI427" s="386"/>
      <c r="AJ427" s="228"/>
      <c r="AK427" s="386"/>
      <c r="AL427" s="228"/>
      <c r="AM427" s="386"/>
      <c r="AN427" s="228"/>
      <c r="AO427" s="386"/>
    </row>
    <row r="428" spans="3:41" s="1092" customFormat="1" ht="30.75" customHeight="1">
      <c r="C428" s="1091"/>
      <c r="D428" s="387"/>
      <c r="E428" s="216"/>
      <c r="F428" s="365"/>
      <c r="G428" s="366"/>
      <c r="H428" s="367"/>
      <c r="I428" s="368"/>
      <c r="J428" s="369"/>
      <c r="K428" s="370"/>
      <c r="L428" s="1168"/>
      <c r="M428" s="370"/>
      <c r="N428" s="382"/>
      <c r="O428" s="381"/>
      <c r="P428" s="382"/>
      <c r="Q428" s="383"/>
      <c r="R428" s="219"/>
      <c r="S428" s="384"/>
      <c r="T428" s="1043"/>
      <c r="U428" s="219"/>
      <c r="V428" s="384"/>
      <c r="W428" s="1043"/>
      <c r="X428" s="219"/>
      <c r="Y428" s="384"/>
      <c r="Z428" s="1043"/>
      <c r="AA428" s="219"/>
      <c r="AB428" s="384"/>
      <c r="AC428" s="1043"/>
      <c r="AD428" s="219"/>
      <c r="AE428" s="384"/>
      <c r="AF428" s="1043"/>
      <c r="AG428" s="385"/>
      <c r="AH428" s="228"/>
      <c r="AI428" s="386"/>
      <c r="AJ428" s="228"/>
      <c r="AK428" s="386"/>
      <c r="AL428" s="228"/>
      <c r="AM428" s="386"/>
      <c r="AN428" s="228"/>
      <c r="AO428" s="386"/>
    </row>
    <row r="429" spans="3:41" s="1092" customFormat="1" ht="30.75" customHeight="1">
      <c r="C429" s="1091"/>
      <c r="D429" s="387"/>
      <c r="E429" s="216"/>
      <c r="F429" s="365"/>
      <c r="G429" s="366"/>
      <c r="H429" s="367"/>
      <c r="I429" s="368"/>
      <c r="J429" s="369"/>
      <c r="K429" s="370"/>
      <c r="L429" s="1168"/>
      <c r="M429" s="370"/>
      <c r="N429" s="382"/>
      <c r="O429" s="381"/>
      <c r="P429" s="382"/>
      <c r="Q429" s="383"/>
      <c r="R429" s="219"/>
      <c r="S429" s="384"/>
      <c r="T429" s="1043"/>
      <c r="U429" s="219"/>
      <c r="V429" s="384"/>
      <c r="W429" s="1043"/>
      <c r="X429" s="219"/>
      <c r="Y429" s="384"/>
      <c r="Z429" s="1043"/>
      <c r="AA429" s="219"/>
      <c r="AB429" s="384"/>
      <c r="AC429" s="1043"/>
      <c r="AD429" s="219"/>
      <c r="AE429" s="384"/>
      <c r="AF429" s="1043"/>
      <c r="AG429" s="385"/>
      <c r="AH429" s="228"/>
      <c r="AI429" s="386"/>
      <c r="AJ429" s="228"/>
      <c r="AK429" s="386"/>
      <c r="AL429" s="228"/>
      <c r="AM429" s="386"/>
      <c r="AN429" s="228"/>
      <c r="AO429" s="386"/>
    </row>
    <row r="430" spans="3:41" s="1092" customFormat="1" ht="30.75" customHeight="1">
      <c r="C430" s="1091"/>
      <c r="D430" s="387"/>
      <c r="E430" s="216"/>
      <c r="F430" s="365"/>
      <c r="G430" s="366"/>
      <c r="H430" s="367"/>
      <c r="I430" s="368"/>
      <c r="J430" s="369"/>
      <c r="K430" s="370"/>
      <c r="L430" s="1168"/>
      <c r="M430" s="370"/>
      <c r="N430" s="382"/>
      <c r="O430" s="381"/>
      <c r="P430" s="382"/>
      <c r="Q430" s="383"/>
      <c r="R430" s="219"/>
      <c r="S430" s="384"/>
      <c r="T430" s="1043"/>
      <c r="U430" s="219"/>
      <c r="V430" s="384"/>
      <c r="W430" s="1043"/>
      <c r="X430" s="219"/>
      <c r="Y430" s="384"/>
      <c r="Z430" s="1043"/>
      <c r="AA430" s="219"/>
      <c r="AB430" s="384"/>
      <c r="AC430" s="1043"/>
      <c r="AD430" s="219"/>
      <c r="AE430" s="384"/>
      <c r="AF430" s="1043"/>
      <c r="AG430" s="385"/>
      <c r="AH430" s="228"/>
      <c r="AI430" s="386"/>
      <c r="AJ430" s="228"/>
      <c r="AK430" s="386"/>
      <c r="AL430" s="228"/>
      <c r="AM430" s="386"/>
      <c r="AN430" s="228"/>
      <c r="AO430" s="386"/>
    </row>
    <row r="431" spans="3:41" s="1092" customFormat="1" ht="30.75" customHeight="1">
      <c r="C431" s="1091"/>
      <c r="D431" s="387"/>
      <c r="E431" s="216"/>
      <c r="F431" s="365"/>
      <c r="G431" s="366"/>
      <c r="H431" s="367"/>
      <c r="I431" s="368"/>
      <c r="J431" s="369"/>
      <c r="K431" s="370"/>
      <c r="L431" s="1168"/>
      <c r="M431" s="370"/>
      <c r="N431" s="382"/>
      <c r="O431" s="381"/>
      <c r="P431" s="382"/>
      <c r="Q431" s="383"/>
      <c r="R431" s="219"/>
      <c r="S431" s="384"/>
      <c r="T431" s="1043"/>
      <c r="U431" s="219"/>
      <c r="V431" s="384"/>
      <c r="W431" s="1043"/>
      <c r="X431" s="219"/>
      <c r="Y431" s="384"/>
      <c r="Z431" s="1043"/>
      <c r="AA431" s="219"/>
      <c r="AB431" s="384"/>
      <c r="AC431" s="1043"/>
      <c r="AD431" s="219"/>
      <c r="AE431" s="384"/>
      <c r="AF431" s="1043"/>
      <c r="AG431" s="385"/>
      <c r="AH431" s="228"/>
      <c r="AI431" s="386"/>
      <c r="AJ431" s="228"/>
      <c r="AK431" s="386"/>
      <c r="AL431" s="228"/>
      <c r="AM431" s="386"/>
      <c r="AN431" s="228"/>
      <c r="AO431" s="386"/>
    </row>
    <row r="432" spans="3:41" s="1092" customFormat="1" ht="30.75" customHeight="1">
      <c r="C432" s="1091"/>
      <c r="D432" s="387"/>
      <c r="E432" s="216"/>
      <c r="F432" s="365"/>
      <c r="G432" s="366"/>
      <c r="H432" s="367"/>
      <c r="I432" s="368"/>
      <c r="J432" s="369"/>
      <c r="K432" s="370"/>
      <c r="L432" s="1168"/>
      <c r="M432" s="370"/>
      <c r="N432" s="382"/>
      <c r="O432" s="381"/>
      <c r="P432" s="382"/>
      <c r="Q432" s="383"/>
      <c r="R432" s="219"/>
      <c r="S432" s="384"/>
      <c r="T432" s="1043"/>
      <c r="U432" s="219"/>
      <c r="V432" s="384"/>
      <c r="W432" s="1043"/>
      <c r="X432" s="219"/>
      <c r="Y432" s="384"/>
      <c r="Z432" s="1043"/>
      <c r="AA432" s="219"/>
      <c r="AB432" s="384"/>
      <c r="AC432" s="1043"/>
      <c r="AD432" s="219"/>
      <c r="AE432" s="384"/>
      <c r="AF432" s="1043"/>
      <c r="AG432" s="385"/>
      <c r="AH432" s="228"/>
      <c r="AI432" s="386"/>
      <c r="AJ432" s="228"/>
      <c r="AK432" s="386"/>
      <c r="AL432" s="228"/>
      <c r="AM432" s="386"/>
      <c r="AN432" s="228"/>
      <c r="AO432" s="386"/>
    </row>
    <row r="433" spans="3:41" s="1092" customFormat="1" ht="30.75" customHeight="1">
      <c r="C433" s="1091"/>
      <c r="D433" s="387"/>
      <c r="E433" s="216"/>
      <c r="F433" s="365"/>
      <c r="G433" s="366"/>
      <c r="H433" s="367"/>
      <c r="I433" s="368"/>
      <c r="J433" s="369"/>
      <c r="K433" s="370"/>
      <c r="L433" s="1168"/>
      <c r="M433" s="370"/>
      <c r="N433" s="382"/>
      <c r="O433" s="381"/>
      <c r="P433" s="382"/>
      <c r="Q433" s="383"/>
      <c r="R433" s="219"/>
      <c r="S433" s="384"/>
      <c r="T433" s="1043"/>
      <c r="U433" s="219"/>
      <c r="V433" s="384"/>
      <c r="W433" s="1043"/>
      <c r="X433" s="219"/>
      <c r="Y433" s="384"/>
      <c r="Z433" s="1043"/>
      <c r="AA433" s="219"/>
      <c r="AB433" s="384"/>
      <c r="AC433" s="1043"/>
      <c r="AD433" s="219"/>
      <c r="AE433" s="384"/>
      <c r="AF433" s="1043"/>
      <c r="AG433" s="385"/>
      <c r="AH433" s="228"/>
      <c r="AI433" s="386"/>
      <c r="AJ433" s="228"/>
      <c r="AK433" s="386"/>
      <c r="AL433" s="228"/>
      <c r="AM433" s="386"/>
      <c r="AN433" s="228"/>
      <c r="AO433" s="386"/>
    </row>
    <row r="434" spans="3:41" s="1092" customFormat="1" ht="30.75" customHeight="1">
      <c r="C434" s="1091"/>
      <c r="D434" s="387"/>
      <c r="E434" s="216"/>
      <c r="F434" s="365"/>
      <c r="G434" s="366"/>
      <c r="H434" s="367"/>
      <c r="I434" s="368"/>
      <c r="J434" s="369"/>
      <c r="K434" s="370"/>
      <c r="L434" s="1168"/>
      <c r="M434" s="370"/>
      <c r="N434" s="382"/>
      <c r="O434" s="381"/>
      <c r="P434" s="382"/>
      <c r="Q434" s="383"/>
      <c r="R434" s="219"/>
      <c r="S434" s="384"/>
      <c r="T434" s="1043"/>
      <c r="U434" s="219"/>
      <c r="V434" s="384"/>
      <c r="W434" s="1043"/>
      <c r="X434" s="219"/>
      <c r="Y434" s="384"/>
      <c r="Z434" s="1043"/>
      <c r="AA434" s="219"/>
      <c r="AB434" s="384"/>
      <c r="AC434" s="1043"/>
      <c r="AD434" s="219"/>
      <c r="AE434" s="384"/>
      <c r="AF434" s="1043"/>
      <c r="AG434" s="385"/>
      <c r="AH434" s="228"/>
      <c r="AI434" s="386"/>
      <c r="AJ434" s="228"/>
      <c r="AK434" s="386"/>
      <c r="AL434" s="228"/>
      <c r="AM434" s="386"/>
      <c r="AN434" s="228"/>
      <c r="AO434" s="386"/>
    </row>
    <row r="435" spans="3:41" s="1092" customFormat="1" ht="30.75" customHeight="1">
      <c r="C435" s="1091"/>
      <c r="D435" s="387"/>
      <c r="E435" s="216"/>
      <c r="F435" s="365"/>
      <c r="G435" s="366"/>
      <c r="H435" s="367"/>
      <c r="I435" s="368"/>
      <c r="J435" s="369"/>
      <c r="K435" s="370"/>
      <c r="L435" s="1168"/>
      <c r="M435" s="370"/>
      <c r="N435" s="382"/>
      <c r="O435" s="381"/>
      <c r="P435" s="382"/>
      <c r="Q435" s="383"/>
      <c r="R435" s="219"/>
      <c r="S435" s="384"/>
      <c r="T435" s="1043"/>
      <c r="U435" s="219"/>
      <c r="V435" s="384"/>
      <c r="W435" s="1043"/>
      <c r="X435" s="219"/>
      <c r="Y435" s="384"/>
      <c r="Z435" s="1043"/>
      <c r="AA435" s="219"/>
      <c r="AB435" s="384"/>
      <c r="AC435" s="1043"/>
      <c r="AD435" s="219"/>
      <c r="AE435" s="384"/>
      <c r="AF435" s="1043"/>
      <c r="AG435" s="385"/>
      <c r="AH435" s="228"/>
      <c r="AI435" s="386"/>
      <c r="AJ435" s="228"/>
      <c r="AK435" s="386"/>
      <c r="AL435" s="228"/>
      <c r="AM435" s="386"/>
      <c r="AN435" s="228"/>
      <c r="AO435" s="386"/>
    </row>
    <row r="436" spans="3:41" s="1092" customFormat="1" ht="30.75" customHeight="1">
      <c r="C436" s="1091"/>
      <c r="D436" s="387"/>
      <c r="E436" s="216"/>
      <c r="F436" s="365"/>
      <c r="G436" s="366"/>
      <c r="H436" s="367"/>
      <c r="I436" s="368"/>
      <c r="J436" s="369"/>
      <c r="K436" s="370"/>
      <c r="L436" s="1168"/>
      <c r="M436" s="370"/>
      <c r="N436" s="382"/>
      <c r="O436" s="381"/>
      <c r="P436" s="382"/>
      <c r="Q436" s="383"/>
      <c r="R436" s="219"/>
      <c r="S436" s="384"/>
      <c r="T436" s="1043"/>
      <c r="U436" s="219"/>
      <c r="V436" s="384"/>
      <c r="W436" s="1043"/>
      <c r="X436" s="219"/>
      <c r="Y436" s="384"/>
      <c r="Z436" s="1043"/>
      <c r="AA436" s="219"/>
      <c r="AB436" s="384"/>
      <c r="AC436" s="1043"/>
      <c r="AD436" s="219"/>
      <c r="AE436" s="384"/>
      <c r="AF436" s="1043"/>
      <c r="AG436" s="385"/>
      <c r="AH436" s="228"/>
      <c r="AI436" s="386"/>
      <c r="AJ436" s="228"/>
      <c r="AK436" s="386"/>
      <c r="AL436" s="228"/>
      <c r="AM436" s="386"/>
      <c r="AN436" s="228"/>
      <c r="AO436" s="386"/>
    </row>
    <row r="437" spans="3:41" s="1092" customFormat="1" ht="30.75" customHeight="1">
      <c r="C437" s="1091"/>
      <c r="D437" s="387"/>
      <c r="E437" s="216"/>
      <c r="F437" s="365"/>
      <c r="G437" s="366"/>
      <c r="H437" s="367"/>
      <c r="I437" s="368"/>
      <c r="J437" s="369"/>
      <c r="K437" s="370"/>
      <c r="L437" s="1168"/>
      <c r="M437" s="370"/>
      <c r="N437" s="382"/>
      <c r="O437" s="381"/>
      <c r="P437" s="382"/>
      <c r="Q437" s="383"/>
      <c r="R437" s="219"/>
      <c r="S437" s="384"/>
      <c r="T437" s="1043"/>
      <c r="U437" s="219"/>
      <c r="V437" s="384"/>
      <c r="W437" s="1043"/>
      <c r="X437" s="219"/>
      <c r="Y437" s="384"/>
      <c r="Z437" s="1043"/>
      <c r="AA437" s="219"/>
      <c r="AB437" s="384"/>
      <c r="AC437" s="1043"/>
      <c r="AD437" s="219"/>
      <c r="AE437" s="384"/>
      <c r="AF437" s="1043"/>
      <c r="AG437" s="385"/>
      <c r="AH437" s="228"/>
      <c r="AI437" s="386"/>
      <c r="AJ437" s="228"/>
      <c r="AK437" s="386"/>
      <c r="AL437" s="228"/>
      <c r="AM437" s="386"/>
      <c r="AN437" s="228"/>
      <c r="AO437" s="386"/>
    </row>
    <row r="438" spans="3:41" s="1092" customFormat="1" ht="30.75" customHeight="1">
      <c r="C438" s="1091"/>
      <c r="D438" s="387"/>
      <c r="E438" s="216"/>
      <c r="F438" s="365"/>
      <c r="G438" s="366"/>
      <c r="H438" s="367"/>
      <c r="I438" s="368"/>
      <c r="J438" s="369"/>
      <c r="K438" s="370"/>
      <c r="L438" s="1168"/>
      <c r="M438" s="370"/>
      <c r="N438" s="382"/>
      <c r="O438" s="381"/>
      <c r="P438" s="382"/>
      <c r="Q438" s="383"/>
      <c r="R438" s="219"/>
      <c r="S438" s="384"/>
      <c r="T438" s="1043"/>
      <c r="U438" s="219"/>
      <c r="V438" s="384"/>
      <c r="W438" s="1043"/>
      <c r="X438" s="219"/>
      <c r="Y438" s="384"/>
      <c r="Z438" s="1043"/>
      <c r="AA438" s="219"/>
      <c r="AB438" s="384"/>
      <c r="AC438" s="1043"/>
      <c r="AD438" s="219"/>
      <c r="AE438" s="384"/>
      <c r="AF438" s="1043"/>
      <c r="AG438" s="385"/>
      <c r="AH438" s="228"/>
      <c r="AI438" s="386"/>
      <c r="AJ438" s="228"/>
      <c r="AK438" s="386"/>
      <c r="AL438" s="228"/>
      <c r="AM438" s="386"/>
      <c r="AN438" s="228"/>
      <c r="AO438" s="386"/>
    </row>
    <row r="439" spans="3:41" s="1092" customFormat="1" ht="30.75" customHeight="1">
      <c r="C439" s="1091"/>
      <c r="D439" s="387"/>
      <c r="E439" s="216"/>
      <c r="F439" s="365"/>
      <c r="G439" s="366"/>
      <c r="H439" s="367"/>
      <c r="I439" s="368"/>
      <c r="J439" s="369"/>
      <c r="K439" s="370"/>
      <c r="L439" s="1168"/>
      <c r="M439" s="370"/>
      <c r="N439" s="382"/>
      <c r="O439" s="381"/>
      <c r="P439" s="382"/>
      <c r="Q439" s="383"/>
      <c r="R439" s="219"/>
      <c r="S439" s="384"/>
      <c r="T439" s="1043"/>
      <c r="U439" s="219"/>
      <c r="V439" s="384"/>
      <c r="W439" s="1043"/>
      <c r="X439" s="219"/>
      <c r="Y439" s="384"/>
      <c r="Z439" s="1043"/>
      <c r="AA439" s="219"/>
      <c r="AB439" s="384"/>
      <c r="AC439" s="1043"/>
      <c r="AD439" s="219"/>
      <c r="AE439" s="384"/>
      <c r="AF439" s="1043"/>
      <c r="AG439" s="385"/>
      <c r="AH439" s="228"/>
      <c r="AI439" s="386"/>
      <c r="AJ439" s="228"/>
      <c r="AK439" s="386"/>
      <c r="AL439" s="228"/>
      <c r="AM439" s="386"/>
      <c r="AN439" s="228"/>
      <c r="AO439" s="386"/>
    </row>
    <row r="440" spans="3:41" s="1092" customFormat="1" ht="30.75" customHeight="1">
      <c r="C440" s="1091"/>
      <c r="D440" s="387"/>
      <c r="E440" s="216"/>
      <c r="F440" s="365"/>
      <c r="G440" s="366"/>
      <c r="H440" s="367"/>
      <c r="I440" s="368"/>
      <c r="J440" s="369"/>
      <c r="K440" s="370"/>
      <c r="L440" s="1168"/>
      <c r="M440" s="370"/>
      <c r="N440" s="382"/>
      <c r="O440" s="381"/>
      <c r="P440" s="382"/>
      <c r="Q440" s="383"/>
      <c r="R440" s="219"/>
      <c r="S440" s="384"/>
      <c r="T440" s="1043"/>
      <c r="U440" s="219"/>
      <c r="V440" s="384"/>
      <c r="W440" s="1043"/>
      <c r="X440" s="219"/>
      <c r="Y440" s="384"/>
      <c r="Z440" s="1043"/>
      <c r="AA440" s="219"/>
      <c r="AB440" s="384"/>
      <c r="AC440" s="1043"/>
      <c r="AD440" s="219"/>
      <c r="AE440" s="384"/>
      <c r="AF440" s="1043"/>
      <c r="AG440" s="385"/>
      <c r="AH440" s="228"/>
      <c r="AI440" s="386"/>
      <c r="AJ440" s="228"/>
      <c r="AK440" s="386"/>
      <c r="AL440" s="228"/>
      <c r="AM440" s="386"/>
      <c r="AN440" s="228"/>
      <c r="AO440" s="386"/>
    </row>
    <row r="441" spans="3:41" s="1092" customFormat="1" ht="30.75" customHeight="1">
      <c r="C441" s="1091"/>
      <c r="D441" s="387"/>
      <c r="E441" s="216"/>
      <c r="F441" s="365"/>
      <c r="G441" s="366"/>
      <c r="H441" s="367"/>
      <c r="I441" s="368"/>
      <c r="J441" s="369"/>
      <c r="K441" s="370"/>
      <c r="L441" s="1168"/>
      <c r="M441" s="370"/>
      <c r="N441" s="382"/>
      <c r="O441" s="381"/>
      <c r="P441" s="382"/>
      <c r="Q441" s="383"/>
      <c r="R441" s="219"/>
      <c r="S441" s="384"/>
      <c r="T441" s="1043"/>
      <c r="U441" s="219"/>
      <c r="V441" s="384"/>
      <c r="W441" s="1043"/>
      <c r="X441" s="219"/>
      <c r="Y441" s="384"/>
      <c r="Z441" s="1043"/>
      <c r="AA441" s="219"/>
      <c r="AB441" s="384"/>
      <c r="AC441" s="1043"/>
      <c r="AD441" s="219"/>
      <c r="AE441" s="384"/>
      <c r="AF441" s="1043"/>
      <c r="AG441" s="385"/>
      <c r="AH441" s="228"/>
      <c r="AI441" s="386"/>
      <c r="AJ441" s="228"/>
      <c r="AK441" s="386"/>
      <c r="AL441" s="228"/>
      <c r="AM441" s="386"/>
      <c r="AN441" s="228"/>
      <c r="AO441" s="386"/>
    </row>
    <row r="442" spans="3:41" s="1092" customFormat="1" ht="30.75" customHeight="1">
      <c r="C442" s="1091"/>
      <c r="D442" s="387"/>
      <c r="E442" s="216"/>
      <c r="F442" s="365"/>
      <c r="G442" s="366"/>
      <c r="H442" s="367"/>
      <c r="I442" s="368"/>
      <c r="J442" s="369"/>
      <c r="K442" s="370"/>
      <c r="L442" s="1168"/>
      <c r="M442" s="370"/>
      <c r="N442" s="382"/>
      <c r="O442" s="381"/>
      <c r="P442" s="382"/>
      <c r="Q442" s="383"/>
      <c r="R442" s="219"/>
      <c r="S442" s="384"/>
      <c r="T442" s="1043"/>
      <c r="U442" s="219"/>
      <c r="V442" s="384"/>
      <c r="W442" s="1043"/>
      <c r="X442" s="219"/>
      <c r="Y442" s="384"/>
      <c r="Z442" s="1043"/>
      <c r="AA442" s="219"/>
      <c r="AB442" s="384"/>
      <c r="AC442" s="1043"/>
      <c r="AD442" s="219"/>
      <c r="AE442" s="384"/>
      <c r="AF442" s="1043"/>
      <c r="AG442" s="385"/>
      <c r="AH442" s="228"/>
      <c r="AI442" s="386"/>
      <c r="AJ442" s="228"/>
      <c r="AK442" s="386"/>
      <c r="AL442" s="228"/>
      <c r="AM442" s="386"/>
      <c r="AN442" s="228"/>
      <c r="AO442" s="386"/>
    </row>
    <row r="443" spans="3:41" s="1092" customFormat="1" ht="30.75" customHeight="1">
      <c r="C443" s="1091"/>
      <c r="D443" s="387"/>
      <c r="E443" s="216"/>
      <c r="F443" s="365"/>
      <c r="G443" s="366"/>
      <c r="H443" s="367"/>
      <c r="I443" s="368"/>
      <c r="J443" s="369"/>
      <c r="K443" s="370"/>
      <c r="L443" s="1168"/>
      <c r="M443" s="370"/>
      <c r="N443" s="382"/>
      <c r="O443" s="381"/>
      <c r="P443" s="382"/>
      <c r="Q443" s="383"/>
      <c r="R443" s="219"/>
      <c r="S443" s="384"/>
      <c r="T443" s="1043"/>
      <c r="U443" s="219"/>
      <c r="V443" s="384"/>
      <c r="W443" s="1043"/>
      <c r="X443" s="219"/>
      <c r="Y443" s="384"/>
      <c r="Z443" s="1043"/>
      <c r="AA443" s="219"/>
      <c r="AB443" s="384"/>
      <c r="AC443" s="1043"/>
      <c r="AD443" s="219"/>
      <c r="AE443" s="384"/>
      <c r="AF443" s="1043"/>
      <c r="AG443" s="385"/>
      <c r="AH443" s="228"/>
      <c r="AI443" s="386"/>
      <c r="AJ443" s="228"/>
      <c r="AK443" s="386"/>
      <c r="AL443" s="228"/>
      <c r="AM443" s="386"/>
      <c r="AN443" s="228"/>
      <c r="AO443" s="386"/>
    </row>
    <row r="444" spans="3:41" s="1092" customFormat="1" ht="30.75" customHeight="1">
      <c r="C444" s="1091"/>
      <c r="D444" s="387"/>
      <c r="E444" s="216"/>
      <c r="F444" s="365"/>
      <c r="G444" s="366"/>
      <c r="H444" s="367"/>
      <c r="I444" s="368"/>
      <c r="J444" s="369"/>
      <c r="K444" s="370"/>
      <c r="L444" s="1168"/>
      <c r="M444" s="370"/>
      <c r="N444" s="382"/>
      <c r="O444" s="381"/>
      <c r="P444" s="382"/>
      <c r="Q444" s="383"/>
      <c r="R444" s="219"/>
      <c r="S444" s="384"/>
      <c r="T444" s="1043"/>
      <c r="U444" s="219"/>
      <c r="V444" s="384"/>
      <c r="W444" s="1043"/>
      <c r="X444" s="219"/>
      <c r="Y444" s="384"/>
      <c r="Z444" s="1043"/>
      <c r="AA444" s="219"/>
      <c r="AB444" s="384"/>
      <c r="AC444" s="1043"/>
      <c r="AD444" s="219"/>
      <c r="AE444" s="384"/>
      <c r="AF444" s="1043"/>
      <c r="AG444" s="385"/>
      <c r="AH444" s="228"/>
      <c r="AI444" s="386"/>
      <c r="AJ444" s="228"/>
      <c r="AK444" s="386"/>
      <c r="AL444" s="228"/>
      <c r="AM444" s="386"/>
      <c r="AN444" s="228"/>
      <c r="AO444" s="386"/>
    </row>
    <row r="445" spans="3:41" s="1092" customFormat="1" ht="30.75" customHeight="1">
      <c r="C445" s="1091"/>
      <c r="D445" s="387"/>
      <c r="E445" s="216"/>
      <c r="F445" s="365"/>
      <c r="G445" s="366"/>
      <c r="H445" s="367"/>
      <c r="I445" s="368"/>
      <c r="J445" s="369"/>
      <c r="K445" s="370"/>
      <c r="L445" s="1168"/>
      <c r="M445" s="370"/>
      <c r="N445" s="382"/>
      <c r="O445" s="381"/>
      <c r="P445" s="382"/>
      <c r="Q445" s="383"/>
      <c r="R445" s="219"/>
      <c r="S445" s="384"/>
      <c r="T445" s="1043"/>
      <c r="U445" s="219"/>
      <c r="V445" s="384"/>
      <c r="W445" s="1043"/>
      <c r="X445" s="219"/>
      <c r="Y445" s="384"/>
      <c r="Z445" s="1043"/>
      <c r="AA445" s="219"/>
      <c r="AB445" s="384"/>
      <c r="AC445" s="1043"/>
      <c r="AD445" s="219"/>
      <c r="AE445" s="384"/>
      <c r="AF445" s="1043"/>
      <c r="AG445" s="385"/>
      <c r="AH445" s="228"/>
      <c r="AI445" s="386"/>
      <c r="AJ445" s="228"/>
      <c r="AK445" s="386"/>
      <c r="AL445" s="228"/>
      <c r="AM445" s="386"/>
      <c r="AN445" s="228"/>
      <c r="AO445" s="386"/>
    </row>
    <row r="446" spans="3:41" s="1092" customFormat="1" ht="30.75" customHeight="1">
      <c r="C446" s="1091"/>
      <c r="D446" s="387"/>
      <c r="E446" s="216"/>
      <c r="F446" s="365"/>
      <c r="G446" s="366"/>
      <c r="H446" s="367"/>
      <c r="I446" s="368"/>
      <c r="J446" s="369"/>
      <c r="K446" s="370"/>
      <c r="L446" s="1168"/>
      <c r="M446" s="370"/>
      <c r="N446" s="382"/>
      <c r="O446" s="381"/>
      <c r="P446" s="382"/>
      <c r="Q446" s="383"/>
      <c r="R446" s="219"/>
      <c r="S446" s="384"/>
      <c r="T446" s="1043"/>
      <c r="U446" s="219"/>
      <c r="V446" s="384"/>
      <c r="W446" s="1043"/>
      <c r="X446" s="219"/>
      <c r="Y446" s="384"/>
      <c r="Z446" s="1043"/>
      <c r="AA446" s="219"/>
      <c r="AB446" s="384"/>
      <c r="AC446" s="1043"/>
      <c r="AD446" s="219"/>
      <c r="AE446" s="384"/>
      <c r="AF446" s="1043"/>
      <c r="AG446" s="385"/>
      <c r="AH446" s="228"/>
      <c r="AI446" s="386"/>
      <c r="AJ446" s="228"/>
      <c r="AK446" s="386"/>
      <c r="AL446" s="228"/>
      <c r="AM446" s="386"/>
      <c r="AN446" s="228"/>
      <c r="AO446" s="386"/>
    </row>
    <row r="447" spans="3:41" s="1092" customFormat="1" ht="30.75" customHeight="1">
      <c r="C447" s="1091"/>
      <c r="D447" s="387"/>
      <c r="E447" s="216"/>
      <c r="F447" s="365"/>
      <c r="G447" s="366"/>
      <c r="H447" s="367"/>
      <c r="I447" s="368"/>
      <c r="J447" s="369"/>
      <c r="K447" s="370"/>
      <c r="L447" s="1168"/>
      <c r="M447" s="370"/>
      <c r="N447" s="382"/>
      <c r="O447" s="381"/>
      <c r="P447" s="382"/>
      <c r="Q447" s="383"/>
      <c r="R447" s="219"/>
      <c r="S447" s="384"/>
      <c r="T447" s="1043"/>
      <c r="U447" s="219"/>
      <c r="V447" s="384"/>
      <c r="W447" s="1043"/>
      <c r="X447" s="219"/>
      <c r="Y447" s="384"/>
      <c r="Z447" s="1043"/>
      <c r="AA447" s="219"/>
      <c r="AB447" s="384"/>
      <c r="AC447" s="1043"/>
      <c r="AD447" s="219"/>
      <c r="AE447" s="384"/>
      <c r="AF447" s="1043"/>
      <c r="AG447" s="385"/>
      <c r="AH447" s="228"/>
      <c r="AI447" s="386"/>
      <c r="AJ447" s="228"/>
      <c r="AK447" s="386"/>
      <c r="AL447" s="228"/>
      <c r="AM447" s="386"/>
      <c r="AN447" s="228"/>
      <c r="AO447" s="386"/>
    </row>
    <row r="448" spans="3:41" s="1092" customFormat="1" ht="30.75" customHeight="1">
      <c r="C448" s="1091"/>
      <c r="D448" s="387"/>
      <c r="E448" s="216"/>
      <c r="F448" s="365"/>
      <c r="G448" s="366"/>
      <c r="H448" s="367"/>
      <c r="I448" s="368"/>
      <c r="J448" s="369"/>
      <c r="K448" s="370"/>
      <c r="L448" s="1168"/>
      <c r="M448" s="370"/>
      <c r="N448" s="382"/>
      <c r="O448" s="381"/>
      <c r="P448" s="382"/>
      <c r="Q448" s="383"/>
      <c r="R448" s="219"/>
      <c r="S448" s="384"/>
      <c r="T448" s="1043"/>
      <c r="U448" s="219"/>
      <c r="V448" s="384"/>
      <c r="W448" s="1043"/>
      <c r="X448" s="219"/>
      <c r="Y448" s="384"/>
      <c r="Z448" s="1043"/>
      <c r="AA448" s="219"/>
      <c r="AB448" s="384"/>
      <c r="AC448" s="1043"/>
      <c r="AD448" s="219"/>
      <c r="AE448" s="384"/>
      <c r="AF448" s="1043"/>
      <c r="AG448" s="385"/>
      <c r="AH448" s="228"/>
      <c r="AI448" s="386"/>
      <c r="AJ448" s="228"/>
      <c r="AK448" s="386"/>
      <c r="AL448" s="228"/>
      <c r="AM448" s="386"/>
      <c r="AN448" s="228"/>
      <c r="AO448" s="386"/>
    </row>
    <row r="449" spans="3:41" s="1092" customFormat="1" ht="30.75" customHeight="1">
      <c r="C449" s="1091"/>
      <c r="D449" s="387"/>
      <c r="E449" s="216"/>
      <c r="F449" s="365"/>
      <c r="G449" s="366"/>
      <c r="H449" s="367"/>
      <c r="I449" s="368"/>
      <c r="J449" s="369"/>
      <c r="K449" s="370"/>
      <c r="L449" s="1168"/>
      <c r="M449" s="370"/>
      <c r="N449" s="382"/>
      <c r="O449" s="381"/>
      <c r="P449" s="382"/>
      <c r="Q449" s="383"/>
      <c r="R449" s="219"/>
      <c r="S449" s="384"/>
      <c r="T449" s="1043"/>
      <c r="U449" s="219"/>
      <c r="V449" s="384"/>
      <c r="W449" s="1043"/>
      <c r="X449" s="219"/>
      <c r="Y449" s="384"/>
      <c r="Z449" s="1043"/>
      <c r="AA449" s="219"/>
      <c r="AB449" s="384"/>
      <c r="AC449" s="1043"/>
      <c r="AD449" s="219"/>
      <c r="AE449" s="384"/>
      <c r="AF449" s="1043"/>
      <c r="AG449" s="385"/>
      <c r="AH449" s="228"/>
      <c r="AI449" s="386"/>
      <c r="AJ449" s="228"/>
      <c r="AK449" s="386"/>
      <c r="AL449" s="228"/>
      <c r="AM449" s="386"/>
      <c r="AN449" s="228"/>
      <c r="AO449" s="386"/>
    </row>
    <row r="450" spans="3:41" s="1092" customFormat="1" ht="30.75" customHeight="1">
      <c r="C450" s="1091"/>
      <c r="D450" s="387"/>
      <c r="E450" s="216"/>
      <c r="F450" s="365"/>
      <c r="G450" s="366"/>
      <c r="H450" s="367"/>
      <c r="I450" s="368"/>
      <c r="J450" s="369"/>
      <c r="K450" s="370"/>
      <c r="L450" s="1168"/>
      <c r="M450" s="370"/>
      <c r="N450" s="382"/>
      <c r="O450" s="381"/>
      <c r="P450" s="382"/>
      <c r="Q450" s="383"/>
      <c r="R450" s="219"/>
      <c r="S450" s="384"/>
      <c r="T450" s="1043"/>
      <c r="U450" s="219"/>
      <c r="V450" s="384"/>
      <c r="W450" s="1043"/>
      <c r="X450" s="219"/>
      <c r="Y450" s="384"/>
      <c r="Z450" s="1043"/>
      <c r="AA450" s="219"/>
      <c r="AB450" s="384"/>
      <c r="AC450" s="1043"/>
      <c r="AD450" s="219"/>
      <c r="AE450" s="384"/>
      <c r="AF450" s="1043"/>
      <c r="AG450" s="385"/>
      <c r="AH450" s="228"/>
      <c r="AI450" s="386"/>
      <c r="AJ450" s="228"/>
      <c r="AK450" s="386"/>
      <c r="AL450" s="228"/>
      <c r="AM450" s="386"/>
      <c r="AN450" s="228"/>
      <c r="AO450" s="386"/>
    </row>
    <row r="451" spans="3:41" s="1092" customFormat="1" ht="30.75" customHeight="1">
      <c r="C451" s="1091"/>
      <c r="D451" s="387"/>
      <c r="E451" s="216"/>
      <c r="F451" s="365"/>
      <c r="G451" s="366"/>
      <c r="H451" s="367"/>
      <c r="I451" s="368"/>
      <c r="J451" s="369"/>
      <c r="K451" s="370"/>
      <c r="L451" s="1168"/>
      <c r="M451" s="370"/>
      <c r="N451" s="382"/>
      <c r="O451" s="381"/>
      <c r="P451" s="382"/>
      <c r="Q451" s="383"/>
      <c r="R451" s="219"/>
      <c r="S451" s="384"/>
      <c r="T451" s="1043"/>
      <c r="U451" s="219"/>
      <c r="V451" s="384"/>
      <c r="W451" s="1043"/>
      <c r="X451" s="219"/>
      <c r="Y451" s="384"/>
      <c r="Z451" s="1043"/>
      <c r="AA451" s="219"/>
      <c r="AB451" s="384"/>
      <c r="AC451" s="1043"/>
      <c r="AD451" s="219"/>
      <c r="AE451" s="384"/>
      <c r="AF451" s="1043"/>
      <c r="AG451" s="385"/>
      <c r="AH451" s="228"/>
      <c r="AI451" s="386"/>
      <c r="AJ451" s="228"/>
      <c r="AK451" s="386"/>
      <c r="AL451" s="228"/>
      <c r="AM451" s="386"/>
      <c r="AN451" s="228"/>
      <c r="AO451" s="386"/>
    </row>
    <row r="452" spans="3:41" s="1092" customFormat="1" ht="30.75" customHeight="1">
      <c r="C452" s="1091"/>
      <c r="D452" s="387"/>
      <c r="E452" s="216"/>
      <c r="F452" s="365"/>
      <c r="G452" s="366"/>
      <c r="H452" s="367"/>
      <c r="I452" s="368"/>
      <c r="J452" s="369"/>
      <c r="K452" s="370"/>
      <c r="L452" s="1168"/>
      <c r="M452" s="370"/>
      <c r="N452" s="382"/>
      <c r="O452" s="381"/>
      <c r="P452" s="382"/>
      <c r="Q452" s="383"/>
      <c r="R452" s="219"/>
      <c r="S452" s="384"/>
      <c r="T452" s="1043"/>
      <c r="U452" s="219"/>
      <c r="V452" s="384"/>
      <c r="W452" s="1043"/>
      <c r="X452" s="219"/>
      <c r="Y452" s="384"/>
      <c r="Z452" s="1043"/>
      <c r="AA452" s="219"/>
      <c r="AB452" s="384"/>
      <c r="AC452" s="1043"/>
      <c r="AD452" s="219"/>
      <c r="AE452" s="384"/>
      <c r="AF452" s="1043"/>
      <c r="AG452" s="385"/>
      <c r="AH452" s="228"/>
      <c r="AI452" s="386"/>
      <c r="AJ452" s="228"/>
      <c r="AK452" s="386"/>
      <c r="AL452" s="228"/>
      <c r="AM452" s="386"/>
      <c r="AN452" s="228"/>
      <c r="AO452" s="386"/>
    </row>
    <row r="453" spans="3:41" s="1092" customFormat="1" ht="30.75" customHeight="1">
      <c r="C453" s="1091"/>
      <c r="D453" s="387"/>
      <c r="E453" s="216"/>
      <c r="F453" s="365"/>
      <c r="G453" s="366"/>
      <c r="H453" s="367"/>
      <c r="I453" s="368"/>
      <c r="J453" s="369"/>
      <c r="K453" s="370"/>
      <c r="L453" s="1168"/>
      <c r="M453" s="370"/>
      <c r="N453" s="382"/>
      <c r="O453" s="381"/>
      <c r="P453" s="382"/>
      <c r="Q453" s="383"/>
      <c r="R453" s="219"/>
      <c r="S453" s="384"/>
      <c r="T453" s="1043"/>
      <c r="U453" s="219"/>
      <c r="V453" s="384"/>
      <c r="W453" s="1043"/>
      <c r="X453" s="219"/>
      <c r="Y453" s="384"/>
      <c r="Z453" s="1043"/>
      <c r="AA453" s="219"/>
      <c r="AB453" s="384"/>
      <c r="AC453" s="1043"/>
      <c r="AD453" s="219"/>
      <c r="AE453" s="384"/>
      <c r="AF453" s="1043"/>
      <c r="AG453" s="385"/>
      <c r="AH453" s="228"/>
      <c r="AI453" s="386"/>
      <c r="AJ453" s="228"/>
      <c r="AK453" s="386"/>
      <c r="AL453" s="228"/>
      <c r="AM453" s="386"/>
      <c r="AN453" s="228"/>
      <c r="AO453" s="386"/>
    </row>
    <row r="454" spans="3:41" s="1092" customFormat="1" ht="30.75" customHeight="1">
      <c r="C454" s="1091"/>
      <c r="D454" s="387"/>
      <c r="E454" s="216"/>
      <c r="F454" s="365"/>
      <c r="G454" s="366"/>
      <c r="H454" s="367"/>
      <c r="I454" s="368"/>
      <c r="J454" s="369"/>
      <c r="K454" s="370"/>
      <c r="L454" s="1168"/>
      <c r="M454" s="370"/>
      <c r="N454" s="382"/>
      <c r="O454" s="381"/>
      <c r="P454" s="382"/>
      <c r="Q454" s="383"/>
      <c r="R454" s="219"/>
      <c r="S454" s="384"/>
      <c r="T454" s="1043"/>
      <c r="U454" s="219"/>
      <c r="V454" s="384"/>
      <c r="W454" s="1043"/>
      <c r="X454" s="219"/>
      <c r="Y454" s="384"/>
      <c r="Z454" s="1043"/>
      <c r="AA454" s="219"/>
      <c r="AB454" s="384"/>
      <c r="AC454" s="1043"/>
      <c r="AD454" s="219"/>
      <c r="AE454" s="384"/>
      <c r="AF454" s="1043"/>
      <c r="AG454" s="385"/>
      <c r="AH454" s="228"/>
      <c r="AI454" s="386"/>
      <c r="AJ454" s="228"/>
      <c r="AK454" s="386"/>
      <c r="AL454" s="228"/>
      <c r="AM454" s="386"/>
      <c r="AN454" s="228"/>
      <c r="AO454" s="386"/>
    </row>
    <row r="455" spans="3:41" s="1092" customFormat="1" ht="30.75" customHeight="1">
      <c r="C455" s="1091"/>
      <c r="D455" s="387"/>
      <c r="E455" s="216"/>
      <c r="F455" s="365"/>
      <c r="G455" s="366"/>
      <c r="H455" s="367"/>
      <c r="I455" s="368"/>
      <c r="J455" s="369"/>
      <c r="K455" s="370"/>
      <c r="L455" s="1168"/>
      <c r="M455" s="370"/>
      <c r="N455" s="382"/>
      <c r="O455" s="381"/>
      <c r="P455" s="382"/>
      <c r="Q455" s="383"/>
      <c r="R455" s="219"/>
      <c r="S455" s="384"/>
      <c r="T455" s="1043"/>
      <c r="U455" s="219"/>
      <c r="V455" s="384"/>
      <c r="W455" s="1043"/>
      <c r="X455" s="219"/>
      <c r="Y455" s="384"/>
      <c r="Z455" s="1043"/>
      <c r="AA455" s="219"/>
      <c r="AB455" s="384"/>
      <c r="AC455" s="1043"/>
      <c r="AD455" s="219"/>
      <c r="AE455" s="384"/>
      <c r="AF455" s="1043"/>
      <c r="AG455" s="385"/>
      <c r="AH455" s="228"/>
      <c r="AI455" s="386"/>
      <c r="AJ455" s="228"/>
      <c r="AK455" s="386"/>
      <c r="AL455" s="228"/>
      <c r="AM455" s="386"/>
      <c r="AN455" s="228"/>
      <c r="AO455" s="386"/>
    </row>
    <row r="456" spans="3:41" s="1092" customFormat="1" ht="30.75" customHeight="1">
      <c r="C456" s="1091"/>
      <c r="D456" s="387"/>
      <c r="E456" s="216"/>
      <c r="F456" s="365"/>
      <c r="G456" s="366"/>
      <c r="H456" s="367"/>
      <c r="I456" s="368"/>
      <c r="J456" s="369"/>
      <c r="K456" s="370"/>
      <c r="L456" s="1168"/>
      <c r="M456" s="370"/>
      <c r="N456" s="382"/>
      <c r="O456" s="381"/>
      <c r="P456" s="382"/>
      <c r="Q456" s="383"/>
      <c r="R456" s="219"/>
      <c r="S456" s="384"/>
      <c r="T456" s="1043"/>
      <c r="U456" s="219"/>
      <c r="V456" s="384"/>
      <c r="W456" s="1043"/>
      <c r="X456" s="219"/>
      <c r="Y456" s="384"/>
      <c r="Z456" s="1043"/>
      <c r="AA456" s="219"/>
      <c r="AB456" s="384"/>
      <c r="AC456" s="1043"/>
      <c r="AD456" s="219"/>
      <c r="AE456" s="384"/>
      <c r="AF456" s="1043"/>
      <c r="AG456" s="385"/>
      <c r="AH456" s="228"/>
      <c r="AI456" s="386"/>
      <c r="AJ456" s="228"/>
      <c r="AK456" s="386"/>
      <c r="AL456" s="228"/>
      <c r="AM456" s="386"/>
      <c r="AN456" s="228"/>
      <c r="AO456" s="386"/>
    </row>
    <row r="457" spans="3:41" s="1092" customFormat="1" ht="30.75" customHeight="1">
      <c r="C457" s="1091"/>
      <c r="D457" s="387"/>
      <c r="E457" s="216"/>
      <c r="F457" s="365"/>
      <c r="G457" s="366"/>
      <c r="H457" s="367"/>
      <c r="I457" s="368"/>
      <c r="J457" s="369"/>
      <c r="K457" s="370"/>
      <c r="L457" s="1168"/>
      <c r="M457" s="370"/>
      <c r="N457" s="382"/>
      <c r="O457" s="381"/>
      <c r="P457" s="382"/>
      <c r="Q457" s="383"/>
      <c r="R457" s="219"/>
      <c r="S457" s="384"/>
      <c r="T457" s="1043"/>
      <c r="U457" s="219"/>
      <c r="V457" s="384"/>
      <c r="W457" s="1043"/>
      <c r="X457" s="219"/>
      <c r="Y457" s="384"/>
      <c r="Z457" s="1043"/>
      <c r="AA457" s="219"/>
      <c r="AB457" s="384"/>
      <c r="AC457" s="1043"/>
      <c r="AD457" s="219"/>
      <c r="AE457" s="384"/>
      <c r="AF457" s="1043"/>
      <c r="AG457" s="385"/>
      <c r="AH457" s="228"/>
      <c r="AI457" s="386"/>
      <c r="AJ457" s="228"/>
      <c r="AK457" s="386"/>
      <c r="AL457" s="228"/>
      <c r="AM457" s="386"/>
      <c r="AN457" s="228"/>
      <c r="AO457" s="386"/>
    </row>
    <row r="458" spans="3:41" s="1092" customFormat="1" ht="30.75" customHeight="1">
      <c r="C458" s="1091"/>
      <c r="D458" s="387"/>
      <c r="E458" s="216"/>
      <c r="F458" s="365"/>
      <c r="G458" s="366"/>
      <c r="H458" s="367"/>
      <c r="I458" s="368"/>
      <c r="J458" s="369"/>
      <c r="K458" s="370"/>
      <c r="L458" s="1168"/>
      <c r="M458" s="370"/>
      <c r="N458" s="382"/>
      <c r="O458" s="381"/>
      <c r="P458" s="382"/>
      <c r="Q458" s="383"/>
      <c r="R458" s="219"/>
      <c r="S458" s="384"/>
      <c r="T458" s="1043"/>
      <c r="U458" s="219"/>
      <c r="V458" s="384"/>
      <c r="W458" s="1043"/>
      <c r="X458" s="219"/>
      <c r="Y458" s="384"/>
      <c r="Z458" s="1043"/>
      <c r="AA458" s="219"/>
      <c r="AB458" s="384"/>
      <c r="AC458" s="1043"/>
      <c r="AD458" s="219"/>
      <c r="AE458" s="384"/>
      <c r="AF458" s="1043"/>
      <c r="AG458" s="385"/>
      <c r="AH458" s="228"/>
      <c r="AI458" s="386"/>
      <c r="AJ458" s="228"/>
      <c r="AK458" s="386"/>
      <c r="AL458" s="228"/>
      <c r="AM458" s="386"/>
      <c r="AN458" s="228"/>
      <c r="AO458" s="386"/>
    </row>
    <row r="459" spans="3:41" s="1092" customFormat="1" ht="30.75" customHeight="1">
      <c r="C459" s="1091"/>
      <c r="D459" s="387"/>
      <c r="E459" s="216"/>
      <c r="F459" s="365"/>
      <c r="G459" s="366"/>
      <c r="H459" s="367"/>
      <c r="I459" s="368"/>
      <c r="J459" s="369"/>
      <c r="K459" s="370"/>
      <c r="L459" s="1168"/>
      <c r="M459" s="370"/>
      <c r="N459" s="382"/>
      <c r="O459" s="381"/>
      <c r="P459" s="382"/>
      <c r="Q459" s="383"/>
      <c r="R459" s="219"/>
      <c r="S459" s="384"/>
      <c r="T459" s="1043"/>
      <c r="U459" s="219"/>
      <c r="V459" s="384"/>
      <c r="W459" s="1043"/>
      <c r="X459" s="219"/>
      <c r="Y459" s="384"/>
      <c r="Z459" s="1043"/>
      <c r="AA459" s="219"/>
      <c r="AB459" s="384"/>
      <c r="AC459" s="1043"/>
      <c r="AD459" s="219"/>
      <c r="AE459" s="384"/>
      <c r="AF459" s="1043"/>
      <c r="AG459" s="385"/>
      <c r="AH459" s="228"/>
      <c r="AI459" s="386"/>
      <c r="AJ459" s="228"/>
      <c r="AK459" s="386"/>
      <c r="AL459" s="228"/>
      <c r="AM459" s="386"/>
      <c r="AN459" s="228"/>
      <c r="AO459" s="386"/>
    </row>
    <row r="460" spans="3:41" s="1092" customFormat="1" ht="30.75" customHeight="1">
      <c r="C460" s="1091"/>
      <c r="D460" s="387"/>
      <c r="E460" s="216"/>
      <c r="F460" s="365"/>
      <c r="G460" s="366"/>
      <c r="H460" s="367"/>
      <c r="I460" s="368"/>
      <c r="J460" s="369"/>
      <c r="K460" s="370"/>
      <c r="L460" s="1168"/>
      <c r="M460" s="370"/>
      <c r="N460" s="382"/>
      <c r="O460" s="381"/>
      <c r="P460" s="382"/>
      <c r="Q460" s="383"/>
      <c r="R460" s="219"/>
      <c r="S460" s="384"/>
      <c r="T460" s="1043"/>
      <c r="U460" s="219"/>
      <c r="V460" s="384"/>
      <c r="W460" s="1043"/>
      <c r="X460" s="219"/>
      <c r="Y460" s="384"/>
      <c r="Z460" s="1043"/>
      <c r="AA460" s="219"/>
      <c r="AB460" s="384"/>
      <c r="AC460" s="1043"/>
      <c r="AD460" s="219"/>
      <c r="AE460" s="384"/>
      <c r="AF460" s="1043"/>
      <c r="AG460" s="385"/>
      <c r="AH460" s="228"/>
      <c r="AI460" s="386"/>
      <c r="AJ460" s="228"/>
      <c r="AK460" s="386"/>
      <c r="AL460" s="228"/>
      <c r="AM460" s="386"/>
      <c r="AN460" s="228"/>
      <c r="AO460" s="386"/>
    </row>
    <row r="461" spans="3:41" s="1092" customFormat="1" ht="30.75" customHeight="1">
      <c r="C461" s="1091"/>
      <c r="D461" s="387"/>
      <c r="E461" s="216"/>
      <c r="F461" s="365"/>
      <c r="G461" s="366"/>
      <c r="H461" s="367"/>
      <c r="I461" s="368"/>
      <c r="J461" s="369"/>
      <c r="K461" s="370"/>
      <c r="L461" s="1168"/>
      <c r="M461" s="370"/>
      <c r="N461" s="382"/>
      <c r="O461" s="381"/>
      <c r="P461" s="382"/>
      <c r="Q461" s="383"/>
      <c r="R461" s="219"/>
      <c r="S461" s="384"/>
      <c r="T461" s="1043"/>
      <c r="U461" s="219"/>
      <c r="V461" s="384"/>
      <c r="W461" s="1043"/>
      <c r="X461" s="219"/>
      <c r="Y461" s="384"/>
      <c r="Z461" s="1043"/>
      <c r="AA461" s="219"/>
      <c r="AB461" s="384"/>
      <c r="AC461" s="1043"/>
      <c r="AD461" s="219"/>
      <c r="AE461" s="384"/>
      <c r="AF461" s="1043"/>
      <c r="AG461" s="385"/>
      <c r="AH461" s="228"/>
      <c r="AI461" s="386"/>
      <c r="AJ461" s="228"/>
      <c r="AK461" s="386"/>
      <c r="AL461" s="228"/>
      <c r="AM461" s="386"/>
      <c r="AN461" s="228"/>
      <c r="AO461" s="386"/>
    </row>
    <row r="462" spans="3:41" s="1092" customFormat="1" ht="30.75" customHeight="1">
      <c r="C462" s="1091"/>
      <c r="D462" s="387"/>
      <c r="E462" s="216"/>
      <c r="F462" s="365"/>
      <c r="G462" s="366"/>
      <c r="H462" s="367"/>
      <c r="I462" s="368"/>
      <c r="J462" s="369"/>
      <c r="K462" s="370"/>
      <c r="L462" s="1168"/>
      <c r="M462" s="370"/>
      <c r="N462" s="382"/>
      <c r="O462" s="381"/>
      <c r="P462" s="382"/>
      <c r="Q462" s="383"/>
      <c r="R462" s="219"/>
      <c r="S462" s="384"/>
      <c r="T462" s="1043"/>
      <c r="U462" s="219"/>
      <c r="V462" s="384"/>
      <c r="W462" s="1043"/>
      <c r="X462" s="219"/>
      <c r="Y462" s="384"/>
      <c r="Z462" s="1043"/>
      <c r="AA462" s="219"/>
      <c r="AB462" s="384"/>
      <c r="AC462" s="1043"/>
      <c r="AD462" s="219"/>
      <c r="AE462" s="384"/>
      <c r="AF462" s="1043"/>
      <c r="AG462" s="385"/>
      <c r="AH462" s="228"/>
      <c r="AI462" s="386"/>
      <c r="AJ462" s="228"/>
      <c r="AK462" s="386"/>
      <c r="AL462" s="228"/>
      <c r="AM462" s="386"/>
      <c r="AN462" s="228"/>
      <c r="AO462" s="386"/>
    </row>
    <row r="463" spans="3:41" s="1092" customFormat="1" ht="30.75" customHeight="1">
      <c r="C463" s="1091"/>
      <c r="D463" s="387"/>
      <c r="E463" s="216"/>
      <c r="F463" s="365"/>
      <c r="G463" s="366"/>
      <c r="H463" s="367"/>
      <c r="I463" s="368"/>
      <c r="J463" s="369"/>
      <c r="K463" s="370"/>
      <c r="L463" s="1168"/>
      <c r="M463" s="370"/>
      <c r="N463" s="382"/>
      <c r="O463" s="381"/>
      <c r="P463" s="382"/>
      <c r="Q463" s="383"/>
      <c r="R463" s="219"/>
      <c r="S463" s="384"/>
      <c r="T463" s="1043"/>
      <c r="U463" s="219"/>
      <c r="V463" s="384"/>
      <c r="W463" s="1043"/>
      <c r="X463" s="219"/>
      <c r="Y463" s="384"/>
      <c r="Z463" s="1043"/>
      <c r="AA463" s="219"/>
      <c r="AB463" s="384"/>
      <c r="AC463" s="1043"/>
      <c r="AD463" s="219"/>
      <c r="AE463" s="384"/>
      <c r="AF463" s="1043"/>
      <c r="AG463" s="385"/>
      <c r="AH463" s="228"/>
      <c r="AI463" s="386"/>
      <c r="AJ463" s="228"/>
      <c r="AK463" s="386"/>
      <c r="AL463" s="228"/>
      <c r="AM463" s="386"/>
      <c r="AN463" s="228"/>
      <c r="AO463" s="386"/>
    </row>
    <row r="464" spans="3:41" s="1092" customFormat="1" ht="30.75" customHeight="1">
      <c r="C464" s="1091"/>
      <c r="D464" s="387"/>
      <c r="E464" s="216"/>
      <c r="F464" s="365"/>
      <c r="G464" s="366"/>
      <c r="H464" s="367"/>
      <c r="I464" s="368"/>
      <c r="J464" s="369"/>
      <c r="K464" s="370"/>
      <c r="L464" s="1168"/>
      <c r="M464" s="370"/>
      <c r="N464" s="382"/>
      <c r="O464" s="381"/>
      <c r="P464" s="382"/>
      <c r="Q464" s="383"/>
      <c r="R464" s="219"/>
      <c r="S464" s="384"/>
      <c r="T464" s="1043"/>
      <c r="U464" s="219"/>
      <c r="V464" s="384"/>
      <c r="W464" s="1043"/>
      <c r="X464" s="219"/>
      <c r="Y464" s="384"/>
      <c r="Z464" s="1043"/>
      <c r="AA464" s="219"/>
      <c r="AB464" s="384"/>
      <c r="AC464" s="1043"/>
      <c r="AD464" s="219"/>
      <c r="AE464" s="384"/>
      <c r="AF464" s="1043"/>
      <c r="AG464" s="385"/>
      <c r="AH464" s="228"/>
      <c r="AI464" s="386"/>
      <c r="AJ464" s="228"/>
      <c r="AK464" s="386"/>
      <c r="AL464" s="228"/>
      <c r="AM464" s="386"/>
      <c r="AN464" s="228"/>
      <c r="AO464" s="386"/>
    </row>
    <row r="465" spans="3:41" s="1092" customFormat="1" ht="30.75" customHeight="1">
      <c r="C465" s="1091"/>
      <c r="D465" s="387"/>
      <c r="E465" s="216"/>
      <c r="F465" s="365"/>
      <c r="G465" s="366"/>
      <c r="H465" s="367"/>
      <c r="I465" s="368"/>
      <c r="J465" s="369"/>
      <c r="K465" s="370"/>
      <c r="L465" s="1168"/>
      <c r="M465" s="370"/>
      <c r="N465" s="382"/>
      <c r="O465" s="381"/>
      <c r="P465" s="382"/>
      <c r="Q465" s="383"/>
      <c r="R465" s="219"/>
      <c r="S465" s="384"/>
      <c r="T465" s="1043"/>
      <c r="U465" s="219"/>
      <c r="V465" s="384"/>
      <c r="W465" s="1043"/>
      <c r="X465" s="219"/>
      <c r="Y465" s="384"/>
      <c r="Z465" s="1043"/>
      <c r="AA465" s="219"/>
      <c r="AB465" s="384"/>
      <c r="AC465" s="1043"/>
      <c r="AD465" s="219"/>
      <c r="AE465" s="384"/>
      <c r="AF465" s="1043"/>
      <c r="AG465" s="385"/>
      <c r="AH465" s="228"/>
      <c r="AI465" s="386"/>
      <c r="AJ465" s="228"/>
      <c r="AK465" s="386"/>
      <c r="AL465" s="228"/>
      <c r="AM465" s="386"/>
      <c r="AN465" s="228"/>
      <c r="AO465" s="386"/>
    </row>
    <row r="466" spans="3:41" s="1092" customFormat="1" ht="30.75" customHeight="1">
      <c r="C466" s="1091"/>
      <c r="D466" s="387"/>
      <c r="E466" s="216"/>
      <c r="F466" s="365"/>
      <c r="G466" s="366"/>
      <c r="H466" s="367"/>
      <c r="I466" s="368"/>
      <c r="J466" s="369"/>
      <c r="K466" s="370"/>
      <c r="L466" s="1168"/>
      <c r="M466" s="370"/>
      <c r="N466" s="382"/>
      <c r="O466" s="381"/>
      <c r="P466" s="382"/>
      <c r="Q466" s="383"/>
      <c r="R466" s="219"/>
      <c r="S466" s="384"/>
      <c r="T466" s="1043"/>
      <c r="U466" s="219"/>
      <c r="V466" s="384"/>
      <c r="W466" s="1043"/>
      <c r="X466" s="219"/>
      <c r="Y466" s="384"/>
      <c r="Z466" s="1043"/>
      <c r="AA466" s="219"/>
      <c r="AB466" s="384"/>
      <c r="AC466" s="1043"/>
      <c r="AD466" s="219"/>
      <c r="AE466" s="384"/>
      <c r="AF466" s="1043"/>
      <c r="AG466" s="385"/>
      <c r="AH466" s="228"/>
      <c r="AI466" s="386"/>
      <c r="AJ466" s="228"/>
      <c r="AK466" s="386"/>
      <c r="AL466" s="228"/>
      <c r="AM466" s="386"/>
      <c r="AN466" s="228"/>
      <c r="AO466" s="386"/>
    </row>
    <row r="467" spans="3:41" s="1092" customFormat="1" ht="30.75" customHeight="1">
      <c r="C467" s="1091"/>
      <c r="D467" s="387"/>
      <c r="E467" s="216"/>
      <c r="F467" s="365"/>
      <c r="G467" s="366"/>
      <c r="H467" s="367"/>
      <c r="I467" s="368"/>
      <c r="J467" s="369"/>
      <c r="K467" s="370"/>
      <c r="L467" s="1168"/>
      <c r="M467" s="370"/>
      <c r="N467" s="382"/>
      <c r="O467" s="381"/>
      <c r="P467" s="382"/>
      <c r="Q467" s="383"/>
      <c r="R467" s="219"/>
      <c r="S467" s="384"/>
      <c r="T467" s="1043"/>
      <c r="U467" s="219"/>
      <c r="V467" s="384"/>
      <c r="W467" s="1043"/>
      <c r="X467" s="219"/>
      <c r="Y467" s="384"/>
      <c r="Z467" s="1043"/>
      <c r="AA467" s="219"/>
      <c r="AB467" s="384"/>
      <c r="AC467" s="1043"/>
      <c r="AD467" s="219"/>
      <c r="AE467" s="384"/>
      <c r="AF467" s="1043"/>
      <c r="AG467" s="385"/>
      <c r="AH467" s="228"/>
      <c r="AI467" s="386"/>
      <c r="AJ467" s="228"/>
      <c r="AK467" s="386"/>
      <c r="AL467" s="228"/>
      <c r="AM467" s="386"/>
      <c r="AN467" s="228"/>
      <c r="AO467" s="386"/>
    </row>
    <row r="468" spans="3:41" s="1092" customFormat="1" ht="30.75" customHeight="1">
      <c r="C468" s="1091"/>
      <c r="D468" s="387"/>
      <c r="E468" s="216"/>
      <c r="F468" s="365"/>
      <c r="G468" s="366"/>
      <c r="H468" s="367"/>
      <c r="I468" s="368"/>
      <c r="J468" s="369"/>
      <c r="K468" s="370"/>
      <c r="L468" s="1168"/>
      <c r="M468" s="370"/>
      <c r="N468" s="382"/>
      <c r="O468" s="381"/>
      <c r="P468" s="382"/>
      <c r="Q468" s="383"/>
      <c r="R468" s="219"/>
      <c r="S468" s="384"/>
      <c r="T468" s="1043"/>
      <c r="U468" s="219"/>
      <c r="V468" s="384"/>
      <c r="W468" s="1043"/>
      <c r="X468" s="219"/>
      <c r="Y468" s="384"/>
      <c r="Z468" s="1043"/>
      <c r="AA468" s="219"/>
      <c r="AB468" s="384"/>
      <c r="AC468" s="1043"/>
      <c r="AD468" s="219"/>
      <c r="AE468" s="384"/>
      <c r="AF468" s="1043"/>
      <c r="AG468" s="385"/>
      <c r="AH468" s="228"/>
      <c r="AI468" s="386"/>
      <c r="AJ468" s="228"/>
      <c r="AK468" s="386"/>
      <c r="AL468" s="228"/>
      <c r="AM468" s="386"/>
      <c r="AN468" s="228"/>
      <c r="AO468" s="386"/>
    </row>
    <row r="469" spans="3:41" s="1092" customFormat="1" ht="30.75" customHeight="1">
      <c r="C469" s="1091"/>
      <c r="D469" s="387"/>
      <c r="E469" s="216"/>
      <c r="F469" s="365"/>
      <c r="G469" s="366"/>
      <c r="H469" s="367"/>
      <c r="I469" s="368"/>
      <c r="J469" s="369"/>
      <c r="K469" s="370"/>
      <c r="L469" s="1168"/>
      <c r="M469" s="370"/>
      <c r="N469" s="382"/>
      <c r="O469" s="381"/>
      <c r="P469" s="382"/>
      <c r="Q469" s="383"/>
      <c r="R469" s="219"/>
      <c r="S469" s="384"/>
      <c r="T469" s="1043"/>
      <c r="U469" s="219"/>
      <c r="V469" s="384"/>
      <c r="W469" s="1043"/>
      <c r="X469" s="219"/>
      <c r="Y469" s="384"/>
      <c r="Z469" s="1043"/>
      <c r="AA469" s="219"/>
      <c r="AB469" s="384"/>
      <c r="AC469" s="1043"/>
      <c r="AD469" s="219"/>
      <c r="AE469" s="384"/>
      <c r="AF469" s="1043"/>
      <c r="AG469" s="385"/>
      <c r="AH469" s="228"/>
      <c r="AI469" s="386"/>
      <c r="AJ469" s="228"/>
      <c r="AK469" s="386"/>
      <c r="AL469" s="228"/>
      <c r="AM469" s="386"/>
      <c r="AN469" s="228"/>
      <c r="AO469" s="386"/>
    </row>
    <row r="470" spans="3:41" s="1092" customFormat="1" ht="30.75" customHeight="1">
      <c r="C470" s="1091"/>
      <c r="D470" s="387"/>
      <c r="E470" s="216"/>
      <c r="F470" s="365"/>
      <c r="G470" s="366"/>
      <c r="H470" s="367"/>
      <c r="I470" s="368"/>
      <c r="J470" s="369"/>
      <c r="K470" s="370"/>
      <c r="L470" s="1168"/>
      <c r="M470" s="370"/>
      <c r="N470" s="382"/>
      <c r="O470" s="381"/>
      <c r="P470" s="382"/>
      <c r="Q470" s="383"/>
      <c r="R470" s="219"/>
      <c r="S470" s="384"/>
      <c r="T470" s="1043"/>
      <c r="U470" s="219"/>
      <c r="V470" s="384"/>
      <c r="W470" s="1043"/>
      <c r="X470" s="219"/>
      <c r="Y470" s="384"/>
      <c r="Z470" s="1043"/>
      <c r="AA470" s="219"/>
      <c r="AB470" s="384"/>
      <c r="AC470" s="1043"/>
      <c r="AD470" s="219"/>
      <c r="AE470" s="384"/>
      <c r="AF470" s="1043"/>
      <c r="AG470" s="385"/>
      <c r="AH470" s="228"/>
      <c r="AI470" s="386"/>
      <c r="AJ470" s="228"/>
      <c r="AK470" s="386"/>
      <c r="AL470" s="228"/>
      <c r="AM470" s="386"/>
      <c r="AN470" s="228"/>
      <c r="AO470" s="386"/>
    </row>
    <row r="471" spans="3:41" s="1092" customFormat="1" ht="30.75" customHeight="1">
      <c r="C471" s="1091"/>
      <c r="D471" s="387"/>
      <c r="E471" s="216"/>
      <c r="F471" s="365"/>
      <c r="G471" s="366"/>
      <c r="H471" s="367"/>
      <c r="I471" s="368"/>
      <c r="J471" s="369"/>
      <c r="K471" s="370"/>
      <c r="L471" s="1168"/>
      <c r="M471" s="370"/>
      <c r="N471" s="382"/>
      <c r="O471" s="381"/>
      <c r="P471" s="382"/>
      <c r="Q471" s="383"/>
      <c r="R471" s="219"/>
      <c r="S471" s="384"/>
      <c r="T471" s="1043"/>
      <c r="U471" s="219"/>
      <c r="V471" s="384"/>
      <c r="W471" s="1043"/>
      <c r="X471" s="219"/>
      <c r="Y471" s="384"/>
      <c r="Z471" s="1043"/>
      <c r="AA471" s="219"/>
      <c r="AB471" s="384"/>
      <c r="AC471" s="1043"/>
      <c r="AD471" s="219"/>
      <c r="AE471" s="384"/>
      <c r="AF471" s="1043"/>
      <c r="AG471" s="385"/>
      <c r="AH471" s="228"/>
      <c r="AI471" s="386"/>
      <c r="AJ471" s="228"/>
      <c r="AK471" s="386"/>
      <c r="AL471" s="228"/>
      <c r="AM471" s="386"/>
      <c r="AN471" s="228"/>
      <c r="AO471" s="386"/>
    </row>
    <row r="472" spans="3:41" s="1092" customFormat="1" ht="30.75" customHeight="1">
      <c r="C472" s="1091"/>
      <c r="D472" s="387"/>
      <c r="E472" s="216"/>
      <c r="F472" s="365"/>
      <c r="G472" s="366"/>
      <c r="H472" s="367"/>
      <c r="I472" s="368"/>
      <c r="J472" s="369"/>
      <c r="K472" s="370"/>
      <c r="L472" s="1168"/>
      <c r="M472" s="370"/>
      <c r="N472" s="382"/>
      <c r="O472" s="381"/>
      <c r="P472" s="382"/>
      <c r="Q472" s="383"/>
      <c r="R472" s="219"/>
      <c r="S472" s="384"/>
      <c r="T472" s="1043"/>
      <c r="U472" s="219"/>
      <c r="V472" s="384"/>
      <c r="W472" s="1043"/>
      <c r="X472" s="219"/>
      <c r="Y472" s="384"/>
      <c r="Z472" s="1043"/>
      <c r="AA472" s="219"/>
      <c r="AB472" s="384"/>
      <c r="AC472" s="1043"/>
      <c r="AD472" s="219"/>
      <c r="AE472" s="384"/>
      <c r="AF472" s="1043"/>
      <c r="AG472" s="385"/>
      <c r="AH472" s="228"/>
      <c r="AI472" s="386"/>
      <c r="AJ472" s="228"/>
      <c r="AK472" s="386"/>
      <c r="AL472" s="228"/>
      <c r="AM472" s="386"/>
      <c r="AN472" s="228"/>
      <c r="AO472" s="386"/>
    </row>
    <row r="473" spans="3:41" s="1092" customFormat="1" ht="30.75" customHeight="1">
      <c r="C473" s="1091"/>
      <c r="D473" s="387"/>
      <c r="E473" s="216"/>
      <c r="F473" s="365"/>
      <c r="G473" s="366"/>
      <c r="H473" s="367"/>
      <c r="I473" s="368"/>
      <c r="J473" s="369"/>
      <c r="K473" s="370"/>
      <c r="L473" s="1168"/>
      <c r="M473" s="370"/>
      <c r="N473" s="382"/>
      <c r="O473" s="381"/>
      <c r="P473" s="382"/>
      <c r="Q473" s="383"/>
      <c r="R473" s="219"/>
      <c r="S473" s="384"/>
      <c r="T473" s="1043"/>
      <c r="U473" s="219"/>
      <c r="V473" s="384"/>
      <c r="W473" s="1043"/>
      <c r="X473" s="219"/>
      <c r="Y473" s="384"/>
      <c r="Z473" s="1043"/>
      <c r="AA473" s="219"/>
      <c r="AB473" s="384"/>
      <c r="AC473" s="1043"/>
      <c r="AD473" s="219"/>
      <c r="AE473" s="384"/>
      <c r="AF473" s="1043"/>
      <c r="AG473" s="385"/>
      <c r="AH473" s="228"/>
      <c r="AI473" s="386"/>
      <c r="AJ473" s="228"/>
      <c r="AK473" s="386"/>
      <c r="AL473" s="228"/>
      <c r="AM473" s="386"/>
      <c r="AN473" s="228"/>
      <c r="AO473" s="386"/>
    </row>
    <row r="474" spans="3:41" s="1092" customFormat="1" ht="30.75" customHeight="1">
      <c r="C474" s="1091"/>
      <c r="D474" s="387"/>
      <c r="E474" s="216"/>
      <c r="F474" s="365"/>
      <c r="G474" s="366"/>
      <c r="H474" s="367"/>
      <c r="I474" s="368"/>
      <c r="J474" s="369"/>
      <c r="K474" s="370"/>
      <c r="L474" s="1168"/>
      <c r="M474" s="370"/>
      <c r="N474" s="382"/>
      <c r="O474" s="381"/>
      <c r="P474" s="382"/>
      <c r="Q474" s="383"/>
      <c r="R474" s="219"/>
      <c r="S474" s="384"/>
      <c r="T474" s="1043"/>
      <c r="U474" s="219"/>
      <c r="V474" s="384"/>
      <c r="W474" s="1043"/>
      <c r="X474" s="219"/>
      <c r="Y474" s="384"/>
      <c r="Z474" s="1043"/>
      <c r="AA474" s="219"/>
      <c r="AB474" s="384"/>
      <c r="AC474" s="1043"/>
      <c r="AD474" s="219"/>
      <c r="AE474" s="384"/>
      <c r="AF474" s="1043"/>
      <c r="AG474" s="385"/>
      <c r="AH474" s="228"/>
      <c r="AI474" s="386"/>
      <c r="AJ474" s="228"/>
      <c r="AK474" s="386"/>
      <c r="AL474" s="228"/>
      <c r="AM474" s="386"/>
      <c r="AN474" s="228"/>
      <c r="AO474" s="386"/>
    </row>
    <row r="475" spans="3:41" s="1092" customFormat="1" ht="30.75" customHeight="1">
      <c r="C475" s="1091"/>
      <c r="D475" s="387"/>
      <c r="E475" s="216"/>
      <c r="F475" s="365"/>
      <c r="G475" s="366"/>
      <c r="H475" s="367"/>
      <c r="I475" s="368"/>
      <c r="J475" s="369"/>
      <c r="K475" s="370"/>
      <c r="L475" s="1168"/>
      <c r="M475" s="370"/>
      <c r="N475" s="382"/>
      <c r="O475" s="381"/>
      <c r="P475" s="382"/>
      <c r="Q475" s="383"/>
      <c r="R475" s="219"/>
      <c r="S475" s="384"/>
      <c r="T475" s="1043"/>
      <c r="U475" s="219"/>
      <c r="V475" s="384"/>
      <c r="W475" s="1043"/>
      <c r="X475" s="219"/>
      <c r="Y475" s="384"/>
      <c r="Z475" s="1043"/>
      <c r="AA475" s="219"/>
      <c r="AB475" s="384"/>
      <c r="AC475" s="1043"/>
      <c r="AD475" s="219"/>
      <c r="AE475" s="384"/>
      <c r="AF475" s="1043"/>
      <c r="AG475" s="385"/>
      <c r="AH475" s="228"/>
      <c r="AI475" s="386"/>
      <c r="AJ475" s="228"/>
      <c r="AK475" s="386"/>
      <c r="AL475" s="228"/>
      <c r="AM475" s="386"/>
      <c r="AN475" s="228"/>
      <c r="AO475" s="386"/>
    </row>
    <row r="476" spans="3:41" s="1092" customFormat="1" ht="30.75" customHeight="1">
      <c r="C476" s="1091"/>
      <c r="D476" s="387"/>
      <c r="E476" s="216"/>
      <c r="F476" s="365"/>
      <c r="G476" s="366"/>
      <c r="H476" s="367"/>
      <c r="I476" s="368"/>
      <c r="J476" s="369"/>
      <c r="K476" s="370"/>
      <c r="L476" s="1168"/>
      <c r="M476" s="370"/>
      <c r="N476" s="382"/>
      <c r="O476" s="381"/>
      <c r="P476" s="382"/>
      <c r="Q476" s="383"/>
      <c r="R476" s="219"/>
      <c r="S476" s="384"/>
      <c r="T476" s="1043"/>
      <c r="U476" s="219"/>
      <c r="V476" s="384"/>
      <c r="W476" s="1043"/>
      <c r="X476" s="219"/>
      <c r="Y476" s="384"/>
      <c r="Z476" s="1043"/>
      <c r="AA476" s="219"/>
      <c r="AB476" s="384"/>
      <c r="AC476" s="1043"/>
      <c r="AD476" s="219"/>
      <c r="AE476" s="384"/>
      <c r="AF476" s="1043"/>
      <c r="AG476" s="385"/>
      <c r="AH476" s="228"/>
      <c r="AI476" s="386"/>
      <c r="AJ476" s="228"/>
      <c r="AK476" s="386"/>
      <c r="AL476" s="228"/>
      <c r="AM476" s="386"/>
      <c r="AN476" s="228"/>
      <c r="AO476" s="386"/>
    </row>
    <row r="477" spans="3:41" s="1092" customFormat="1" ht="30.75" customHeight="1">
      <c r="C477" s="1091"/>
      <c r="D477" s="387"/>
      <c r="E477" s="216"/>
      <c r="F477" s="365"/>
      <c r="G477" s="366"/>
      <c r="H477" s="367"/>
      <c r="I477" s="368"/>
      <c r="J477" s="369"/>
      <c r="K477" s="370"/>
      <c r="L477" s="1168"/>
      <c r="M477" s="370"/>
      <c r="N477" s="382"/>
      <c r="O477" s="381"/>
      <c r="P477" s="382"/>
      <c r="Q477" s="383"/>
      <c r="R477" s="219"/>
      <c r="S477" s="384"/>
      <c r="T477" s="1043"/>
      <c r="U477" s="219"/>
      <c r="V477" s="384"/>
      <c r="W477" s="1043"/>
      <c r="X477" s="219"/>
      <c r="Y477" s="384"/>
      <c r="Z477" s="1043"/>
      <c r="AA477" s="219"/>
      <c r="AB477" s="384"/>
      <c r="AC477" s="1043"/>
      <c r="AD477" s="219"/>
      <c r="AE477" s="384"/>
      <c r="AF477" s="1043"/>
      <c r="AG477" s="385"/>
      <c r="AH477" s="228"/>
      <c r="AI477" s="386"/>
      <c r="AJ477" s="228"/>
      <c r="AK477" s="386"/>
      <c r="AL477" s="228"/>
      <c r="AM477" s="386"/>
      <c r="AN477" s="228"/>
      <c r="AO477" s="386"/>
    </row>
    <row r="478" spans="3:41" s="1092" customFormat="1" ht="30.75" customHeight="1">
      <c r="C478" s="1091"/>
      <c r="D478" s="387"/>
      <c r="E478" s="216"/>
      <c r="F478" s="365"/>
      <c r="G478" s="366"/>
      <c r="H478" s="367"/>
      <c r="I478" s="368"/>
      <c r="J478" s="369"/>
      <c r="K478" s="370"/>
      <c r="L478" s="1168"/>
      <c r="M478" s="370"/>
      <c r="N478" s="382"/>
      <c r="O478" s="381"/>
      <c r="P478" s="382"/>
      <c r="Q478" s="383"/>
      <c r="R478" s="219"/>
      <c r="S478" s="384"/>
      <c r="T478" s="1043"/>
      <c r="U478" s="219"/>
      <c r="V478" s="384"/>
      <c r="W478" s="1043"/>
      <c r="X478" s="219"/>
      <c r="Y478" s="384"/>
      <c r="Z478" s="1043"/>
      <c r="AA478" s="219"/>
      <c r="AB478" s="384"/>
      <c r="AC478" s="1043"/>
      <c r="AD478" s="219"/>
      <c r="AE478" s="384"/>
      <c r="AF478" s="1043"/>
      <c r="AG478" s="385"/>
      <c r="AH478" s="228"/>
      <c r="AI478" s="386"/>
      <c r="AJ478" s="228"/>
      <c r="AK478" s="386"/>
      <c r="AL478" s="228"/>
      <c r="AM478" s="386"/>
      <c r="AN478" s="228"/>
      <c r="AO478" s="386"/>
    </row>
    <row r="479" spans="3:41" s="1092" customFormat="1" ht="30.75" customHeight="1">
      <c r="C479" s="1091"/>
      <c r="D479" s="387"/>
      <c r="E479" s="216"/>
      <c r="F479" s="365"/>
      <c r="G479" s="366"/>
      <c r="H479" s="367"/>
      <c r="I479" s="368"/>
      <c r="J479" s="369"/>
      <c r="K479" s="370"/>
      <c r="L479" s="1168"/>
      <c r="M479" s="370"/>
      <c r="N479" s="382"/>
      <c r="O479" s="381"/>
      <c r="P479" s="382"/>
      <c r="Q479" s="383"/>
      <c r="R479" s="219"/>
      <c r="S479" s="384"/>
      <c r="T479" s="1043"/>
      <c r="U479" s="219"/>
      <c r="V479" s="384"/>
      <c r="W479" s="1043"/>
      <c r="X479" s="219"/>
      <c r="Y479" s="384"/>
      <c r="Z479" s="1043"/>
      <c r="AA479" s="219"/>
      <c r="AB479" s="384"/>
      <c r="AC479" s="1043"/>
      <c r="AD479" s="219"/>
      <c r="AE479" s="384"/>
      <c r="AF479" s="1043"/>
      <c r="AG479" s="385"/>
      <c r="AH479" s="228"/>
      <c r="AI479" s="386"/>
      <c r="AJ479" s="228"/>
      <c r="AK479" s="386"/>
      <c r="AL479" s="228"/>
      <c r="AM479" s="386"/>
      <c r="AN479" s="228"/>
      <c r="AO479" s="386"/>
    </row>
    <row r="480" spans="3:41" s="1092" customFormat="1" ht="30.75" customHeight="1">
      <c r="C480" s="1091"/>
      <c r="D480" s="387"/>
      <c r="E480" s="216"/>
      <c r="F480" s="365"/>
      <c r="G480" s="366"/>
      <c r="H480" s="367"/>
      <c r="I480" s="368"/>
      <c r="J480" s="369"/>
      <c r="K480" s="370"/>
      <c r="L480" s="1168"/>
      <c r="M480" s="370"/>
      <c r="N480" s="382"/>
      <c r="O480" s="381"/>
      <c r="P480" s="382"/>
      <c r="Q480" s="383"/>
      <c r="R480" s="219"/>
      <c r="S480" s="384"/>
      <c r="T480" s="1043"/>
      <c r="U480" s="219"/>
      <c r="V480" s="384"/>
      <c r="W480" s="1043"/>
      <c r="X480" s="219"/>
      <c r="Y480" s="384"/>
      <c r="Z480" s="1043"/>
      <c r="AA480" s="219"/>
      <c r="AB480" s="384"/>
      <c r="AC480" s="1043"/>
      <c r="AD480" s="219"/>
      <c r="AE480" s="384"/>
      <c r="AF480" s="1043"/>
      <c r="AG480" s="385"/>
      <c r="AH480" s="228"/>
      <c r="AI480" s="386"/>
      <c r="AJ480" s="228"/>
      <c r="AK480" s="386"/>
      <c r="AL480" s="228"/>
      <c r="AM480" s="386"/>
      <c r="AN480" s="228"/>
      <c r="AO480" s="386"/>
    </row>
    <row r="481" spans="3:41" s="1092" customFormat="1" ht="30.75" customHeight="1">
      <c r="C481" s="1091"/>
      <c r="D481" s="387"/>
      <c r="E481" s="216"/>
      <c r="F481" s="365"/>
      <c r="G481" s="366"/>
      <c r="H481" s="367"/>
      <c r="I481" s="368"/>
      <c r="J481" s="369"/>
      <c r="K481" s="370"/>
      <c r="L481" s="1168"/>
      <c r="M481" s="370"/>
      <c r="N481" s="382"/>
      <c r="O481" s="381"/>
      <c r="P481" s="382"/>
      <c r="Q481" s="383"/>
      <c r="R481" s="219"/>
      <c r="S481" s="384"/>
      <c r="T481" s="1043"/>
      <c r="U481" s="219"/>
      <c r="V481" s="384"/>
      <c r="W481" s="1043"/>
      <c r="X481" s="219"/>
      <c r="Y481" s="384"/>
      <c r="Z481" s="1043"/>
      <c r="AA481" s="219"/>
      <c r="AB481" s="384"/>
      <c r="AC481" s="1043"/>
      <c r="AD481" s="219"/>
      <c r="AE481" s="384"/>
      <c r="AF481" s="1043"/>
      <c r="AG481" s="385"/>
      <c r="AH481" s="228"/>
      <c r="AI481" s="386"/>
      <c r="AJ481" s="228"/>
      <c r="AK481" s="386"/>
      <c r="AL481" s="228"/>
      <c r="AM481" s="386"/>
      <c r="AN481" s="228"/>
      <c r="AO481" s="386"/>
    </row>
    <row r="482" spans="3:41" s="1092" customFormat="1" ht="30.75" customHeight="1">
      <c r="C482" s="1091"/>
      <c r="D482" s="387"/>
      <c r="E482" s="216"/>
      <c r="F482" s="365"/>
      <c r="G482" s="366"/>
      <c r="H482" s="367"/>
      <c r="I482" s="368"/>
      <c r="J482" s="369"/>
      <c r="K482" s="370"/>
      <c r="L482" s="1168"/>
      <c r="M482" s="370"/>
      <c r="N482" s="382"/>
      <c r="O482" s="381"/>
      <c r="P482" s="382"/>
      <c r="Q482" s="383"/>
      <c r="R482" s="219"/>
      <c r="S482" s="384"/>
      <c r="T482" s="1043"/>
      <c r="U482" s="219"/>
      <c r="V482" s="384"/>
      <c r="W482" s="1043"/>
      <c r="X482" s="219"/>
      <c r="Y482" s="384"/>
      <c r="Z482" s="1043"/>
      <c r="AA482" s="219"/>
      <c r="AB482" s="384"/>
      <c r="AC482" s="1043"/>
      <c r="AD482" s="219"/>
      <c r="AE482" s="384"/>
      <c r="AF482" s="1043"/>
      <c r="AG482" s="385"/>
      <c r="AH482" s="228"/>
      <c r="AI482" s="386"/>
      <c r="AJ482" s="228"/>
      <c r="AK482" s="386"/>
      <c r="AL482" s="228"/>
      <c r="AM482" s="386"/>
      <c r="AN482" s="228"/>
      <c r="AO482" s="386"/>
    </row>
    <row r="483" spans="3:41" s="1092" customFormat="1" ht="30.75" customHeight="1">
      <c r="C483" s="1091"/>
      <c r="D483" s="387"/>
      <c r="E483" s="216"/>
      <c r="F483" s="365"/>
      <c r="G483" s="366"/>
      <c r="H483" s="367"/>
      <c r="I483" s="368"/>
      <c r="J483" s="369"/>
      <c r="K483" s="370"/>
      <c r="L483" s="1168"/>
      <c r="M483" s="370"/>
      <c r="N483" s="382"/>
      <c r="O483" s="381"/>
      <c r="P483" s="382"/>
      <c r="Q483" s="383"/>
      <c r="R483" s="219"/>
      <c r="S483" s="384"/>
      <c r="T483" s="1043"/>
      <c r="U483" s="219"/>
      <c r="V483" s="384"/>
      <c r="W483" s="1043"/>
      <c r="X483" s="219"/>
      <c r="Y483" s="384"/>
      <c r="Z483" s="1043"/>
      <c r="AA483" s="219"/>
      <c r="AB483" s="384"/>
      <c r="AC483" s="1043"/>
      <c r="AD483" s="219"/>
      <c r="AE483" s="384"/>
      <c r="AF483" s="1043"/>
      <c r="AG483" s="385"/>
      <c r="AH483" s="228"/>
      <c r="AI483" s="386"/>
      <c r="AJ483" s="228"/>
      <c r="AK483" s="386"/>
      <c r="AL483" s="228"/>
      <c r="AM483" s="386"/>
      <c r="AN483" s="228"/>
      <c r="AO483" s="386"/>
    </row>
    <row r="484" spans="3:41" s="1092" customFormat="1" ht="30.75" customHeight="1">
      <c r="C484" s="1091"/>
      <c r="D484" s="387"/>
      <c r="E484" s="216"/>
      <c r="F484" s="365"/>
      <c r="G484" s="366"/>
      <c r="H484" s="367"/>
      <c r="I484" s="368"/>
      <c r="J484" s="369"/>
      <c r="K484" s="370"/>
      <c r="L484" s="1168"/>
      <c r="M484" s="370"/>
      <c r="N484" s="382"/>
      <c r="O484" s="381"/>
      <c r="P484" s="382"/>
      <c r="Q484" s="383"/>
      <c r="R484" s="219"/>
      <c r="S484" s="384"/>
      <c r="T484" s="1043"/>
      <c r="U484" s="219"/>
      <c r="V484" s="384"/>
      <c r="W484" s="1043"/>
      <c r="X484" s="219"/>
      <c r="Y484" s="384"/>
      <c r="Z484" s="1043"/>
      <c r="AA484" s="219"/>
      <c r="AB484" s="384"/>
      <c r="AC484" s="1043"/>
      <c r="AD484" s="219"/>
      <c r="AE484" s="384"/>
      <c r="AF484" s="1043"/>
      <c r="AG484" s="385"/>
      <c r="AH484" s="228"/>
      <c r="AI484" s="386"/>
      <c r="AJ484" s="228"/>
      <c r="AK484" s="386"/>
      <c r="AL484" s="228"/>
      <c r="AM484" s="386"/>
      <c r="AN484" s="228"/>
      <c r="AO484" s="386"/>
    </row>
    <row r="485" spans="3:41" s="1092" customFormat="1" ht="30.75" customHeight="1">
      <c r="C485" s="1091"/>
      <c r="D485" s="387"/>
      <c r="E485" s="216"/>
      <c r="F485" s="365"/>
      <c r="G485" s="366"/>
      <c r="H485" s="367"/>
      <c r="I485" s="368"/>
      <c r="J485" s="369"/>
      <c r="K485" s="370"/>
      <c r="L485" s="1168"/>
      <c r="M485" s="370"/>
      <c r="N485" s="382"/>
      <c r="O485" s="381"/>
      <c r="P485" s="382"/>
      <c r="Q485" s="383"/>
      <c r="R485" s="219"/>
      <c r="S485" s="384"/>
      <c r="T485" s="1043"/>
      <c r="U485" s="219"/>
      <c r="V485" s="384"/>
      <c r="W485" s="1043"/>
      <c r="X485" s="219"/>
      <c r="Y485" s="384"/>
      <c r="Z485" s="1043"/>
      <c r="AA485" s="219"/>
      <c r="AB485" s="384"/>
      <c r="AC485" s="1043"/>
      <c r="AD485" s="219"/>
      <c r="AE485" s="384"/>
      <c r="AF485" s="1043"/>
      <c r="AG485" s="385"/>
      <c r="AH485" s="228"/>
      <c r="AI485" s="386"/>
      <c r="AJ485" s="228"/>
      <c r="AK485" s="386"/>
      <c r="AL485" s="228"/>
      <c r="AM485" s="386"/>
      <c r="AN485" s="228"/>
      <c r="AO485" s="386"/>
    </row>
    <row r="486" spans="3:41" s="1092" customFormat="1" ht="30.75" customHeight="1">
      <c r="C486" s="1091"/>
      <c r="D486" s="387"/>
      <c r="E486" s="216"/>
      <c r="F486" s="365"/>
      <c r="G486" s="366"/>
      <c r="H486" s="367"/>
      <c r="I486" s="368"/>
      <c r="J486" s="369"/>
      <c r="K486" s="370"/>
      <c r="L486" s="1168"/>
      <c r="M486" s="370"/>
      <c r="N486" s="382"/>
      <c r="O486" s="381"/>
      <c r="P486" s="382"/>
      <c r="Q486" s="383"/>
      <c r="R486" s="219"/>
      <c r="S486" s="384"/>
      <c r="T486" s="1043"/>
      <c r="U486" s="219"/>
      <c r="V486" s="384"/>
      <c r="W486" s="1043"/>
      <c r="X486" s="219"/>
      <c r="Y486" s="384"/>
      <c r="Z486" s="1043"/>
      <c r="AA486" s="219"/>
      <c r="AB486" s="384"/>
      <c r="AC486" s="1043"/>
      <c r="AD486" s="219"/>
      <c r="AE486" s="384"/>
      <c r="AF486" s="1043"/>
      <c r="AG486" s="385"/>
      <c r="AH486" s="228"/>
      <c r="AI486" s="386"/>
      <c r="AJ486" s="228"/>
      <c r="AK486" s="386"/>
      <c r="AL486" s="228"/>
      <c r="AM486" s="386"/>
      <c r="AN486" s="228"/>
      <c r="AO486" s="386"/>
    </row>
    <row r="487" spans="3:41" s="1092" customFormat="1" ht="30.75" customHeight="1">
      <c r="C487" s="1091"/>
      <c r="D487" s="387"/>
      <c r="E487" s="216"/>
      <c r="F487" s="365"/>
      <c r="G487" s="366"/>
      <c r="H487" s="367"/>
      <c r="I487" s="368"/>
      <c r="J487" s="369"/>
      <c r="K487" s="370"/>
      <c r="L487" s="1168"/>
      <c r="M487" s="370"/>
      <c r="N487" s="382"/>
      <c r="O487" s="381"/>
      <c r="P487" s="382"/>
      <c r="Q487" s="383"/>
      <c r="R487" s="219"/>
      <c r="S487" s="384"/>
      <c r="T487" s="1043"/>
      <c r="U487" s="219"/>
      <c r="V487" s="384"/>
      <c r="W487" s="1043"/>
      <c r="X487" s="219"/>
      <c r="Y487" s="384"/>
      <c r="Z487" s="1043"/>
      <c r="AA487" s="219"/>
      <c r="AB487" s="384"/>
      <c r="AC487" s="1043"/>
      <c r="AD487" s="219"/>
      <c r="AE487" s="384"/>
      <c r="AF487" s="1043"/>
      <c r="AG487" s="385"/>
      <c r="AH487" s="228"/>
      <c r="AI487" s="386"/>
      <c r="AJ487" s="228"/>
      <c r="AK487" s="386"/>
      <c r="AL487" s="228"/>
      <c r="AM487" s="386"/>
      <c r="AN487" s="228"/>
      <c r="AO487" s="386"/>
    </row>
    <row r="488" spans="3:41" s="1092" customFormat="1" ht="30.75" customHeight="1">
      <c r="C488" s="1091"/>
      <c r="D488" s="387"/>
      <c r="E488" s="216"/>
      <c r="F488" s="365"/>
      <c r="G488" s="366"/>
      <c r="H488" s="367"/>
      <c r="I488" s="368"/>
      <c r="J488" s="369"/>
      <c r="K488" s="370"/>
      <c r="L488" s="1168"/>
      <c r="M488" s="370"/>
      <c r="N488" s="382"/>
      <c r="O488" s="381"/>
      <c r="P488" s="382"/>
      <c r="Q488" s="383"/>
      <c r="R488" s="219"/>
      <c r="S488" s="384"/>
      <c r="T488" s="1043"/>
      <c r="U488" s="219"/>
      <c r="V488" s="384"/>
      <c r="W488" s="1043"/>
      <c r="X488" s="219"/>
      <c r="Y488" s="384"/>
      <c r="Z488" s="1043"/>
      <c r="AA488" s="219"/>
      <c r="AB488" s="384"/>
      <c r="AC488" s="1043"/>
      <c r="AD488" s="219"/>
      <c r="AE488" s="384"/>
      <c r="AF488" s="1043"/>
      <c r="AG488" s="385"/>
      <c r="AH488" s="228"/>
      <c r="AI488" s="386"/>
      <c r="AJ488" s="228"/>
      <c r="AK488" s="386"/>
      <c r="AL488" s="228"/>
      <c r="AM488" s="386"/>
      <c r="AN488" s="228"/>
      <c r="AO488" s="386"/>
    </row>
    <row r="489" spans="3:41" s="1092" customFormat="1" ht="30.75" customHeight="1">
      <c r="C489" s="1091"/>
      <c r="D489" s="387"/>
      <c r="E489" s="216"/>
      <c r="F489" s="365"/>
      <c r="G489" s="366"/>
      <c r="H489" s="367"/>
      <c r="I489" s="368"/>
      <c r="J489" s="369"/>
      <c r="K489" s="370"/>
      <c r="L489" s="1168"/>
      <c r="M489" s="370"/>
      <c r="N489" s="382"/>
      <c r="O489" s="381"/>
      <c r="P489" s="382"/>
      <c r="Q489" s="383"/>
      <c r="R489" s="219"/>
      <c r="S489" s="384"/>
      <c r="T489" s="1043"/>
      <c r="U489" s="219"/>
      <c r="V489" s="384"/>
      <c r="W489" s="1043"/>
      <c r="X489" s="219"/>
      <c r="Y489" s="384"/>
      <c r="Z489" s="1043"/>
      <c r="AA489" s="219"/>
      <c r="AB489" s="384"/>
      <c r="AC489" s="1043"/>
      <c r="AD489" s="219"/>
      <c r="AE489" s="384"/>
      <c r="AF489" s="1043"/>
      <c r="AG489" s="385"/>
      <c r="AH489" s="228"/>
      <c r="AI489" s="386"/>
      <c r="AJ489" s="228"/>
      <c r="AK489" s="386"/>
      <c r="AL489" s="228"/>
      <c r="AM489" s="386"/>
      <c r="AN489" s="228"/>
      <c r="AO489" s="386"/>
    </row>
    <row r="490" spans="3:41" s="1092" customFormat="1" ht="30.75" customHeight="1">
      <c r="C490" s="1091"/>
      <c r="D490" s="387"/>
      <c r="E490" s="216"/>
      <c r="F490" s="365"/>
      <c r="G490" s="366"/>
      <c r="H490" s="367"/>
      <c r="I490" s="368"/>
      <c r="J490" s="369"/>
      <c r="K490" s="370"/>
      <c r="L490" s="1168"/>
      <c r="M490" s="370"/>
      <c r="N490" s="382"/>
      <c r="O490" s="381"/>
      <c r="P490" s="382"/>
      <c r="Q490" s="383"/>
      <c r="R490" s="219"/>
      <c r="S490" s="384"/>
      <c r="T490" s="1043"/>
      <c r="U490" s="219"/>
      <c r="V490" s="384"/>
      <c r="W490" s="1043"/>
      <c r="X490" s="219"/>
      <c r="Y490" s="384"/>
      <c r="Z490" s="1043"/>
      <c r="AA490" s="219"/>
      <c r="AB490" s="384"/>
      <c r="AC490" s="1043"/>
      <c r="AD490" s="219"/>
      <c r="AE490" s="384"/>
      <c r="AF490" s="1043"/>
      <c r="AG490" s="385"/>
      <c r="AH490" s="228"/>
      <c r="AI490" s="386"/>
      <c r="AJ490" s="228"/>
      <c r="AK490" s="386"/>
      <c r="AL490" s="228"/>
      <c r="AM490" s="386"/>
      <c r="AN490" s="228"/>
      <c r="AO490" s="386"/>
    </row>
    <row r="491" spans="3:41" s="1092" customFormat="1" ht="30.75" customHeight="1">
      <c r="C491" s="1091"/>
      <c r="D491" s="387"/>
      <c r="E491" s="216"/>
      <c r="F491" s="365"/>
      <c r="G491" s="366"/>
      <c r="H491" s="367"/>
      <c r="I491" s="368"/>
      <c r="J491" s="369"/>
      <c r="K491" s="370"/>
      <c r="L491" s="1168"/>
      <c r="M491" s="370"/>
      <c r="N491" s="382"/>
      <c r="O491" s="381"/>
      <c r="P491" s="382"/>
      <c r="Q491" s="383"/>
      <c r="R491" s="219"/>
      <c r="S491" s="384"/>
      <c r="T491" s="1043"/>
      <c r="U491" s="219"/>
      <c r="V491" s="384"/>
      <c r="W491" s="1043"/>
      <c r="X491" s="219"/>
      <c r="Y491" s="384"/>
      <c r="Z491" s="1043"/>
      <c r="AA491" s="219"/>
      <c r="AB491" s="384"/>
      <c r="AC491" s="1043"/>
      <c r="AD491" s="219"/>
      <c r="AE491" s="384"/>
      <c r="AF491" s="1043"/>
      <c r="AG491" s="385"/>
      <c r="AH491" s="228"/>
      <c r="AI491" s="386"/>
      <c r="AJ491" s="228"/>
      <c r="AK491" s="386"/>
      <c r="AL491" s="228"/>
      <c r="AM491" s="386"/>
      <c r="AN491" s="228"/>
      <c r="AO491" s="386"/>
    </row>
    <row r="492" spans="3:41" s="1092" customFormat="1" ht="30.75" customHeight="1">
      <c r="C492" s="1091"/>
      <c r="D492" s="387"/>
      <c r="E492" s="216"/>
      <c r="F492" s="365"/>
      <c r="G492" s="366"/>
      <c r="H492" s="367"/>
      <c r="I492" s="368"/>
      <c r="J492" s="369"/>
      <c r="K492" s="370"/>
      <c r="L492" s="1168"/>
      <c r="M492" s="370"/>
      <c r="N492" s="382"/>
      <c r="O492" s="381"/>
      <c r="P492" s="382"/>
      <c r="Q492" s="383"/>
      <c r="R492" s="219"/>
      <c r="S492" s="384"/>
      <c r="T492" s="1043"/>
      <c r="U492" s="219"/>
      <c r="V492" s="384"/>
      <c r="W492" s="1043"/>
      <c r="X492" s="219"/>
      <c r="Y492" s="384"/>
      <c r="Z492" s="1043"/>
      <c r="AA492" s="219"/>
      <c r="AB492" s="384"/>
      <c r="AC492" s="1043"/>
      <c r="AD492" s="219"/>
      <c r="AE492" s="384"/>
      <c r="AF492" s="1043"/>
      <c r="AG492" s="385"/>
      <c r="AH492" s="228"/>
      <c r="AI492" s="386"/>
      <c r="AJ492" s="228"/>
      <c r="AK492" s="386"/>
      <c r="AL492" s="228"/>
      <c r="AM492" s="386"/>
      <c r="AN492" s="228"/>
      <c r="AO492" s="386"/>
    </row>
    <row r="493" spans="3:41" s="1092" customFormat="1" ht="30.75" customHeight="1">
      <c r="C493" s="1091"/>
      <c r="D493" s="387"/>
      <c r="E493" s="216"/>
      <c r="F493" s="365"/>
      <c r="G493" s="366"/>
      <c r="H493" s="367"/>
      <c r="I493" s="368"/>
      <c r="J493" s="369"/>
      <c r="K493" s="370"/>
      <c r="L493" s="1168"/>
      <c r="M493" s="370"/>
      <c r="N493" s="382"/>
      <c r="O493" s="381"/>
      <c r="P493" s="382"/>
      <c r="Q493" s="383"/>
      <c r="R493" s="219"/>
      <c r="S493" s="384"/>
      <c r="T493" s="1043"/>
      <c r="U493" s="219"/>
      <c r="V493" s="384"/>
      <c r="W493" s="1043"/>
      <c r="X493" s="219"/>
      <c r="Y493" s="384"/>
      <c r="Z493" s="1043"/>
      <c r="AA493" s="219"/>
      <c r="AB493" s="384"/>
      <c r="AC493" s="1043"/>
      <c r="AD493" s="219"/>
      <c r="AE493" s="384"/>
      <c r="AF493" s="1043"/>
      <c r="AG493" s="385"/>
      <c r="AH493" s="228"/>
      <c r="AI493" s="386"/>
      <c r="AJ493" s="228"/>
      <c r="AK493" s="386"/>
      <c r="AL493" s="228"/>
      <c r="AM493" s="386"/>
      <c r="AN493" s="228"/>
      <c r="AO493" s="386"/>
    </row>
    <row r="494" spans="3:41" s="1092" customFormat="1" ht="30.75" customHeight="1">
      <c r="C494" s="1091"/>
      <c r="D494" s="387"/>
      <c r="E494" s="216"/>
      <c r="F494" s="365"/>
      <c r="G494" s="366"/>
      <c r="H494" s="367"/>
      <c r="I494" s="368"/>
      <c r="J494" s="369"/>
      <c r="K494" s="370"/>
      <c r="L494" s="1168"/>
      <c r="M494" s="370"/>
      <c r="N494" s="382"/>
      <c r="O494" s="381"/>
      <c r="P494" s="382"/>
      <c r="Q494" s="383"/>
      <c r="R494" s="219"/>
      <c r="S494" s="384"/>
      <c r="T494" s="1043"/>
      <c r="U494" s="219"/>
      <c r="V494" s="384"/>
      <c r="W494" s="1043"/>
      <c r="X494" s="219"/>
      <c r="Y494" s="384"/>
      <c r="Z494" s="1043"/>
      <c r="AA494" s="219"/>
      <c r="AB494" s="384"/>
      <c r="AC494" s="1043"/>
      <c r="AD494" s="219"/>
      <c r="AE494" s="384"/>
      <c r="AF494" s="1043"/>
      <c r="AG494" s="385"/>
      <c r="AH494" s="228"/>
      <c r="AI494" s="386"/>
      <c r="AJ494" s="228"/>
      <c r="AK494" s="386"/>
      <c r="AL494" s="228"/>
      <c r="AM494" s="386"/>
      <c r="AN494" s="228"/>
      <c r="AO494" s="386"/>
    </row>
    <row r="495" spans="3:41" s="1092" customFormat="1" ht="30.75" customHeight="1">
      <c r="C495" s="1091"/>
      <c r="D495" s="387"/>
      <c r="E495" s="216"/>
      <c r="F495" s="365"/>
      <c r="G495" s="366"/>
      <c r="H495" s="367"/>
      <c r="I495" s="368"/>
      <c r="J495" s="369"/>
      <c r="K495" s="370"/>
      <c r="L495" s="1168"/>
      <c r="M495" s="370"/>
      <c r="N495" s="382"/>
      <c r="O495" s="381"/>
      <c r="P495" s="382"/>
      <c r="Q495" s="383"/>
      <c r="R495" s="219"/>
      <c r="S495" s="384"/>
      <c r="T495" s="1043"/>
      <c r="U495" s="219"/>
      <c r="V495" s="384"/>
      <c r="W495" s="1043"/>
      <c r="X495" s="219"/>
      <c r="Y495" s="384"/>
      <c r="Z495" s="1043"/>
      <c r="AA495" s="219"/>
      <c r="AB495" s="384"/>
      <c r="AC495" s="1043"/>
      <c r="AD495" s="219"/>
      <c r="AE495" s="384"/>
      <c r="AF495" s="1043"/>
      <c r="AG495" s="385"/>
      <c r="AH495" s="228"/>
      <c r="AI495" s="386"/>
      <c r="AJ495" s="228"/>
      <c r="AK495" s="386"/>
      <c r="AL495" s="228"/>
      <c r="AM495" s="386"/>
      <c r="AN495" s="228"/>
      <c r="AO495" s="386"/>
    </row>
    <row r="496" spans="3:41" s="1092" customFormat="1" ht="30.75" customHeight="1">
      <c r="C496" s="1091"/>
      <c r="D496" s="387"/>
      <c r="E496" s="216"/>
      <c r="F496" s="365"/>
      <c r="G496" s="366"/>
      <c r="H496" s="367"/>
      <c r="I496" s="368"/>
      <c r="J496" s="369"/>
      <c r="K496" s="370"/>
      <c r="L496" s="1168"/>
      <c r="M496" s="370"/>
      <c r="N496" s="382"/>
      <c r="O496" s="381"/>
      <c r="P496" s="382"/>
      <c r="Q496" s="383"/>
      <c r="R496" s="219"/>
      <c r="S496" s="384"/>
      <c r="T496" s="1043"/>
      <c r="U496" s="219"/>
      <c r="V496" s="384"/>
      <c r="W496" s="1043"/>
      <c r="X496" s="219"/>
      <c r="Y496" s="384"/>
      <c r="Z496" s="1043"/>
      <c r="AA496" s="219"/>
      <c r="AB496" s="384"/>
      <c r="AC496" s="1043"/>
      <c r="AD496" s="219"/>
      <c r="AE496" s="384"/>
      <c r="AF496" s="1043"/>
      <c r="AG496" s="385"/>
      <c r="AH496" s="228"/>
      <c r="AI496" s="386"/>
      <c r="AJ496" s="228"/>
      <c r="AK496" s="386"/>
      <c r="AL496" s="228"/>
      <c r="AM496" s="386"/>
      <c r="AN496" s="228"/>
      <c r="AO496" s="386"/>
    </row>
    <row r="497" spans="3:41" s="1092" customFormat="1" ht="30.75" customHeight="1">
      <c r="C497" s="1091"/>
      <c r="D497" s="387"/>
      <c r="E497" s="216"/>
      <c r="F497" s="365"/>
      <c r="G497" s="366"/>
      <c r="H497" s="367"/>
      <c r="I497" s="368"/>
      <c r="J497" s="369"/>
      <c r="K497" s="370"/>
      <c r="L497" s="1168"/>
      <c r="M497" s="370"/>
      <c r="N497" s="382"/>
      <c r="O497" s="381"/>
      <c r="P497" s="382"/>
      <c r="Q497" s="383"/>
      <c r="R497" s="219"/>
      <c r="S497" s="384"/>
      <c r="T497" s="1043"/>
      <c r="U497" s="219"/>
      <c r="V497" s="384"/>
      <c r="W497" s="1043"/>
      <c r="X497" s="219"/>
      <c r="Y497" s="384"/>
      <c r="Z497" s="1043"/>
      <c r="AA497" s="219"/>
      <c r="AB497" s="384"/>
      <c r="AC497" s="1043"/>
      <c r="AD497" s="219"/>
      <c r="AE497" s="384"/>
      <c r="AF497" s="1043"/>
      <c r="AG497" s="385"/>
      <c r="AH497" s="228"/>
      <c r="AI497" s="386"/>
      <c r="AJ497" s="228"/>
      <c r="AK497" s="386"/>
      <c r="AL497" s="228"/>
      <c r="AM497" s="386"/>
      <c r="AN497" s="228"/>
      <c r="AO497" s="386"/>
    </row>
    <row r="498" spans="3:41" s="1092" customFormat="1" ht="30.75" customHeight="1">
      <c r="C498" s="1091"/>
      <c r="D498" s="387"/>
      <c r="E498" s="216"/>
      <c r="F498" s="365"/>
      <c r="G498" s="366"/>
      <c r="H498" s="367"/>
      <c r="I498" s="368"/>
      <c r="J498" s="369"/>
      <c r="K498" s="370"/>
      <c r="L498" s="1168"/>
      <c r="M498" s="370"/>
      <c r="N498" s="382"/>
      <c r="O498" s="381"/>
      <c r="P498" s="382"/>
      <c r="Q498" s="383"/>
      <c r="R498" s="219"/>
      <c r="S498" s="384"/>
      <c r="T498" s="1043"/>
      <c r="U498" s="219"/>
      <c r="V498" s="384"/>
      <c r="W498" s="1043"/>
      <c r="X498" s="219"/>
      <c r="Y498" s="384"/>
      <c r="Z498" s="1043"/>
      <c r="AA498" s="219"/>
      <c r="AB498" s="384"/>
      <c r="AC498" s="1043"/>
      <c r="AD498" s="219"/>
      <c r="AE498" s="384"/>
      <c r="AF498" s="1043"/>
      <c r="AG498" s="385"/>
      <c r="AH498" s="228"/>
      <c r="AI498" s="386"/>
      <c r="AJ498" s="228"/>
      <c r="AK498" s="386"/>
      <c r="AL498" s="228"/>
      <c r="AM498" s="386"/>
      <c r="AN498" s="228"/>
      <c r="AO498" s="386"/>
    </row>
    <row r="499" spans="3:41" s="1092" customFormat="1" ht="30.75" customHeight="1">
      <c r="C499" s="1091"/>
      <c r="D499" s="387"/>
      <c r="E499" s="216"/>
      <c r="F499" s="365"/>
      <c r="G499" s="366"/>
      <c r="H499" s="367"/>
      <c r="I499" s="368"/>
      <c r="J499" s="369"/>
      <c r="K499" s="370"/>
      <c r="L499" s="1168"/>
      <c r="M499" s="370"/>
      <c r="N499" s="382"/>
      <c r="O499" s="381"/>
      <c r="P499" s="382"/>
      <c r="Q499" s="383"/>
      <c r="R499" s="219"/>
      <c r="S499" s="384"/>
      <c r="T499" s="1043"/>
      <c r="U499" s="219"/>
      <c r="V499" s="384"/>
      <c r="W499" s="1043"/>
      <c r="X499" s="219"/>
      <c r="Y499" s="384"/>
      <c r="Z499" s="1043"/>
      <c r="AA499" s="219"/>
      <c r="AB499" s="384"/>
      <c r="AC499" s="1043"/>
      <c r="AD499" s="219"/>
      <c r="AE499" s="384"/>
      <c r="AF499" s="1043"/>
      <c r="AG499" s="385"/>
      <c r="AH499" s="228"/>
      <c r="AI499" s="386"/>
      <c r="AJ499" s="228"/>
      <c r="AK499" s="386"/>
      <c r="AL499" s="228"/>
      <c r="AM499" s="386"/>
      <c r="AN499" s="228"/>
      <c r="AO499" s="386"/>
    </row>
    <row r="500" spans="3:41" s="1092" customFormat="1" ht="30.75" customHeight="1">
      <c r="C500" s="1091"/>
      <c r="D500" s="387"/>
      <c r="E500" s="216"/>
      <c r="F500" s="365"/>
      <c r="G500" s="366"/>
      <c r="H500" s="367"/>
      <c r="I500" s="368"/>
      <c r="J500" s="369"/>
      <c r="K500" s="370"/>
      <c r="L500" s="1168"/>
      <c r="M500" s="370"/>
      <c r="N500" s="382"/>
      <c r="O500" s="381"/>
      <c r="P500" s="382"/>
      <c r="Q500" s="383"/>
      <c r="R500" s="219"/>
      <c r="S500" s="384"/>
      <c r="T500" s="1043"/>
      <c r="U500" s="219"/>
      <c r="V500" s="384"/>
      <c r="W500" s="1043"/>
      <c r="X500" s="219"/>
      <c r="Y500" s="384"/>
      <c r="Z500" s="1043"/>
      <c r="AA500" s="219"/>
      <c r="AB500" s="384"/>
      <c r="AC500" s="1043"/>
      <c r="AD500" s="219"/>
      <c r="AE500" s="384"/>
      <c r="AF500" s="1043"/>
      <c r="AG500" s="385"/>
      <c r="AH500" s="228"/>
      <c r="AI500" s="386"/>
      <c r="AJ500" s="228"/>
      <c r="AK500" s="386"/>
      <c r="AL500" s="228"/>
      <c r="AM500" s="386"/>
      <c r="AN500" s="228"/>
      <c r="AO500" s="386"/>
    </row>
    <row r="501" spans="3:41" s="1092" customFormat="1" ht="30.75" customHeight="1">
      <c r="C501" s="1091"/>
      <c r="D501" s="387"/>
      <c r="E501" s="216"/>
      <c r="F501" s="365"/>
      <c r="G501" s="366"/>
      <c r="H501" s="367"/>
      <c r="I501" s="368"/>
      <c r="J501" s="369"/>
      <c r="K501" s="370"/>
      <c r="L501" s="1168"/>
      <c r="M501" s="370"/>
      <c r="N501" s="382"/>
      <c r="O501" s="381"/>
      <c r="P501" s="382"/>
      <c r="Q501" s="383"/>
      <c r="R501" s="219"/>
      <c r="S501" s="384"/>
      <c r="T501" s="1043"/>
      <c r="U501" s="219"/>
      <c r="V501" s="384"/>
      <c r="W501" s="1043"/>
      <c r="X501" s="219"/>
      <c r="Y501" s="384"/>
      <c r="Z501" s="1043"/>
      <c r="AA501" s="219"/>
      <c r="AB501" s="384"/>
      <c r="AC501" s="1043"/>
      <c r="AD501" s="219"/>
      <c r="AE501" s="384"/>
      <c r="AF501" s="1043"/>
      <c r="AG501" s="385"/>
      <c r="AH501" s="228"/>
      <c r="AI501" s="386"/>
      <c r="AJ501" s="228"/>
      <c r="AK501" s="386"/>
      <c r="AL501" s="228"/>
      <c r="AM501" s="386"/>
      <c r="AN501" s="228"/>
      <c r="AO501" s="386"/>
    </row>
    <row r="502" spans="3:41" s="1092" customFormat="1" ht="30.75" customHeight="1">
      <c r="C502" s="1091"/>
      <c r="D502" s="387"/>
      <c r="E502" s="216"/>
      <c r="F502" s="365"/>
      <c r="G502" s="366"/>
      <c r="H502" s="367"/>
      <c r="I502" s="368"/>
      <c r="J502" s="369"/>
      <c r="K502" s="370"/>
      <c r="L502" s="1168"/>
      <c r="M502" s="370"/>
      <c r="N502" s="382"/>
      <c r="O502" s="381"/>
      <c r="P502" s="382"/>
      <c r="Q502" s="383"/>
      <c r="R502" s="219"/>
      <c r="S502" s="384"/>
      <c r="T502" s="1043"/>
      <c r="U502" s="219"/>
      <c r="V502" s="384"/>
      <c r="W502" s="1043"/>
      <c r="X502" s="219"/>
      <c r="Y502" s="384"/>
      <c r="Z502" s="1043"/>
      <c r="AA502" s="219"/>
      <c r="AB502" s="384"/>
      <c r="AC502" s="1043"/>
      <c r="AD502" s="219"/>
      <c r="AE502" s="384"/>
      <c r="AF502" s="1043"/>
      <c r="AG502" s="385"/>
      <c r="AH502" s="228"/>
      <c r="AI502" s="386"/>
      <c r="AJ502" s="228"/>
      <c r="AK502" s="386"/>
      <c r="AL502" s="228"/>
      <c r="AM502" s="386"/>
      <c r="AN502" s="228"/>
      <c r="AO502" s="386"/>
    </row>
    <row r="503" spans="3:41" s="1092" customFormat="1" ht="30.75" customHeight="1">
      <c r="C503" s="1091"/>
      <c r="D503" s="387"/>
      <c r="E503" s="216"/>
      <c r="F503" s="365"/>
      <c r="G503" s="366"/>
      <c r="H503" s="367"/>
      <c r="I503" s="368"/>
      <c r="J503" s="369"/>
      <c r="K503" s="370"/>
      <c r="L503" s="1168"/>
      <c r="M503" s="370"/>
      <c r="N503" s="382"/>
      <c r="O503" s="381"/>
      <c r="P503" s="382"/>
      <c r="Q503" s="383"/>
      <c r="R503" s="219"/>
      <c r="S503" s="384"/>
      <c r="T503" s="1043"/>
      <c r="U503" s="219"/>
      <c r="V503" s="384"/>
      <c r="W503" s="1043"/>
      <c r="X503" s="219"/>
      <c r="Y503" s="384"/>
      <c r="Z503" s="1043"/>
      <c r="AA503" s="219"/>
      <c r="AB503" s="384"/>
      <c r="AC503" s="1043"/>
      <c r="AD503" s="219"/>
      <c r="AE503" s="384"/>
      <c r="AF503" s="1043"/>
      <c r="AG503" s="385"/>
      <c r="AH503" s="228"/>
      <c r="AI503" s="386"/>
      <c r="AJ503" s="228"/>
      <c r="AK503" s="386"/>
      <c r="AL503" s="228"/>
      <c r="AM503" s="386"/>
      <c r="AN503" s="228"/>
      <c r="AO503" s="386"/>
    </row>
    <row r="504" spans="3:41" s="1092" customFormat="1" ht="30.75" customHeight="1">
      <c r="C504" s="1091"/>
      <c r="D504" s="387"/>
      <c r="E504" s="216"/>
      <c r="F504" s="365"/>
      <c r="G504" s="366"/>
      <c r="H504" s="367"/>
      <c r="I504" s="368"/>
      <c r="J504" s="369"/>
      <c r="K504" s="370"/>
      <c r="L504" s="1168"/>
      <c r="M504" s="370"/>
      <c r="N504" s="382"/>
      <c r="O504" s="381"/>
      <c r="P504" s="382"/>
      <c r="Q504" s="383"/>
      <c r="R504" s="219"/>
      <c r="S504" s="384"/>
      <c r="T504" s="1043"/>
      <c r="U504" s="219"/>
      <c r="V504" s="384"/>
      <c r="W504" s="1043"/>
      <c r="X504" s="219"/>
      <c r="Y504" s="384"/>
      <c r="Z504" s="1043"/>
      <c r="AA504" s="219"/>
      <c r="AB504" s="384"/>
      <c r="AC504" s="1043"/>
      <c r="AD504" s="219"/>
      <c r="AE504" s="384"/>
      <c r="AF504" s="1043"/>
      <c r="AG504" s="385"/>
      <c r="AH504" s="228"/>
      <c r="AI504" s="386"/>
      <c r="AJ504" s="228"/>
      <c r="AK504" s="386"/>
      <c r="AL504" s="228"/>
      <c r="AM504" s="386"/>
      <c r="AN504" s="228"/>
      <c r="AO504" s="386"/>
    </row>
    <row r="505" spans="3:41" s="1092" customFormat="1" ht="30.75" customHeight="1">
      <c r="C505" s="1091"/>
      <c r="D505" s="387"/>
      <c r="E505" s="216"/>
      <c r="F505" s="365"/>
      <c r="G505" s="366"/>
      <c r="H505" s="367"/>
      <c r="I505" s="368"/>
      <c r="J505" s="369"/>
      <c r="K505" s="370"/>
      <c r="L505" s="1168"/>
      <c r="M505" s="370"/>
      <c r="N505" s="382"/>
      <c r="O505" s="381"/>
      <c r="P505" s="382"/>
      <c r="Q505" s="383"/>
      <c r="R505" s="219"/>
      <c r="S505" s="384"/>
      <c r="T505" s="1043"/>
      <c r="U505" s="219"/>
      <c r="V505" s="384"/>
      <c r="W505" s="1043"/>
      <c r="X505" s="219"/>
      <c r="Y505" s="384"/>
      <c r="Z505" s="1043"/>
      <c r="AA505" s="219"/>
      <c r="AB505" s="384"/>
      <c r="AC505" s="1043"/>
      <c r="AD505" s="219"/>
      <c r="AE505" s="384"/>
      <c r="AF505" s="1043"/>
      <c r="AG505" s="385"/>
      <c r="AH505" s="228"/>
      <c r="AI505" s="386"/>
      <c r="AJ505" s="228"/>
      <c r="AK505" s="386"/>
      <c r="AL505" s="228"/>
      <c r="AM505" s="386"/>
      <c r="AN505" s="228"/>
      <c r="AO505" s="386"/>
    </row>
    <row r="506" spans="3:41" s="1092" customFormat="1" ht="30.75" customHeight="1">
      <c r="C506" s="1091"/>
      <c r="D506" s="387"/>
      <c r="E506" s="216"/>
      <c r="F506" s="365"/>
      <c r="G506" s="366"/>
      <c r="H506" s="367"/>
      <c r="I506" s="368"/>
      <c r="J506" s="369"/>
      <c r="K506" s="370"/>
      <c r="L506" s="1168"/>
      <c r="M506" s="370"/>
      <c r="N506" s="382"/>
      <c r="O506" s="381"/>
      <c r="P506" s="382"/>
      <c r="Q506" s="383"/>
      <c r="R506" s="219"/>
      <c r="S506" s="384"/>
      <c r="T506" s="1043"/>
      <c r="U506" s="219"/>
      <c r="V506" s="384"/>
      <c r="W506" s="1043"/>
      <c r="X506" s="219"/>
      <c r="Y506" s="384"/>
      <c r="Z506" s="1043"/>
      <c r="AA506" s="219"/>
      <c r="AB506" s="384"/>
      <c r="AC506" s="1043"/>
      <c r="AD506" s="219"/>
      <c r="AE506" s="384"/>
      <c r="AF506" s="1043"/>
      <c r="AG506" s="385"/>
      <c r="AH506" s="228"/>
      <c r="AI506" s="386"/>
      <c r="AJ506" s="228"/>
      <c r="AK506" s="386"/>
      <c r="AL506" s="228"/>
      <c r="AM506" s="386"/>
      <c r="AN506" s="228"/>
      <c r="AO506" s="386"/>
    </row>
    <row r="507" spans="3:41" s="1092" customFormat="1" ht="30.75" customHeight="1">
      <c r="C507" s="1091"/>
      <c r="D507" s="387"/>
      <c r="E507" s="216"/>
      <c r="F507" s="365"/>
      <c r="G507" s="366"/>
      <c r="H507" s="367"/>
      <c r="I507" s="368"/>
      <c r="J507" s="369"/>
      <c r="K507" s="370"/>
      <c r="L507" s="1168"/>
      <c r="M507" s="370"/>
      <c r="N507" s="382"/>
      <c r="O507" s="381"/>
      <c r="P507" s="382"/>
      <c r="Q507" s="383"/>
      <c r="R507" s="219"/>
      <c r="S507" s="384"/>
      <c r="T507" s="1043"/>
      <c r="U507" s="219"/>
      <c r="V507" s="384"/>
      <c r="W507" s="1043"/>
      <c r="X507" s="219"/>
      <c r="Y507" s="384"/>
      <c r="Z507" s="1043"/>
      <c r="AA507" s="219"/>
      <c r="AB507" s="384"/>
      <c r="AC507" s="1043"/>
      <c r="AD507" s="219"/>
      <c r="AE507" s="384"/>
      <c r="AF507" s="1043"/>
      <c r="AG507" s="385"/>
      <c r="AH507" s="228"/>
      <c r="AI507" s="386"/>
      <c r="AJ507" s="228"/>
      <c r="AK507" s="386"/>
      <c r="AL507" s="228"/>
      <c r="AM507" s="386"/>
      <c r="AN507" s="228"/>
      <c r="AO507" s="386"/>
    </row>
    <row r="508" spans="3:41" s="1092" customFormat="1" ht="30.75" customHeight="1">
      <c r="C508" s="1091"/>
      <c r="D508" s="387"/>
      <c r="E508" s="216"/>
      <c r="F508" s="365"/>
      <c r="G508" s="366"/>
      <c r="H508" s="367"/>
      <c r="I508" s="368"/>
      <c r="J508" s="369"/>
      <c r="K508" s="370"/>
      <c r="L508" s="1168"/>
      <c r="M508" s="370"/>
      <c r="N508" s="382"/>
      <c r="O508" s="381"/>
      <c r="P508" s="382"/>
      <c r="Q508" s="383"/>
      <c r="R508" s="219"/>
      <c r="S508" s="384"/>
      <c r="T508" s="1043"/>
      <c r="U508" s="219"/>
      <c r="V508" s="384"/>
      <c r="W508" s="1043"/>
      <c r="X508" s="219"/>
      <c r="Y508" s="384"/>
      <c r="Z508" s="1043"/>
      <c r="AA508" s="219"/>
      <c r="AB508" s="384"/>
      <c r="AC508" s="1043"/>
      <c r="AD508" s="219"/>
      <c r="AE508" s="384"/>
      <c r="AF508" s="1043"/>
      <c r="AG508" s="385"/>
      <c r="AH508" s="228"/>
      <c r="AI508" s="386"/>
      <c r="AJ508" s="228"/>
      <c r="AK508" s="386"/>
      <c r="AL508" s="228"/>
      <c r="AM508" s="386"/>
      <c r="AN508" s="228"/>
      <c r="AO508" s="386"/>
    </row>
    <row r="509" spans="3:41" s="1092" customFormat="1" ht="30.75" customHeight="1">
      <c r="C509" s="1091"/>
      <c r="D509" s="387"/>
      <c r="E509" s="216"/>
      <c r="F509" s="365"/>
      <c r="G509" s="366"/>
      <c r="H509" s="367"/>
      <c r="I509" s="368"/>
      <c r="J509" s="369"/>
      <c r="K509" s="370"/>
      <c r="L509" s="1168"/>
      <c r="M509" s="370"/>
      <c r="N509" s="382"/>
      <c r="O509" s="381"/>
      <c r="P509" s="382"/>
      <c r="Q509" s="383"/>
      <c r="R509" s="219"/>
      <c r="S509" s="384"/>
      <c r="T509" s="1043"/>
      <c r="U509" s="219"/>
      <c r="V509" s="384"/>
      <c r="W509" s="1043"/>
      <c r="X509" s="219"/>
      <c r="Y509" s="384"/>
      <c r="Z509" s="1043"/>
      <c r="AA509" s="219"/>
      <c r="AB509" s="384"/>
      <c r="AC509" s="1043"/>
      <c r="AD509" s="219"/>
      <c r="AE509" s="384"/>
      <c r="AF509" s="1043"/>
      <c r="AG509" s="385"/>
      <c r="AH509" s="228"/>
      <c r="AI509" s="386"/>
      <c r="AJ509" s="228"/>
      <c r="AK509" s="386"/>
      <c r="AL509" s="228"/>
      <c r="AM509" s="386"/>
      <c r="AN509" s="228"/>
      <c r="AO509" s="386"/>
    </row>
    <row r="510" spans="3:41" s="1092" customFormat="1" ht="30.75" customHeight="1">
      <c r="C510" s="1091"/>
      <c r="D510" s="387"/>
      <c r="E510" s="216"/>
      <c r="F510" s="365"/>
      <c r="G510" s="366"/>
      <c r="H510" s="367"/>
      <c r="I510" s="368"/>
      <c r="J510" s="369"/>
      <c r="K510" s="370"/>
      <c r="L510" s="1168"/>
      <c r="M510" s="370"/>
      <c r="N510" s="382"/>
      <c r="O510" s="381"/>
      <c r="P510" s="382"/>
      <c r="Q510" s="383"/>
      <c r="R510" s="219"/>
      <c r="S510" s="384"/>
      <c r="T510" s="1043"/>
      <c r="U510" s="219"/>
      <c r="V510" s="384"/>
      <c r="W510" s="1043"/>
      <c r="X510" s="219"/>
      <c r="Y510" s="384"/>
      <c r="Z510" s="1043"/>
      <c r="AA510" s="219"/>
      <c r="AB510" s="384"/>
      <c r="AC510" s="1043"/>
      <c r="AD510" s="219"/>
      <c r="AE510" s="384"/>
      <c r="AF510" s="1043"/>
      <c r="AG510" s="385"/>
      <c r="AH510" s="228"/>
      <c r="AI510" s="386"/>
      <c r="AJ510" s="228"/>
      <c r="AK510" s="386"/>
      <c r="AL510" s="228"/>
      <c r="AM510" s="386"/>
      <c r="AN510" s="228"/>
      <c r="AO510" s="386"/>
    </row>
    <row r="511" spans="3:41" s="1092" customFormat="1" ht="30.75" customHeight="1">
      <c r="C511" s="1091"/>
      <c r="D511" s="387"/>
      <c r="E511" s="216"/>
      <c r="F511" s="365"/>
      <c r="G511" s="366"/>
      <c r="H511" s="367"/>
      <c r="I511" s="368"/>
      <c r="J511" s="369"/>
      <c r="K511" s="370"/>
      <c r="L511" s="1168"/>
      <c r="M511" s="370"/>
      <c r="N511" s="382"/>
      <c r="O511" s="381"/>
      <c r="P511" s="382"/>
      <c r="Q511" s="383"/>
      <c r="R511" s="219"/>
      <c r="S511" s="384"/>
      <c r="T511" s="1043"/>
      <c r="U511" s="219"/>
      <c r="V511" s="384"/>
      <c r="W511" s="1043"/>
      <c r="X511" s="219"/>
      <c r="Y511" s="384"/>
      <c r="Z511" s="1043"/>
      <c r="AA511" s="219"/>
      <c r="AB511" s="384"/>
      <c r="AC511" s="1043"/>
      <c r="AD511" s="219"/>
      <c r="AE511" s="384"/>
      <c r="AF511" s="1043"/>
      <c r="AG511" s="385"/>
      <c r="AH511" s="228"/>
      <c r="AI511" s="386"/>
      <c r="AJ511" s="228"/>
      <c r="AK511" s="386"/>
      <c r="AL511" s="228"/>
      <c r="AM511" s="386"/>
      <c r="AN511" s="228"/>
      <c r="AO511" s="386"/>
    </row>
    <row r="512" spans="3:41" s="1092" customFormat="1" ht="30.75" customHeight="1">
      <c r="C512" s="1091"/>
      <c r="D512" s="387"/>
      <c r="E512" s="216"/>
      <c r="F512" s="365"/>
      <c r="G512" s="366"/>
      <c r="H512" s="367"/>
      <c r="I512" s="368"/>
      <c r="J512" s="369"/>
      <c r="K512" s="370"/>
      <c r="L512" s="1168"/>
      <c r="M512" s="370"/>
      <c r="N512" s="382"/>
      <c r="O512" s="381"/>
      <c r="P512" s="382"/>
      <c r="Q512" s="383"/>
      <c r="R512" s="219"/>
      <c r="S512" s="384"/>
      <c r="T512" s="1043"/>
      <c r="U512" s="219"/>
      <c r="V512" s="384"/>
      <c r="W512" s="1043"/>
      <c r="X512" s="219"/>
      <c r="Y512" s="384"/>
      <c r="Z512" s="1043"/>
      <c r="AA512" s="219"/>
      <c r="AB512" s="384"/>
      <c r="AC512" s="1043"/>
      <c r="AD512" s="219"/>
      <c r="AE512" s="384"/>
      <c r="AF512" s="1043"/>
      <c r="AG512" s="385"/>
      <c r="AH512" s="228"/>
      <c r="AI512" s="386"/>
      <c r="AJ512" s="228"/>
      <c r="AK512" s="386"/>
      <c r="AL512" s="228"/>
      <c r="AM512" s="386"/>
      <c r="AN512" s="228"/>
      <c r="AO512" s="386"/>
    </row>
    <row r="513" spans="3:41" s="1092" customFormat="1" ht="30.75" customHeight="1">
      <c r="C513" s="1091"/>
      <c r="D513" s="387"/>
      <c r="E513" s="216"/>
      <c r="F513" s="365"/>
      <c r="G513" s="366"/>
      <c r="H513" s="367"/>
      <c r="I513" s="368"/>
      <c r="J513" s="369"/>
      <c r="K513" s="370"/>
      <c r="L513" s="1168"/>
      <c r="M513" s="370"/>
      <c r="N513" s="382"/>
      <c r="O513" s="381"/>
      <c r="P513" s="382"/>
      <c r="Q513" s="383"/>
      <c r="R513" s="219"/>
      <c r="S513" s="384"/>
      <c r="T513" s="1043"/>
      <c r="U513" s="219"/>
      <c r="V513" s="384"/>
      <c r="W513" s="1043"/>
      <c r="X513" s="219"/>
      <c r="Y513" s="384"/>
      <c r="Z513" s="1043"/>
      <c r="AA513" s="219"/>
      <c r="AB513" s="384"/>
      <c r="AC513" s="1043"/>
      <c r="AD513" s="219"/>
      <c r="AE513" s="384"/>
      <c r="AF513" s="1043"/>
      <c r="AG513" s="385"/>
      <c r="AH513" s="228"/>
      <c r="AI513" s="386"/>
      <c r="AJ513" s="228"/>
      <c r="AK513" s="386"/>
      <c r="AL513" s="228"/>
      <c r="AM513" s="386"/>
      <c r="AN513" s="228"/>
      <c r="AO513" s="386"/>
    </row>
    <row r="514" spans="3:41" s="1092" customFormat="1" ht="30.75" customHeight="1">
      <c r="C514" s="1091"/>
      <c r="D514" s="387"/>
      <c r="E514" s="216"/>
      <c r="F514" s="365"/>
      <c r="G514" s="366"/>
      <c r="H514" s="367"/>
      <c r="I514" s="368"/>
      <c r="J514" s="369"/>
      <c r="K514" s="370"/>
      <c r="L514" s="1168"/>
      <c r="M514" s="370"/>
      <c r="N514" s="382"/>
      <c r="O514" s="381"/>
      <c r="P514" s="382"/>
      <c r="Q514" s="383"/>
      <c r="R514" s="219"/>
      <c r="S514" s="384"/>
      <c r="T514" s="1043"/>
      <c r="U514" s="219"/>
      <c r="V514" s="384"/>
      <c r="W514" s="1043"/>
      <c r="X514" s="219"/>
      <c r="Y514" s="384"/>
      <c r="Z514" s="1043"/>
      <c r="AA514" s="219"/>
      <c r="AB514" s="384"/>
      <c r="AC514" s="1043"/>
      <c r="AD514" s="219"/>
      <c r="AE514" s="384"/>
      <c r="AF514" s="1043"/>
      <c r="AG514" s="385"/>
      <c r="AH514" s="228"/>
      <c r="AI514" s="386"/>
      <c r="AJ514" s="228"/>
      <c r="AK514" s="386"/>
      <c r="AL514" s="228"/>
      <c r="AM514" s="386"/>
      <c r="AN514" s="228"/>
      <c r="AO514" s="386"/>
    </row>
    <row r="515" spans="3:41" s="1092" customFormat="1" ht="30.75" customHeight="1">
      <c r="C515" s="1091"/>
      <c r="D515" s="387"/>
      <c r="E515" s="216"/>
      <c r="F515" s="365"/>
      <c r="G515" s="366"/>
      <c r="H515" s="367"/>
      <c r="I515" s="368"/>
      <c r="J515" s="369"/>
      <c r="K515" s="370"/>
      <c r="L515" s="1168"/>
      <c r="M515" s="370"/>
      <c r="N515" s="382"/>
      <c r="O515" s="381"/>
      <c r="P515" s="382"/>
      <c r="Q515" s="383"/>
      <c r="R515" s="219"/>
      <c r="S515" s="384"/>
      <c r="T515" s="1043"/>
      <c r="U515" s="219"/>
      <c r="V515" s="384"/>
      <c r="W515" s="1043"/>
      <c r="X515" s="219"/>
      <c r="Y515" s="384"/>
      <c r="Z515" s="1043"/>
      <c r="AA515" s="219"/>
      <c r="AB515" s="384"/>
      <c r="AC515" s="1043"/>
      <c r="AD515" s="219"/>
      <c r="AE515" s="384"/>
      <c r="AF515" s="1043"/>
      <c r="AG515" s="385"/>
      <c r="AH515" s="228"/>
      <c r="AI515" s="386"/>
      <c r="AJ515" s="228"/>
      <c r="AK515" s="386"/>
      <c r="AL515" s="228"/>
      <c r="AM515" s="386"/>
      <c r="AN515" s="228"/>
      <c r="AO515" s="386"/>
    </row>
    <row r="516" spans="3:41" s="1092" customFormat="1" ht="30.75" customHeight="1">
      <c r="C516" s="1091"/>
      <c r="D516" s="387"/>
      <c r="E516" s="216"/>
      <c r="F516" s="365"/>
      <c r="G516" s="366"/>
      <c r="H516" s="367"/>
      <c r="I516" s="368"/>
      <c r="J516" s="369"/>
      <c r="K516" s="370"/>
      <c r="L516" s="1168"/>
      <c r="M516" s="370"/>
      <c r="N516" s="382"/>
      <c r="O516" s="381"/>
      <c r="P516" s="382"/>
      <c r="Q516" s="383"/>
      <c r="R516" s="219"/>
      <c r="S516" s="384"/>
      <c r="T516" s="1043"/>
      <c r="U516" s="219"/>
      <c r="V516" s="384"/>
      <c r="W516" s="1043"/>
      <c r="X516" s="219"/>
      <c r="Y516" s="384"/>
      <c r="Z516" s="1043"/>
      <c r="AA516" s="219"/>
      <c r="AB516" s="384"/>
      <c r="AC516" s="1043"/>
      <c r="AD516" s="219"/>
      <c r="AE516" s="384"/>
      <c r="AF516" s="1043"/>
      <c r="AG516" s="385"/>
      <c r="AH516" s="228"/>
      <c r="AI516" s="386"/>
      <c r="AJ516" s="228"/>
      <c r="AK516" s="386"/>
      <c r="AL516" s="228"/>
      <c r="AM516" s="386"/>
      <c r="AN516" s="228"/>
      <c r="AO516" s="386"/>
    </row>
    <row r="517" spans="3:41" s="1092" customFormat="1" ht="30.75" customHeight="1">
      <c r="C517" s="1091"/>
      <c r="D517" s="387"/>
      <c r="E517" s="216"/>
      <c r="F517" s="365"/>
      <c r="G517" s="366"/>
      <c r="H517" s="367"/>
      <c r="I517" s="368"/>
      <c r="J517" s="369"/>
      <c r="K517" s="370"/>
      <c r="L517" s="1168"/>
      <c r="M517" s="370"/>
      <c r="N517" s="382"/>
      <c r="O517" s="381"/>
      <c r="P517" s="382"/>
      <c r="Q517" s="383"/>
      <c r="R517" s="219"/>
      <c r="S517" s="384"/>
      <c r="T517" s="1043"/>
      <c r="U517" s="219"/>
      <c r="V517" s="384"/>
      <c r="W517" s="1043"/>
      <c r="X517" s="219"/>
      <c r="Y517" s="384"/>
      <c r="Z517" s="1043"/>
      <c r="AA517" s="219"/>
      <c r="AB517" s="384"/>
      <c r="AC517" s="1043"/>
      <c r="AD517" s="219"/>
      <c r="AE517" s="384"/>
      <c r="AF517" s="1043"/>
      <c r="AG517" s="385"/>
      <c r="AH517" s="228"/>
      <c r="AI517" s="386"/>
      <c r="AJ517" s="228"/>
      <c r="AK517" s="386"/>
      <c r="AL517" s="228"/>
      <c r="AM517" s="386"/>
      <c r="AN517" s="228"/>
      <c r="AO517" s="386"/>
    </row>
    <row r="518" spans="3:41" s="1092" customFormat="1" ht="30.75" customHeight="1">
      <c r="C518" s="1091"/>
      <c r="D518" s="387"/>
      <c r="E518" s="216"/>
      <c r="F518" s="365"/>
      <c r="G518" s="366"/>
      <c r="H518" s="367"/>
      <c r="I518" s="368"/>
      <c r="J518" s="369"/>
      <c r="K518" s="370"/>
      <c r="L518" s="1168"/>
      <c r="M518" s="370"/>
      <c r="N518" s="382"/>
      <c r="O518" s="381"/>
      <c r="P518" s="382"/>
      <c r="Q518" s="383"/>
      <c r="R518" s="219"/>
      <c r="S518" s="384"/>
      <c r="T518" s="1043"/>
      <c r="U518" s="219"/>
      <c r="V518" s="384"/>
      <c r="W518" s="1043"/>
      <c r="X518" s="219"/>
      <c r="Y518" s="384"/>
      <c r="Z518" s="1043"/>
      <c r="AA518" s="219"/>
      <c r="AB518" s="384"/>
      <c r="AC518" s="1043"/>
      <c r="AD518" s="219"/>
      <c r="AE518" s="384"/>
      <c r="AF518" s="1043"/>
      <c r="AG518" s="385"/>
      <c r="AH518" s="228"/>
      <c r="AI518" s="386"/>
      <c r="AJ518" s="228"/>
      <c r="AK518" s="386"/>
      <c r="AL518" s="228"/>
      <c r="AM518" s="386"/>
      <c r="AN518" s="228"/>
      <c r="AO518" s="386"/>
    </row>
    <row r="519" spans="3:41" s="1092" customFormat="1" ht="30.75" customHeight="1">
      <c r="C519" s="1091"/>
      <c r="D519" s="387"/>
      <c r="E519" s="216"/>
      <c r="F519" s="365"/>
      <c r="G519" s="366"/>
      <c r="H519" s="367"/>
      <c r="I519" s="368"/>
      <c r="J519" s="369"/>
      <c r="K519" s="370"/>
      <c r="L519" s="1168"/>
      <c r="M519" s="370"/>
      <c r="N519" s="382"/>
      <c r="O519" s="381"/>
      <c r="P519" s="382"/>
      <c r="Q519" s="383"/>
      <c r="R519" s="219"/>
      <c r="S519" s="384"/>
      <c r="T519" s="1043"/>
      <c r="U519" s="219"/>
      <c r="V519" s="384"/>
      <c r="W519" s="1043"/>
      <c r="X519" s="219"/>
      <c r="Y519" s="384"/>
      <c r="Z519" s="1043"/>
      <c r="AA519" s="219"/>
      <c r="AB519" s="384"/>
      <c r="AC519" s="1043"/>
      <c r="AD519" s="219"/>
      <c r="AE519" s="384"/>
      <c r="AF519" s="1043"/>
      <c r="AG519" s="385"/>
      <c r="AH519" s="228"/>
      <c r="AI519" s="386"/>
      <c r="AJ519" s="228"/>
      <c r="AK519" s="386"/>
      <c r="AL519" s="228"/>
      <c r="AM519" s="386"/>
      <c r="AN519" s="228"/>
      <c r="AO519" s="386"/>
    </row>
    <row r="520" spans="3:41" s="1092" customFormat="1" ht="30.75" customHeight="1">
      <c r="C520" s="1091"/>
      <c r="D520" s="387"/>
      <c r="E520" s="216"/>
      <c r="F520" s="365"/>
      <c r="G520" s="366"/>
      <c r="H520" s="367"/>
      <c r="I520" s="368"/>
      <c r="J520" s="369"/>
      <c r="K520" s="370"/>
      <c r="L520" s="1168"/>
      <c r="M520" s="370"/>
      <c r="N520" s="382"/>
      <c r="O520" s="381"/>
      <c r="P520" s="382"/>
      <c r="Q520" s="383"/>
      <c r="R520" s="219"/>
      <c r="S520" s="384"/>
      <c r="T520" s="1043"/>
      <c r="U520" s="219"/>
      <c r="V520" s="384"/>
      <c r="W520" s="1043"/>
      <c r="X520" s="219"/>
      <c r="Y520" s="384"/>
      <c r="Z520" s="1043"/>
      <c r="AA520" s="219"/>
      <c r="AB520" s="384"/>
      <c r="AC520" s="1043"/>
      <c r="AD520" s="219"/>
      <c r="AE520" s="384"/>
      <c r="AF520" s="1043"/>
      <c r="AG520" s="385"/>
      <c r="AH520" s="228"/>
      <c r="AI520" s="386"/>
      <c r="AJ520" s="228"/>
      <c r="AK520" s="386"/>
      <c r="AL520" s="228"/>
      <c r="AM520" s="386"/>
      <c r="AN520" s="228"/>
      <c r="AO520" s="386"/>
    </row>
    <row r="521" spans="3:41" s="1092" customFormat="1" ht="30.75" customHeight="1">
      <c r="C521" s="1091"/>
      <c r="D521" s="387"/>
      <c r="E521" s="216"/>
      <c r="F521" s="365"/>
      <c r="G521" s="366"/>
      <c r="H521" s="367"/>
      <c r="I521" s="368"/>
      <c r="J521" s="369"/>
      <c r="K521" s="370"/>
      <c r="L521" s="1168"/>
      <c r="M521" s="370"/>
      <c r="N521" s="382"/>
      <c r="O521" s="381"/>
      <c r="P521" s="382"/>
      <c r="Q521" s="383"/>
      <c r="R521" s="219"/>
      <c r="S521" s="384"/>
      <c r="T521" s="1043"/>
      <c r="U521" s="219"/>
      <c r="V521" s="384"/>
      <c r="W521" s="1043"/>
      <c r="X521" s="219"/>
      <c r="Y521" s="384"/>
      <c r="Z521" s="1043"/>
      <c r="AA521" s="219"/>
      <c r="AB521" s="384"/>
      <c r="AC521" s="1043"/>
      <c r="AD521" s="219"/>
      <c r="AE521" s="384"/>
      <c r="AF521" s="1043"/>
      <c r="AG521" s="385"/>
      <c r="AH521" s="228"/>
      <c r="AI521" s="386"/>
      <c r="AJ521" s="228"/>
      <c r="AK521" s="386"/>
      <c r="AL521" s="228"/>
      <c r="AM521" s="386"/>
      <c r="AN521" s="228"/>
      <c r="AO521" s="386"/>
    </row>
    <row r="522" spans="3:41" s="1092" customFormat="1" ht="30.75" customHeight="1">
      <c r="C522" s="1091"/>
      <c r="D522" s="387"/>
      <c r="E522" s="216"/>
      <c r="F522" s="365"/>
      <c r="G522" s="366"/>
      <c r="H522" s="367"/>
      <c r="I522" s="368"/>
      <c r="J522" s="369"/>
      <c r="K522" s="370"/>
      <c r="L522" s="1168"/>
      <c r="M522" s="370"/>
      <c r="N522" s="382"/>
      <c r="O522" s="381"/>
      <c r="P522" s="382"/>
      <c r="Q522" s="383"/>
      <c r="R522" s="219"/>
      <c r="S522" s="384"/>
      <c r="T522" s="1043"/>
      <c r="U522" s="219"/>
      <c r="V522" s="384"/>
      <c r="W522" s="1043"/>
      <c r="X522" s="219"/>
      <c r="Y522" s="384"/>
      <c r="Z522" s="1043"/>
      <c r="AA522" s="219"/>
      <c r="AB522" s="384"/>
      <c r="AC522" s="1043"/>
      <c r="AD522" s="219"/>
      <c r="AE522" s="384"/>
      <c r="AF522" s="1043"/>
      <c r="AG522" s="385"/>
      <c r="AH522" s="228"/>
      <c r="AI522" s="386"/>
      <c r="AJ522" s="228"/>
      <c r="AK522" s="386"/>
      <c r="AL522" s="228"/>
      <c r="AM522" s="386"/>
      <c r="AN522" s="228"/>
      <c r="AO522" s="386"/>
    </row>
    <row r="523" spans="3:41" s="1092" customFormat="1" ht="30.75" customHeight="1">
      <c r="C523" s="1091"/>
      <c r="D523" s="387"/>
      <c r="E523" s="216"/>
      <c r="F523" s="365"/>
      <c r="G523" s="366"/>
      <c r="H523" s="367"/>
      <c r="I523" s="368"/>
      <c r="J523" s="369"/>
      <c r="K523" s="370"/>
      <c r="L523" s="1168"/>
      <c r="M523" s="370"/>
      <c r="N523" s="382"/>
      <c r="O523" s="381"/>
      <c r="P523" s="382"/>
      <c r="Q523" s="383"/>
      <c r="R523" s="219"/>
      <c r="S523" s="384"/>
      <c r="T523" s="1043"/>
      <c r="U523" s="219"/>
      <c r="V523" s="384"/>
      <c r="W523" s="1043"/>
      <c r="X523" s="219"/>
      <c r="Y523" s="384"/>
      <c r="Z523" s="1043"/>
      <c r="AA523" s="219"/>
      <c r="AB523" s="384"/>
      <c r="AC523" s="1043"/>
      <c r="AD523" s="219"/>
      <c r="AE523" s="384"/>
      <c r="AF523" s="1043"/>
      <c r="AG523" s="385"/>
      <c r="AH523" s="228"/>
      <c r="AI523" s="386"/>
      <c r="AJ523" s="228"/>
      <c r="AK523" s="386"/>
      <c r="AL523" s="228"/>
      <c r="AM523" s="386"/>
      <c r="AN523" s="228"/>
      <c r="AO523" s="386"/>
    </row>
    <row r="524" spans="3:41" s="1092" customFormat="1" ht="30.75" customHeight="1">
      <c r="C524" s="1091"/>
      <c r="D524" s="387"/>
      <c r="E524" s="216"/>
      <c r="F524" s="365"/>
      <c r="G524" s="366"/>
      <c r="H524" s="367"/>
      <c r="I524" s="368"/>
      <c r="J524" s="369"/>
      <c r="K524" s="370"/>
      <c r="L524" s="1168"/>
      <c r="M524" s="370"/>
      <c r="N524" s="382"/>
      <c r="O524" s="381"/>
      <c r="P524" s="382"/>
      <c r="Q524" s="383"/>
      <c r="R524" s="219"/>
      <c r="S524" s="384"/>
      <c r="T524" s="1043"/>
      <c r="U524" s="219"/>
      <c r="V524" s="384"/>
      <c r="W524" s="1043"/>
      <c r="X524" s="219"/>
      <c r="Y524" s="384"/>
      <c r="Z524" s="1043"/>
      <c r="AA524" s="219"/>
      <c r="AB524" s="384"/>
      <c r="AC524" s="1043"/>
      <c r="AD524" s="219"/>
      <c r="AE524" s="384"/>
      <c r="AF524" s="1043"/>
      <c r="AG524" s="385"/>
      <c r="AH524" s="228"/>
      <c r="AI524" s="386"/>
      <c r="AJ524" s="228"/>
      <c r="AK524" s="386"/>
      <c r="AL524" s="228"/>
      <c r="AM524" s="386"/>
      <c r="AN524" s="228"/>
      <c r="AO524" s="386"/>
    </row>
    <row r="525" spans="3:41" s="1092" customFormat="1" ht="30.75" customHeight="1">
      <c r="C525" s="1091"/>
      <c r="D525" s="387"/>
      <c r="E525" s="216"/>
      <c r="F525" s="365"/>
      <c r="G525" s="366"/>
      <c r="H525" s="367"/>
      <c r="I525" s="368"/>
      <c r="J525" s="369"/>
      <c r="K525" s="370"/>
      <c r="L525" s="1168"/>
      <c r="M525" s="370"/>
      <c r="N525" s="382"/>
      <c r="O525" s="381"/>
      <c r="P525" s="382"/>
      <c r="Q525" s="383"/>
      <c r="R525" s="219"/>
      <c r="S525" s="384"/>
      <c r="T525" s="1043"/>
      <c r="U525" s="219"/>
      <c r="V525" s="384"/>
      <c r="W525" s="1043"/>
      <c r="X525" s="219"/>
      <c r="Y525" s="384"/>
      <c r="Z525" s="1043"/>
      <c r="AA525" s="219"/>
      <c r="AB525" s="384"/>
      <c r="AC525" s="1043"/>
      <c r="AD525" s="219"/>
      <c r="AE525" s="384"/>
      <c r="AF525" s="1043"/>
      <c r="AG525" s="385"/>
      <c r="AH525" s="228"/>
      <c r="AI525" s="386"/>
      <c r="AJ525" s="228"/>
      <c r="AK525" s="386"/>
      <c r="AL525" s="228"/>
      <c r="AM525" s="386"/>
      <c r="AN525" s="228"/>
      <c r="AO525" s="386"/>
    </row>
    <row r="526" spans="3:41" s="1092" customFormat="1" ht="30.75" customHeight="1">
      <c r="C526" s="1091"/>
      <c r="D526" s="387"/>
      <c r="E526" s="216"/>
      <c r="F526" s="365"/>
      <c r="G526" s="366"/>
      <c r="H526" s="367"/>
      <c r="I526" s="368"/>
      <c r="J526" s="369"/>
      <c r="K526" s="370"/>
      <c r="L526" s="1168"/>
      <c r="M526" s="370"/>
      <c r="N526" s="382"/>
      <c r="O526" s="381"/>
      <c r="P526" s="382"/>
      <c r="Q526" s="383"/>
      <c r="R526" s="219"/>
      <c r="S526" s="384"/>
      <c r="T526" s="1043"/>
      <c r="U526" s="219"/>
      <c r="V526" s="384"/>
      <c r="W526" s="1043"/>
      <c r="X526" s="219"/>
      <c r="Y526" s="384"/>
      <c r="Z526" s="1043"/>
      <c r="AA526" s="219"/>
      <c r="AB526" s="384"/>
      <c r="AC526" s="1043"/>
      <c r="AD526" s="219"/>
      <c r="AE526" s="384"/>
      <c r="AF526" s="1043"/>
      <c r="AG526" s="385"/>
      <c r="AH526" s="228"/>
      <c r="AI526" s="386"/>
      <c r="AJ526" s="228"/>
      <c r="AK526" s="386"/>
      <c r="AL526" s="228"/>
      <c r="AM526" s="386"/>
      <c r="AN526" s="228"/>
      <c r="AO526" s="386"/>
    </row>
    <row r="527" spans="3:41" s="1092" customFormat="1" ht="30.75" customHeight="1">
      <c r="C527" s="1091"/>
      <c r="D527" s="387"/>
      <c r="E527" s="216"/>
      <c r="F527" s="365"/>
      <c r="G527" s="366"/>
      <c r="H527" s="367"/>
      <c r="I527" s="368"/>
      <c r="J527" s="369"/>
      <c r="K527" s="370"/>
      <c r="L527" s="1168"/>
      <c r="M527" s="370"/>
      <c r="N527" s="382"/>
      <c r="O527" s="381"/>
      <c r="P527" s="382"/>
      <c r="Q527" s="383"/>
      <c r="R527" s="219"/>
      <c r="S527" s="384"/>
      <c r="T527" s="1043"/>
      <c r="U527" s="219"/>
      <c r="V527" s="384"/>
      <c r="W527" s="1043"/>
      <c r="X527" s="219"/>
      <c r="Y527" s="384"/>
      <c r="Z527" s="1043"/>
      <c r="AA527" s="219"/>
      <c r="AB527" s="384"/>
      <c r="AC527" s="1043"/>
      <c r="AD527" s="219"/>
      <c r="AE527" s="384"/>
      <c r="AF527" s="1043"/>
      <c r="AG527" s="385"/>
      <c r="AH527" s="228"/>
      <c r="AI527" s="386"/>
      <c r="AJ527" s="228"/>
      <c r="AK527" s="386"/>
      <c r="AL527" s="228"/>
      <c r="AM527" s="386"/>
      <c r="AN527" s="228"/>
      <c r="AO527" s="386"/>
    </row>
    <row r="528" spans="3:41" s="1092" customFormat="1" ht="30.75" customHeight="1">
      <c r="C528" s="1091"/>
      <c r="D528" s="387"/>
      <c r="E528" s="216"/>
      <c r="F528" s="365"/>
      <c r="G528" s="366"/>
      <c r="H528" s="367"/>
      <c r="I528" s="368"/>
      <c r="J528" s="369"/>
      <c r="K528" s="370"/>
      <c r="L528" s="1168"/>
      <c r="M528" s="370"/>
      <c r="N528" s="382"/>
      <c r="O528" s="381"/>
      <c r="P528" s="382"/>
      <c r="Q528" s="383"/>
      <c r="R528" s="219"/>
      <c r="S528" s="384"/>
      <c r="T528" s="1043"/>
      <c r="U528" s="219"/>
      <c r="V528" s="384"/>
      <c r="W528" s="1043"/>
      <c r="X528" s="219"/>
      <c r="Y528" s="384"/>
      <c r="Z528" s="1043"/>
      <c r="AA528" s="219"/>
      <c r="AB528" s="384"/>
      <c r="AC528" s="1043"/>
      <c r="AD528" s="219"/>
      <c r="AE528" s="384"/>
      <c r="AF528" s="1043"/>
      <c r="AG528" s="385"/>
      <c r="AH528" s="228"/>
      <c r="AI528" s="386"/>
      <c r="AJ528" s="228"/>
      <c r="AK528" s="386"/>
      <c r="AL528" s="228"/>
      <c r="AM528" s="386"/>
      <c r="AN528" s="228"/>
      <c r="AO528" s="386"/>
    </row>
    <row r="529" spans="3:41" s="1092" customFormat="1" ht="30.75" customHeight="1">
      <c r="C529" s="1091"/>
      <c r="D529" s="387"/>
      <c r="E529" s="216"/>
      <c r="F529" s="365"/>
      <c r="G529" s="366"/>
      <c r="H529" s="367"/>
      <c r="I529" s="368"/>
      <c r="J529" s="369"/>
      <c r="K529" s="370"/>
      <c r="L529" s="1168"/>
      <c r="M529" s="370"/>
      <c r="N529" s="382"/>
      <c r="O529" s="381"/>
      <c r="P529" s="382"/>
      <c r="Q529" s="383"/>
      <c r="R529" s="219"/>
      <c r="S529" s="384"/>
      <c r="T529" s="1043"/>
      <c r="U529" s="219"/>
      <c r="V529" s="384"/>
      <c r="W529" s="1043"/>
      <c r="X529" s="219"/>
      <c r="Y529" s="384"/>
      <c r="Z529" s="1043"/>
      <c r="AA529" s="219"/>
      <c r="AB529" s="384"/>
      <c r="AC529" s="1043"/>
      <c r="AD529" s="219"/>
      <c r="AE529" s="384"/>
      <c r="AF529" s="1043"/>
      <c r="AG529" s="385"/>
      <c r="AH529" s="228"/>
      <c r="AI529" s="386"/>
      <c r="AJ529" s="228"/>
      <c r="AK529" s="386"/>
      <c r="AL529" s="228"/>
      <c r="AM529" s="386"/>
      <c r="AN529" s="228"/>
      <c r="AO529" s="386"/>
    </row>
    <row r="530" spans="3:41" s="1092" customFormat="1" ht="30.75" customHeight="1">
      <c r="C530" s="1091"/>
      <c r="D530" s="387"/>
      <c r="E530" s="216"/>
      <c r="F530" s="365"/>
      <c r="G530" s="366"/>
      <c r="H530" s="367"/>
      <c r="I530" s="368"/>
      <c r="J530" s="369"/>
      <c r="K530" s="370"/>
      <c r="L530" s="1168"/>
      <c r="M530" s="370"/>
      <c r="N530" s="382"/>
      <c r="O530" s="381"/>
      <c r="P530" s="382"/>
      <c r="Q530" s="383"/>
      <c r="R530" s="219"/>
      <c r="S530" s="384"/>
      <c r="T530" s="1043"/>
      <c r="U530" s="219"/>
      <c r="V530" s="384"/>
      <c r="W530" s="1043"/>
      <c r="X530" s="219"/>
      <c r="Y530" s="384"/>
      <c r="Z530" s="1043"/>
      <c r="AA530" s="219"/>
      <c r="AB530" s="384"/>
      <c r="AC530" s="1043"/>
      <c r="AD530" s="219"/>
      <c r="AE530" s="384"/>
      <c r="AF530" s="1043"/>
      <c r="AG530" s="385"/>
      <c r="AH530" s="228"/>
      <c r="AI530" s="386"/>
      <c r="AJ530" s="228"/>
      <c r="AK530" s="386"/>
      <c r="AL530" s="228"/>
      <c r="AM530" s="386"/>
      <c r="AN530" s="228"/>
      <c r="AO530" s="386"/>
    </row>
    <row r="531" spans="3:41" s="1092" customFormat="1" ht="30.75" customHeight="1">
      <c r="C531" s="1091"/>
      <c r="D531" s="387"/>
      <c r="E531" s="216"/>
      <c r="F531" s="365"/>
      <c r="G531" s="366"/>
      <c r="H531" s="367"/>
      <c r="I531" s="368"/>
      <c r="J531" s="369"/>
      <c r="K531" s="370"/>
      <c r="L531" s="1168"/>
      <c r="M531" s="370"/>
      <c r="N531" s="382"/>
      <c r="O531" s="381"/>
      <c r="P531" s="382"/>
      <c r="Q531" s="383"/>
      <c r="R531" s="219"/>
      <c r="S531" s="384"/>
      <c r="T531" s="1043"/>
      <c r="U531" s="219"/>
      <c r="V531" s="384"/>
      <c r="W531" s="1043"/>
      <c r="X531" s="219"/>
      <c r="Y531" s="384"/>
      <c r="Z531" s="1043"/>
      <c r="AA531" s="219"/>
      <c r="AB531" s="384"/>
      <c r="AC531" s="1043"/>
      <c r="AD531" s="219"/>
      <c r="AE531" s="384"/>
      <c r="AF531" s="1043"/>
      <c r="AG531" s="385"/>
      <c r="AH531" s="228"/>
      <c r="AI531" s="386"/>
      <c r="AJ531" s="228"/>
      <c r="AK531" s="386"/>
      <c r="AL531" s="228"/>
      <c r="AM531" s="386"/>
      <c r="AN531" s="228"/>
      <c r="AO531" s="386"/>
    </row>
    <row r="532" spans="3:41" s="1092" customFormat="1" ht="30.75" customHeight="1">
      <c r="C532" s="1091"/>
      <c r="D532" s="387"/>
      <c r="E532" s="216"/>
      <c r="F532" s="365"/>
      <c r="G532" s="366"/>
      <c r="H532" s="367"/>
      <c r="I532" s="368"/>
      <c r="J532" s="369"/>
      <c r="K532" s="370"/>
      <c r="L532" s="1168"/>
      <c r="M532" s="370"/>
      <c r="N532" s="382"/>
      <c r="O532" s="381"/>
      <c r="P532" s="382"/>
      <c r="Q532" s="383"/>
      <c r="R532" s="219"/>
      <c r="S532" s="384"/>
      <c r="T532" s="1043"/>
      <c r="U532" s="219"/>
      <c r="V532" s="384"/>
      <c r="W532" s="1043"/>
      <c r="X532" s="219"/>
      <c r="Y532" s="384"/>
      <c r="Z532" s="1043"/>
      <c r="AA532" s="219"/>
      <c r="AB532" s="384"/>
      <c r="AC532" s="1043"/>
      <c r="AD532" s="219"/>
      <c r="AE532" s="384"/>
      <c r="AF532" s="1043"/>
      <c r="AG532" s="385"/>
      <c r="AH532" s="228"/>
      <c r="AI532" s="386"/>
      <c r="AJ532" s="228"/>
      <c r="AK532" s="386"/>
      <c r="AL532" s="228"/>
      <c r="AM532" s="386"/>
      <c r="AN532" s="228"/>
      <c r="AO532" s="386"/>
    </row>
    <row r="533" spans="3:41" s="1092" customFormat="1" ht="30.75" customHeight="1">
      <c r="C533" s="1091"/>
      <c r="D533" s="387"/>
      <c r="E533" s="216"/>
      <c r="F533" s="365"/>
      <c r="G533" s="366"/>
      <c r="H533" s="367"/>
      <c r="I533" s="368"/>
      <c r="J533" s="369"/>
      <c r="K533" s="370"/>
      <c r="L533" s="1168"/>
      <c r="M533" s="370"/>
      <c r="N533" s="382"/>
      <c r="O533" s="381"/>
      <c r="P533" s="382"/>
      <c r="Q533" s="383"/>
      <c r="R533" s="219"/>
      <c r="S533" s="384"/>
      <c r="T533" s="1043"/>
      <c r="U533" s="219"/>
      <c r="V533" s="384"/>
      <c r="W533" s="1043"/>
      <c r="X533" s="219"/>
      <c r="Y533" s="384"/>
      <c r="Z533" s="1043"/>
      <c r="AA533" s="219"/>
      <c r="AB533" s="384"/>
      <c r="AC533" s="1043"/>
      <c r="AD533" s="219"/>
      <c r="AE533" s="384"/>
      <c r="AF533" s="1043"/>
      <c r="AG533" s="385"/>
      <c r="AH533" s="228"/>
      <c r="AI533" s="386"/>
      <c r="AJ533" s="228"/>
      <c r="AK533" s="386"/>
      <c r="AL533" s="228"/>
      <c r="AM533" s="386"/>
      <c r="AN533" s="228"/>
      <c r="AO533" s="386"/>
    </row>
    <row r="534" spans="3:41" s="1092" customFormat="1" ht="30.75" customHeight="1">
      <c r="C534" s="1091"/>
      <c r="D534" s="387"/>
      <c r="E534" s="216"/>
      <c r="F534" s="365"/>
      <c r="G534" s="366"/>
      <c r="H534" s="367"/>
      <c r="I534" s="368"/>
      <c r="J534" s="369"/>
      <c r="K534" s="370"/>
      <c r="L534" s="1168"/>
      <c r="M534" s="370"/>
      <c r="N534" s="382"/>
      <c r="O534" s="381"/>
      <c r="P534" s="382"/>
      <c r="Q534" s="383"/>
      <c r="R534" s="219"/>
      <c r="S534" s="384"/>
      <c r="T534" s="1043"/>
      <c r="U534" s="219"/>
      <c r="V534" s="384"/>
      <c r="W534" s="1043"/>
      <c r="X534" s="219"/>
      <c r="Y534" s="384"/>
      <c r="Z534" s="1043"/>
      <c r="AA534" s="219"/>
      <c r="AB534" s="384"/>
      <c r="AC534" s="1043"/>
      <c r="AD534" s="219"/>
      <c r="AE534" s="384"/>
      <c r="AF534" s="1043"/>
      <c r="AG534" s="385"/>
      <c r="AH534" s="228"/>
      <c r="AI534" s="386"/>
      <c r="AJ534" s="228"/>
      <c r="AK534" s="386"/>
      <c r="AL534" s="228"/>
      <c r="AM534" s="386"/>
      <c r="AN534" s="228"/>
      <c r="AO534" s="386"/>
    </row>
    <row r="535" spans="3:41" s="1092" customFormat="1" ht="30.75" customHeight="1">
      <c r="C535" s="1091"/>
      <c r="D535" s="387"/>
      <c r="E535" s="216"/>
      <c r="F535" s="365"/>
      <c r="G535" s="366"/>
      <c r="H535" s="367"/>
      <c r="I535" s="368"/>
      <c r="J535" s="369"/>
      <c r="K535" s="370"/>
      <c r="L535" s="1168"/>
      <c r="M535" s="370"/>
      <c r="N535" s="382"/>
      <c r="O535" s="381"/>
      <c r="P535" s="382"/>
      <c r="Q535" s="383"/>
      <c r="R535" s="219"/>
      <c r="S535" s="384"/>
      <c r="T535" s="1043"/>
      <c r="U535" s="219"/>
      <c r="V535" s="384"/>
      <c r="W535" s="1043"/>
      <c r="X535" s="219"/>
      <c r="Y535" s="384"/>
      <c r="Z535" s="1043"/>
      <c r="AA535" s="219"/>
      <c r="AB535" s="384"/>
      <c r="AC535" s="1043"/>
      <c r="AD535" s="219"/>
      <c r="AE535" s="384"/>
      <c r="AF535" s="1043"/>
      <c r="AG535" s="385"/>
      <c r="AH535" s="228"/>
      <c r="AI535" s="386"/>
      <c r="AJ535" s="228"/>
      <c r="AK535" s="386"/>
      <c r="AL535" s="228"/>
      <c r="AM535" s="386"/>
      <c r="AN535" s="228"/>
      <c r="AO535" s="386"/>
    </row>
    <row r="536" spans="3:41" s="1092" customFormat="1" ht="30.75" customHeight="1">
      <c r="C536" s="1091"/>
      <c r="D536" s="387"/>
      <c r="E536" s="216"/>
      <c r="F536" s="365"/>
      <c r="G536" s="366"/>
      <c r="H536" s="367"/>
      <c r="I536" s="368"/>
      <c r="J536" s="369"/>
      <c r="K536" s="370"/>
      <c r="L536" s="1168"/>
      <c r="M536" s="370"/>
      <c r="N536" s="382"/>
      <c r="O536" s="381"/>
      <c r="P536" s="382"/>
      <c r="Q536" s="383"/>
      <c r="R536" s="219"/>
      <c r="S536" s="384"/>
      <c r="T536" s="1043"/>
      <c r="U536" s="219"/>
      <c r="V536" s="384"/>
      <c r="W536" s="1043"/>
      <c r="X536" s="219"/>
      <c r="Y536" s="384"/>
      <c r="Z536" s="1043"/>
      <c r="AA536" s="219"/>
      <c r="AB536" s="384"/>
      <c r="AC536" s="1043"/>
      <c r="AD536" s="219"/>
      <c r="AE536" s="384"/>
      <c r="AF536" s="1043"/>
      <c r="AG536" s="385"/>
      <c r="AH536" s="228"/>
      <c r="AI536" s="386"/>
      <c r="AJ536" s="228"/>
      <c r="AK536" s="386"/>
      <c r="AL536" s="228"/>
      <c r="AM536" s="386"/>
      <c r="AN536" s="228"/>
      <c r="AO536" s="386"/>
    </row>
    <row r="537" spans="3:41" s="1092" customFormat="1" ht="30.75" customHeight="1">
      <c r="C537" s="1091"/>
      <c r="D537" s="387"/>
      <c r="E537" s="216"/>
      <c r="F537" s="365"/>
      <c r="G537" s="366"/>
      <c r="H537" s="367"/>
      <c r="I537" s="368"/>
      <c r="J537" s="369"/>
      <c r="K537" s="370"/>
      <c r="L537" s="1168"/>
      <c r="M537" s="370"/>
      <c r="N537" s="382"/>
      <c r="O537" s="381"/>
      <c r="P537" s="382"/>
      <c r="Q537" s="383"/>
      <c r="R537" s="219"/>
      <c r="S537" s="384"/>
      <c r="T537" s="1043"/>
      <c r="U537" s="219"/>
      <c r="V537" s="384"/>
      <c r="W537" s="1043"/>
      <c r="X537" s="219"/>
      <c r="Y537" s="384"/>
      <c r="Z537" s="1043"/>
      <c r="AA537" s="219"/>
      <c r="AB537" s="384"/>
      <c r="AC537" s="1043"/>
      <c r="AD537" s="219"/>
      <c r="AE537" s="384"/>
      <c r="AF537" s="1043"/>
      <c r="AG537" s="385"/>
      <c r="AH537" s="228"/>
      <c r="AI537" s="386"/>
      <c r="AJ537" s="228"/>
      <c r="AK537" s="386"/>
      <c r="AL537" s="228"/>
      <c r="AM537" s="386"/>
      <c r="AN537" s="228"/>
      <c r="AO537" s="386"/>
    </row>
    <row r="538" spans="3:41" s="1092" customFormat="1" ht="30.75" customHeight="1">
      <c r="C538" s="1091"/>
      <c r="D538" s="387"/>
      <c r="E538" s="216"/>
      <c r="F538" s="365"/>
      <c r="G538" s="366"/>
      <c r="H538" s="367"/>
      <c r="I538" s="368"/>
      <c r="J538" s="369"/>
      <c r="K538" s="370"/>
      <c r="L538" s="1168"/>
      <c r="M538" s="370"/>
      <c r="N538" s="382"/>
      <c r="O538" s="381"/>
      <c r="P538" s="382"/>
      <c r="Q538" s="383"/>
      <c r="R538" s="219"/>
      <c r="S538" s="384"/>
      <c r="T538" s="1043"/>
      <c r="U538" s="219"/>
      <c r="V538" s="384"/>
      <c r="W538" s="1043"/>
      <c r="X538" s="219"/>
      <c r="Y538" s="384"/>
      <c r="Z538" s="1043"/>
      <c r="AA538" s="219"/>
      <c r="AB538" s="384"/>
      <c r="AC538" s="1043"/>
      <c r="AD538" s="219"/>
      <c r="AE538" s="384"/>
      <c r="AF538" s="1043"/>
      <c r="AG538" s="385"/>
      <c r="AH538" s="228"/>
      <c r="AI538" s="386"/>
      <c r="AJ538" s="228"/>
      <c r="AK538" s="386"/>
      <c r="AL538" s="228"/>
      <c r="AM538" s="386"/>
      <c r="AN538" s="228"/>
      <c r="AO538" s="386"/>
    </row>
    <row r="539" spans="3:41" s="1092" customFormat="1" ht="30.75" customHeight="1">
      <c r="C539" s="1091"/>
      <c r="D539" s="387"/>
      <c r="E539" s="216"/>
      <c r="F539" s="365"/>
      <c r="G539" s="366"/>
      <c r="H539" s="367"/>
      <c r="I539" s="368"/>
      <c r="J539" s="369"/>
      <c r="K539" s="370"/>
      <c r="L539" s="1168"/>
      <c r="M539" s="370"/>
      <c r="N539" s="382"/>
      <c r="O539" s="381"/>
      <c r="P539" s="382"/>
      <c r="Q539" s="383"/>
      <c r="R539" s="219"/>
      <c r="S539" s="384"/>
      <c r="T539" s="1043"/>
      <c r="U539" s="219"/>
      <c r="V539" s="384"/>
      <c r="W539" s="1043"/>
      <c r="X539" s="219"/>
      <c r="Y539" s="384"/>
      <c r="Z539" s="1043"/>
      <c r="AA539" s="219"/>
      <c r="AB539" s="384"/>
      <c r="AC539" s="1043"/>
      <c r="AD539" s="219"/>
      <c r="AE539" s="384"/>
      <c r="AF539" s="1043"/>
      <c r="AG539" s="385"/>
      <c r="AH539" s="228"/>
      <c r="AI539" s="386"/>
      <c r="AJ539" s="228"/>
      <c r="AK539" s="386"/>
      <c r="AL539" s="228"/>
      <c r="AM539" s="386"/>
      <c r="AN539" s="228"/>
      <c r="AO539" s="386"/>
    </row>
    <row r="540" spans="3:41" s="1092" customFormat="1" ht="30.75" customHeight="1">
      <c r="C540" s="1091"/>
      <c r="D540" s="387"/>
      <c r="E540" s="216"/>
      <c r="F540" s="365"/>
      <c r="G540" s="366"/>
      <c r="H540" s="367"/>
      <c r="I540" s="368"/>
      <c r="J540" s="369"/>
      <c r="K540" s="370"/>
      <c r="L540" s="1168"/>
      <c r="M540" s="370"/>
      <c r="N540" s="382"/>
      <c r="O540" s="381"/>
      <c r="P540" s="382"/>
      <c r="Q540" s="383"/>
      <c r="R540" s="219"/>
      <c r="S540" s="384"/>
      <c r="T540" s="1043"/>
      <c r="U540" s="219"/>
      <c r="V540" s="384"/>
      <c r="W540" s="1043"/>
      <c r="X540" s="219"/>
      <c r="Y540" s="384"/>
      <c r="Z540" s="1043"/>
      <c r="AA540" s="219"/>
      <c r="AB540" s="384"/>
      <c r="AC540" s="1043"/>
      <c r="AD540" s="219"/>
      <c r="AE540" s="384"/>
      <c r="AF540" s="1043"/>
      <c r="AG540" s="385"/>
      <c r="AH540" s="228"/>
      <c r="AI540" s="386"/>
      <c r="AJ540" s="228"/>
      <c r="AK540" s="386"/>
      <c r="AL540" s="228"/>
      <c r="AM540" s="386"/>
      <c r="AN540" s="228"/>
      <c r="AO540" s="386"/>
    </row>
    <row r="541" spans="3:41" s="1092" customFormat="1" ht="30.75" customHeight="1">
      <c r="C541" s="1091"/>
      <c r="D541" s="387"/>
      <c r="E541" s="216"/>
      <c r="F541" s="365"/>
      <c r="G541" s="366"/>
      <c r="H541" s="367"/>
      <c r="I541" s="368"/>
      <c r="J541" s="369"/>
      <c r="K541" s="370"/>
      <c r="L541" s="1168"/>
      <c r="M541" s="370"/>
      <c r="N541" s="382"/>
      <c r="O541" s="381"/>
      <c r="P541" s="382"/>
      <c r="Q541" s="383"/>
      <c r="R541" s="219"/>
      <c r="S541" s="384"/>
      <c r="T541" s="1043"/>
      <c r="U541" s="219"/>
      <c r="V541" s="384"/>
      <c r="W541" s="1043"/>
      <c r="X541" s="219"/>
      <c r="Y541" s="384"/>
      <c r="Z541" s="1043"/>
      <c r="AA541" s="219"/>
      <c r="AB541" s="384"/>
      <c r="AC541" s="1043"/>
      <c r="AD541" s="219"/>
      <c r="AE541" s="384"/>
      <c r="AF541" s="1043"/>
      <c r="AG541" s="385"/>
      <c r="AH541" s="228"/>
      <c r="AI541" s="386"/>
      <c r="AJ541" s="228"/>
      <c r="AK541" s="386"/>
      <c r="AL541" s="228"/>
      <c r="AM541" s="386"/>
      <c r="AN541" s="228"/>
      <c r="AO541" s="386"/>
    </row>
    <row r="542" spans="3:41" s="1092" customFormat="1" ht="30.75" customHeight="1">
      <c r="C542" s="1091"/>
      <c r="D542" s="387"/>
      <c r="E542" s="216"/>
      <c r="F542" s="365"/>
      <c r="G542" s="366"/>
      <c r="H542" s="367"/>
      <c r="I542" s="368"/>
      <c r="J542" s="369"/>
      <c r="K542" s="370"/>
      <c r="L542" s="1168"/>
      <c r="M542" s="370"/>
      <c r="N542" s="382"/>
      <c r="O542" s="381"/>
      <c r="P542" s="382"/>
      <c r="Q542" s="383"/>
      <c r="R542" s="219"/>
      <c r="S542" s="384"/>
      <c r="T542" s="1043"/>
      <c r="U542" s="219"/>
      <c r="V542" s="384"/>
      <c r="W542" s="1043"/>
      <c r="X542" s="219"/>
      <c r="Y542" s="384"/>
      <c r="Z542" s="1043"/>
      <c r="AA542" s="219"/>
      <c r="AB542" s="384"/>
      <c r="AC542" s="1043"/>
      <c r="AD542" s="219"/>
      <c r="AE542" s="384"/>
      <c r="AF542" s="1043"/>
      <c r="AG542" s="385"/>
      <c r="AH542" s="228"/>
      <c r="AI542" s="386"/>
      <c r="AJ542" s="228"/>
      <c r="AK542" s="386"/>
      <c r="AL542" s="228"/>
      <c r="AM542" s="386"/>
      <c r="AN542" s="228"/>
      <c r="AO542" s="386"/>
    </row>
    <row r="543" spans="3:41" s="1092" customFormat="1" ht="30.75" customHeight="1">
      <c r="C543" s="1091"/>
      <c r="D543" s="387"/>
      <c r="E543" s="216"/>
      <c r="F543" s="365"/>
      <c r="G543" s="366"/>
      <c r="H543" s="367"/>
      <c r="I543" s="368"/>
      <c r="J543" s="369"/>
      <c r="K543" s="370"/>
      <c r="L543" s="1168"/>
      <c r="M543" s="370"/>
      <c r="N543" s="382"/>
      <c r="O543" s="381"/>
      <c r="P543" s="382"/>
      <c r="Q543" s="383"/>
      <c r="R543" s="219"/>
      <c r="S543" s="384"/>
      <c r="T543" s="1043"/>
      <c r="U543" s="219"/>
      <c r="V543" s="384"/>
      <c r="W543" s="1043"/>
      <c r="X543" s="219"/>
      <c r="Y543" s="384"/>
      <c r="Z543" s="1043"/>
      <c r="AA543" s="219"/>
      <c r="AB543" s="384"/>
      <c r="AC543" s="1043"/>
      <c r="AD543" s="219"/>
      <c r="AE543" s="384"/>
      <c r="AF543" s="1043"/>
      <c r="AG543" s="385"/>
      <c r="AH543" s="228"/>
      <c r="AI543" s="386"/>
      <c r="AJ543" s="228"/>
      <c r="AK543" s="386"/>
      <c r="AL543" s="228"/>
      <c r="AM543" s="386"/>
      <c r="AN543" s="228"/>
      <c r="AO543" s="386"/>
    </row>
    <row r="544" spans="3:41" s="1092" customFormat="1" ht="30.75" customHeight="1">
      <c r="C544" s="1091"/>
      <c r="D544" s="387"/>
      <c r="E544" s="216"/>
      <c r="F544" s="365"/>
      <c r="G544" s="366"/>
      <c r="H544" s="367"/>
      <c r="I544" s="368"/>
      <c r="J544" s="369"/>
      <c r="K544" s="370"/>
      <c r="L544" s="1168"/>
      <c r="M544" s="370"/>
      <c r="N544" s="382"/>
      <c r="O544" s="381"/>
      <c r="P544" s="382"/>
      <c r="Q544" s="383"/>
      <c r="R544" s="219"/>
      <c r="S544" s="384"/>
      <c r="T544" s="1043"/>
      <c r="U544" s="219"/>
      <c r="V544" s="384"/>
      <c r="W544" s="1043"/>
      <c r="X544" s="219"/>
      <c r="Y544" s="384"/>
      <c r="Z544" s="1043"/>
      <c r="AA544" s="219"/>
      <c r="AB544" s="384"/>
      <c r="AC544" s="1043"/>
      <c r="AD544" s="219"/>
      <c r="AE544" s="384"/>
      <c r="AF544" s="1043"/>
      <c r="AG544" s="385"/>
      <c r="AH544" s="228"/>
      <c r="AI544" s="386"/>
      <c r="AJ544" s="228"/>
      <c r="AK544" s="386"/>
      <c r="AL544" s="228"/>
      <c r="AM544" s="386"/>
      <c r="AN544" s="228"/>
      <c r="AO544" s="386"/>
    </row>
    <row r="545" spans="3:41" s="1092" customFormat="1" ht="30.75" customHeight="1">
      <c r="C545" s="1091"/>
      <c r="D545" s="387"/>
      <c r="E545" s="216"/>
      <c r="F545" s="365"/>
      <c r="G545" s="366"/>
      <c r="H545" s="367"/>
      <c r="I545" s="368"/>
      <c r="J545" s="369"/>
      <c r="K545" s="370"/>
      <c r="L545" s="1168"/>
      <c r="M545" s="370"/>
      <c r="N545" s="382"/>
      <c r="O545" s="381"/>
      <c r="P545" s="382"/>
      <c r="Q545" s="383"/>
      <c r="R545" s="219"/>
      <c r="S545" s="384"/>
      <c r="T545" s="1043"/>
      <c r="U545" s="219"/>
      <c r="V545" s="384"/>
      <c r="W545" s="1043"/>
      <c r="X545" s="219"/>
      <c r="Y545" s="384"/>
      <c r="Z545" s="1043"/>
      <c r="AA545" s="219"/>
      <c r="AB545" s="384"/>
      <c r="AC545" s="1043"/>
      <c r="AD545" s="219"/>
      <c r="AE545" s="384"/>
      <c r="AF545" s="1043"/>
      <c r="AG545" s="385"/>
      <c r="AH545" s="228"/>
      <c r="AI545" s="386"/>
      <c r="AJ545" s="228"/>
      <c r="AK545" s="386"/>
      <c r="AL545" s="228"/>
      <c r="AM545" s="386"/>
      <c r="AN545" s="228"/>
      <c r="AO545" s="386"/>
    </row>
    <row r="546" spans="3:41" s="1092" customFormat="1" ht="30.75" customHeight="1">
      <c r="C546" s="1091"/>
      <c r="D546" s="387"/>
      <c r="E546" s="216"/>
      <c r="F546" s="365"/>
      <c r="G546" s="366"/>
      <c r="H546" s="367"/>
      <c r="I546" s="368"/>
      <c r="J546" s="369"/>
      <c r="K546" s="370"/>
      <c r="L546" s="1168"/>
      <c r="M546" s="370"/>
      <c r="N546" s="382"/>
      <c r="O546" s="381"/>
      <c r="P546" s="382"/>
      <c r="Q546" s="383"/>
      <c r="R546" s="219"/>
      <c r="S546" s="384"/>
      <c r="T546" s="1043"/>
      <c r="U546" s="219"/>
      <c r="V546" s="384"/>
      <c r="W546" s="1043"/>
      <c r="X546" s="219"/>
      <c r="Y546" s="384"/>
      <c r="Z546" s="1043"/>
      <c r="AA546" s="219"/>
      <c r="AB546" s="384"/>
      <c r="AC546" s="1043"/>
      <c r="AD546" s="219"/>
      <c r="AE546" s="384"/>
      <c r="AF546" s="1043"/>
      <c r="AG546" s="385"/>
      <c r="AH546" s="228"/>
      <c r="AI546" s="386"/>
      <c r="AJ546" s="228"/>
      <c r="AK546" s="386"/>
      <c r="AL546" s="228"/>
      <c r="AM546" s="386"/>
      <c r="AN546" s="228"/>
      <c r="AO546" s="386"/>
    </row>
    <row r="547" spans="3:41" s="1092" customFormat="1" ht="30.75" customHeight="1">
      <c r="C547" s="1091"/>
      <c r="D547" s="387"/>
      <c r="E547" s="216"/>
      <c r="F547" s="365"/>
      <c r="G547" s="366"/>
      <c r="H547" s="367"/>
      <c r="I547" s="368"/>
      <c r="J547" s="369"/>
      <c r="K547" s="370"/>
      <c r="L547" s="1168"/>
      <c r="M547" s="370"/>
      <c r="N547" s="382"/>
      <c r="O547" s="381"/>
      <c r="P547" s="382"/>
      <c r="Q547" s="383"/>
      <c r="R547" s="219"/>
      <c r="S547" s="384"/>
      <c r="T547" s="1043"/>
      <c r="U547" s="219"/>
      <c r="V547" s="384"/>
      <c r="W547" s="1043"/>
      <c r="X547" s="219"/>
      <c r="Y547" s="384"/>
      <c r="Z547" s="1043"/>
      <c r="AA547" s="219"/>
      <c r="AB547" s="384"/>
      <c r="AC547" s="1043"/>
      <c r="AD547" s="219"/>
      <c r="AE547" s="384"/>
      <c r="AF547" s="1043"/>
      <c r="AG547" s="385"/>
      <c r="AH547" s="228"/>
      <c r="AI547" s="386"/>
      <c r="AJ547" s="228"/>
      <c r="AK547" s="386"/>
      <c r="AL547" s="228"/>
      <c r="AM547" s="386"/>
      <c r="AN547" s="228"/>
      <c r="AO547" s="386"/>
    </row>
    <row r="548" spans="3:41" s="1092" customFormat="1" ht="30.75" customHeight="1">
      <c r="C548" s="1091"/>
      <c r="D548" s="387"/>
      <c r="E548" s="216"/>
      <c r="F548" s="365"/>
      <c r="G548" s="366"/>
      <c r="H548" s="367"/>
      <c r="I548" s="368"/>
      <c r="J548" s="369"/>
      <c r="K548" s="370"/>
      <c r="L548" s="1168"/>
      <c r="M548" s="370"/>
      <c r="N548" s="382"/>
      <c r="O548" s="381"/>
      <c r="P548" s="382"/>
      <c r="Q548" s="383"/>
      <c r="R548" s="219"/>
      <c r="S548" s="384"/>
      <c r="T548" s="1043"/>
      <c r="U548" s="219"/>
      <c r="V548" s="384"/>
      <c r="W548" s="1043"/>
      <c r="X548" s="219"/>
      <c r="Y548" s="384"/>
      <c r="Z548" s="1043"/>
      <c r="AA548" s="219"/>
      <c r="AB548" s="384"/>
      <c r="AC548" s="1043"/>
      <c r="AD548" s="219"/>
      <c r="AE548" s="384"/>
      <c r="AF548" s="1043"/>
      <c r="AG548" s="385"/>
      <c r="AH548" s="228"/>
      <c r="AI548" s="386"/>
      <c r="AJ548" s="228"/>
      <c r="AK548" s="386"/>
      <c r="AL548" s="228"/>
      <c r="AM548" s="386"/>
      <c r="AN548" s="228"/>
      <c r="AO548" s="386"/>
    </row>
    <row r="549" spans="3:41" s="1092" customFormat="1" ht="30.75" customHeight="1">
      <c r="C549" s="1091"/>
      <c r="D549" s="387"/>
      <c r="E549" s="216"/>
      <c r="F549" s="365"/>
      <c r="G549" s="366"/>
      <c r="H549" s="367"/>
      <c r="I549" s="368"/>
      <c r="J549" s="369"/>
      <c r="K549" s="370"/>
      <c r="L549" s="1168"/>
      <c r="M549" s="370"/>
      <c r="N549" s="382"/>
      <c r="O549" s="381"/>
      <c r="P549" s="382"/>
      <c r="Q549" s="383"/>
      <c r="R549" s="219"/>
      <c r="S549" s="384"/>
      <c r="T549" s="1043"/>
      <c r="U549" s="219"/>
      <c r="V549" s="384"/>
      <c r="W549" s="1043"/>
      <c r="X549" s="219"/>
      <c r="Y549" s="384"/>
      <c r="Z549" s="1043"/>
      <c r="AA549" s="219"/>
      <c r="AB549" s="384"/>
      <c r="AC549" s="1043"/>
      <c r="AD549" s="219"/>
      <c r="AE549" s="384"/>
      <c r="AF549" s="1043"/>
      <c r="AG549" s="385"/>
      <c r="AH549" s="228"/>
      <c r="AI549" s="386"/>
      <c r="AJ549" s="228"/>
      <c r="AK549" s="386"/>
      <c r="AL549" s="228"/>
      <c r="AM549" s="386"/>
      <c r="AN549" s="228"/>
      <c r="AO549" s="386"/>
    </row>
    <row r="550" spans="3:41" s="1092" customFormat="1" ht="30.75" customHeight="1">
      <c r="C550" s="1091"/>
      <c r="D550" s="387"/>
      <c r="E550" s="216"/>
      <c r="F550" s="365"/>
      <c r="G550" s="366"/>
      <c r="H550" s="367"/>
      <c r="I550" s="368"/>
      <c r="J550" s="369"/>
      <c r="K550" s="370"/>
      <c r="L550" s="1168"/>
      <c r="M550" s="370"/>
      <c r="N550" s="382"/>
      <c r="O550" s="381"/>
      <c r="P550" s="382"/>
      <c r="Q550" s="383"/>
      <c r="R550" s="219"/>
      <c r="S550" s="384"/>
      <c r="T550" s="1043"/>
      <c r="U550" s="219"/>
      <c r="V550" s="384"/>
      <c r="W550" s="1043"/>
      <c r="X550" s="219"/>
      <c r="Y550" s="384"/>
      <c r="Z550" s="1043"/>
      <c r="AA550" s="219"/>
      <c r="AB550" s="384"/>
      <c r="AC550" s="1043"/>
      <c r="AD550" s="219"/>
      <c r="AE550" s="384"/>
      <c r="AF550" s="1043"/>
      <c r="AG550" s="385"/>
      <c r="AH550" s="228"/>
      <c r="AI550" s="386"/>
      <c r="AJ550" s="228"/>
      <c r="AK550" s="386"/>
      <c r="AL550" s="228"/>
      <c r="AM550" s="386"/>
      <c r="AN550" s="228"/>
      <c r="AO550" s="386"/>
    </row>
    <row r="551" spans="3:41" s="1092" customFormat="1" ht="30.75" customHeight="1">
      <c r="C551" s="1091"/>
      <c r="D551" s="387"/>
      <c r="E551" s="216"/>
      <c r="F551" s="365"/>
      <c r="G551" s="366"/>
      <c r="H551" s="367"/>
      <c r="I551" s="368"/>
      <c r="J551" s="369"/>
      <c r="K551" s="370"/>
      <c r="L551" s="1168"/>
      <c r="M551" s="370"/>
      <c r="N551" s="382"/>
      <c r="O551" s="381"/>
      <c r="P551" s="382"/>
      <c r="Q551" s="383"/>
      <c r="R551" s="219"/>
      <c r="S551" s="384"/>
      <c r="T551" s="1043"/>
      <c r="U551" s="219"/>
      <c r="V551" s="384"/>
      <c r="W551" s="1043"/>
      <c r="X551" s="219"/>
      <c r="Y551" s="384"/>
      <c r="Z551" s="1043"/>
      <c r="AA551" s="219"/>
      <c r="AB551" s="384"/>
      <c r="AC551" s="1043"/>
      <c r="AD551" s="219"/>
      <c r="AE551" s="384"/>
      <c r="AF551" s="1043"/>
      <c r="AG551" s="385"/>
      <c r="AH551" s="228"/>
      <c r="AI551" s="386"/>
      <c r="AJ551" s="228"/>
      <c r="AK551" s="386"/>
      <c r="AL551" s="228"/>
      <c r="AM551" s="386"/>
      <c r="AN551" s="228"/>
      <c r="AO551" s="386"/>
    </row>
    <row r="552" spans="3:41" s="1092" customFormat="1" ht="30.75" customHeight="1">
      <c r="C552" s="1091"/>
      <c r="D552" s="387"/>
      <c r="E552" s="216"/>
      <c r="F552" s="365"/>
      <c r="G552" s="366"/>
      <c r="H552" s="367"/>
      <c r="I552" s="368"/>
      <c r="J552" s="369"/>
      <c r="K552" s="370"/>
      <c r="L552" s="1168"/>
      <c r="M552" s="370"/>
      <c r="N552" s="382"/>
      <c r="O552" s="381"/>
      <c r="P552" s="382"/>
      <c r="Q552" s="383"/>
      <c r="R552" s="219"/>
      <c r="S552" s="384"/>
      <c r="T552" s="1043"/>
      <c r="U552" s="219"/>
      <c r="V552" s="384"/>
      <c r="W552" s="1043"/>
      <c r="X552" s="219"/>
      <c r="Y552" s="384"/>
      <c r="Z552" s="1043"/>
      <c r="AA552" s="219"/>
      <c r="AB552" s="384"/>
      <c r="AC552" s="1043"/>
      <c r="AD552" s="219"/>
      <c r="AE552" s="384"/>
      <c r="AF552" s="1043"/>
      <c r="AG552" s="385"/>
      <c r="AH552" s="228"/>
      <c r="AI552" s="386"/>
      <c r="AJ552" s="228"/>
      <c r="AK552" s="386"/>
      <c r="AL552" s="228"/>
      <c r="AM552" s="386"/>
      <c r="AN552" s="228"/>
      <c r="AO552" s="386"/>
    </row>
    <row r="553" spans="3:41" s="1092" customFormat="1" ht="30.75" customHeight="1">
      <c r="C553" s="1091"/>
      <c r="D553" s="387"/>
      <c r="E553" s="216"/>
      <c r="F553" s="365"/>
      <c r="G553" s="366"/>
      <c r="H553" s="367"/>
      <c r="I553" s="368"/>
      <c r="J553" s="369"/>
      <c r="K553" s="370"/>
      <c r="L553" s="1168"/>
      <c r="M553" s="370"/>
      <c r="N553" s="382"/>
      <c r="O553" s="381"/>
      <c r="P553" s="382"/>
      <c r="Q553" s="383"/>
      <c r="R553" s="219"/>
      <c r="S553" s="384"/>
      <c r="T553" s="1043"/>
      <c r="U553" s="219"/>
      <c r="V553" s="384"/>
      <c r="W553" s="1043"/>
      <c r="X553" s="219"/>
      <c r="Y553" s="384"/>
      <c r="Z553" s="1043"/>
      <c r="AA553" s="219"/>
      <c r="AB553" s="384"/>
      <c r="AC553" s="1043"/>
      <c r="AD553" s="219"/>
      <c r="AE553" s="384"/>
      <c r="AF553" s="1043"/>
      <c r="AG553" s="385"/>
      <c r="AH553" s="228"/>
      <c r="AI553" s="386"/>
      <c r="AJ553" s="228"/>
      <c r="AK553" s="386"/>
      <c r="AL553" s="228"/>
      <c r="AM553" s="386"/>
      <c r="AN553" s="228"/>
      <c r="AO553" s="386"/>
    </row>
    <row r="554" spans="3:41" s="1092" customFormat="1" ht="30.75" customHeight="1">
      <c r="C554" s="1091"/>
      <c r="D554" s="387"/>
      <c r="E554" s="216"/>
      <c r="F554" s="365"/>
      <c r="G554" s="366"/>
      <c r="H554" s="367"/>
      <c r="I554" s="368"/>
      <c r="J554" s="369"/>
      <c r="K554" s="370"/>
      <c r="L554" s="1168"/>
      <c r="M554" s="370"/>
      <c r="N554" s="382"/>
      <c r="O554" s="381"/>
      <c r="P554" s="382"/>
      <c r="Q554" s="383"/>
      <c r="R554" s="219"/>
      <c r="S554" s="384"/>
      <c r="T554" s="1043"/>
      <c r="U554" s="219"/>
      <c r="V554" s="384"/>
      <c r="W554" s="1043"/>
      <c r="X554" s="219"/>
      <c r="Y554" s="384"/>
      <c r="Z554" s="1043"/>
      <c r="AA554" s="219"/>
      <c r="AB554" s="384"/>
      <c r="AC554" s="1043"/>
      <c r="AD554" s="219"/>
      <c r="AE554" s="384"/>
      <c r="AF554" s="1043"/>
      <c r="AG554" s="385"/>
      <c r="AH554" s="228"/>
      <c r="AI554" s="386"/>
      <c r="AJ554" s="228"/>
      <c r="AK554" s="386"/>
      <c r="AL554" s="228"/>
      <c r="AM554" s="386"/>
      <c r="AN554" s="228"/>
      <c r="AO554" s="386"/>
    </row>
    <row r="555" spans="3:41" s="1092" customFormat="1" ht="30.75" customHeight="1">
      <c r="C555" s="1091"/>
      <c r="D555" s="387"/>
      <c r="E555" s="216"/>
      <c r="F555" s="365"/>
      <c r="G555" s="366"/>
      <c r="H555" s="367"/>
      <c r="I555" s="368"/>
      <c r="J555" s="369"/>
      <c r="K555" s="370"/>
      <c r="L555" s="1168"/>
      <c r="M555" s="370"/>
      <c r="N555" s="382"/>
      <c r="O555" s="381"/>
      <c r="P555" s="382"/>
      <c r="Q555" s="383"/>
      <c r="R555" s="219"/>
      <c r="S555" s="384"/>
      <c r="T555" s="1043"/>
      <c r="U555" s="219"/>
      <c r="V555" s="384"/>
      <c r="W555" s="1043"/>
      <c r="X555" s="219"/>
      <c r="Y555" s="384"/>
      <c r="Z555" s="1043"/>
      <c r="AA555" s="219"/>
      <c r="AB555" s="384"/>
      <c r="AC555" s="1043"/>
      <c r="AD555" s="219"/>
      <c r="AE555" s="384"/>
      <c r="AF555" s="1043"/>
      <c r="AG555" s="385"/>
      <c r="AH555" s="228"/>
      <c r="AI555" s="386"/>
      <c r="AJ555" s="228"/>
      <c r="AK555" s="386"/>
      <c r="AL555" s="228"/>
      <c r="AM555" s="386"/>
      <c r="AN555" s="228"/>
      <c r="AO555" s="386"/>
    </row>
    <row r="556" spans="3:41" s="1092" customFormat="1" ht="30.75" customHeight="1">
      <c r="C556" s="1091"/>
      <c r="D556" s="387"/>
      <c r="E556" s="216"/>
      <c r="F556" s="365"/>
      <c r="G556" s="366"/>
      <c r="H556" s="367"/>
      <c r="I556" s="368"/>
      <c r="J556" s="369"/>
      <c r="K556" s="370"/>
      <c r="L556" s="1168"/>
      <c r="M556" s="370"/>
      <c r="N556" s="382"/>
      <c r="O556" s="381"/>
      <c r="P556" s="382"/>
      <c r="Q556" s="383"/>
      <c r="R556" s="219"/>
      <c r="S556" s="384"/>
      <c r="T556" s="1043"/>
      <c r="U556" s="219"/>
      <c r="V556" s="384"/>
      <c r="W556" s="1043"/>
      <c r="X556" s="219"/>
      <c r="Y556" s="384"/>
      <c r="Z556" s="1043"/>
      <c r="AA556" s="219"/>
      <c r="AB556" s="384"/>
      <c r="AC556" s="1043"/>
      <c r="AD556" s="219"/>
      <c r="AE556" s="384"/>
      <c r="AF556" s="1043"/>
      <c r="AG556" s="385"/>
      <c r="AH556" s="228"/>
      <c r="AI556" s="386"/>
      <c r="AJ556" s="228"/>
      <c r="AK556" s="386"/>
      <c r="AL556" s="228"/>
      <c r="AM556" s="386"/>
      <c r="AN556" s="228"/>
      <c r="AO556" s="386"/>
    </row>
    <row r="557" spans="3:41" s="1092" customFormat="1" ht="30.75" customHeight="1">
      <c r="C557" s="1091"/>
      <c r="D557" s="387"/>
      <c r="E557" s="216"/>
      <c r="F557" s="365"/>
      <c r="G557" s="366"/>
      <c r="H557" s="367"/>
      <c r="I557" s="368"/>
      <c r="J557" s="369"/>
      <c r="K557" s="370"/>
      <c r="L557" s="1168"/>
      <c r="M557" s="370"/>
      <c r="N557" s="382"/>
      <c r="O557" s="381"/>
      <c r="P557" s="382"/>
      <c r="Q557" s="383"/>
      <c r="R557" s="219"/>
      <c r="S557" s="384"/>
      <c r="T557" s="1043"/>
      <c r="U557" s="219"/>
      <c r="V557" s="384"/>
      <c r="W557" s="1043"/>
      <c r="X557" s="219"/>
      <c r="Y557" s="384"/>
      <c r="Z557" s="1043"/>
      <c r="AA557" s="219"/>
      <c r="AB557" s="384"/>
      <c r="AC557" s="1043"/>
      <c r="AD557" s="219"/>
      <c r="AE557" s="384"/>
      <c r="AF557" s="1043"/>
      <c r="AG557" s="385"/>
      <c r="AH557" s="228"/>
      <c r="AI557" s="386"/>
      <c r="AJ557" s="228"/>
      <c r="AK557" s="386"/>
      <c r="AL557" s="228"/>
      <c r="AM557" s="386"/>
      <c r="AN557" s="228"/>
      <c r="AO557" s="386"/>
    </row>
    <row r="558" spans="3:41" s="1092" customFormat="1" ht="30.75" customHeight="1">
      <c r="C558" s="1091"/>
      <c r="D558" s="387"/>
      <c r="E558" s="216"/>
      <c r="F558" s="365"/>
      <c r="G558" s="366"/>
      <c r="H558" s="367"/>
      <c r="I558" s="368"/>
      <c r="J558" s="369"/>
      <c r="K558" s="370"/>
      <c r="L558" s="1168"/>
      <c r="M558" s="370"/>
      <c r="N558" s="382"/>
      <c r="O558" s="381"/>
      <c r="P558" s="382"/>
      <c r="Q558" s="383"/>
      <c r="R558" s="219"/>
      <c r="S558" s="384"/>
      <c r="T558" s="1043"/>
      <c r="U558" s="219"/>
      <c r="V558" s="384"/>
      <c r="W558" s="1043"/>
      <c r="X558" s="219"/>
      <c r="Y558" s="384"/>
      <c r="Z558" s="1043"/>
      <c r="AA558" s="219"/>
      <c r="AB558" s="384"/>
      <c r="AC558" s="1043"/>
      <c r="AD558" s="219"/>
      <c r="AE558" s="384"/>
      <c r="AF558" s="1043"/>
      <c r="AG558" s="385"/>
      <c r="AH558" s="228"/>
      <c r="AI558" s="386"/>
      <c r="AJ558" s="228"/>
      <c r="AK558" s="386"/>
      <c r="AL558" s="228"/>
      <c r="AM558" s="386"/>
      <c r="AN558" s="228"/>
      <c r="AO558" s="386"/>
    </row>
    <row r="559" spans="3:41" s="1092" customFormat="1" ht="30.75" customHeight="1">
      <c r="C559" s="1091"/>
      <c r="D559" s="387"/>
      <c r="E559" s="216"/>
      <c r="F559" s="365"/>
      <c r="G559" s="366"/>
      <c r="H559" s="367"/>
      <c r="I559" s="368"/>
      <c r="J559" s="369"/>
      <c r="K559" s="370"/>
      <c r="L559" s="1168"/>
      <c r="M559" s="370"/>
      <c r="N559" s="382"/>
      <c r="O559" s="381"/>
      <c r="P559" s="382"/>
      <c r="Q559" s="383"/>
      <c r="R559" s="219"/>
      <c r="S559" s="384"/>
      <c r="T559" s="1043"/>
      <c r="U559" s="219"/>
      <c r="V559" s="384"/>
      <c r="W559" s="1043"/>
      <c r="X559" s="219"/>
      <c r="Y559" s="384"/>
      <c r="Z559" s="1043"/>
      <c r="AA559" s="219"/>
      <c r="AB559" s="384"/>
      <c r="AC559" s="1043"/>
      <c r="AD559" s="219"/>
      <c r="AE559" s="384"/>
      <c r="AF559" s="1043"/>
      <c r="AG559" s="385"/>
      <c r="AH559" s="228"/>
      <c r="AI559" s="386"/>
      <c r="AJ559" s="228"/>
      <c r="AK559" s="386"/>
      <c r="AL559" s="228"/>
      <c r="AM559" s="386"/>
      <c r="AN559" s="228"/>
      <c r="AO559" s="386"/>
    </row>
    <row r="560" spans="3:41" s="1092" customFormat="1" ht="30.75" customHeight="1">
      <c r="C560" s="1091"/>
      <c r="D560" s="387"/>
      <c r="E560" s="216"/>
      <c r="F560" s="365"/>
      <c r="G560" s="366"/>
      <c r="H560" s="367"/>
      <c r="I560" s="368"/>
      <c r="J560" s="369"/>
      <c r="K560" s="370"/>
      <c r="L560" s="1168"/>
      <c r="M560" s="370"/>
      <c r="N560" s="382"/>
      <c r="O560" s="381"/>
      <c r="P560" s="382"/>
      <c r="Q560" s="383"/>
      <c r="R560" s="219"/>
      <c r="S560" s="384"/>
      <c r="T560" s="1043"/>
      <c r="U560" s="219"/>
      <c r="V560" s="384"/>
      <c r="W560" s="1043"/>
      <c r="X560" s="219"/>
      <c r="Y560" s="384"/>
      <c r="Z560" s="1043"/>
      <c r="AA560" s="219"/>
      <c r="AB560" s="384"/>
      <c r="AC560" s="1043"/>
      <c r="AD560" s="219"/>
      <c r="AE560" s="384"/>
      <c r="AF560" s="1043"/>
      <c r="AG560" s="385"/>
      <c r="AH560" s="228"/>
      <c r="AI560" s="386"/>
      <c r="AJ560" s="228"/>
      <c r="AK560" s="386"/>
      <c r="AL560" s="228"/>
      <c r="AM560" s="386"/>
      <c r="AN560" s="228"/>
      <c r="AO560" s="386"/>
    </row>
    <row r="561" spans="3:41" s="1092" customFormat="1" ht="30.75" customHeight="1">
      <c r="C561" s="1091"/>
      <c r="D561" s="387"/>
      <c r="E561" s="216"/>
      <c r="F561" s="365"/>
      <c r="G561" s="366"/>
      <c r="H561" s="367"/>
      <c r="I561" s="368"/>
      <c r="J561" s="369"/>
      <c r="K561" s="370"/>
      <c r="L561" s="1168"/>
      <c r="M561" s="370"/>
      <c r="N561" s="382"/>
      <c r="O561" s="381"/>
      <c r="P561" s="382"/>
      <c r="Q561" s="383"/>
      <c r="R561" s="219"/>
      <c r="S561" s="384"/>
      <c r="T561" s="1043"/>
      <c r="U561" s="219"/>
      <c r="V561" s="384"/>
      <c r="W561" s="1043"/>
      <c r="X561" s="219"/>
      <c r="Y561" s="384"/>
      <c r="Z561" s="1043"/>
      <c r="AA561" s="219"/>
      <c r="AB561" s="384"/>
      <c r="AC561" s="1043"/>
      <c r="AD561" s="219"/>
      <c r="AE561" s="384"/>
      <c r="AF561" s="1043"/>
      <c r="AG561" s="385"/>
      <c r="AH561" s="228"/>
      <c r="AI561" s="386"/>
      <c r="AJ561" s="228"/>
      <c r="AK561" s="386"/>
      <c r="AL561" s="228"/>
      <c r="AM561" s="386"/>
      <c r="AN561" s="228"/>
      <c r="AO561" s="386"/>
    </row>
    <row r="562" spans="3:41" s="1092" customFormat="1" ht="30.75" customHeight="1">
      <c r="C562" s="1091"/>
      <c r="D562" s="387"/>
      <c r="E562" s="216"/>
      <c r="F562" s="365"/>
      <c r="G562" s="366"/>
      <c r="H562" s="367"/>
      <c r="I562" s="368"/>
      <c r="J562" s="369"/>
      <c r="K562" s="370"/>
      <c r="L562" s="1168"/>
      <c r="M562" s="370"/>
      <c r="N562" s="382"/>
      <c r="O562" s="381"/>
      <c r="P562" s="382"/>
      <c r="Q562" s="383"/>
      <c r="R562" s="219"/>
      <c r="S562" s="384"/>
      <c r="T562" s="1043"/>
      <c r="U562" s="219"/>
      <c r="V562" s="384"/>
      <c r="W562" s="1043"/>
      <c r="X562" s="219"/>
      <c r="Y562" s="384"/>
      <c r="Z562" s="1043"/>
      <c r="AA562" s="219"/>
      <c r="AB562" s="384"/>
      <c r="AC562" s="1043"/>
      <c r="AD562" s="219"/>
      <c r="AE562" s="384"/>
      <c r="AF562" s="1043"/>
      <c r="AG562" s="385"/>
      <c r="AH562" s="228"/>
      <c r="AI562" s="386"/>
      <c r="AJ562" s="228"/>
      <c r="AK562" s="386"/>
      <c r="AL562" s="228"/>
      <c r="AM562" s="386"/>
      <c r="AN562" s="228"/>
      <c r="AO562" s="386"/>
    </row>
    <row r="563" spans="3:41" s="1092" customFormat="1" ht="30.75" customHeight="1">
      <c r="C563" s="1091"/>
      <c r="D563" s="387"/>
      <c r="E563" s="216"/>
      <c r="F563" s="365"/>
      <c r="G563" s="366"/>
      <c r="H563" s="367"/>
      <c r="I563" s="368"/>
      <c r="J563" s="369"/>
      <c r="K563" s="370"/>
      <c r="L563" s="1168"/>
      <c r="M563" s="370"/>
      <c r="N563" s="382"/>
      <c r="O563" s="381"/>
      <c r="P563" s="382"/>
      <c r="Q563" s="383"/>
      <c r="R563" s="219"/>
      <c r="S563" s="384"/>
      <c r="T563" s="1043"/>
      <c r="U563" s="219"/>
      <c r="V563" s="384"/>
      <c r="W563" s="1043"/>
      <c r="X563" s="219"/>
      <c r="Y563" s="384"/>
      <c r="Z563" s="1043"/>
      <c r="AA563" s="219"/>
      <c r="AB563" s="384"/>
      <c r="AC563" s="1043"/>
      <c r="AD563" s="219"/>
      <c r="AE563" s="384"/>
      <c r="AF563" s="1043"/>
      <c r="AG563" s="385"/>
      <c r="AH563" s="228"/>
      <c r="AI563" s="386"/>
      <c r="AJ563" s="228"/>
      <c r="AK563" s="386"/>
      <c r="AL563" s="228"/>
      <c r="AM563" s="386"/>
      <c r="AN563" s="228"/>
      <c r="AO563" s="386"/>
    </row>
    <row r="564" spans="3:41" s="1092" customFormat="1" ht="30.75" customHeight="1">
      <c r="C564" s="1091"/>
      <c r="D564" s="387"/>
      <c r="E564" s="216"/>
      <c r="F564" s="365"/>
      <c r="G564" s="366"/>
      <c r="H564" s="367"/>
      <c r="I564" s="368"/>
      <c r="J564" s="369"/>
      <c r="K564" s="370"/>
      <c r="L564" s="1168"/>
      <c r="M564" s="370"/>
      <c r="N564" s="382"/>
      <c r="O564" s="381"/>
      <c r="P564" s="382"/>
      <c r="Q564" s="383"/>
      <c r="R564" s="219"/>
      <c r="S564" s="384"/>
      <c r="T564" s="1043"/>
      <c r="U564" s="219"/>
      <c r="V564" s="384"/>
      <c r="W564" s="1043"/>
      <c r="X564" s="219"/>
      <c r="Y564" s="384"/>
      <c r="Z564" s="1043"/>
      <c r="AA564" s="219"/>
      <c r="AB564" s="384"/>
      <c r="AC564" s="1043"/>
      <c r="AD564" s="219"/>
      <c r="AE564" s="384"/>
      <c r="AF564" s="1043"/>
      <c r="AG564" s="385"/>
      <c r="AH564" s="228"/>
      <c r="AI564" s="386"/>
      <c r="AJ564" s="228"/>
      <c r="AK564" s="386"/>
      <c r="AL564" s="228"/>
      <c r="AM564" s="386"/>
      <c r="AN564" s="228"/>
      <c r="AO564" s="386"/>
    </row>
    <row r="565" spans="3:41" s="1092" customFormat="1" ht="30.75" customHeight="1">
      <c r="C565" s="1091"/>
      <c r="D565" s="387"/>
      <c r="E565" s="216"/>
      <c r="F565" s="365"/>
      <c r="G565" s="366"/>
      <c r="H565" s="367"/>
      <c r="I565" s="368"/>
      <c r="J565" s="369"/>
      <c r="K565" s="370"/>
      <c r="L565" s="1168"/>
      <c r="M565" s="370"/>
      <c r="N565" s="382"/>
      <c r="O565" s="381"/>
      <c r="P565" s="382"/>
      <c r="Q565" s="383"/>
      <c r="R565" s="219"/>
      <c r="S565" s="384"/>
      <c r="T565" s="1043"/>
      <c r="U565" s="219"/>
      <c r="V565" s="384"/>
      <c r="W565" s="1043"/>
      <c r="X565" s="219"/>
      <c r="Y565" s="384"/>
      <c r="Z565" s="1043"/>
      <c r="AA565" s="219"/>
      <c r="AB565" s="384"/>
      <c r="AC565" s="1043"/>
      <c r="AD565" s="219"/>
      <c r="AE565" s="384"/>
      <c r="AF565" s="1043"/>
      <c r="AG565" s="385"/>
      <c r="AH565" s="228"/>
      <c r="AI565" s="386"/>
      <c r="AJ565" s="228"/>
      <c r="AK565" s="386"/>
      <c r="AL565" s="228"/>
      <c r="AM565" s="386"/>
      <c r="AN565" s="228"/>
      <c r="AO565" s="386"/>
    </row>
    <row r="566" spans="3:41" s="1092" customFormat="1" ht="30.75" customHeight="1">
      <c r="C566" s="1091"/>
      <c r="D566" s="387"/>
      <c r="E566" s="216"/>
      <c r="F566" s="365"/>
      <c r="G566" s="366"/>
      <c r="H566" s="367"/>
      <c r="I566" s="368"/>
      <c r="J566" s="369"/>
      <c r="K566" s="370"/>
      <c r="L566" s="1168"/>
      <c r="M566" s="370"/>
      <c r="N566" s="382"/>
      <c r="O566" s="381"/>
      <c r="P566" s="382"/>
      <c r="Q566" s="383"/>
      <c r="R566" s="219"/>
      <c r="S566" s="384"/>
      <c r="T566" s="1043"/>
      <c r="U566" s="219"/>
      <c r="V566" s="384"/>
      <c r="W566" s="1043"/>
      <c r="X566" s="219"/>
      <c r="Y566" s="384"/>
      <c r="Z566" s="1043"/>
      <c r="AA566" s="219"/>
      <c r="AB566" s="384"/>
      <c r="AC566" s="1043"/>
      <c r="AD566" s="219"/>
      <c r="AE566" s="384"/>
      <c r="AF566" s="1043"/>
      <c r="AG566" s="385"/>
      <c r="AH566" s="228"/>
      <c r="AI566" s="386"/>
      <c r="AJ566" s="228"/>
      <c r="AK566" s="386"/>
      <c r="AL566" s="228"/>
      <c r="AM566" s="386"/>
      <c r="AN566" s="228"/>
      <c r="AO566" s="386"/>
    </row>
    <row r="567" spans="3:41" s="1092" customFormat="1" ht="30.75" customHeight="1">
      <c r="C567" s="1091"/>
      <c r="D567" s="387"/>
      <c r="E567" s="216"/>
      <c r="F567" s="365"/>
      <c r="G567" s="366"/>
      <c r="H567" s="367"/>
      <c r="I567" s="368"/>
      <c r="J567" s="369"/>
      <c r="K567" s="370"/>
      <c r="L567" s="1168"/>
      <c r="M567" s="370"/>
      <c r="N567" s="382"/>
      <c r="O567" s="381"/>
      <c r="P567" s="382"/>
      <c r="Q567" s="383"/>
      <c r="R567" s="219"/>
      <c r="S567" s="384"/>
      <c r="T567" s="1043"/>
      <c r="U567" s="219"/>
      <c r="V567" s="384"/>
      <c r="W567" s="1043"/>
      <c r="X567" s="219"/>
      <c r="Y567" s="384"/>
      <c r="Z567" s="1043"/>
      <c r="AA567" s="219"/>
      <c r="AB567" s="384"/>
      <c r="AC567" s="1043"/>
      <c r="AD567" s="219"/>
      <c r="AE567" s="384"/>
      <c r="AF567" s="1043"/>
      <c r="AG567" s="385"/>
      <c r="AH567" s="228"/>
      <c r="AI567" s="386"/>
      <c r="AJ567" s="228"/>
      <c r="AK567" s="386"/>
      <c r="AL567" s="228"/>
      <c r="AM567" s="386"/>
      <c r="AN567" s="228"/>
      <c r="AO567" s="386"/>
    </row>
    <row r="568" spans="3:41" s="1092" customFormat="1" ht="30.75" customHeight="1">
      <c r="C568" s="1091"/>
      <c r="D568" s="387"/>
      <c r="E568" s="216"/>
      <c r="F568" s="365"/>
      <c r="G568" s="366"/>
      <c r="H568" s="367"/>
      <c r="I568" s="368"/>
      <c r="J568" s="369"/>
      <c r="K568" s="370"/>
      <c r="L568" s="1168"/>
      <c r="M568" s="370"/>
      <c r="N568" s="382"/>
      <c r="O568" s="381"/>
      <c r="P568" s="382"/>
      <c r="Q568" s="383"/>
      <c r="R568" s="219"/>
      <c r="S568" s="384"/>
      <c r="T568" s="1043"/>
      <c r="U568" s="219"/>
      <c r="V568" s="384"/>
      <c r="W568" s="1043"/>
      <c r="X568" s="219"/>
      <c r="Y568" s="384"/>
      <c r="Z568" s="1043"/>
      <c r="AA568" s="219"/>
      <c r="AB568" s="384"/>
      <c r="AC568" s="1043"/>
      <c r="AD568" s="219"/>
      <c r="AE568" s="384"/>
      <c r="AF568" s="1043"/>
      <c r="AG568" s="385"/>
      <c r="AH568" s="228"/>
      <c r="AI568" s="386"/>
      <c r="AJ568" s="228"/>
      <c r="AK568" s="386"/>
      <c r="AL568" s="228"/>
      <c r="AM568" s="386"/>
      <c r="AN568" s="228"/>
      <c r="AO568" s="386"/>
    </row>
    <row r="569" spans="3:41" s="1092" customFormat="1" ht="30.75" customHeight="1">
      <c r="C569" s="1091"/>
      <c r="D569" s="387"/>
      <c r="E569" s="216"/>
      <c r="F569" s="365"/>
      <c r="G569" s="366"/>
      <c r="H569" s="367"/>
      <c r="I569" s="368"/>
      <c r="J569" s="369"/>
      <c r="K569" s="370"/>
      <c r="L569" s="1168"/>
      <c r="M569" s="370"/>
      <c r="N569" s="382"/>
      <c r="O569" s="381"/>
      <c r="P569" s="382"/>
      <c r="Q569" s="383"/>
      <c r="R569" s="219"/>
      <c r="S569" s="384"/>
      <c r="T569" s="1043"/>
      <c r="U569" s="219"/>
      <c r="V569" s="384"/>
      <c r="W569" s="1043"/>
      <c r="X569" s="219"/>
      <c r="Y569" s="384"/>
      <c r="Z569" s="1043"/>
      <c r="AA569" s="219"/>
      <c r="AB569" s="384"/>
      <c r="AC569" s="1043"/>
      <c r="AD569" s="219"/>
      <c r="AE569" s="384"/>
      <c r="AF569" s="1043"/>
      <c r="AG569" s="385"/>
      <c r="AH569" s="228"/>
      <c r="AI569" s="386"/>
      <c r="AJ569" s="228"/>
      <c r="AK569" s="386"/>
      <c r="AL569" s="228"/>
      <c r="AM569" s="386"/>
      <c r="AN569" s="228"/>
      <c r="AO569" s="386"/>
    </row>
    <row r="570" spans="3:41" s="1092" customFormat="1" ht="30.75" customHeight="1">
      <c r="C570" s="1091"/>
      <c r="D570" s="387"/>
      <c r="E570" s="216"/>
      <c r="F570" s="365"/>
      <c r="G570" s="366"/>
      <c r="H570" s="367"/>
      <c r="I570" s="368"/>
      <c r="J570" s="369"/>
      <c r="K570" s="370"/>
      <c r="L570" s="1168"/>
      <c r="M570" s="370"/>
      <c r="N570" s="382"/>
      <c r="O570" s="381"/>
      <c r="P570" s="382"/>
      <c r="Q570" s="383"/>
      <c r="R570" s="219"/>
      <c r="S570" s="384"/>
      <c r="T570" s="1043"/>
      <c r="U570" s="219"/>
      <c r="V570" s="384"/>
      <c r="W570" s="1043"/>
      <c r="X570" s="219"/>
      <c r="Y570" s="384"/>
      <c r="Z570" s="1043"/>
      <c r="AA570" s="219"/>
      <c r="AB570" s="384"/>
      <c r="AC570" s="1043"/>
      <c r="AD570" s="219"/>
      <c r="AE570" s="384"/>
      <c r="AF570" s="1043"/>
      <c r="AG570" s="385"/>
      <c r="AH570" s="228"/>
      <c r="AI570" s="386"/>
      <c r="AJ570" s="228"/>
      <c r="AK570" s="386"/>
      <c r="AL570" s="228"/>
      <c r="AM570" s="386"/>
      <c r="AN570" s="228"/>
      <c r="AO570" s="386"/>
    </row>
    <row r="571" spans="3:41" s="1092" customFormat="1" ht="30.75" customHeight="1">
      <c r="C571" s="1091"/>
      <c r="D571" s="387"/>
      <c r="E571" s="216"/>
      <c r="F571" s="365"/>
      <c r="G571" s="366"/>
      <c r="H571" s="367"/>
      <c r="I571" s="368"/>
      <c r="J571" s="369"/>
      <c r="K571" s="370"/>
      <c r="L571" s="1168"/>
      <c r="M571" s="370"/>
      <c r="N571" s="382"/>
      <c r="O571" s="381"/>
      <c r="P571" s="382"/>
      <c r="Q571" s="383"/>
      <c r="R571" s="219"/>
      <c r="S571" s="384"/>
      <c r="T571" s="1043"/>
      <c r="U571" s="219"/>
      <c r="V571" s="384"/>
      <c r="W571" s="1043"/>
      <c r="X571" s="219"/>
      <c r="Y571" s="384"/>
      <c r="Z571" s="1043"/>
      <c r="AA571" s="219"/>
      <c r="AB571" s="384"/>
      <c r="AC571" s="1043"/>
      <c r="AD571" s="219"/>
      <c r="AE571" s="384"/>
      <c r="AF571" s="1043"/>
      <c r="AG571" s="385"/>
      <c r="AH571" s="228"/>
      <c r="AI571" s="386"/>
      <c r="AJ571" s="228"/>
      <c r="AK571" s="386"/>
      <c r="AL571" s="228"/>
      <c r="AM571" s="386"/>
      <c r="AN571" s="228"/>
      <c r="AO571" s="386"/>
    </row>
    <row r="572" spans="3:41" s="1092" customFormat="1" ht="30.75" customHeight="1">
      <c r="C572" s="1091"/>
      <c r="D572" s="387"/>
      <c r="E572" s="216"/>
      <c r="F572" s="365"/>
      <c r="G572" s="366"/>
      <c r="H572" s="367"/>
      <c r="I572" s="368"/>
      <c r="J572" s="369"/>
      <c r="K572" s="370"/>
      <c r="L572" s="1168"/>
      <c r="M572" s="370"/>
      <c r="N572" s="382"/>
      <c r="O572" s="381"/>
      <c r="P572" s="382"/>
      <c r="Q572" s="383"/>
      <c r="R572" s="219"/>
      <c r="S572" s="384"/>
      <c r="T572" s="1043"/>
      <c r="U572" s="219"/>
      <c r="V572" s="384"/>
      <c r="W572" s="1043"/>
      <c r="X572" s="219"/>
      <c r="Y572" s="384"/>
      <c r="Z572" s="1043"/>
      <c r="AA572" s="219"/>
      <c r="AB572" s="384"/>
      <c r="AC572" s="1043"/>
      <c r="AD572" s="219"/>
      <c r="AE572" s="384"/>
      <c r="AF572" s="1043"/>
      <c r="AG572" s="385"/>
      <c r="AH572" s="228"/>
      <c r="AI572" s="386"/>
      <c r="AJ572" s="228"/>
      <c r="AK572" s="386"/>
      <c r="AL572" s="228"/>
      <c r="AM572" s="386"/>
      <c r="AN572" s="228"/>
      <c r="AO572" s="386"/>
    </row>
    <row r="573" spans="3:41" s="1092" customFormat="1" ht="30.75" customHeight="1">
      <c r="C573" s="1091"/>
      <c r="D573" s="387"/>
      <c r="E573" s="216"/>
      <c r="F573" s="365"/>
      <c r="G573" s="366"/>
      <c r="H573" s="367"/>
      <c r="I573" s="368"/>
      <c r="J573" s="369"/>
      <c r="K573" s="370"/>
      <c r="L573" s="1168"/>
      <c r="M573" s="370"/>
      <c r="N573" s="382"/>
      <c r="O573" s="381"/>
      <c r="P573" s="382"/>
      <c r="Q573" s="383"/>
      <c r="R573" s="219"/>
      <c r="S573" s="384"/>
      <c r="T573" s="1043"/>
      <c r="U573" s="219"/>
      <c r="V573" s="384"/>
      <c r="W573" s="1043"/>
      <c r="X573" s="219"/>
      <c r="Y573" s="384"/>
      <c r="Z573" s="1043"/>
      <c r="AA573" s="219"/>
      <c r="AB573" s="384"/>
      <c r="AC573" s="1043"/>
      <c r="AD573" s="219"/>
      <c r="AE573" s="384"/>
      <c r="AF573" s="1043"/>
      <c r="AG573" s="385"/>
      <c r="AH573" s="228"/>
      <c r="AI573" s="386"/>
      <c r="AJ573" s="228"/>
      <c r="AK573" s="386"/>
      <c r="AL573" s="228"/>
      <c r="AM573" s="386"/>
      <c r="AN573" s="228"/>
      <c r="AO573" s="386"/>
    </row>
    <row r="574" spans="3:41" s="1092" customFormat="1" ht="30.75" customHeight="1">
      <c r="C574" s="1091"/>
      <c r="D574" s="387"/>
      <c r="E574" s="216"/>
      <c r="F574" s="365"/>
      <c r="G574" s="366"/>
      <c r="H574" s="367"/>
      <c r="I574" s="368"/>
      <c r="J574" s="369"/>
      <c r="K574" s="370"/>
      <c r="L574" s="1168"/>
      <c r="M574" s="370"/>
      <c r="N574" s="382"/>
      <c r="O574" s="381"/>
      <c r="P574" s="382"/>
      <c r="Q574" s="383"/>
      <c r="R574" s="219"/>
      <c r="S574" s="384"/>
      <c r="T574" s="1043"/>
      <c r="U574" s="219"/>
      <c r="V574" s="384"/>
      <c r="W574" s="1043"/>
      <c r="X574" s="219"/>
      <c r="Y574" s="384"/>
      <c r="Z574" s="1043"/>
      <c r="AA574" s="219"/>
      <c r="AB574" s="384"/>
      <c r="AC574" s="1043"/>
      <c r="AD574" s="219"/>
      <c r="AE574" s="384"/>
      <c r="AF574" s="1043"/>
      <c r="AG574" s="385"/>
      <c r="AH574" s="228"/>
      <c r="AI574" s="386"/>
      <c r="AJ574" s="228"/>
      <c r="AK574" s="386"/>
      <c r="AL574" s="228"/>
      <c r="AM574" s="386"/>
      <c r="AN574" s="228"/>
      <c r="AO574" s="386"/>
    </row>
    <row r="575" spans="3:41" s="1092" customFormat="1" ht="30.75" customHeight="1">
      <c r="C575" s="1091"/>
      <c r="D575" s="387"/>
      <c r="E575" s="216"/>
      <c r="F575" s="365"/>
      <c r="G575" s="366"/>
      <c r="H575" s="367"/>
      <c r="I575" s="368"/>
      <c r="J575" s="369"/>
      <c r="K575" s="370"/>
      <c r="L575" s="1168"/>
      <c r="M575" s="370"/>
      <c r="N575" s="382"/>
      <c r="O575" s="381"/>
      <c r="P575" s="382"/>
      <c r="Q575" s="383"/>
      <c r="R575" s="219"/>
      <c r="S575" s="384"/>
      <c r="T575" s="1043"/>
      <c r="U575" s="219"/>
      <c r="V575" s="384"/>
      <c r="W575" s="1043"/>
      <c r="X575" s="219"/>
      <c r="Y575" s="384"/>
      <c r="Z575" s="1043"/>
      <c r="AA575" s="219"/>
      <c r="AB575" s="384"/>
      <c r="AC575" s="1043"/>
      <c r="AD575" s="219"/>
      <c r="AE575" s="384"/>
      <c r="AF575" s="1043"/>
      <c r="AG575" s="385"/>
      <c r="AH575" s="228"/>
      <c r="AI575" s="386"/>
      <c r="AJ575" s="228"/>
      <c r="AK575" s="386"/>
      <c r="AL575" s="228"/>
      <c r="AM575" s="386"/>
      <c r="AN575" s="228"/>
      <c r="AO575" s="386"/>
    </row>
    <row r="576" spans="3:41" s="1092" customFormat="1" ht="30.75" customHeight="1">
      <c r="C576" s="1091"/>
      <c r="D576" s="387"/>
      <c r="E576" s="216"/>
      <c r="F576" s="365"/>
      <c r="G576" s="366"/>
      <c r="H576" s="367"/>
      <c r="I576" s="368"/>
      <c r="J576" s="369"/>
      <c r="K576" s="370"/>
      <c r="L576" s="1168"/>
      <c r="M576" s="370"/>
      <c r="N576" s="382"/>
      <c r="O576" s="381"/>
      <c r="P576" s="382"/>
      <c r="Q576" s="383"/>
      <c r="R576" s="219"/>
      <c r="S576" s="384"/>
      <c r="T576" s="1043"/>
      <c r="U576" s="219"/>
      <c r="V576" s="384"/>
      <c r="W576" s="1043"/>
      <c r="X576" s="219"/>
      <c r="Y576" s="384"/>
      <c r="Z576" s="1043"/>
      <c r="AA576" s="219"/>
      <c r="AB576" s="384"/>
      <c r="AC576" s="1043"/>
      <c r="AD576" s="219"/>
      <c r="AE576" s="384"/>
      <c r="AF576" s="1043"/>
      <c r="AG576" s="385"/>
      <c r="AH576" s="228"/>
      <c r="AI576" s="386"/>
      <c r="AJ576" s="228"/>
      <c r="AK576" s="386"/>
      <c r="AL576" s="228"/>
      <c r="AM576" s="386"/>
      <c r="AN576" s="228"/>
      <c r="AO576" s="386"/>
    </row>
    <row r="577" spans="3:41" s="1092" customFormat="1" ht="30.75" customHeight="1">
      <c r="C577" s="1091"/>
      <c r="D577" s="387"/>
      <c r="E577" s="216"/>
      <c r="F577" s="365"/>
      <c r="G577" s="366"/>
      <c r="H577" s="367"/>
      <c r="I577" s="368"/>
      <c r="J577" s="369"/>
      <c r="K577" s="370"/>
      <c r="L577" s="1168"/>
      <c r="M577" s="370"/>
      <c r="N577" s="382"/>
      <c r="O577" s="381"/>
      <c r="P577" s="382"/>
      <c r="Q577" s="383"/>
      <c r="R577" s="219"/>
      <c r="S577" s="384"/>
      <c r="T577" s="1043"/>
      <c r="U577" s="219"/>
      <c r="V577" s="384"/>
      <c r="W577" s="1043"/>
      <c r="X577" s="219"/>
      <c r="Y577" s="384"/>
      <c r="Z577" s="1043"/>
      <c r="AA577" s="219"/>
      <c r="AB577" s="384"/>
      <c r="AC577" s="1043"/>
      <c r="AD577" s="219"/>
      <c r="AE577" s="384"/>
      <c r="AF577" s="1043"/>
      <c r="AG577" s="385"/>
      <c r="AH577" s="228"/>
      <c r="AI577" s="386"/>
      <c r="AJ577" s="228"/>
      <c r="AK577" s="386"/>
      <c r="AL577" s="228"/>
      <c r="AM577" s="386"/>
      <c r="AN577" s="228"/>
      <c r="AO577" s="386"/>
    </row>
    <row r="578" spans="3:41" s="1092" customFormat="1" ht="30.75" customHeight="1">
      <c r="C578" s="1091"/>
      <c r="D578" s="387"/>
      <c r="E578" s="216"/>
      <c r="F578" s="365"/>
      <c r="G578" s="366"/>
      <c r="H578" s="367"/>
      <c r="I578" s="368"/>
      <c r="J578" s="369"/>
      <c r="K578" s="370"/>
      <c r="L578" s="1168"/>
      <c r="M578" s="370"/>
      <c r="N578" s="382"/>
      <c r="O578" s="381"/>
      <c r="P578" s="382"/>
      <c r="Q578" s="383"/>
      <c r="R578" s="219"/>
      <c r="S578" s="384"/>
      <c r="T578" s="1043"/>
      <c r="U578" s="219"/>
      <c r="V578" s="384"/>
      <c r="W578" s="1043"/>
      <c r="X578" s="219"/>
      <c r="Y578" s="384"/>
      <c r="Z578" s="1043"/>
      <c r="AA578" s="219"/>
      <c r="AB578" s="384"/>
      <c r="AC578" s="1043"/>
      <c r="AD578" s="219"/>
      <c r="AE578" s="384"/>
      <c r="AF578" s="1043"/>
      <c r="AG578" s="385"/>
      <c r="AH578" s="228"/>
      <c r="AI578" s="386"/>
      <c r="AJ578" s="228"/>
      <c r="AK578" s="386"/>
      <c r="AL578" s="228"/>
      <c r="AM578" s="386"/>
      <c r="AN578" s="228"/>
      <c r="AO578" s="386"/>
    </row>
    <row r="579" spans="3:41" s="1092" customFormat="1" ht="30.75" customHeight="1">
      <c r="C579" s="1091"/>
      <c r="D579" s="387"/>
      <c r="E579" s="216"/>
      <c r="F579" s="365"/>
      <c r="G579" s="366"/>
      <c r="H579" s="367"/>
      <c r="I579" s="368"/>
      <c r="J579" s="369"/>
      <c r="K579" s="370"/>
      <c r="L579" s="1168"/>
      <c r="M579" s="370"/>
      <c r="N579" s="382"/>
      <c r="O579" s="381"/>
      <c r="P579" s="382"/>
      <c r="Q579" s="383"/>
      <c r="R579" s="219"/>
      <c r="S579" s="384"/>
      <c r="T579" s="1043"/>
      <c r="U579" s="219"/>
      <c r="V579" s="384"/>
      <c r="W579" s="1043"/>
      <c r="X579" s="219"/>
      <c r="Y579" s="384"/>
      <c r="Z579" s="1043"/>
      <c r="AA579" s="219"/>
      <c r="AB579" s="384"/>
      <c r="AC579" s="1043"/>
      <c r="AD579" s="219"/>
      <c r="AE579" s="384"/>
      <c r="AF579" s="1043"/>
      <c r="AG579" s="385"/>
      <c r="AH579" s="228"/>
      <c r="AI579" s="386"/>
      <c r="AJ579" s="228"/>
      <c r="AK579" s="386"/>
      <c r="AL579" s="228"/>
      <c r="AM579" s="386"/>
      <c r="AN579" s="228"/>
      <c r="AO579" s="386"/>
    </row>
    <row r="580" spans="3:41" s="1092" customFormat="1" ht="30.75" customHeight="1">
      <c r="C580" s="1091"/>
      <c r="D580" s="387"/>
      <c r="E580" s="216"/>
      <c r="F580" s="365"/>
      <c r="G580" s="366"/>
      <c r="H580" s="367"/>
      <c r="I580" s="368"/>
      <c r="J580" s="369"/>
      <c r="K580" s="370"/>
      <c r="L580" s="1168"/>
      <c r="M580" s="370"/>
      <c r="N580" s="382"/>
      <c r="O580" s="381"/>
      <c r="P580" s="382"/>
      <c r="Q580" s="383"/>
      <c r="R580" s="219"/>
      <c r="S580" s="384"/>
      <c r="T580" s="1043"/>
      <c r="U580" s="219"/>
      <c r="V580" s="384"/>
      <c r="W580" s="1043"/>
      <c r="X580" s="219"/>
      <c r="Y580" s="384"/>
      <c r="Z580" s="1043"/>
      <c r="AA580" s="219"/>
      <c r="AB580" s="384"/>
      <c r="AC580" s="1043"/>
      <c r="AD580" s="219"/>
      <c r="AE580" s="384"/>
      <c r="AF580" s="1043"/>
      <c r="AG580" s="385"/>
      <c r="AH580" s="228"/>
      <c r="AI580" s="386"/>
      <c r="AJ580" s="228"/>
      <c r="AK580" s="386"/>
      <c r="AL580" s="228"/>
      <c r="AM580" s="386"/>
      <c r="AN580" s="228"/>
      <c r="AO580" s="386"/>
    </row>
    <row r="581" spans="3:41" s="1092" customFormat="1" ht="30.75" customHeight="1">
      <c r="C581" s="1091"/>
      <c r="D581" s="387"/>
      <c r="E581" s="216"/>
      <c r="F581" s="365"/>
      <c r="G581" s="366"/>
      <c r="H581" s="367"/>
      <c r="I581" s="368"/>
      <c r="J581" s="369"/>
      <c r="K581" s="370"/>
      <c r="L581" s="1168"/>
      <c r="M581" s="370"/>
      <c r="N581" s="382"/>
      <c r="O581" s="381"/>
      <c r="P581" s="382"/>
      <c r="Q581" s="383"/>
      <c r="R581" s="219"/>
      <c r="S581" s="384"/>
      <c r="T581" s="1043"/>
      <c r="U581" s="219"/>
      <c r="V581" s="384"/>
      <c r="W581" s="1043"/>
      <c r="X581" s="219"/>
      <c r="Y581" s="384"/>
      <c r="Z581" s="1043"/>
      <c r="AA581" s="219"/>
      <c r="AB581" s="384"/>
      <c r="AC581" s="1043"/>
      <c r="AD581" s="219"/>
      <c r="AE581" s="384"/>
      <c r="AF581" s="1043"/>
      <c r="AG581" s="385"/>
      <c r="AH581" s="228"/>
      <c r="AI581" s="386"/>
      <c r="AJ581" s="228"/>
      <c r="AK581" s="386"/>
      <c r="AL581" s="228"/>
      <c r="AM581" s="386"/>
      <c r="AN581" s="228"/>
      <c r="AO581" s="386"/>
    </row>
    <row r="582" spans="3:41" s="1092" customFormat="1" ht="30.75" customHeight="1">
      <c r="C582" s="1091"/>
      <c r="D582" s="387"/>
      <c r="E582" s="216"/>
      <c r="F582" s="365"/>
      <c r="G582" s="366"/>
      <c r="H582" s="367"/>
      <c r="I582" s="368"/>
      <c r="J582" s="369"/>
      <c r="K582" s="370"/>
      <c r="L582" s="1168"/>
      <c r="M582" s="370"/>
      <c r="N582" s="382"/>
      <c r="O582" s="381"/>
      <c r="P582" s="382"/>
      <c r="Q582" s="383"/>
      <c r="R582" s="219"/>
      <c r="S582" s="384"/>
      <c r="T582" s="1043"/>
      <c r="U582" s="219"/>
      <c r="V582" s="384"/>
      <c r="W582" s="1043"/>
      <c r="X582" s="219"/>
      <c r="Y582" s="384"/>
      <c r="Z582" s="1043"/>
      <c r="AA582" s="219"/>
      <c r="AB582" s="384"/>
      <c r="AC582" s="1043"/>
      <c r="AD582" s="219"/>
      <c r="AE582" s="384"/>
      <c r="AF582" s="1043"/>
      <c r="AG582" s="385"/>
      <c r="AH582" s="228"/>
      <c r="AI582" s="386"/>
      <c r="AJ582" s="228"/>
      <c r="AK582" s="386"/>
      <c r="AL582" s="228"/>
      <c r="AM582" s="386"/>
      <c r="AN582" s="228"/>
      <c r="AO582" s="386"/>
    </row>
    <row r="583" spans="3:41" s="1092" customFormat="1" ht="30.75" customHeight="1">
      <c r="C583" s="1091"/>
      <c r="D583" s="387"/>
      <c r="E583" s="216"/>
      <c r="F583" s="365"/>
      <c r="G583" s="366"/>
      <c r="H583" s="367"/>
      <c r="I583" s="368"/>
      <c r="J583" s="369"/>
      <c r="K583" s="370"/>
      <c r="L583" s="1168"/>
      <c r="M583" s="370"/>
      <c r="N583" s="382"/>
      <c r="O583" s="381"/>
      <c r="P583" s="382"/>
      <c r="Q583" s="383"/>
      <c r="R583" s="219"/>
      <c r="S583" s="384"/>
      <c r="T583" s="1043"/>
      <c r="U583" s="219"/>
      <c r="V583" s="384"/>
      <c r="W583" s="1043"/>
      <c r="X583" s="219"/>
      <c r="Y583" s="384"/>
      <c r="Z583" s="1043"/>
      <c r="AA583" s="219"/>
      <c r="AB583" s="384"/>
      <c r="AC583" s="1043"/>
      <c r="AD583" s="219"/>
      <c r="AE583" s="384"/>
      <c r="AF583" s="1043"/>
      <c r="AG583" s="385"/>
      <c r="AH583" s="228"/>
      <c r="AI583" s="386"/>
      <c r="AJ583" s="228"/>
      <c r="AK583" s="386"/>
      <c r="AL583" s="228"/>
      <c r="AM583" s="386"/>
      <c r="AN583" s="228"/>
      <c r="AO583" s="386"/>
    </row>
    <row r="584" spans="3:41" s="1092" customFormat="1" ht="30.75" customHeight="1">
      <c r="C584" s="1091"/>
      <c r="D584" s="387"/>
      <c r="E584" s="216"/>
      <c r="F584" s="365"/>
      <c r="G584" s="366"/>
      <c r="H584" s="367"/>
      <c r="I584" s="368"/>
      <c r="J584" s="369"/>
      <c r="K584" s="370"/>
      <c r="L584" s="1168"/>
      <c r="M584" s="370"/>
      <c r="N584" s="382"/>
      <c r="O584" s="381"/>
      <c r="P584" s="382"/>
      <c r="Q584" s="383"/>
      <c r="R584" s="219"/>
      <c r="S584" s="384"/>
      <c r="T584" s="1043"/>
      <c r="U584" s="219"/>
      <c r="V584" s="384"/>
      <c r="W584" s="1043"/>
      <c r="X584" s="219"/>
      <c r="Y584" s="384"/>
      <c r="Z584" s="1043"/>
      <c r="AA584" s="219"/>
      <c r="AB584" s="384"/>
      <c r="AC584" s="1043"/>
      <c r="AD584" s="219"/>
      <c r="AE584" s="384"/>
      <c r="AF584" s="1043"/>
      <c r="AG584" s="385"/>
      <c r="AH584" s="228"/>
      <c r="AI584" s="386"/>
      <c r="AJ584" s="228"/>
      <c r="AK584" s="386"/>
      <c r="AL584" s="228"/>
      <c r="AM584" s="386"/>
      <c r="AN584" s="228"/>
      <c r="AO584" s="386"/>
    </row>
    <row r="585" spans="3:41" s="1092" customFormat="1" ht="30.75" customHeight="1">
      <c r="C585" s="1091"/>
      <c r="D585" s="387"/>
      <c r="E585" s="216"/>
      <c r="F585" s="365"/>
      <c r="G585" s="366"/>
      <c r="H585" s="367"/>
      <c r="I585" s="368"/>
      <c r="J585" s="369"/>
      <c r="K585" s="370"/>
      <c r="L585" s="1168"/>
      <c r="M585" s="370"/>
      <c r="N585" s="382"/>
      <c r="O585" s="381"/>
      <c r="P585" s="382"/>
      <c r="Q585" s="383"/>
      <c r="R585" s="219"/>
      <c r="S585" s="384"/>
      <c r="T585" s="1043"/>
      <c r="U585" s="219"/>
      <c r="V585" s="384"/>
      <c r="W585" s="1043"/>
      <c r="X585" s="219"/>
      <c r="Y585" s="384"/>
      <c r="Z585" s="1043"/>
      <c r="AA585" s="219"/>
      <c r="AB585" s="384"/>
      <c r="AC585" s="1043"/>
      <c r="AD585" s="219"/>
      <c r="AE585" s="384"/>
      <c r="AF585" s="1043"/>
      <c r="AG585" s="385"/>
      <c r="AH585" s="228"/>
      <c r="AI585" s="386"/>
      <c r="AJ585" s="228"/>
      <c r="AK585" s="386"/>
      <c r="AL585" s="228"/>
      <c r="AM585" s="386"/>
      <c r="AN585" s="228"/>
      <c r="AO585" s="386"/>
    </row>
    <row r="586" spans="3:41" s="1092" customFormat="1" ht="30.75" customHeight="1">
      <c r="C586" s="1091"/>
      <c r="D586" s="387"/>
      <c r="E586" s="216"/>
      <c r="F586" s="365"/>
      <c r="G586" s="366"/>
      <c r="H586" s="367"/>
      <c r="I586" s="368"/>
      <c r="J586" s="369"/>
      <c r="K586" s="370"/>
      <c r="L586" s="1168"/>
      <c r="M586" s="370"/>
      <c r="N586" s="382"/>
      <c r="O586" s="381"/>
      <c r="P586" s="382"/>
      <c r="Q586" s="383"/>
      <c r="R586" s="219"/>
      <c r="S586" s="384"/>
      <c r="T586" s="1043"/>
      <c r="U586" s="219"/>
      <c r="V586" s="384"/>
      <c r="W586" s="1043"/>
      <c r="X586" s="219"/>
      <c r="Y586" s="384"/>
      <c r="Z586" s="1043"/>
      <c r="AA586" s="219"/>
      <c r="AB586" s="384"/>
      <c r="AC586" s="1043"/>
      <c r="AD586" s="219"/>
      <c r="AE586" s="384"/>
      <c r="AF586" s="1043"/>
      <c r="AG586" s="385"/>
      <c r="AH586" s="228"/>
      <c r="AI586" s="386"/>
      <c r="AJ586" s="228"/>
      <c r="AK586" s="386"/>
      <c r="AL586" s="228"/>
      <c r="AM586" s="386"/>
      <c r="AN586" s="228"/>
      <c r="AO586" s="386"/>
    </row>
    <row r="587" spans="3:41" s="1092" customFormat="1" ht="30.75" customHeight="1">
      <c r="C587" s="1091"/>
      <c r="D587" s="387"/>
      <c r="E587" s="216"/>
      <c r="F587" s="365"/>
      <c r="G587" s="366"/>
      <c r="H587" s="367"/>
      <c r="I587" s="368"/>
      <c r="J587" s="369"/>
      <c r="K587" s="370"/>
      <c r="L587" s="1168"/>
      <c r="M587" s="370"/>
      <c r="N587" s="382"/>
      <c r="O587" s="381"/>
      <c r="P587" s="382"/>
      <c r="Q587" s="383"/>
      <c r="R587" s="219"/>
      <c r="S587" s="384"/>
      <c r="T587" s="1043"/>
      <c r="U587" s="219"/>
      <c r="V587" s="384"/>
      <c r="W587" s="1043"/>
      <c r="X587" s="219"/>
      <c r="Y587" s="384"/>
      <c r="Z587" s="1043"/>
      <c r="AA587" s="219"/>
      <c r="AB587" s="384"/>
      <c r="AC587" s="1043"/>
      <c r="AD587" s="219"/>
      <c r="AE587" s="384"/>
      <c r="AF587" s="1043"/>
      <c r="AG587" s="385"/>
      <c r="AH587" s="228"/>
      <c r="AI587" s="386"/>
      <c r="AJ587" s="228"/>
      <c r="AK587" s="386"/>
      <c r="AL587" s="228"/>
      <c r="AM587" s="386"/>
      <c r="AN587" s="228"/>
      <c r="AO587" s="386"/>
    </row>
    <row r="588" spans="3:41" s="1092" customFormat="1" ht="30.75" customHeight="1">
      <c r="C588" s="1091"/>
      <c r="D588" s="387"/>
      <c r="E588" s="216"/>
      <c r="F588" s="365"/>
      <c r="G588" s="366"/>
      <c r="H588" s="367"/>
      <c r="I588" s="368"/>
      <c r="J588" s="369"/>
      <c r="K588" s="370"/>
      <c r="L588" s="1168"/>
      <c r="M588" s="370"/>
      <c r="N588" s="382"/>
      <c r="O588" s="381"/>
      <c r="P588" s="382"/>
      <c r="Q588" s="383"/>
      <c r="R588" s="219"/>
      <c r="S588" s="384"/>
      <c r="T588" s="1043"/>
      <c r="U588" s="219"/>
      <c r="V588" s="384"/>
      <c r="W588" s="1043"/>
      <c r="X588" s="219"/>
      <c r="Y588" s="384"/>
      <c r="Z588" s="1043"/>
      <c r="AA588" s="219"/>
      <c r="AB588" s="384"/>
      <c r="AC588" s="1043"/>
      <c r="AD588" s="219"/>
      <c r="AE588" s="384"/>
      <c r="AF588" s="1043"/>
      <c r="AG588" s="385"/>
      <c r="AH588" s="228"/>
      <c r="AI588" s="386"/>
      <c r="AJ588" s="228"/>
      <c r="AK588" s="386"/>
      <c r="AL588" s="228"/>
      <c r="AM588" s="386"/>
      <c r="AN588" s="228"/>
      <c r="AO588" s="386"/>
    </row>
    <row r="589" spans="3:41" s="1092" customFormat="1" ht="30.75" customHeight="1">
      <c r="C589" s="1091"/>
      <c r="D589" s="387"/>
      <c r="E589" s="216"/>
      <c r="F589" s="365"/>
      <c r="G589" s="366"/>
      <c r="H589" s="367"/>
      <c r="I589" s="368"/>
      <c r="J589" s="369"/>
      <c r="K589" s="370"/>
      <c r="L589" s="1168"/>
      <c r="M589" s="370"/>
      <c r="N589" s="382"/>
      <c r="O589" s="381"/>
      <c r="P589" s="382"/>
      <c r="Q589" s="383"/>
      <c r="R589" s="219"/>
      <c r="S589" s="384"/>
      <c r="T589" s="1043"/>
      <c r="U589" s="219"/>
      <c r="V589" s="384"/>
      <c r="W589" s="1043"/>
      <c r="X589" s="219"/>
      <c r="Y589" s="384"/>
      <c r="Z589" s="1043"/>
      <c r="AA589" s="219"/>
      <c r="AB589" s="384"/>
      <c r="AC589" s="1043"/>
      <c r="AD589" s="219"/>
      <c r="AE589" s="384"/>
      <c r="AF589" s="1043"/>
      <c r="AG589" s="385"/>
      <c r="AH589" s="228"/>
      <c r="AI589" s="386"/>
      <c r="AJ589" s="228"/>
      <c r="AK589" s="386"/>
      <c r="AL589" s="228"/>
      <c r="AM589" s="386"/>
      <c r="AN589" s="228"/>
      <c r="AO589" s="386"/>
    </row>
    <row r="590" spans="3:41" s="1092" customFormat="1" ht="30.75" customHeight="1">
      <c r="C590" s="1091"/>
      <c r="D590" s="387"/>
      <c r="E590" s="216"/>
      <c r="F590" s="365"/>
      <c r="G590" s="366"/>
      <c r="H590" s="367"/>
      <c r="I590" s="368"/>
      <c r="J590" s="369"/>
      <c r="K590" s="370"/>
      <c r="L590" s="1168"/>
      <c r="M590" s="370"/>
      <c r="N590" s="382"/>
      <c r="O590" s="381"/>
      <c r="P590" s="382"/>
      <c r="Q590" s="383"/>
      <c r="R590" s="219"/>
      <c r="S590" s="384"/>
      <c r="T590" s="1043"/>
      <c r="U590" s="219"/>
      <c r="V590" s="384"/>
      <c r="W590" s="1043"/>
      <c r="X590" s="219"/>
      <c r="Y590" s="384"/>
      <c r="Z590" s="1043"/>
      <c r="AA590" s="219"/>
      <c r="AB590" s="384"/>
      <c r="AC590" s="1043"/>
      <c r="AD590" s="219"/>
      <c r="AE590" s="384"/>
      <c r="AF590" s="1043"/>
      <c r="AG590" s="385"/>
      <c r="AH590" s="228"/>
      <c r="AI590" s="386"/>
      <c r="AJ590" s="228"/>
      <c r="AK590" s="386"/>
      <c r="AL590" s="228"/>
      <c r="AM590" s="386"/>
      <c r="AN590" s="228"/>
      <c r="AO590" s="386"/>
    </row>
    <row r="591" spans="3:41" s="1092" customFormat="1" ht="30.75" customHeight="1">
      <c r="C591" s="1091"/>
      <c r="D591" s="387"/>
      <c r="E591" s="216"/>
      <c r="F591" s="365"/>
      <c r="G591" s="366"/>
      <c r="H591" s="367"/>
      <c r="I591" s="368"/>
      <c r="J591" s="369"/>
      <c r="K591" s="370"/>
      <c r="L591" s="1168"/>
      <c r="M591" s="370"/>
      <c r="N591" s="382"/>
      <c r="O591" s="381"/>
      <c r="P591" s="382"/>
      <c r="Q591" s="383"/>
      <c r="R591" s="219"/>
      <c r="S591" s="384"/>
      <c r="T591" s="1043"/>
      <c r="U591" s="219"/>
      <c r="V591" s="384"/>
      <c r="W591" s="1043"/>
      <c r="X591" s="219"/>
      <c r="Y591" s="384"/>
      <c r="Z591" s="1043"/>
      <c r="AA591" s="219"/>
      <c r="AB591" s="384"/>
      <c r="AC591" s="1043"/>
      <c r="AD591" s="219"/>
      <c r="AE591" s="384"/>
      <c r="AF591" s="1043"/>
      <c r="AG591" s="385"/>
      <c r="AH591" s="228"/>
      <c r="AI591" s="386"/>
      <c r="AJ591" s="228"/>
      <c r="AK591" s="386"/>
      <c r="AL591" s="228"/>
      <c r="AM591" s="386"/>
      <c r="AN591" s="228"/>
      <c r="AO591" s="386"/>
    </row>
    <row r="592" spans="3:41" s="1092" customFormat="1" ht="30.75" customHeight="1">
      <c r="C592" s="1091"/>
      <c r="D592" s="387"/>
      <c r="E592" s="216"/>
      <c r="F592" s="365"/>
      <c r="G592" s="366"/>
      <c r="H592" s="367"/>
      <c r="I592" s="368"/>
      <c r="J592" s="369"/>
      <c r="K592" s="370"/>
      <c r="L592" s="1168"/>
      <c r="M592" s="370"/>
      <c r="N592" s="382"/>
      <c r="O592" s="381"/>
      <c r="P592" s="382"/>
      <c r="Q592" s="383"/>
      <c r="R592" s="219"/>
      <c r="S592" s="384"/>
      <c r="T592" s="1043"/>
      <c r="U592" s="219"/>
      <c r="V592" s="384"/>
      <c r="W592" s="1043"/>
      <c r="X592" s="219"/>
      <c r="Y592" s="384"/>
      <c r="Z592" s="1043"/>
      <c r="AA592" s="219"/>
      <c r="AB592" s="384"/>
      <c r="AC592" s="1043"/>
      <c r="AD592" s="219"/>
      <c r="AE592" s="384"/>
      <c r="AF592" s="1043"/>
      <c r="AG592" s="385"/>
      <c r="AH592" s="228"/>
      <c r="AI592" s="386"/>
      <c r="AJ592" s="228"/>
      <c r="AK592" s="386"/>
      <c r="AL592" s="228"/>
      <c r="AM592" s="386"/>
      <c r="AN592" s="228"/>
      <c r="AO592" s="386"/>
    </row>
    <row r="593" spans="3:41" s="1092" customFormat="1" ht="30.75" customHeight="1">
      <c r="C593" s="1091"/>
      <c r="D593" s="387"/>
      <c r="E593" s="216"/>
      <c r="F593" s="365"/>
      <c r="G593" s="366"/>
      <c r="H593" s="367"/>
      <c r="I593" s="368"/>
      <c r="J593" s="369"/>
      <c r="K593" s="370"/>
      <c r="L593" s="1168"/>
      <c r="M593" s="370"/>
      <c r="N593" s="382"/>
      <c r="O593" s="381"/>
      <c r="P593" s="382"/>
      <c r="Q593" s="383"/>
      <c r="R593" s="219"/>
      <c r="S593" s="384"/>
      <c r="T593" s="1043"/>
      <c r="U593" s="219"/>
      <c r="V593" s="384"/>
      <c r="W593" s="1043"/>
      <c r="X593" s="219"/>
      <c r="Y593" s="384"/>
      <c r="Z593" s="1043"/>
      <c r="AA593" s="219"/>
      <c r="AB593" s="384"/>
      <c r="AC593" s="1043"/>
      <c r="AD593" s="219"/>
      <c r="AE593" s="384"/>
      <c r="AF593" s="1043"/>
      <c r="AG593" s="385"/>
      <c r="AH593" s="228"/>
      <c r="AI593" s="386"/>
      <c r="AJ593" s="228"/>
      <c r="AK593" s="386"/>
      <c r="AL593" s="228"/>
      <c r="AM593" s="386"/>
      <c r="AN593" s="228"/>
      <c r="AO593" s="386"/>
    </row>
    <row r="594" spans="3:41" s="1092" customFormat="1" ht="30.75" customHeight="1">
      <c r="C594" s="1091"/>
      <c r="D594" s="387"/>
      <c r="E594" s="216"/>
      <c r="F594" s="365"/>
      <c r="G594" s="366"/>
      <c r="H594" s="367"/>
      <c r="I594" s="368"/>
      <c r="J594" s="369"/>
      <c r="K594" s="370"/>
      <c r="L594" s="1168"/>
      <c r="M594" s="370"/>
      <c r="N594" s="382"/>
      <c r="O594" s="381"/>
      <c r="P594" s="382"/>
      <c r="Q594" s="383"/>
      <c r="R594" s="219"/>
      <c r="S594" s="384"/>
      <c r="T594" s="1043"/>
      <c r="U594" s="219"/>
      <c r="V594" s="384"/>
      <c r="W594" s="1043"/>
      <c r="X594" s="219"/>
      <c r="Y594" s="384"/>
      <c r="Z594" s="1043"/>
      <c r="AA594" s="219"/>
      <c r="AB594" s="384"/>
      <c r="AC594" s="1043"/>
      <c r="AD594" s="219"/>
      <c r="AE594" s="384"/>
      <c r="AF594" s="1043"/>
      <c r="AG594" s="385"/>
      <c r="AH594" s="228"/>
      <c r="AI594" s="386"/>
      <c r="AJ594" s="228"/>
      <c r="AK594" s="386"/>
      <c r="AL594" s="228"/>
      <c r="AM594" s="386"/>
      <c r="AN594" s="228"/>
      <c r="AO594" s="386"/>
    </row>
    <row r="595" spans="3:41" s="1092" customFormat="1" ht="30.75" customHeight="1">
      <c r="C595" s="1091"/>
      <c r="D595" s="387"/>
      <c r="E595" s="216"/>
      <c r="F595" s="365"/>
      <c r="G595" s="366"/>
      <c r="H595" s="367"/>
      <c r="I595" s="368"/>
      <c r="J595" s="369"/>
      <c r="K595" s="370"/>
      <c r="L595" s="1168"/>
      <c r="M595" s="370"/>
      <c r="N595" s="382"/>
      <c r="O595" s="381"/>
      <c r="P595" s="382"/>
      <c r="Q595" s="383"/>
      <c r="R595" s="219"/>
      <c r="S595" s="384"/>
      <c r="T595" s="1043"/>
      <c r="U595" s="219"/>
      <c r="V595" s="384"/>
      <c r="W595" s="1043"/>
      <c r="X595" s="219"/>
      <c r="Y595" s="384"/>
      <c r="Z595" s="1043"/>
      <c r="AA595" s="219"/>
      <c r="AB595" s="384"/>
      <c r="AC595" s="1043"/>
      <c r="AD595" s="219"/>
      <c r="AE595" s="384"/>
      <c r="AF595" s="1043"/>
      <c r="AG595" s="385"/>
      <c r="AH595" s="228"/>
      <c r="AI595" s="386"/>
      <c r="AJ595" s="228"/>
      <c r="AK595" s="386"/>
      <c r="AL595" s="228"/>
      <c r="AM595" s="386"/>
      <c r="AN595" s="228"/>
      <c r="AO595" s="386"/>
    </row>
    <row r="596" spans="3:41" s="1092" customFormat="1" ht="30.75" customHeight="1">
      <c r="C596" s="1091"/>
      <c r="D596" s="387"/>
      <c r="E596" s="216"/>
      <c r="F596" s="365"/>
      <c r="G596" s="366"/>
      <c r="H596" s="367"/>
      <c r="I596" s="368"/>
      <c r="J596" s="369"/>
      <c r="K596" s="370"/>
      <c r="L596" s="1168"/>
      <c r="M596" s="370"/>
      <c r="N596" s="382"/>
      <c r="O596" s="381"/>
      <c r="P596" s="382"/>
      <c r="Q596" s="383"/>
      <c r="R596" s="219"/>
      <c r="S596" s="384"/>
      <c r="T596" s="1043"/>
      <c r="U596" s="219"/>
      <c r="V596" s="384"/>
      <c r="W596" s="1043"/>
      <c r="X596" s="219"/>
      <c r="Y596" s="384"/>
      <c r="Z596" s="1043"/>
      <c r="AA596" s="219"/>
      <c r="AB596" s="384"/>
      <c r="AC596" s="1043"/>
      <c r="AD596" s="219"/>
      <c r="AE596" s="384"/>
      <c r="AF596" s="1043"/>
      <c r="AG596" s="385"/>
      <c r="AH596" s="228"/>
      <c r="AI596" s="386"/>
      <c r="AJ596" s="228"/>
      <c r="AK596" s="386"/>
      <c r="AL596" s="228"/>
      <c r="AM596" s="386"/>
      <c r="AN596" s="228"/>
      <c r="AO596" s="386"/>
    </row>
    <row r="597" spans="3:41" s="1092" customFormat="1" ht="30.75" customHeight="1">
      <c r="C597" s="1091"/>
      <c r="D597" s="387"/>
      <c r="E597" s="216"/>
      <c r="F597" s="365"/>
      <c r="G597" s="366"/>
      <c r="H597" s="367"/>
      <c r="I597" s="368"/>
      <c r="J597" s="369"/>
      <c r="K597" s="370"/>
      <c r="L597" s="1168"/>
      <c r="M597" s="370"/>
      <c r="N597" s="382"/>
      <c r="O597" s="381"/>
      <c r="P597" s="382"/>
      <c r="Q597" s="383"/>
      <c r="R597" s="219"/>
      <c r="S597" s="384"/>
      <c r="T597" s="1043"/>
      <c r="U597" s="219"/>
      <c r="V597" s="384"/>
      <c r="W597" s="1043"/>
      <c r="X597" s="219"/>
      <c r="Y597" s="384"/>
      <c r="Z597" s="1043"/>
      <c r="AA597" s="219"/>
      <c r="AB597" s="384"/>
      <c r="AC597" s="1043"/>
      <c r="AD597" s="219"/>
      <c r="AE597" s="384"/>
      <c r="AF597" s="1043"/>
      <c r="AG597" s="385"/>
      <c r="AH597" s="228"/>
      <c r="AI597" s="386"/>
      <c r="AJ597" s="228"/>
      <c r="AK597" s="386"/>
      <c r="AL597" s="228"/>
      <c r="AM597" s="386"/>
      <c r="AN597" s="228"/>
      <c r="AO597" s="386"/>
    </row>
    <row r="598" spans="3:41" s="1092" customFormat="1" ht="30.75" customHeight="1">
      <c r="C598" s="1091"/>
      <c r="D598" s="387"/>
      <c r="E598" s="216"/>
      <c r="F598" s="365"/>
      <c r="G598" s="366"/>
      <c r="H598" s="367"/>
      <c r="I598" s="368"/>
      <c r="J598" s="369"/>
      <c r="K598" s="370"/>
      <c r="L598" s="1168"/>
      <c r="M598" s="370"/>
      <c r="N598" s="382"/>
      <c r="O598" s="381"/>
      <c r="P598" s="382"/>
      <c r="Q598" s="383"/>
      <c r="R598" s="219"/>
      <c r="S598" s="384"/>
      <c r="T598" s="1043"/>
      <c r="U598" s="219"/>
      <c r="V598" s="384"/>
      <c r="W598" s="1043"/>
      <c r="X598" s="219"/>
      <c r="Y598" s="384"/>
      <c r="Z598" s="1043"/>
      <c r="AA598" s="219"/>
      <c r="AB598" s="384"/>
      <c r="AC598" s="1043"/>
      <c r="AD598" s="219"/>
      <c r="AE598" s="384"/>
      <c r="AF598" s="1043"/>
      <c r="AG598" s="385"/>
      <c r="AH598" s="228"/>
      <c r="AI598" s="386"/>
      <c r="AJ598" s="228"/>
      <c r="AK598" s="386"/>
      <c r="AL598" s="228"/>
      <c r="AM598" s="386"/>
      <c r="AN598" s="228"/>
      <c r="AO598" s="386"/>
    </row>
    <row r="599" spans="3:41" s="1092" customFormat="1" ht="30.75" customHeight="1">
      <c r="C599" s="1091"/>
      <c r="D599" s="387"/>
      <c r="E599" s="216"/>
      <c r="F599" s="365"/>
      <c r="G599" s="366"/>
      <c r="H599" s="367"/>
      <c r="I599" s="368"/>
      <c r="J599" s="369"/>
      <c r="K599" s="370"/>
      <c r="L599" s="1168"/>
      <c r="M599" s="370"/>
      <c r="N599" s="382"/>
      <c r="O599" s="381"/>
      <c r="P599" s="382"/>
      <c r="Q599" s="383"/>
      <c r="R599" s="219"/>
      <c r="S599" s="384"/>
      <c r="T599" s="1043"/>
      <c r="U599" s="219"/>
      <c r="V599" s="384"/>
      <c r="W599" s="1043"/>
      <c r="X599" s="219"/>
      <c r="Y599" s="384"/>
      <c r="Z599" s="1043"/>
      <c r="AA599" s="219"/>
      <c r="AB599" s="384"/>
      <c r="AC599" s="1043"/>
      <c r="AD599" s="219"/>
      <c r="AE599" s="384"/>
      <c r="AF599" s="1043"/>
      <c r="AG599" s="385"/>
      <c r="AH599" s="228"/>
      <c r="AI599" s="386"/>
      <c r="AJ599" s="228"/>
      <c r="AK599" s="386"/>
      <c r="AL599" s="228"/>
      <c r="AM599" s="386"/>
      <c r="AN599" s="228"/>
      <c r="AO599" s="386"/>
    </row>
    <row r="600" spans="3:41" s="1092" customFormat="1" ht="30.75" customHeight="1">
      <c r="C600" s="1091"/>
      <c r="D600" s="387"/>
      <c r="E600" s="216"/>
      <c r="F600" s="365"/>
      <c r="G600" s="366"/>
      <c r="H600" s="367"/>
      <c r="I600" s="368"/>
      <c r="J600" s="369"/>
      <c r="K600" s="370"/>
      <c r="L600" s="1168"/>
      <c r="M600" s="370"/>
      <c r="N600" s="382"/>
      <c r="O600" s="381"/>
      <c r="P600" s="382"/>
      <c r="Q600" s="383"/>
      <c r="R600" s="219"/>
      <c r="S600" s="384"/>
      <c r="T600" s="1043"/>
      <c r="U600" s="219"/>
      <c r="V600" s="384"/>
      <c r="W600" s="1043"/>
      <c r="X600" s="219"/>
      <c r="Y600" s="384"/>
      <c r="Z600" s="1043"/>
      <c r="AA600" s="219"/>
      <c r="AB600" s="384"/>
      <c r="AC600" s="1043"/>
      <c r="AD600" s="219"/>
      <c r="AE600" s="384"/>
      <c r="AF600" s="1043"/>
      <c r="AG600" s="385"/>
      <c r="AH600" s="228"/>
      <c r="AI600" s="386"/>
      <c r="AJ600" s="228"/>
      <c r="AK600" s="386"/>
      <c r="AL600" s="228"/>
      <c r="AM600" s="386"/>
      <c r="AN600" s="228"/>
      <c r="AO600" s="386"/>
    </row>
    <row r="601" spans="3:41" s="1092" customFormat="1" ht="30.75" customHeight="1">
      <c r="C601" s="1091"/>
      <c r="D601" s="387"/>
      <c r="E601" s="216"/>
      <c r="F601" s="365"/>
      <c r="G601" s="366"/>
      <c r="H601" s="367"/>
      <c r="I601" s="368"/>
      <c r="J601" s="369"/>
      <c r="K601" s="370"/>
      <c r="L601" s="1168"/>
      <c r="M601" s="370"/>
      <c r="N601" s="382"/>
      <c r="O601" s="381"/>
      <c r="P601" s="382"/>
      <c r="Q601" s="383"/>
      <c r="R601" s="219"/>
      <c r="S601" s="384"/>
      <c r="T601" s="1043"/>
      <c r="U601" s="219"/>
      <c r="V601" s="384"/>
      <c r="W601" s="1043"/>
      <c r="X601" s="219"/>
      <c r="Y601" s="384"/>
      <c r="Z601" s="1043"/>
      <c r="AA601" s="219"/>
      <c r="AB601" s="384"/>
      <c r="AC601" s="1043"/>
      <c r="AD601" s="219"/>
      <c r="AE601" s="384"/>
      <c r="AF601" s="1043"/>
      <c r="AG601" s="385"/>
      <c r="AH601" s="228"/>
      <c r="AI601" s="386"/>
      <c r="AJ601" s="228"/>
      <c r="AK601" s="386"/>
      <c r="AL601" s="228"/>
      <c r="AM601" s="386"/>
      <c r="AN601" s="228"/>
      <c r="AO601" s="386"/>
    </row>
    <row r="602" spans="3:41" s="1092" customFormat="1" ht="30.75" customHeight="1">
      <c r="C602" s="1091"/>
      <c r="D602" s="387"/>
      <c r="E602" s="216"/>
      <c r="F602" s="365"/>
      <c r="G602" s="366"/>
      <c r="H602" s="367"/>
      <c r="I602" s="368"/>
      <c r="J602" s="369"/>
      <c r="K602" s="370"/>
      <c r="L602" s="1168"/>
      <c r="M602" s="370"/>
      <c r="N602" s="382"/>
      <c r="O602" s="381"/>
      <c r="P602" s="382"/>
      <c r="Q602" s="383"/>
      <c r="R602" s="219"/>
      <c r="S602" s="384"/>
      <c r="T602" s="1043"/>
      <c r="U602" s="219"/>
      <c r="V602" s="384"/>
      <c r="W602" s="1043"/>
      <c r="X602" s="219"/>
      <c r="Y602" s="384"/>
      <c r="Z602" s="1043"/>
      <c r="AA602" s="219"/>
      <c r="AB602" s="384"/>
      <c r="AC602" s="1043"/>
      <c r="AD602" s="219"/>
      <c r="AE602" s="384"/>
      <c r="AF602" s="1043"/>
      <c r="AG602" s="385"/>
      <c r="AH602" s="228"/>
      <c r="AI602" s="386"/>
      <c r="AJ602" s="228"/>
      <c r="AK602" s="386"/>
      <c r="AL602" s="228"/>
      <c r="AM602" s="386"/>
      <c r="AN602" s="228"/>
      <c r="AO602" s="386"/>
    </row>
    <row r="603" spans="3:41" s="1092" customFormat="1" ht="30.75" customHeight="1">
      <c r="C603" s="1091"/>
      <c r="D603" s="387"/>
      <c r="E603" s="216"/>
      <c r="F603" s="365"/>
      <c r="G603" s="366"/>
      <c r="H603" s="367"/>
      <c r="I603" s="368"/>
      <c r="J603" s="369"/>
      <c r="K603" s="370"/>
      <c r="L603" s="1168"/>
      <c r="M603" s="370"/>
      <c r="N603" s="382"/>
      <c r="O603" s="381"/>
      <c r="P603" s="382"/>
      <c r="Q603" s="383"/>
      <c r="R603" s="219"/>
      <c r="S603" s="384"/>
      <c r="T603" s="1043"/>
      <c r="U603" s="219"/>
      <c r="V603" s="384"/>
      <c r="W603" s="1043"/>
      <c r="X603" s="219"/>
      <c r="Y603" s="384"/>
      <c r="Z603" s="1043"/>
      <c r="AA603" s="219"/>
      <c r="AB603" s="384"/>
      <c r="AC603" s="1043"/>
      <c r="AD603" s="219"/>
      <c r="AE603" s="384"/>
      <c r="AF603" s="1043"/>
      <c r="AG603" s="385"/>
      <c r="AH603" s="228"/>
      <c r="AI603" s="386"/>
      <c r="AJ603" s="228"/>
      <c r="AK603" s="386"/>
      <c r="AL603" s="228"/>
      <c r="AM603" s="386"/>
      <c r="AN603" s="228"/>
      <c r="AO603" s="386"/>
    </row>
    <row r="604" spans="3:41" s="1092" customFormat="1" ht="30.75" customHeight="1">
      <c r="C604" s="1091"/>
      <c r="D604" s="387"/>
      <c r="E604" s="216"/>
      <c r="F604" s="365"/>
      <c r="G604" s="366"/>
      <c r="H604" s="367"/>
      <c r="I604" s="368"/>
      <c r="J604" s="369"/>
      <c r="K604" s="370"/>
      <c r="L604" s="1168"/>
      <c r="M604" s="370"/>
      <c r="N604" s="382"/>
      <c r="O604" s="381"/>
      <c r="P604" s="382"/>
      <c r="Q604" s="383"/>
      <c r="R604" s="219"/>
      <c r="S604" s="384"/>
      <c r="T604" s="1043"/>
      <c r="U604" s="219"/>
      <c r="V604" s="384"/>
      <c r="W604" s="1043"/>
      <c r="X604" s="219"/>
      <c r="Y604" s="384"/>
      <c r="Z604" s="1043"/>
      <c r="AA604" s="219"/>
      <c r="AB604" s="384"/>
      <c r="AC604" s="1043"/>
      <c r="AD604" s="219"/>
      <c r="AE604" s="384"/>
      <c r="AF604" s="1043"/>
      <c r="AG604" s="385"/>
      <c r="AH604" s="228"/>
      <c r="AI604" s="386"/>
      <c r="AJ604" s="228"/>
      <c r="AK604" s="386"/>
      <c r="AL604" s="228"/>
      <c r="AM604" s="386"/>
      <c r="AN604" s="228"/>
      <c r="AO604" s="386"/>
    </row>
    <row r="605" spans="3:41" s="1092" customFormat="1" ht="30.75" customHeight="1">
      <c r="C605" s="1091"/>
      <c r="D605" s="387"/>
      <c r="E605" s="216"/>
      <c r="F605" s="365"/>
      <c r="G605" s="366"/>
      <c r="H605" s="367"/>
      <c r="I605" s="368"/>
      <c r="J605" s="369"/>
      <c r="K605" s="370"/>
      <c r="L605" s="1168"/>
      <c r="M605" s="370"/>
      <c r="N605" s="382"/>
      <c r="O605" s="381"/>
      <c r="P605" s="382"/>
      <c r="Q605" s="383"/>
      <c r="R605" s="219"/>
      <c r="S605" s="384"/>
      <c r="T605" s="1043"/>
      <c r="U605" s="219"/>
      <c r="V605" s="384"/>
      <c r="W605" s="1043"/>
      <c r="X605" s="219"/>
      <c r="Y605" s="384"/>
      <c r="Z605" s="1043"/>
      <c r="AA605" s="219"/>
      <c r="AB605" s="384"/>
      <c r="AC605" s="1043"/>
      <c r="AD605" s="219"/>
      <c r="AE605" s="384"/>
      <c r="AF605" s="1043"/>
      <c r="AG605" s="385"/>
      <c r="AH605" s="228"/>
      <c r="AI605" s="386"/>
      <c r="AJ605" s="228"/>
      <c r="AK605" s="386"/>
      <c r="AL605" s="228"/>
      <c r="AM605" s="386"/>
      <c r="AN605" s="228"/>
      <c r="AO605" s="386"/>
    </row>
    <row r="606" spans="3:41" s="1092" customFormat="1" ht="30.75" customHeight="1">
      <c r="C606" s="1091"/>
      <c r="D606" s="387"/>
      <c r="E606" s="216"/>
      <c r="F606" s="365"/>
      <c r="G606" s="366"/>
      <c r="H606" s="367"/>
      <c r="I606" s="368"/>
      <c r="J606" s="369"/>
      <c r="K606" s="370"/>
      <c r="L606" s="1168"/>
      <c r="M606" s="370"/>
      <c r="N606" s="382"/>
      <c r="O606" s="381"/>
      <c r="P606" s="382"/>
      <c r="Q606" s="383"/>
      <c r="R606" s="219"/>
      <c r="S606" s="384"/>
      <c r="T606" s="1043"/>
      <c r="U606" s="219"/>
      <c r="V606" s="384"/>
      <c r="W606" s="1043"/>
      <c r="X606" s="219"/>
      <c r="Y606" s="384"/>
      <c r="Z606" s="1043"/>
      <c r="AA606" s="219"/>
      <c r="AB606" s="384"/>
      <c r="AC606" s="1043"/>
      <c r="AD606" s="219"/>
      <c r="AE606" s="384"/>
      <c r="AF606" s="1043"/>
      <c r="AG606" s="385"/>
      <c r="AH606" s="228"/>
      <c r="AI606" s="386"/>
      <c r="AJ606" s="228"/>
      <c r="AK606" s="386"/>
      <c r="AL606" s="228"/>
      <c r="AM606" s="386"/>
      <c r="AN606" s="228"/>
      <c r="AO606" s="386"/>
    </row>
    <row r="607" spans="3:41" s="1092" customFormat="1" ht="30.75" customHeight="1">
      <c r="C607" s="1091"/>
      <c r="D607" s="387"/>
      <c r="E607" s="216"/>
      <c r="F607" s="365"/>
      <c r="G607" s="366"/>
      <c r="H607" s="367"/>
      <c r="I607" s="368"/>
      <c r="J607" s="369"/>
      <c r="K607" s="370"/>
      <c r="L607" s="1168"/>
      <c r="M607" s="370"/>
      <c r="N607" s="382"/>
      <c r="O607" s="381"/>
      <c r="P607" s="382"/>
      <c r="Q607" s="383"/>
      <c r="R607" s="219"/>
      <c r="S607" s="384"/>
      <c r="T607" s="1043"/>
      <c r="U607" s="219"/>
      <c r="V607" s="384"/>
      <c r="W607" s="1043"/>
      <c r="X607" s="219"/>
      <c r="Y607" s="384"/>
      <c r="Z607" s="1043"/>
      <c r="AA607" s="219"/>
      <c r="AB607" s="384"/>
      <c r="AC607" s="1043"/>
      <c r="AD607" s="219"/>
      <c r="AE607" s="384"/>
      <c r="AF607" s="1043"/>
      <c r="AG607" s="385"/>
      <c r="AH607" s="228"/>
      <c r="AI607" s="386"/>
      <c r="AJ607" s="228"/>
      <c r="AK607" s="386"/>
      <c r="AL607" s="228"/>
      <c r="AM607" s="386"/>
      <c r="AN607" s="228"/>
      <c r="AO607" s="386"/>
    </row>
    <row r="608" spans="3:41" s="1092" customFormat="1" ht="30.75" customHeight="1">
      <c r="C608" s="1091"/>
      <c r="D608" s="387"/>
      <c r="E608" s="216"/>
      <c r="F608" s="365"/>
      <c r="G608" s="366"/>
      <c r="H608" s="367"/>
      <c r="I608" s="368"/>
      <c r="J608" s="369"/>
      <c r="K608" s="370"/>
      <c r="L608" s="1168"/>
      <c r="M608" s="370"/>
      <c r="N608" s="382"/>
      <c r="O608" s="381"/>
      <c r="P608" s="382"/>
      <c r="Q608" s="383"/>
      <c r="R608" s="219"/>
      <c r="S608" s="384"/>
      <c r="T608" s="1043"/>
      <c r="U608" s="219"/>
      <c r="V608" s="384"/>
      <c r="W608" s="1043"/>
      <c r="X608" s="219"/>
      <c r="Y608" s="384"/>
      <c r="Z608" s="1043"/>
      <c r="AA608" s="219"/>
      <c r="AB608" s="384"/>
      <c r="AC608" s="1043"/>
      <c r="AD608" s="219"/>
      <c r="AE608" s="384"/>
      <c r="AF608" s="1043"/>
      <c r="AG608" s="385"/>
      <c r="AH608" s="228"/>
      <c r="AI608" s="386"/>
      <c r="AJ608" s="228"/>
      <c r="AK608" s="386"/>
      <c r="AL608" s="228"/>
      <c r="AM608" s="386"/>
      <c r="AN608" s="228"/>
      <c r="AO608" s="386"/>
    </row>
    <row r="609" spans="3:41" s="1092" customFormat="1" ht="30.75" customHeight="1">
      <c r="C609" s="1091"/>
      <c r="D609" s="387"/>
      <c r="E609" s="216"/>
      <c r="F609" s="365"/>
      <c r="G609" s="366"/>
      <c r="H609" s="367"/>
      <c r="I609" s="368"/>
      <c r="J609" s="369"/>
      <c r="K609" s="370"/>
      <c r="L609" s="1168"/>
      <c r="M609" s="370"/>
      <c r="N609" s="382"/>
      <c r="O609" s="381"/>
      <c r="P609" s="382"/>
      <c r="Q609" s="383"/>
      <c r="R609" s="219"/>
      <c r="S609" s="384"/>
      <c r="T609" s="1043"/>
      <c r="U609" s="219"/>
      <c r="V609" s="384"/>
      <c r="W609" s="1043"/>
      <c r="X609" s="219"/>
      <c r="Y609" s="384"/>
      <c r="Z609" s="1043"/>
      <c r="AA609" s="219"/>
      <c r="AB609" s="384"/>
      <c r="AC609" s="1043"/>
      <c r="AD609" s="219"/>
      <c r="AE609" s="384"/>
      <c r="AF609" s="1043"/>
      <c r="AG609" s="385"/>
      <c r="AH609" s="228"/>
      <c r="AI609" s="386"/>
      <c r="AJ609" s="228"/>
      <c r="AK609" s="386"/>
      <c r="AL609" s="228"/>
      <c r="AM609" s="386"/>
      <c r="AN609" s="228"/>
      <c r="AO609" s="386"/>
    </row>
    <row r="610" spans="3:41" s="1092" customFormat="1" ht="30.75" customHeight="1">
      <c r="C610" s="1091"/>
      <c r="D610" s="387"/>
      <c r="E610" s="216"/>
      <c r="F610" s="365"/>
      <c r="G610" s="366"/>
      <c r="H610" s="367"/>
      <c r="I610" s="368"/>
      <c r="J610" s="369"/>
      <c r="K610" s="370"/>
      <c r="L610" s="1168"/>
      <c r="M610" s="370"/>
      <c r="N610" s="382"/>
      <c r="O610" s="381"/>
      <c r="P610" s="382"/>
      <c r="Q610" s="383"/>
      <c r="R610" s="219"/>
      <c r="S610" s="384"/>
      <c r="T610" s="1043"/>
      <c r="U610" s="219"/>
      <c r="V610" s="384"/>
      <c r="W610" s="1043"/>
      <c r="X610" s="219"/>
      <c r="Y610" s="384"/>
      <c r="Z610" s="1043"/>
      <c r="AA610" s="219"/>
      <c r="AB610" s="384"/>
      <c r="AC610" s="1043"/>
      <c r="AD610" s="219"/>
      <c r="AE610" s="384"/>
      <c r="AF610" s="1043"/>
      <c r="AG610" s="385"/>
      <c r="AH610" s="228"/>
      <c r="AI610" s="386"/>
      <c r="AJ610" s="228"/>
      <c r="AK610" s="386"/>
      <c r="AL610" s="228"/>
      <c r="AM610" s="386"/>
      <c r="AN610" s="228"/>
      <c r="AO610" s="386"/>
    </row>
    <row r="611" spans="3:41" s="1092" customFormat="1" ht="30.75" customHeight="1">
      <c r="C611" s="1091"/>
      <c r="D611" s="387"/>
      <c r="E611" s="216"/>
      <c r="F611" s="365"/>
      <c r="G611" s="366"/>
      <c r="H611" s="367"/>
      <c r="I611" s="368"/>
      <c r="J611" s="369"/>
      <c r="K611" s="370"/>
      <c r="L611" s="1168"/>
      <c r="M611" s="370"/>
      <c r="N611" s="382"/>
      <c r="O611" s="381"/>
      <c r="P611" s="382"/>
      <c r="Q611" s="383"/>
      <c r="R611" s="219"/>
      <c r="S611" s="384"/>
      <c r="T611" s="1043"/>
      <c r="U611" s="219"/>
      <c r="V611" s="384"/>
      <c r="W611" s="1043"/>
      <c r="X611" s="219"/>
      <c r="Y611" s="384"/>
      <c r="Z611" s="1043"/>
      <c r="AA611" s="219"/>
      <c r="AB611" s="384"/>
      <c r="AC611" s="1043"/>
      <c r="AD611" s="219"/>
      <c r="AE611" s="384"/>
      <c r="AF611" s="1043"/>
      <c r="AG611" s="385"/>
      <c r="AH611" s="228"/>
      <c r="AI611" s="386"/>
      <c r="AJ611" s="228"/>
      <c r="AK611" s="386"/>
      <c r="AL611" s="228"/>
      <c r="AM611" s="386"/>
      <c r="AN611" s="228"/>
      <c r="AO611" s="386"/>
    </row>
    <row r="612" spans="3:41" s="1092" customFormat="1" ht="30.75" customHeight="1">
      <c r="C612" s="1091"/>
      <c r="D612" s="387"/>
      <c r="E612" s="216"/>
      <c r="F612" s="365"/>
      <c r="G612" s="366"/>
      <c r="H612" s="367"/>
      <c r="I612" s="368"/>
      <c r="J612" s="369"/>
      <c r="K612" s="370"/>
      <c r="L612" s="1168"/>
      <c r="M612" s="370"/>
      <c r="N612" s="382"/>
      <c r="O612" s="381"/>
      <c r="P612" s="382"/>
      <c r="Q612" s="383"/>
      <c r="R612" s="219"/>
      <c r="S612" s="384"/>
      <c r="T612" s="1043"/>
      <c r="U612" s="219"/>
      <c r="V612" s="384"/>
      <c r="W612" s="1043"/>
      <c r="X612" s="219"/>
      <c r="Y612" s="384"/>
      <c r="Z612" s="1043"/>
      <c r="AA612" s="219"/>
      <c r="AB612" s="384"/>
      <c r="AC612" s="1043"/>
      <c r="AD612" s="219"/>
      <c r="AE612" s="384"/>
      <c r="AF612" s="1043"/>
      <c r="AG612" s="385"/>
      <c r="AH612" s="228"/>
      <c r="AI612" s="386"/>
      <c r="AJ612" s="228"/>
      <c r="AK612" s="386"/>
      <c r="AL612" s="228"/>
      <c r="AM612" s="386"/>
      <c r="AN612" s="228"/>
      <c r="AO612" s="386"/>
    </row>
    <row r="613" spans="3:41" s="1092" customFormat="1" ht="30.75" customHeight="1">
      <c r="C613" s="1091"/>
      <c r="D613" s="387"/>
      <c r="E613" s="216"/>
      <c r="F613" s="365"/>
      <c r="G613" s="366"/>
      <c r="H613" s="367"/>
      <c r="I613" s="368"/>
      <c r="J613" s="369"/>
      <c r="K613" s="370"/>
      <c r="L613" s="1168"/>
      <c r="M613" s="370"/>
      <c r="N613" s="382"/>
      <c r="O613" s="381"/>
      <c r="P613" s="382"/>
      <c r="Q613" s="383"/>
      <c r="R613" s="219"/>
      <c r="S613" s="384"/>
      <c r="T613" s="1043"/>
      <c r="U613" s="219"/>
      <c r="V613" s="384"/>
      <c r="W613" s="1043"/>
      <c r="X613" s="219"/>
      <c r="Y613" s="384"/>
      <c r="Z613" s="1043"/>
      <c r="AA613" s="219"/>
      <c r="AB613" s="384"/>
      <c r="AC613" s="1043"/>
      <c r="AD613" s="219"/>
      <c r="AE613" s="384"/>
      <c r="AF613" s="1043"/>
      <c r="AG613" s="385"/>
      <c r="AH613" s="228"/>
      <c r="AI613" s="386"/>
      <c r="AJ613" s="228"/>
      <c r="AK613" s="386"/>
      <c r="AL613" s="228"/>
      <c r="AM613" s="386"/>
      <c r="AN613" s="228"/>
      <c r="AO613" s="386"/>
    </row>
    <row r="614" spans="3:41" s="1092" customFormat="1" ht="30.75" customHeight="1">
      <c r="C614" s="1091"/>
      <c r="D614" s="387"/>
      <c r="E614" s="216"/>
      <c r="F614" s="365"/>
      <c r="G614" s="366"/>
      <c r="H614" s="367"/>
      <c r="I614" s="368"/>
      <c r="J614" s="369"/>
      <c r="K614" s="370"/>
      <c r="L614" s="1168"/>
      <c r="M614" s="370"/>
      <c r="N614" s="382"/>
      <c r="O614" s="381"/>
      <c r="P614" s="382"/>
      <c r="Q614" s="383"/>
      <c r="R614" s="219"/>
      <c r="S614" s="384"/>
      <c r="T614" s="1043"/>
      <c r="U614" s="219"/>
      <c r="V614" s="384"/>
      <c r="W614" s="1043"/>
      <c r="X614" s="219"/>
      <c r="Y614" s="384"/>
      <c r="Z614" s="1043"/>
      <c r="AA614" s="219"/>
      <c r="AB614" s="384"/>
      <c r="AC614" s="1043"/>
      <c r="AD614" s="219"/>
      <c r="AE614" s="384"/>
      <c r="AF614" s="1043"/>
      <c r="AG614" s="385"/>
      <c r="AH614" s="228"/>
      <c r="AI614" s="386"/>
      <c r="AJ614" s="228"/>
      <c r="AK614" s="386"/>
      <c r="AL614" s="228"/>
      <c r="AM614" s="386"/>
      <c r="AN614" s="228"/>
      <c r="AO614" s="386"/>
    </row>
    <row r="615" spans="3:41" s="1092" customFormat="1" ht="30.75" customHeight="1">
      <c r="C615" s="1091"/>
      <c r="D615" s="387"/>
      <c r="E615" s="216"/>
      <c r="F615" s="365"/>
      <c r="G615" s="366"/>
      <c r="H615" s="367"/>
      <c r="I615" s="368"/>
      <c r="J615" s="369"/>
      <c r="K615" s="370"/>
      <c r="L615" s="1168"/>
      <c r="M615" s="370"/>
      <c r="N615" s="382"/>
      <c r="O615" s="381"/>
      <c r="P615" s="382"/>
      <c r="Q615" s="383"/>
      <c r="R615" s="219"/>
      <c r="S615" s="384"/>
      <c r="T615" s="1043"/>
      <c r="U615" s="219"/>
      <c r="V615" s="384"/>
      <c r="W615" s="1043"/>
      <c r="X615" s="219"/>
      <c r="Y615" s="384"/>
      <c r="Z615" s="1043"/>
      <c r="AA615" s="219"/>
      <c r="AB615" s="384"/>
      <c r="AC615" s="1043"/>
      <c r="AD615" s="219"/>
      <c r="AE615" s="384"/>
      <c r="AF615" s="1043"/>
      <c r="AG615" s="385"/>
      <c r="AH615" s="228"/>
      <c r="AI615" s="386"/>
      <c r="AJ615" s="228"/>
      <c r="AK615" s="386"/>
      <c r="AL615" s="228"/>
      <c r="AM615" s="386"/>
      <c r="AN615" s="228"/>
      <c r="AO615" s="386"/>
    </row>
    <row r="616" spans="3:41" s="1092" customFormat="1" ht="30.75" customHeight="1">
      <c r="C616" s="1091"/>
      <c r="D616" s="387"/>
      <c r="E616" s="216"/>
      <c r="F616" s="365"/>
      <c r="G616" s="366"/>
      <c r="H616" s="367"/>
      <c r="I616" s="368"/>
      <c r="J616" s="369"/>
      <c r="K616" s="370"/>
      <c r="L616" s="1168"/>
      <c r="M616" s="370"/>
      <c r="N616" s="382"/>
      <c r="O616" s="381"/>
      <c r="P616" s="382"/>
      <c r="Q616" s="383"/>
      <c r="R616" s="219"/>
      <c r="S616" s="384"/>
      <c r="T616" s="1043"/>
      <c r="U616" s="219"/>
      <c r="V616" s="384"/>
      <c r="W616" s="1043"/>
      <c r="X616" s="219"/>
      <c r="Y616" s="384"/>
      <c r="Z616" s="1043"/>
      <c r="AA616" s="219"/>
      <c r="AB616" s="384"/>
      <c r="AC616" s="1043"/>
      <c r="AD616" s="219"/>
      <c r="AE616" s="384"/>
      <c r="AF616" s="1043"/>
      <c r="AG616" s="385"/>
      <c r="AH616" s="228"/>
      <c r="AI616" s="386"/>
      <c r="AJ616" s="228"/>
      <c r="AK616" s="386"/>
      <c r="AL616" s="228"/>
      <c r="AM616" s="386"/>
      <c r="AN616" s="228"/>
      <c r="AO616" s="386"/>
    </row>
    <row r="617" spans="3:41" s="1092" customFormat="1" ht="30.75" customHeight="1">
      <c r="C617" s="1091"/>
      <c r="D617" s="387"/>
      <c r="E617" s="216"/>
      <c r="F617" s="365"/>
      <c r="G617" s="366"/>
      <c r="H617" s="367"/>
      <c r="I617" s="368"/>
      <c r="J617" s="369"/>
      <c r="K617" s="370"/>
      <c r="L617" s="1168"/>
      <c r="M617" s="370"/>
      <c r="N617" s="382"/>
      <c r="O617" s="381"/>
      <c r="P617" s="382"/>
      <c r="Q617" s="383"/>
      <c r="R617" s="219"/>
      <c r="S617" s="384"/>
      <c r="T617" s="1043"/>
      <c r="U617" s="219"/>
      <c r="V617" s="384"/>
      <c r="W617" s="1043"/>
      <c r="X617" s="219"/>
      <c r="Y617" s="384"/>
      <c r="Z617" s="1043"/>
      <c r="AA617" s="219"/>
      <c r="AB617" s="384"/>
      <c r="AC617" s="1043"/>
      <c r="AD617" s="219"/>
      <c r="AE617" s="384"/>
      <c r="AF617" s="1043"/>
      <c r="AG617" s="385"/>
      <c r="AH617" s="228"/>
      <c r="AI617" s="386"/>
      <c r="AJ617" s="228"/>
      <c r="AK617" s="386"/>
      <c r="AL617" s="228"/>
      <c r="AM617" s="386"/>
      <c r="AN617" s="228"/>
      <c r="AO617" s="386"/>
    </row>
    <row r="618" spans="3:41" s="1092" customFormat="1" ht="30.75" customHeight="1">
      <c r="C618" s="1091"/>
      <c r="D618" s="387"/>
      <c r="E618" s="216"/>
      <c r="F618" s="365"/>
      <c r="G618" s="366"/>
      <c r="H618" s="367"/>
      <c r="I618" s="368"/>
      <c r="J618" s="369"/>
      <c r="K618" s="370"/>
      <c r="L618" s="1168"/>
      <c r="M618" s="370"/>
      <c r="N618" s="382"/>
      <c r="O618" s="381"/>
      <c r="P618" s="382"/>
      <c r="Q618" s="383"/>
      <c r="R618" s="219"/>
      <c r="S618" s="384"/>
      <c r="T618" s="1043"/>
      <c r="U618" s="219"/>
      <c r="V618" s="384"/>
      <c r="W618" s="1043"/>
      <c r="X618" s="219"/>
      <c r="Y618" s="384"/>
      <c r="Z618" s="1043"/>
      <c r="AA618" s="219"/>
      <c r="AB618" s="384"/>
      <c r="AC618" s="1043"/>
      <c r="AD618" s="219"/>
      <c r="AE618" s="384"/>
      <c r="AF618" s="1043"/>
      <c r="AG618" s="385"/>
      <c r="AH618" s="228"/>
      <c r="AI618" s="386"/>
      <c r="AJ618" s="228"/>
      <c r="AK618" s="386"/>
      <c r="AL618" s="228"/>
      <c r="AM618" s="386"/>
      <c r="AN618" s="228"/>
      <c r="AO618" s="386"/>
    </row>
    <row r="619" spans="3:41" s="1092" customFormat="1" ht="30.75" customHeight="1">
      <c r="C619" s="1091"/>
      <c r="D619" s="387"/>
      <c r="E619" s="216"/>
      <c r="F619" s="365"/>
      <c r="G619" s="366"/>
      <c r="H619" s="367"/>
      <c r="I619" s="368"/>
      <c r="J619" s="369"/>
      <c r="K619" s="370"/>
      <c r="L619" s="1168"/>
      <c r="M619" s="370"/>
      <c r="N619" s="382"/>
      <c r="O619" s="381"/>
      <c r="P619" s="382"/>
      <c r="Q619" s="383"/>
      <c r="R619" s="219"/>
      <c r="S619" s="384"/>
      <c r="T619" s="1043"/>
      <c r="U619" s="219"/>
      <c r="V619" s="384"/>
      <c r="W619" s="1043"/>
      <c r="X619" s="219"/>
      <c r="Y619" s="384"/>
      <c r="Z619" s="1043"/>
      <c r="AA619" s="219"/>
      <c r="AB619" s="384"/>
      <c r="AC619" s="1043"/>
      <c r="AD619" s="219"/>
      <c r="AE619" s="384"/>
      <c r="AF619" s="1043"/>
      <c r="AG619" s="385"/>
      <c r="AH619" s="228"/>
      <c r="AI619" s="386"/>
      <c r="AJ619" s="228"/>
      <c r="AK619" s="386"/>
      <c r="AL619" s="228"/>
      <c r="AM619" s="386"/>
      <c r="AN619" s="228"/>
      <c r="AO619" s="386"/>
    </row>
    <row r="620" spans="3:41" s="1092" customFormat="1" ht="30.75" customHeight="1">
      <c r="C620" s="1091"/>
      <c r="D620" s="387"/>
      <c r="E620" s="216"/>
      <c r="F620" s="365"/>
      <c r="G620" s="366"/>
      <c r="H620" s="367"/>
      <c r="I620" s="368"/>
      <c r="J620" s="369"/>
      <c r="K620" s="370"/>
      <c r="L620" s="1168"/>
      <c r="M620" s="370"/>
      <c r="N620" s="382"/>
      <c r="O620" s="381"/>
      <c r="P620" s="382"/>
      <c r="Q620" s="383"/>
      <c r="R620" s="219"/>
      <c r="S620" s="384"/>
      <c r="T620" s="1043"/>
      <c r="U620" s="219"/>
      <c r="V620" s="384"/>
      <c r="W620" s="1043"/>
      <c r="X620" s="219"/>
      <c r="Y620" s="384"/>
      <c r="Z620" s="1043"/>
      <c r="AA620" s="219"/>
      <c r="AB620" s="384"/>
      <c r="AC620" s="1043"/>
      <c r="AD620" s="219"/>
      <c r="AE620" s="384"/>
      <c r="AF620" s="1043"/>
      <c r="AG620" s="385"/>
      <c r="AH620" s="228"/>
      <c r="AI620" s="386"/>
      <c r="AJ620" s="228"/>
      <c r="AK620" s="386"/>
      <c r="AL620" s="228"/>
      <c r="AM620" s="386"/>
      <c r="AN620" s="228"/>
      <c r="AO620" s="386"/>
    </row>
    <row r="621" spans="3:41" s="1092" customFormat="1" ht="30.75" customHeight="1">
      <c r="C621" s="1091"/>
      <c r="D621" s="387"/>
      <c r="E621" s="216"/>
      <c r="F621" s="365"/>
      <c r="G621" s="366"/>
      <c r="H621" s="367"/>
      <c r="I621" s="368"/>
      <c r="J621" s="369"/>
      <c r="K621" s="370"/>
      <c r="L621" s="1168"/>
      <c r="M621" s="370"/>
      <c r="N621" s="382"/>
      <c r="O621" s="381"/>
      <c r="P621" s="382"/>
      <c r="Q621" s="383"/>
      <c r="R621" s="219"/>
      <c r="S621" s="384"/>
      <c r="T621" s="1043"/>
      <c r="U621" s="219"/>
      <c r="V621" s="384"/>
      <c r="W621" s="1043"/>
      <c r="X621" s="219"/>
      <c r="Y621" s="384"/>
      <c r="Z621" s="1043"/>
      <c r="AA621" s="219"/>
      <c r="AB621" s="384"/>
      <c r="AC621" s="1043"/>
      <c r="AD621" s="219"/>
      <c r="AE621" s="384"/>
      <c r="AF621" s="1043"/>
      <c r="AG621" s="385"/>
      <c r="AH621" s="228"/>
      <c r="AI621" s="386"/>
      <c r="AJ621" s="228"/>
      <c r="AK621" s="386"/>
      <c r="AL621" s="228"/>
      <c r="AM621" s="386"/>
      <c r="AN621" s="228"/>
      <c r="AO621" s="386"/>
    </row>
    <row r="622" spans="3:41" s="1092" customFormat="1" ht="30.75" customHeight="1">
      <c r="C622" s="1091"/>
      <c r="D622" s="387"/>
      <c r="E622" s="216"/>
      <c r="F622" s="365"/>
      <c r="G622" s="366"/>
      <c r="H622" s="367"/>
      <c r="I622" s="368"/>
      <c r="J622" s="369"/>
      <c r="K622" s="370"/>
      <c r="L622" s="1168"/>
      <c r="M622" s="370"/>
      <c r="N622" s="382"/>
      <c r="O622" s="381"/>
      <c r="P622" s="382"/>
      <c r="Q622" s="383"/>
      <c r="R622" s="219"/>
      <c r="S622" s="384"/>
      <c r="T622" s="1043"/>
      <c r="U622" s="219"/>
      <c r="V622" s="384"/>
      <c r="W622" s="1043"/>
      <c r="X622" s="219"/>
      <c r="Y622" s="384"/>
      <c r="Z622" s="1043"/>
      <c r="AA622" s="219"/>
      <c r="AB622" s="384"/>
      <c r="AC622" s="1043"/>
      <c r="AD622" s="219"/>
      <c r="AE622" s="384"/>
      <c r="AF622" s="1043"/>
      <c r="AG622" s="385"/>
      <c r="AH622" s="228"/>
      <c r="AI622" s="386"/>
      <c r="AJ622" s="228"/>
      <c r="AK622" s="386"/>
      <c r="AL622" s="228"/>
      <c r="AM622" s="386"/>
      <c r="AN622" s="228"/>
      <c r="AO622" s="386"/>
    </row>
    <row r="623" spans="3:41" s="1092" customFormat="1" ht="30.75" customHeight="1">
      <c r="C623" s="1091"/>
      <c r="D623" s="387"/>
      <c r="E623" s="216"/>
      <c r="F623" s="365"/>
      <c r="G623" s="366"/>
      <c r="H623" s="367"/>
      <c r="I623" s="368"/>
      <c r="J623" s="369"/>
      <c r="K623" s="370"/>
      <c r="L623" s="1168"/>
      <c r="M623" s="370"/>
      <c r="N623" s="382"/>
      <c r="O623" s="381"/>
      <c r="P623" s="382"/>
      <c r="Q623" s="383"/>
      <c r="R623" s="219"/>
      <c r="S623" s="384"/>
      <c r="T623" s="1043"/>
      <c r="U623" s="219"/>
      <c r="V623" s="384"/>
      <c r="W623" s="1043"/>
      <c r="X623" s="219"/>
      <c r="Y623" s="384"/>
      <c r="Z623" s="1043"/>
      <c r="AA623" s="219"/>
      <c r="AB623" s="384"/>
      <c r="AC623" s="1043"/>
      <c r="AD623" s="219"/>
      <c r="AE623" s="384"/>
      <c r="AF623" s="1043"/>
      <c r="AG623" s="385"/>
      <c r="AH623" s="228"/>
      <c r="AI623" s="386"/>
      <c r="AJ623" s="228"/>
      <c r="AK623" s="386"/>
      <c r="AL623" s="228"/>
      <c r="AM623" s="386"/>
      <c r="AN623" s="228"/>
      <c r="AO623" s="386"/>
    </row>
    <row r="624" spans="3:41" s="1092" customFormat="1" ht="30.75" customHeight="1">
      <c r="C624" s="1091"/>
      <c r="D624" s="387"/>
      <c r="E624" s="216"/>
      <c r="F624" s="365"/>
      <c r="G624" s="366"/>
      <c r="H624" s="367"/>
      <c r="I624" s="368"/>
      <c r="J624" s="369"/>
      <c r="K624" s="370"/>
      <c r="L624" s="1168"/>
      <c r="M624" s="370"/>
      <c r="N624" s="382"/>
      <c r="O624" s="381"/>
      <c r="P624" s="382"/>
      <c r="Q624" s="383"/>
      <c r="R624" s="219"/>
      <c r="S624" s="384"/>
      <c r="T624" s="1043"/>
      <c r="U624" s="219"/>
      <c r="V624" s="384"/>
      <c r="W624" s="1043"/>
      <c r="X624" s="219"/>
      <c r="Y624" s="384"/>
      <c r="Z624" s="1043"/>
      <c r="AA624" s="219"/>
      <c r="AB624" s="384"/>
      <c r="AC624" s="1043"/>
      <c r="AD624" s="219"/>
      <c r="AE624" s="384"/>
      <c r="AF624" s="1043"/>
      <c r="AG624" s="385"/>
      <c r="AH624" s="228"/>
      <c r="AI624" s="386"/>
      <c r="AJ624" s="228"/>
      <c r="AK624" s="386"/>
      <c r="AL624" s="228"/>
      <c r="AM624" s="386"/>
      <c r="AN624" s="228"/>
      <c r="AO624" s="386"/>
    </row>
    <row r="625" spans="3:41" s="1092" customFormat="1" ht="30.75" customHeight="1">
      <c r="C625" s="1091"/>
      <c r="D625" s="387"/>
      <c r="E625" s="216"/>
      <c r="F625" s="365"/>
      <c r="G625" s="366"/>
      <c r="H625" s="367"/>
      <c r="I625" s="368"/>
      <c r="J625" s="369"/>
      <c r="K625" s="370"/>
      <c r="L625" s="1168"/>
      <c r="M625" s="370"/>
      <c r="N625" s="382"/>
      <c r="O625" s="381"/>
      <c r="P625" s="382"/>
      <c r="Q625" s="383"/>
      <c r="R625" s="219"/>
      <c r="S625" s="384"/>
      <c r="T625" s="1043"/>
      <c r="U625" s="219"/>
      <c r="V625" s="384"/>
      <c r="W625" s="1043"/>
      <c r="X625" s="219"/>
      <c r="Y625" s="384"/>
      <c r="Z625" s="1043"/>
      <c r="AA625" s="219"/>
      <c r="AB625" s="384"/>
      <c r="AC625" s="1043"/>
      <c r="AD625" s="219"/>
      <c r="AE625" s="384"/>
      <c r="AF625" s="1043"/>
      <c r="AG625" s="385"/>
      <c r="AH625" s="228"/>
      <c r="AI625" s="386"/>
      <c r="AJ625" s="228"/>
      <c r="AK625" s="386"/>
      <c r="AL625" s="228"/>
      <c r="AM625" s="386"/>
      <c r="AN625" s="228"/>
      <c r="AO625" s="386"/>
    </row>
    <row r="626" spans="3:41" s="1092" customFormat="1" ht="30.75" customHeight="1">
      <c r="C626" s="1091"/>
      <c r="D626" s="387"/>
      <c r="E626" s="216"/>
      <c r="F626" s="365"/>
      <c r="G626" s="366"/>
      <c r="H626" s="367"/>
      <c r="I626" s="368"/>
      <c r="J626" s="369"/>
      <c r="K626" s="370"/>
      <c r="L626" s="1168"/>
      <c r="M626" s="370"/>
      <c r="N626" s="382"/>
      <c r="O626" s="381"/>
      <c r="P626" s="382"/>
      <c r="Q626" s="383"/>
      <c r="R626" s="219"/>
      <c r="S626" s="384"/>
      <c r="T626" s="1043"/>
      <c r="U626" s="219"/>
      <c r="V626" s="384"/>
      <c r="W626" s="1043"/>
      <c r="X626" s="219"/>
      <c r="Y626" s="384"/>
      <c r="Z626" s="1043"/>
      <c r="AA626" s="219"/>
      <c r="AB626" s="384"/>
      <c r="AC626" s="1043"/>
      <c r="AD626" s="219"/>
      <c r="AE626" s="384"/>
      <c r="AF626" s="1043"/>
      <c r="AG626" s="385"/>
      <c r="AH626" s="228"/>
      <c r="AI626" s="386"/>
      <c r="AJ626" s="228"/>
      <c r="AK626" s="386"/>
      <c r="AL626" s="228"/>
      <c r="AM626" s="386"/>
      <c r="AN626" s="228"/>
      <c r="AO626" s="386"/>
    </row>
    <row r="627" spans="3:41" s="1092" customFormat="1" ht="30.75" customHeight="1">
      <c r="C627" s="1091"/>
      <c r="D627" s="387"/>
      <c r="E627" s="216"/>
      <c r="F627" s="365"/>
      <c r="G627" s="366"/>
      <c r="H627" s="367"/>
      <c r="I627" s="368"/>
      <c r="J627" s="369"/>
      <c r="K627" s="370"/>
      <c r="L627" s="1168"/>
      <c r="M627" s="370"/>
      <c r="N627" s="382"/>
      <c r="O627" s="381"/>
      <c r="P627" s="382"/>
      <c r="Q627" s="383"/>
      <c r="R627" s="219"/>
      <c r="S627" s="384"/>
      <c r="T627" s="1043"/>
      <c r="U627" s="219"/>
      <c r="V627" s="384"/>
      <c r="W627" s="1043"/>
      <c r="X627" s="219"/>
      <c r="Y627" s="384"/>
      <c r="Z627" s="1043"/>
      <c r="AA627" s="219"/>
      <c r="AB627" s="384"/>
      <c r="AC627" s="1043"/>
      <c r="AD627" s="219"/>
      <c r="AE627" s="384"/>
      <c r="AF627" s="1043"/>
      <c r="AG627" s="385"/>
      <c r="AH627" s="228"/>
      <c r="AI627" s="386"/>
      <c r="AJ627" s="228"/>
      <c r="AK627" s="386"/>
      <c r="AL627" s="228"/>
      <c r="AM627" s="386"/>
      <c r="AN627" s="228"/>
      <c r="AO627" s="386"/>
    </row>
    <row r="628" spans="3:41" s="1092" customFormat="1" ht="30.75" customHeight="1">
      <c r="C628" s="1091"/>
      <c r="D628" s="387"/>
      <c r="E628" s="216"/>
      <c r="F628" s="365"/>
      <c r="G628" s="366"/>
      <c r="H628" s="367"/>
      <c r="I628" s="368"/>
      <c r="J628" s="369"/>
      <c r="K628" s="370"/>
      <c r="L628" s="1168"/>
      <c r="M628" s="370"/>
      <c r="N628" s="382"/>
      <c r="O628" s="381"/>
      <c r="P628" s="382"/>
      <c r="Q628" s="383"/>
      <c r="R628" s="219"/>
      <c r="S628" s="384"/>
      <c r="T628" s="1043"/>
      <c r="U628" s="219"/>
      <c r="V628" s="384"/>
      <c r="W628" s="1043"/>
      <c r="X628" s="219"/>
      <c r="Y628" s="384"/>
      <c r="Z628" s="1043"/>
      <c r="AA628" s="219"/>
      <c r="AB628" s="384"/>
      <c r="AC628" s="1043"/>
      <c r="AD628" s="219"/>
      <c r="AE628" s="384"/>
      <c r="AF628" s="1043"/>
      <c r="AG628" s="385"/>
      <c r="AH628" s="228"/>
      <c r="AI628" s="386"/>
      <c r="AJ628" s="228"/>
      <c r="AK628" s="386"/>
      <c r="AL628" s="228"/>
      <c r="AM628" s="386"/>
      <c r="AN628" s="228"/>
      <c r="AO628" s="386"/>
    </row>
    <row r="629" spans="3:41" s="1092" customFormat="1" ht="30.75" customHeight="1">
      <c r="C629" s="1091"/>
      <c r="D629" s="387"/>
      <c r="E629" s="216"/>
      <c r="F629" s="365"/>
      <c r="G629" s="366"/>
      <c r="H629" s="367"/>
      <c r="I629" s="368"/>
      <c r="J629" s="369"/>
      <c r="K629" s="370"/>
      <c r="L629" s="1168"/>
      <c r="M629" s="370"/>
      <c r="N629" s="382"/>
      <c r="O629" s="381"/>
      <c r="P629" s="382"/>
      <c r="Q629" s="383"/>
      <c r="R629" s="219"/>
      <c r="S629" s="384"/>
      <c r="T629" s="1043"/>
      <c r="U629" s="219"/>
      <c r="V629" s="384"/>
      <c r="W629" s="1043"/>
      <c r="X629" s="219"/>
      <c r="Y629" s="384"/>
      <c r="Z629" s="1043"/>
      <c r="AA629" s="219"/>
      <c r="AB629" s="384"/>
      <c r="AC629" s="1043"/>
      <c r="AD629" s="219"/>
      <c r="AE629" s="384"/>
      <c r="AF629" s="1043"/>
      <c r="AG629" s="385"/>
      <c r="AH629" s="228"/>
      <c r="AI629" s="386"/>
      <c r="AJ629" s="228"/>
      <c r="AK629" s="386"/>
      <c r="AL629" s="228"/>
      <c r="AM629" s="386"/>
      <c r="AN629" s="228"/>
      <c r="AO629" s="386"/>
    </row>
    <row r="630" spans="3:41" s="1092" customFormat="1" ht="30.75" customHeight="1">
      <c r="C630" s="1091"/>
      <c r="D630" s="387"/>
      <c r="E630" s="216"/>
      <c r="F630" s="365"/>
      <c r="G630" s="366"/>
      <c r="H630" s="367"/>
      <c r="I630" s="368"/>
      <c r="J630" s="369"/>
      <c r="K630" s="370"/>
      <c r="L630" s="1168"/>
      <c r="M630" s="370"/>
      <c r="N630" s="382"/>
      <c r="O630" s="381"/>
      <c r="P630" s="382"/>
      <c r="Q630" s="383"/>
      <c r="R630" s="219"/>
      <c r="S630" s="384"/>
      <c r="T630" s="1043"/>
      <c r="U630" s="219"/>
      <c r="V630" s="384"/>
      <c r="W630" s="1043"/>
      <c r="X630" s="219"/>
      <c r="Y630" s="384"/>
      <c r="Z630" s="1043"/>
      <c r="AA630" s="219"/>
      <c r="AB630" s="384"/>
      <c r="AC630" s="1043"/>
      <c r="AD630" s="219"/>
      <c r="AE630" s="384"/>
      <c r="AF630" s="1043"/>
      <c r="AG630" s="385"/>
      <c r="AH630" s="228"/>
      <c r="AI630" s="386"/>
      <c r="AJ630" s="228"/>
      <c r="AK630" s="386"/>
      <c r="AL630" s="228"/>
      <c r="AM630" s="386"/>
      <c r="AN630" s="228"/>
      <c r="AO630" s="386"/>
    </row>
    <row r="631" spans="3:41" s="1092" customFormat="1" ht="30.75" customHeight="1">
      <c r="C631" s="1091"/>
      <c r="D631" s="387"/>
      <c r="E631" s="216"/>
      <c r="F631" s="365"/>
      <c r="G631" s="366"/>
      <c r="H631" s="367"/>
      <c r="I631" s="368"/>
      <c r="J631" s="369"/>
      <c r="K631" s="370"/>
      <c r="L631" s="1168"/>
      <c r="M631" s="370"/>
      <c r="N631" s="382"/>
      <c r="O631" s="381"/>
      <c r="P631" s="382"/>
      <c r="Q631" s="383"/>
      <c r="R631" s="219"/>
      <c r="S631" s="384"/>
      <c r="T631" s="1043"/>
      <c r="U631" s="219"/>
      <c r="V631" s="384"/>
      <c r="W631" s="1043"/>
      <c r="X631" s="219"/>
      <c r="Y631" s="384"/>
      <c r="Z631" s="1043"/>
      <c r="AA631" s="219"/>
      <c r="AB631" s="384"/>
      <c r="AC631" s="1043"/>
      <c r="AD631" s="219"/>
      <c r="AE631" s="384"/>
      <c r="AF631" s="1043"/>
      <c r="AG631" s="385"/>
      <c r="AH631" s="228"/>
      <c r="AI631" s="386"/>
      <c r="AJ631" s="228"/>
      <c r="AK631" s="386"/>
      <c r="AL631" s="228"/>
      <c r="AM631" s="386"/>
      <c r="AN631" s="228"/>
      <c r="AO631" s="386"/>
    </row>
    <row r="632" spans="3:41" s="1092" customFormat="1" ht="30.75" customHeight="1">
      <c r="C632" s="1091"/>
      <c r="D632" s="387"/>
      <c r="E632" s="216"/>
      <c r="F632" s="365"/>
      <c r="G632" s="366"/>
      <c r="H632" s="367"/>
      <c r="I632" s="368"/>
      <c r="J632" s="369"/>
      <c r="K632" s="370"/>
      <c r="L632" s="1168"/>
      <c r="M632" s="370"/>
      <c r="N632" s="382"/>
      <c r="O632" s="381"/>
      <c r="P632" s="382"/>
      <c r="Q632" s="383"/>
      <c r="R632" s="219"/>
      <c r="S632" s="384"/>
      <c r="T632" s="1043"/>
      <c r="U632" s="219"/>
      <c r="V632" s="384"/>
      <c r="W632" s="1043"/>
      <c r="X632" s="219"/>
      <c r="Y632" s="384"/>
      <c r="Z632" s="1043"/>
      <c r="AA632" s="219"/>
      <c r="AB632" s="384"/>
      <c r="AC632" s="1043"/>
      <c r="AD632" s="219"/>
      <c r="AE632" s="384"/>
      <c r="AF632" s="1043"/>
      <c r="AG632" s="385"/>
      <c r="AH632" s="228"/>
      <c r="AI632" s="386"/>
      <c r="AJ632" s="228"/>
      <c r="AK632" s="386"/>
      <c r="AL632" s="228"/>
      <c r="AM632" s="386"/>
      <c r="AN632" s="228"/>
      <c r="AO632" s="386"/>
    </row>
    <row r="633" spans="3:41" s="1092" customFormat="1" ht="30.75" customHeight="1">
      <c r="C633" s="1091"/>
      <c r="D633" s="387"/>
      <c r="E633" s="216"/>
      <c r="F633" s="365"/>
      <c r="G633" s="366"/>
      <c r="H633" s="367"/>
      <c r="I633" s="368"/>
      <c r="J633" s="369"/>
      <c r="K633" s="370"/>
      <c r="L633" s="1168"/>
      <c r="M633" s="370"/>
      <c r="N633" s="382"/>
      <c r="O633" s="381"/>
      <c r="P633" s="382"/>
      <c r="Q633" s="383"/>
      <c r="R633" s="219"/>
      <c r="S633" s="384"/>
      <c r="T633" s="1043"/>
      <c r="U633" s="219"/>
      <c r="V633" s="384"/>
      <c r="W633" s="1043"/>
      <c r="X633" s="219"/>
      <c r="Y633" s="384"/>
      <c r="Z633" s="1043"/>
      <c r="AA633" s="219"/>
      <c r="AB633" s="384"/>
      <c r="AC633" s="1043"/>
      <c r="AD633" s="219"/>
      <c r="AE633" s="384"/>
      <c r="AF633" s="1043"/>
      <c r="AG633" s="385"/>
      <c r="AH633" s="228"/>
      <c r="AI633" s="386"/>
      <c r="AJ633" s="228"/>
      <c r="AK633" s="386"/>
      <c r="AL633" s="228"/>
      <c r="AM633" s="386"/>
      <c r="AN633" s="228"/>
      <c r="AO633" s="386"/>
    </row>
    <row r="634" spans="3:41" s="1092" customFormat="1" ht="30.75" customHeight="1">
      <c r="C634" s="1091"/>
      <c r="D634" s="387"/>
      <c r="E634" s="216"/>
      <c r="F634" s="365"/>
      <c r="G634" s="366"/>
      <c r="H634" s="367"/>
      <c r="I634" s="368"/>
      <c r="J634" s="369"/>
      <c r="K634" s="370"/>
      <c r="L634" s="1168"/>
      <c r="M634" s="370"/>
      <c r="N634" s="382"/>
      <c r="O634" s="381"/>
      <c r="P634" s="382"/>
      <c r="Q634" s="383"/>
      <c r="R634" s="219"/>
      <c r="S634" s="384"/>
      <c r="T634" s="1043"/>
      <c r="U634" s="219"/>
      <c r="V634" s="384"/>
      <c r="W634" s="1043"/>
      <c r="X634" s="219"/>
      <c r="Y634" s="384"/>
      <c r="Z634" s="1043"/>
      <c r="AA634" s="219"/>
      <c r="AB634" s="384"/>
      <c r="AC634" s="1043"/>
      <c r="AD634" s="219"/>
      <c r="AE634" s="384"/>
      <c r="AF634" s="1043"/>
      <c r="AG634" s="385"/>
      <c r="AH634" s="228"/>
      <c r="AI634" s="386"/>
      <c r="AJ634" s="228"/>
      <c r="AK634" s="386"/>
      <c r="AL634" s="228"/>
      <c r="AM634" s="386"/>
      <c r="AN634" s="228"/>
      <c r="AO634" s="386"/>
    </row>
    <row r="635" spans="3:41" s="1092" customFormat="1" ht="30.75" customHeight="1">
      <c r="C635" s="1091"/>
      <c r="D635" s="387"/>
      <c r="E635" s="216"/>
      <c r="F635" s="365"/>
      <c r="G635" s="366"/>
      <c r="H635" s="367"/>
      <c r="I635" s="368"/>
      <c r="J635" s="369"/>
      <c r="K635" s="370"/>
      <c r="L635" s="1168"/>
      <c r="M635" s="370"/>
      <c r="N635" s="382"/>
      <c r="O635" s="381"/>
      <c r="P635" s="382"/>
      <c r="Q635" s="383"/>
      <c r="R635" s="219"/>
      <c r="S635" s="384"/>
      <c r="T635" s="1043"/>
      <c r="U635" s="219"/>
      <c r="V635" s="384"/>
      <c r="W635" s="1043"/>
      <c r="X635" s="219"/>
      <c r="Y635" s="384"/>
      <c r="Z635" s="1043"/>
      <c r="AA635" s="219"/>
      <c r="AB635" s="384"/>
      <c r="AC635" s="1043"/>
      <c r="AD635" s="219"/>
      <c r="AE635" s="384"/>
      <c r="AF635" s="1043"/>
      <c r="AG635" s="385"/>
      <c r="AH635" s="228"/>
      <c r="AI635" s="386"/>
      <c r="AJ635" s="228"/>
      <c r="AK635" s="386"/>
      <c r="AL635" s="228"/>
      <c r="AM635" s="386"/>
      <c r="AN635" s="228"/>
      <c r="AO635" s="386"/>
    </row>
    <row r="636" spans="3:41" s="1092" customFormat="1" ht="30.75" customHeight="1">
      <c r="C636" s="1091"/>
      <c r="D636" s="387"/>
      <c r="E636" s="216"/>
      <c r="F636" s="365"/>
      <c r="G636" s="366"/>
      <c r="H636" s="367"/>
      <c r="I636" s="368"/>
      <c r="J636" s="369"/>
      <c r="K636" s="370"/>
      <c r="L636" s="1168"/>
      <c r="M636" s="370"/>
      <c r="N636" s="382"/>
      <c r="O636" s="381"/>
      <c r="P636" s="382"/>
      <c r="Q636" s="383"/>
      <c r="R636" s="219"/>
      <c r="S636" s="384"/>
      <c r="T636" s="1043"/>
      <c r="U636" s="219"/>
      <c r="V636" s="384"/>
      <c r="W636" s="1043"/>
      <c r="X636" s="219"/>
      <c r="Y636" s="384"/>
      <c r="Z636" s="1043"/>
      <c r="AA636" s="219"/>
      <c r="AB636" s="384"/>
      <c r="AC636" s="1043"/>
      <c r="AD636" s="219"/>
      <c r="AE636" s="384"/>
      <c r="AF636" s="1043"/>
      <c r="AG636" s="385"/>
      <c r="AH636" s="228"/>
      <c r="AI636" s="386"/>
      <c r="AJ636" s="228"/>
      <c r="AK636" s="386"/>
      <c r="AL636" s="228"/>
      <c r="AM636" s="386"/>
      <c r="AN636" s="228"/>
      <c r="AO636" s="386"/>
    </row>
    <row r="637" spans="3:41" s="1092" customFormat="1" ht="30.75" customHeight="1">
      <c r="C637" s="1091"/>
      <c r="D637" s="387"/>
      <c r="E637" s="216"/>
      <c r="F637" s="365"/>
      <c r="G637" s="366"/>
      <c r="H637" s="367"/>
      <c r="I637" s="368"/>
      <c r="J637" s="369"/>
      <c r="K637" s="370"/>
      <c r="L637" s="1168"/>
      <c r="M637" s="370"/>
      <c r="N637" s="382"/>
      <c r="O637" s="381"/>
      <c r="P637" s="382"/>
      <c r="Q637" s="383"/>
      <c r="R637" s="219"/>
      <c r="S637" s="384"/>
      <c r="T637" s="1043"/>
      <c r="U637" s="219"/>
      <c r="V637" s="384"/>
      <c r="W637" s="1043"/>
      <c r="X637" s="219"/>
      <c r="Y637" s="384"/>
      <c r="Z637" s="1043"/>
      <c r="AA637" s="219"/>
      <c r="AB637" s="384"/>
      <c r="AC637" s="1043"/>
      <c r="AD637" s="219"/>
      <c r="AE637" s="384"/>
      <c r="AF637" s="1043"/>
      <c r="AG637" s="385"/>
      <c r="AH637" s="228"/>
      <c r="AI637" s="386"/>
      <c r="AJ637" s="228"/>
      <c r="AK637" s="386"/>
      <c r="AL637" s="228"/>
      <c r="AM637" s="386"/>
      <c r="AN637" s="228"/>
      <c r="AO637" s="386"/>
    </row>
    <row r="638" spans="3:41" s="1092" customFormat="1" ht="30.75" customHeight="1">
      <c r="C638" s="1091"/>
      <c r="D638" s="387"/>
      <c r="E638" s="216"/>
      <c r="F638" s="365"/>
      <c r="G638" s="366"/>
      <c r="H638" s="367"/>
      <c r="I638" s="368"/>
      <c r="J638" s="369"/>
      <c r="K638" s="370"/>
      <c r="L638" s="1168"/>
      <c r="M638" s="370"/>
      <c r="N638" s="382"/>
      <c r="O638" s="381"/>
      <c r="P638" s="382"/>
      <c r="Q638" s="383"/>
      <c r="R638" s="219"/>
      <c r="S638" s="384"/>
      <c r="T638" s="1043"/>
      <c r="U638" s="219"/>
      <c r="V638" s="384"/>
      <c r="W638" s="1043"/>
      <c r="X638" s="219"/>
      <c r="Y638" s="384"/>
      <c r="Z638" s="1043"/>
      <c r="AA638" s="219"/>
      <c r="AB638" s="384"/>
      <c r="AC638" s="1043"/>
      <c r="AD638" s="219"/>
      <c r="AE638" s="384"/>
      <c r="AF638" s="1043"/>
      <c r="AG638" s="385"/>
      <c r="AH638" s="228"/>
      <c r="AI638" s="386"/>
      <c r="AJ638" s="228"/>
      <c r="AK638" s="386"/>
      <c r="AL638" s="228"/>
      <c r="AM638" s="386"/>
      <c r="AN638" s="228"/>
      <c r="AO638" s="386"/>
    </row>
    <row r="639" spans="3:41" s="1092" customFormat="1" ht="30.75" customHeight="1">
      <c r="C639" s="1091"/>
      <c r="D639" s="387"/>
      <c r="E639" s="216"/>
      <c r="F639" s="365"/>
      <c r="G639" s="366"/>
      <c r="H639" s="367"/>
      <c r="I639" s="368"/>
      <c r="J639" s="369"/>
      <c r="K639" s="370"/>
      <c r="L639" s="1168"/>
      <c r="M639" s="370"/>
      <c r="N639" s="382"/>
      <c r="O639" s="381"/>
      <c r="P639" s="382"/>
      <c r="Q639" s="383"/>
      <c r="R639" s="219"/>
      <c r="S639" s="384"/>
      <c r="T639" s="1043"/>
      <c r="U639" s="219"/>
      <c r="V639" s="384"/>
      <c r="W639" s="1043"/>
      <c r="X639" s="219"/>
      <c r="Y639" s="384"/>
      <c r="Z639" s="1043"/>
      <c r="AA639" s="219"/>
      <c r="AB639" s="384"/>
      <c r="AC639" s="1043"/>
      <c r="AD639" s="219"/>
      <c r="AE639" s="384"/>
      <c r="AF639" s="1043"/>
      <c r="AG639" s="385"/>
      <c r="AH639" s="228"/>
      <c r="AI639" s="386"/>
      <c r="AJ639" s="228"/>
      <c r="AK639" s="386"/>
      <c r="AL639" s="228"/>
      <c r="AM639" s="386"/>
      <c r="AN639" s="228"/>
      <c r="AO639" s="386"/>
    </row>
    <row r="640" spans="3:41" s="1092" customFormat="1" ht="30.75" customHeight="1">
      <c r="C640" s="1091"/>
      <c r="D640" s="387"/>
      <c r="E640" s="216"/>
      <c r="F640" s="365"/>
      <c r="G640" s="366"/>
      <c r="H640" s="367"/>
      <c r="I640" s="368"/>
      <c r="J640" s="369"/>
      <c r="K640" s="370"/>
      <c r="L640" s="1168"/>
      <c r="M640" s="370"/>
      <c r="N640" s="382"/>
      <c r="O640" s="381"/>
      <c r="P640" s="382"/>
      <c r="Q640" s="383"/>
      <c r="R640" s="219"/>
      <c r="S640" s="384"/>
      <c r="T640" s="1043"/>
      <c r="U640" s="219"/>
      <c r="V640" s="384"/>
      <c r="W640" s="1043"/>
      <c r="X640" s="219"/>
      <c r="Y640" s="384"/>
      <c r="Z640" s="1043"/>
      <c r="AA640" s="219"/>
      <c r="AB640" s="384"/>
      <c r="AC640" s="1043"/>
      <c r="AD640" s="219"/>
      <c r="AE640" s="384"/>
      <c r="AF640" s="1043"/>
      <c r="AG640" s="385"/>
      <c r="AH640" s="228"/>
      <c r="AI640" s="386"/>
      <c r="AJ640" s="228"/>
      <c r="AK640" s="386"/>
      <c r="AL640" s="228"/>
      <c r="AM640" s="386"/>
      <c r="AN640" s="228"/>
      <c r="AO640" s="386"/>
    </row>
    <row r="641" spans="3:41" s="1092" customFormat="1" ht="30.75" customHeight="1">
      <c r="C641" s="1091"/>
      <c r="D641" s="387"/>
      <c r="E641" s="216"/>
      <c r="F641" s="365"/>
      <c r="G641" s="366"/>
      <c r="H641" s="367"/>
      <c r="I641" s="368"/>
      <c r="J641" s="369"/>
      <c r="K641" s="370"/>
      <c r="L641" s="1168"/>
      <c r="M641" s="370"/>
      <c r="N641" s="382"/>
      <c r="O641" s="381"/>
      <c r="P641" s="382"/>
      <c r="Q641" s="383"/>
      <c r="R641" s="219"/>
      <c r="S641" s="384"/>
      <c r="T641" s="1043"/>
      <c r="U641" s="219"/>
      <c r="V641" s="384"/>
      <c r="W641" s="1043"/>
      <c r="X641" s="219"/>
      <c r="Y641" s="384"/>
      <c r="Z641" s="1043"/>
      <c r="AA641" s="219"/>
      <c r="AB641" s="384"/>
      <c r="AC641" s="1043"/>
      <c r="AD641" s="219"/>
      <c r="AE641" s="384"/>
      <c r="AF641" s="1043"/>
      <c r="AG641" s="385"/>
      <c r="AH641" s="228"/>
      <c r="AI641" s="386"/>
      <c r="AJ641" s="228"/>
      <c r="AK641" s="386"/>
      <c r="AL641" s="228"/>
      <c r="AM641" s="386"/>
      <c r="AN641" s="228"/>
      <c r="AO641" s="386"/>
    </row>
    <row r="642" spans="3:41" s="1092" customFormat="1" ht="30.75" customHeight="1">
      <c r="C642" s="1091"/>
      <c r="D642" s="387"/>
      <c r="E642" s="216"/>
      <c r="F642" s="365"/>
      <c r="G642" s="366"/>
      <c r="H642" s="367"/>
      <c r="I642" s="368"/>
      <c r="J642" s="369"/>
      <c r="K642" s="370"/>
      <c r="L642" s="1168"/>
      <c r="M642" s="370"/>
      <c r="N642" s="382"/>
      <c r="O642" s="381"/>
      <c r="P642" s="382"/>
      <c r="Q642" s="383"/>
      <c r="R642" s="219"/>
      <c r="S642" s="384"/>
      <c r="T642" s="1043"/>
      <c r="U642" s="219"/>
      <c r="V642" s="384"/>
      <c r="W642" s="1043"/>
      <c r="X642" s="219"/>
      <c r="Y642" s="384"/>
      <c r="Z642" s="1043"/>
      <c r="AA642" s="219"/>
      <c r="AB642" s="384"/>
      <c r="AC642" s="1043"/>
      <c r="AD642" s="219"/>
      <c r="AE642" s="384"/>
      <c r="AF642" s="1043"/>
      <c r="AG642" s="385"/>
      <c r="AH642" s="228"/>
      <c r="AI642" s="386"/>
      <c r="AJ642" s="228"/>
      <c r="AK642" s="386"/>
      <c r="AL642" s="228"/>
      <c r="AM642" s="386"/>
      <c r="AN642" s="228"/>
      <c r="AO642" s="386"/>
    </row>
    <row r="643" spans="3:41" s="1092" customFormat="1" ht="30.75" customHeight="1">
      <c r="C643" s="1091"/>
      <c r="D643" s="387"/>
      <c r="E643" s="216"/>
      <c r="F643" s="365"/>
      <c r="G643" s="366"/>
      <c r="H643" s="367"/>
      <c r="I643" s="368"/>
      <c r="J643" s="369"/>
      <c r="K643" s="370"/>
      <c r="L643" s="1168"/>
      <c r="M643" s="370"/>
      <c r="N643" s="382"/>
      <c r="O643" s="381"/>
      <c r="P643" s="382"/>
      <c r="Q643" s="383"/>
      <c r="R643" s="219"/>
      <c r="S643" s="384"/>
      <c r="T643" s="1043"/>
      <c r="U643" s="219"/>
      <c r="V643" s="384"/>
      <c r="W643" s="1043"/>
      <c r="X643" s="219"/>
      <c r="Y643" s="384"/>
      <c r="Z643" s="1043"/>
      <c r="AA643" s="219"/>
      <c r="AB643" s="384"/>
      <c r="AC643" s="1043"/>
      <c r="AD643" s="219"/>
      <c r="AE643" s="384"/>
      <c r="AF643" s="1043"/>
      <c r="AG643" s="385"/>
      <c r="AH643" s="228"/>
      <c r="AI643" s="386"/>
      <c r="AJ643" s="228"/>
      <c r="AK643" s="386"/>
      <c r="AL643" s="228"/>
      <c r="AM643" s="386"/>
      <c r="AN643" s="228"/>
      <c r="AO643" s="386"/>
    </row>
    <row r="644" spans="3:41" s="1092" customFormat="1" ht="30.75" customHeight="1">
      <c r="C644" s="1091"/>
      <c r="D644" s="387"/>
      <c r="E644" s="216"/>
      <c r="F644" s="365"/>
      <c r="G644" s="366"/>
      <c r="H644" s="367"/>
      <c r="I644" s="368"/>
      <c r="J644" s="369"/>
      <c r="K644" s="370"/>
      <c r="L644" s="1168"/>
      <c r="M644" s="370"/>
      <c r="N644" s="382"/>
      <c r="O644" s="381"/>
      <c r="P644" s="382"/>
      <c r="Q644" s="383"/>
      <c r="R644" s="219"/>
      <c r="S644" s="384"/>
      <c r="T644" s="1043"/>
      <c r="U644" s="219"/>
      <c r="V644" s="384"/>
      <c r="W644" s="1043"/>
      <c r="X644" s="219"/>
      <c r="Y644" s="384"/>
      <c r="Z644" s="1043"/>
      <c r="AA644" s="219"/>
      <c r="AB644" s="384"/>
      <c r="AC644" s="1043"/>
      <c r="AD644" s="219"/>
      <c r="AE644" s="384"/>
      <c r="AF644" s="1043"/>
      <c r="AG644" s="385"/>
      <c r="AH644" s="228"/>
      <c r="AI644" s="386"/>
      <c r="AJ644" s="228"/>
      <c r="AK644" s="386"/>
      <c r="AL644" s="228"/>
      <c r="AM644" s="386"/>
      <c r="AN644" s="228"/>
      <c r="AO644" s="386"/>
    </row>
    <row r="645" spans="3:41" s="1092" customFormat="1" ht="30.75" customHeight="1">
      <c r="C645" s="1091"/>
      <c r="D645" s="387"/>
      <c r="E645" s="216"/>
      <c r="F645" s="365"/>
      <c r="G645" s="366"/>
      <c r="H645" s="367"/>
      <c r="I645" s="368"/>
      <c r="J645" s="369"/>
      <c r="K645" s="370"/>
      <c r="L645" s="1168"/>
      <c r="M645" s="370"/>
      <c r="N645" s="382"/>
      <c r="O645" s="381"/>
      <c r="P645" s="382"/>
      <c r="Q645" s="383"/>
      <c r="R645" s="219"/>
      <c r="S645" s="384"/>
      <c r="T645" s="1043"/>
      <c r="U645" s="219"/>
      <c r="V645" s="384"/>
      <c r="W645" s="1043"/>
      <c r="X645" s="219"/>
      <c r="Y645" s="384"/>
      <c r="Z645" s="1043"/>
      <c r="AA645" s="219"/>
      <c r="AB645" s="384"/>
      <c r="AC645" s="1043"/>
      <c r="AD645" s="219"/>
      <c r="AE645" s="384"/>
      <c r="AF645" s="1043"/>
      <c r="AG645" s="385"/>
      <c r="AH645" s="228"/>
      <c r="AI645" s="386"/>
      <c r="AJ645" s="228"/>
      <c r="AK645" s="386"/>
      <c r="AL645" s="228"/>
      <c r="AM645" s="386"/>
      <c r="AN645" s="228"/>
      <c r="AO645" s="386"/>
    </row>
    <row r="646" spans="3:41" s="1092" customFormat="1" ht="30.75" customHeight="1">
      <c r="C646" s="1091"/>
      <c r="D646" s="387"/>
      <c r="E646" s="216"/>
      <c r="F646" s="365"/>
      <c r="G646" s="366"/>
      <c r="H646" s="367"/>
      <c r="I646" s="368"/>
      <c r="J646" s="369"/>
      <c r="K646" s="370"/>
      <c r="L646" s="1168"/>
      <c r="M646" s="370"/>
      <c r="N646" s="382"/>
      <c r="O646" s="381"/>
      <c r="P646" s="382"/>
      <c r="Q646" s="383"/>
      <c r="R646" s="219"/>
      <c r="S646" s="384"/>
      <c r="T646" s="1043"/>
      <c r="U646" s="219"/>
      <c r="V646" s="384"/>
      <c r="W646" s="1043"/>
      <c r="X646" s="219"/>
      <c r="Y646" s="384"/>
      <c r="Z646" s="1043"/>
      <c r="AA646" s="219"/>
      <c r="AB646" s="384"/>
      <c r="AC646" s="1043"/>
      <c r="AD646" s="219"/>
      <c r="AE646" s="384"/>
      <c r="AF646" s="1043"/>
      <c r="AG646" s="385"/>
      <c r="AH646" s="228"/>
      <c r="AI646" s="386"/>
      <c r="AJ646" s="228"/>
      <c r="AK646" s="386"/>
      <c r="AL646" s="228"/>
      <c r="AM646" s="386"/>
      <c r="AN646" s="228"/>
      <c r="AO646" s="386"/>
    </row>
    <row r="647" spans="3:41" s="1092" customFormat="1" ht="30.75" customHeight="1">
      <c r="C647" s="1091"/>
      <c r="D647" s="387"/>
      <c r="E647" s="216"/>
      <c r="F647" s="365"/>
      <c r="G647" s="366"/>
      <c r="H647" s="367"/>
      <c r="I647" s="368"/>
      <c r="J647" s="369"/>
      <c r="K647" s="370"/>
      <c r="L647" s="1168"/>
      <c r="M647" s="370"/>
      <c r="N647" s="382"/>
      <c r="O647" s="381"/>
      <c r="P647" s="382"/>
      <c r="Q647" s="383"/>
      <c r="R647" s="219"/>
      <c r="S647" s="384"/>
      <c r="T647" s="1043"/>
      <c r="U647" s="219"/>
      <c r="V647" s="384"/>
      <c r="W647" s="1043"/>
      <c r="X647" s="219"/>
      <c r="Y647" s="384"/>
      <c r="Z647" s="1043"/>
      <c r="AA647" s="219"/>
      <c r="AB647" s="384"/>
      <c r="AC647" s="1043"/>
      <c r="AD647" s="219"/>
      <c r="AE647" s="384"/>
      <c r="AF647" s="1043"/>
      <c r="AG647" s="385"/>
      <c r="AH647" s="228"/>
      <c r="AI647" s="386"/>
      <c r="AJ647" s="228"/>
      <c r="AK647" s="386"/>
      <c r="AL647" s="228"/>
      <c r="AM647" s="386"/>
      <c r="AN647" s="228"/>
      <c r="AO647" s="386"/>
    </row>
    <row r="648" spans="3:41" s="1092" customFormat="1" ht="30.75" customHeight="1">
      <c r="C648" s="1091"/>
      <c r="D648" s="387"/>
      <c r="E648" s="216"/>
      <c r="F648" s="365"/>
      <c r="G648" s="366"/>
      <c r="H648" s="367"/>
      <c r="I648" s="368"/>
      <c r="J648" s="369"/>
      <c r="K648" s="370"/>
      <c r="L648" s="1168"/>
      <c r="M648" s="370"/>
      <c r="N648" s="382"/>
      <c r="O648" s="381"/>
      <c r="P648" s="382"/>
      <c r="Q648" s="383"/>
      <c r="R648" s="219"/>
      <c r="S648" s="384"/>
      <c r="T648" s="1043"/>
      <c r="U648" s="219"/>
      <c r="V648" s="384"/>
      <c r="W648" s="1043"/>
      <c r="X648" s="219"/>
      <c r="Y648" s="384"/>
      <c r="Z648" s="1043"/>
      <c r="AA648" s="219"/>
      <c r="AB648" s="384"/>
      <c r="AC648" s="1043"/>
      <c r="AD648" s="219"/>
      <c r="AE648" s="384"/>
      <c r="AF648" s="1043"/>
      <c r="AG648" s="385"/>
      <c r="AH648" s="228"/>
      <c r="AI648" s="386"/>
      <c r="AJ648" s="228"/>
      <c r="AK648" s="386"/>
      <c r="AL648" s="228"/>
      <c r="AM648" s="386"/>
      <c r="AN648" s="228"/>
      <c r="AO648" s="386"/>
    </row>
    <row r="649" spans="3:41" s="1092" customFormat="1" ht="30.75" customHeight="1">
      <c r="C649" s="1091"/>
      <c r="D649" s="387"/>
      <c r="E649" s="216"/>
      <c r="F649" s="365"/>
      <c r="G649" s="366"/>
      <c r="H649" s="367"/>
      <c r="I649" s="368"/>
      <c r="J649" s="369"/>
      <c r="K649" s="370"/>
      <c r="L649" s="1168"/>
      <c r="M649" s="370"/>
      <c r="N649" s="382"/>
      <c r="O649" s="381"/>
      <c r="P649" s="382"/>
      <c r="Q649" s="383"/>
      <c r="R649" s="219"/>
      <c r="S649" s="384"/>
      <c r="T649" s="1043"/>
      <c r="U649" s="219"/>
      <c r="V649" s="384"/>
      <c r="W649" s="1043"/>
      <c r="X649" s="219"/>
      <c r="Y649" s="384"/>
      <c r="Z649" s="1043"/>
      <c r="AA649" s="219"/>
      <c r="AB649" s="384"/>
      <c r="AC649" s="1043"/>
      <c r="AD649" s="219"/>
      <c r="AE649" s="384"/>
      <c r="AF649" s="1043"/>
      <c r="AG649" s="385"/>
      <c r="AH649" s="228"/>
      <c r="AI649" s="386"/>
      <c r="AJ649" s="228"/>
      <c r="AK649" s="386"/>
      <c r="AL649" s="228"/>
      <c r="AM649" s="386"/>
      <c r="AN649" s="228"/>
      <c r="AO649" s="386"/>
    </row>
    <row r="650" spans="3:41" s="1092" customFormat="1" ht="30.75" customHeight="1">
      <c r="C650" s="1091"/>
      <c r="D650" s="387"/>
      <c r="E650" s="216"/>
      <c r="F650" s="365"/>
      <c r="G650" s="366"/>
      <c r="H650" s="367"/>
      <c r="I650" s="368"/>
      <c r="J650" s="369"/>
      <c r="K650" s="370"/>
      <c r="L650" s="1168"/>
      <c r="M650" s="370"/>
      <c r="N650" s="382"/>
      <c r="O650" s="381"/>
      <c r="P650" s="382"/>
      <c r="Q650" s="383"/>
      <c r="R650" s="219"/>
      <c r="S650" s="384"/>
      <c r="T650" s="1043"/>
      <c r="U650" s="219"/>
      <c r="V650" s="384"/>
      <c r="W650" s="1043"/>
      <c r="X650" s="219"/>
      <c r="Y650" s="384"/>
      <c r="Z650" s="1043"/>
      <c r="AA650" s="219"/>
      <c r="AB650" s="384"/>
      <c r="AC650" s="1043"/>
      <c r="AD650" s="219"/>
      <c r="AE650" s="384"/>
      <c r="AF650" s="1043"/>
      <c r="AG650" s="385"/>
      <c r="AH650" s="228"/>
      <c r="AI650" s="386"/>
      <c r="AJ650" s="228"/>
      <c r="AK650" s="386"/>
      <c r="AL650" s="228"/>
      <c r="AM650" s="386"/>
      <c r="AN650" s="228"/>
      <c r="AO650" s="386"/>
    </row>
    <row r="651" spans="3:41" s="1092" customFormat="1" ht="30.75" customHeight="1">
      <c r="C651" s="1091"/>
      <c r="D651" s="387"/>
      <c r="E651" s="216"/>
      <c r="F651" s="365"/>
      <c r="G651" s="366"/>
      <c r="H651" s="367"/>
      <c r="I651" s="368"/>
      <c r="J651" s="369"/>
      <c r="K651" s="370"/>
      <c r="L651" s="1168"/>
      <c r="M651" s="370"/>
      <c r="N651" s="382"/>
      <c r="O651" s="381"/>
      <c r="P651" s="382"/>
      <c r="Q651" s="383"/>
      <c r="R651" s="219"/>
      <c r="S651" s="384"/>
      <c r="T651" s="1043"/>
      <c r="U651" s="219"/>
      <c r="V651" s="384"/>
      <c r="W651" s="1043"/>
      <c r="X651" s="219"/>
      <c r="Y651" s="384"/>
      <c r="Z651" s="1043"/>
      <c r="AA651" s="219"/>
      <c r="AB651" s="384"/>
      <c r="AC651" s="1043"/>
      <c r="AD651" s="219"/>
      <c r="AE651" s="384"/>
      <c r="AF651" s="1043"/>
      <c r="AG651" s="385"/>
      <c r="AH651" s="228"/>
      <c r="AI651" s="386"/>
      <c r="AJ651" s="228"/>
      <c r="AK651" s="386"/>
      <c r="AL651" s="228"/>
      <c r="AM651" s="386"/>
      <c r="AN651" s="228"/>
      <c r="AO651" s="386"/>
    </row>
    <row r="652" spans="3:41" s="1092" customFormat="1" ht="30.75" customHeight="1">
      <c r="C652" s="1091"/>
      <c r="D652" s="387"/>
      <c r="E652" s="216"/>
      <c r="F652" s="365"/>
      <c r="G652" s="366"/>
      <c r="H652" s="367"/>
      <c r="I652" s="368"/>
      <c r="J652" s="369"/>
      <c r="K652" s="370"/>
      <c r="L652" s="1168"/>
      <c r="M652" s="370"/>
      <c r="N652" s="382"/>
      <c r="O652" s="381"/>
      <c r="P652" s="382"/>
      <c r="Q652" s="383"/>
      <c r="R652" s="219"/>
      <c r="S652" s="384"/>
      <c r="T652" s="1043"/>
      <c r="U652" s="219"/>
      <c r="V652" s="384"/>
      <c r="W652" s="1043"/>
      <c r="X652" s="219"/>
      <c r="Y652" s="384"/>
      <c r="Z652" s="1043"/>
      <c r="AA652" s="219"/>
      <c r="AB652" s="384"/>
      <c r="AC652" s="1043"/>
      <c r="AD652" s="219"/>
      <c r="AE652" s="384"/>
      <c r="AF652" s="1043"/>
      <c r="AG652" s="385"/>
      <c r="AH652" s="228"/>
      <c r="AI652" s="386"/>
      <c r="AJ652" s="228"/>
      <c r="AK652" s="386"/>
      <c r="AL652" s="228"/>
      <c r="AM652" s="386"/>
      <c r="AN652" s="228"/>
      <c r="AO652" s="386"/>
    </row>
    <row r="653" spans="3:41" s="1092" customFormat="1" ht="30.75" customHeight="1">
      <c r="C653" s="1091"/>
      <c r="D653" s="387"/>
      <c r="E653" s="216"/>
      <c r="F653" s="365"/>
      <c r="G653" s="366"/>
      <c r="H653" s="367"/>
      <c r="I653" s="368"/>
      <c r="J653" s="369"/>
      <c r="K653" s="370"/>
      <c r="L653" s="1168"/>
      <c r="M653" s="370"/>
      <c r="N653" s="382"/>
      <c r="O653" s="381"/>
      <c r="P653" s="382"/>
      <c r="Q653" s="383"/>
      <c r="R653" s="219"/>
      <c r="S653" s="384"/>
      <c r="T653" s="1043"/>
      <c r="U653" s="219"/>
      <c r="V653" s="384"/>
      <c r="W653" s="1043"/>
      <c r="X653" s="219"/>
      <c r="Y653" s="384"/>
      <c r="Z653" s="1043"/>
      <c r="AA653" s="219"/>
      <c r="AB653" s="384"/>
      <c r="AC653" s="1043"/>
      <c r="AD653" s="219"/>
      <c r="AE653" s="384"/>
      <c r="AF653" s="1043"/>
      <c r="AG653" s="385"/>
      <c r="AH653" s="228"/>
      <c r="AI653" s="386"/>
      <c r="AJ653" s="228"/>
      <c r="AK653" s="386"/>
      <c r="AL653" s="228"/>
      <c r="AM653" s="386"/>
      <c r="AN653" s="228"/>
      <c r="AO653" s="386"/>
    </row>
    <row r="654" spans="3:41" s="1092" customFormat="1" ht="30.75" customHeight="1">
      <c r="C654" s="1091"/>
      <c r="D654" s="387"/>
      <c r="E654" s="216"/>
      <c r="F654" s="365"/>
      <c r="G654" s="366"/>
      <c r="H654" s="367"/>
      <c r="I654" s="368"/>
      <c r="J654" s="369"/>
      <c r="K654" s="370"/>
      <c r="L654" s="1168"/>
      <c r="M654" s="370"/>
      <c r="N654" s="382"/>
      <c r="O654" s="381"/>
      <c r="P654" s="382"/>
      <c r="Q654" s="383"/>
      <c r="R654" s="219"/>
      <c r="S654" s="384"/>
      <c r="T654" s="1043"/>
      <c r="U654" s="219"/>
      <c r="V654" s="384"/>
      <c r="W654" s="1043"/>
      <c r="X654" s="219"/>
      <c r="Y654" s="384"/>
      <c r="Z654" s="1043"/>
      <c r="AA654" s="219"/>
      <c r="AB654" s="384"/>
      <c r="AC654" s="1043"/>
      <c r="AD654" s="219"/>
      <c r="AE654" s="384"/>
      <c r="AF654" s="1043"/>
      <c r="AG654" s="385"/>
      <c r="AH654" s="228"/>
      <c r="AI654" s="386"/>
      <c r="AJ654" s="228"/>
      <c r="AK654" s="386"/>
      <c r="AL654" s="228"/>
      <c r="AM654" s="386"/>
      <c r="AN654" s="228"/>
      <c r="AO654" s="386"/>
    </row>
    <row r="655" spans="3:41" s="1092" customFormat="1" ht="30.75" customHeight="1">
      <c r="C655" s="1091"/>
      <c r="D655" s="387"/>
      <c r="E655" s="216"/>
      <c r="F655" s="365"/>
      <c r="G655" s="366"/>
      <c r="H655" s="367"/>
      <c r="I655" s="368"/>
      <c r="J655" s="369"/>
      <c r="K655" s="370"/>
      <c r="L655" s="1168"/>
      <c r="M655" s="370"/>
      <c r="N655" s="382"/>
      <c r="O655" s="381"/>
      <c r="P655" s="382"/>
      <c r="Q655" s="383"/>
      <c r="R655" s="219"/>
      <c r="S655" s="384"/>
      <c r="T655" s="1043"/>
      <c r="U655" s="219"/>
      <c r="V655" s="384"/>
      <c r="W655" s="1043"/>
      <c r="X655" s="219"/>
      <c r="Y655" s="384"/>
      <c r="Z655" s="1043"/>
      <c r="AA655" s="219"/>
      <c r="AB655" s="384"/>
      <c r="AC655" s="1043"/>
      <c r="AD655" s="219"/>
      <c r="AE655" s="384"/>
      <c r="AF655" s="1043"/>
      <c r="AG655" s="385"/>
      <c r="AH655" s="228"/>
      <c r="AI655" s="386"/>
      <c r="AJ655" s="228"/>
      <c r="AK655" s="386"/>
      <c r="AL655" s="228"/>
      <c r="AM655" s="386"/>
      <c r="AN655" s="228"/>
      <c r="AO655" s="386"/>
    </row>
    <row r="656" spans="3:41" s="1092" customFormat="1" ht="30.75" customHeight="1">
      <c r="C656" s="1091"/>
      <c r="D656" s="387"/>
      <c r="E656" s="216"/>
      <c r="F656" s="365"/>
      <c r="G656" s="366"/>
      <c r="H656" s="367"/>
      <c r="I656" s="368"/>
      <c r="J656" s="369"/>
      <c r="K656" s="370"/>
      <c r="L656" s="1168"/>
      <c r="M656" s="370"/>
      <c r="N656" s="382"/>
      <c r="O656" s="381"/>
      <c r="P656" s="382"/>
      <c r="Q656" s="383"/>
      <c r="R656" s="219"/>
      <c r="S656" s="384"/>
      <c r="T656" s="1043"/>
      <c r="U656" s="219"/>
      <c r="V656" s="384"/>
      <c r="W656" s="1043"/>
      <c r="X656" s="219"/>
      <c r="Y656" s="384"/>
      <c r="Z656" s="1043"/>
      <c r="AA656" s="219"/>
      <c r="AB656" s="384"/>
      <c r="AC656" s="1043"/>
      <c r="AD656" s="219"/>
      <c r="AE656" s="384"/>
      <c r="AF656" s="1043"/>
      <c r="AG656" s="385"/>
      <c r="AH656" s="228"/>
      <c r="AI656" s="386"/>
      <c r="AJ656" s="228"/>
      <c r="AK656" s="386"/>
      <c r="AL656" s="228"/>
      <c r="AM656" s="386"/>
      <c r="AN656" s="228"/>
      <c r="AO656" s="386"/>
    </row>
    <row r="657" spans="3:41" s="1092" customFormat="1" ht="30.75" customHeight="1">
      <c r="C657" s="1091"/>
      <c r="D657" s="387"/>
      <c r="E657" s="216"/>
      <c r="F657" s="365"/>
      <c r="G657" s="366"/>
      <c r="H657" s="367"/>
      <c r="I657" s="368"/>
      <c r="J657" s="369"/>
      <c r="K657" s="370"/>
      <c r="L657" s="1168"/>
      <c r="M657" s="370"/>
      <c r="N657" s="382"/>
      <c r="O657" s="381"/>
      <c r="P657" s="382"/>
      <c r="Q657" s="383"/>
      <c r="R657" s="219"/>
      <c r="S657" s="384"/>
      <c r="T657" s="1043"/>
      <c r="U657" s="219"/>
      <c r="V657" s="384"/>
      <c r="W657" s="1043"/>
      <c r="X657" s="219"/>
      <c r="Y657" s="384"/>
      <c r="Z657" s="1043"/>
      <c r="AA657" s="219"/>
      <c r="AB657" s="384"/>
      <c r="AC657" s="1043"/>
      <c r="AD657" s="219"/>
      <c r="AE657" s="384"/>
      <c r="AF657" s="1043"/>
      <c r="AG657" s="385"/>
      <c r="AH657" s="228"/>
      <c r="AI657" s="386"/>
      <c r="AJ657" s="228"/>
      <c r="AK657" s="386"/>
      <c r="AL657" s="228"/>
      <c r="AM657" s="386"/>
      <c r="AN657" s="228"/>
      <c r="AO657" s="386"/>
    </row>
    <row r="658" spans="3:41" s="1092" customFormat="1" ht="30.75" customHeight="1">
      <c r="C658" s="1091"/>
      <c r="D658" s="387"/>
      <c r="E658" s="216"/>
      <c r="F658" s="365"/>
      <c r="G658" s="366"/>
      <c r="H658" s="367"/>
      <c r="I658" s="368"/>
      <c r="J658" s="369"/>
      <c r="K658" s="370"/>
      <c r="L658" s="1168"/>
      <c r="M658" s="370"/>
      <c r="N658" s="382"/>
      <c r="O658" s="381"/>
      <c r="P658" s="382"/>
      <c r="Q658" s="383"/>
      <c r="R658" s="219"/>
      <c r="S658" s="384"/>
      <c r="T658" s="1043"/>
      <c r="U658" s="219"/>
      <c r="V658" s="384"/>
      <c r="W658" s="1043"/>
      <c r="X658" s="219"/>
      <c r="Y658" s="384"/>
      <c r="Z658" s="1043"/>
      <c r="AA658" s="219"/>
      <c r="AB658" s="384"/>
      <c r="AC658" s="1043"/>
      <c r="AD658" s="219"/>
      <c r="AE658" s="384"/>
      <c r="AF658" s="1043"/>
      <c r="AG658" s="385"/>
      <c r="AH658" s="228"/>
      <c r="AI658" s="386"/>
      <c r="AJ658" s="228"/>
      <c r="AK658" s="386"/>
      <c r="AL658" s="228"/>
      <c r="AM658" s="386"/>
      <c r="AN658" s="228"/>
      <c r="AO658" s="386"/>
    </row>
    <row r="659" spans="3:41" s="1092" customFormat="1" ht="30.75" customHeight="1">
      <c r="C659" s="1091"/>
      <c r="D659" s="387"/>
      <c r="E659" s="216"/>
      <c r="F659" s="365"/>
      <c r="G659" s="366"/>
      <c r="H659" s="367"/>
      <c r="I659" s="368"/>
      <c r="J659" s="369"/>
      <c r="K659" s="370"/>
      <c r="L659" s="1168"/>
      <c r="M659" s="370"/>
      <c r="N659" s="382"/>
      <c r="O659" s="381"/>
      <c r="P659" s="382"/>
      <c r="Q659" s="383"/>
      <c r="R659" s="219"/>
      <c r="S659" s="384"/>
      <c r="T659" s="1043"/>
      <c r="U659" s="219"/>
      <c r="V659" s="384"/>
      <c r="W659" s="1043"/>
      <c r="X659" s="219"/>
      <c r="Y659" s="384"/>
      <c r="Z659" s="1043"/>
      <c r="AA659" s="219"/>
      <c r="AB659" s="384"/>
      <c r="AC659" s="1043"/>
      <c r="AD659" s="219"/>
      <c r="AE659" s="384"/>
      <c r="AF659" s="1043"/>
      <c r="AG659" s="385"/>
      <c r="AH659" s="228"/>
      <c r="AI659" s="386"/>
      <c r="AJ659" s="228"/>
      <c r="AK659" s="386"/>
      <c r="AL659" s="228"/>
      <c r="AM659" s="386"/>
      <c r="AN659" s="228"/>
      <c r="AO659" s="386"/>
    </row>
    <row r="660" spans="3:41" s="1092" customFormat="1" ht="30.75" customHeight="1">
      <c r="C660" s="1091"/>
      <c r="D660" s="387"/>
      <c r="E660" s="216"/>
      <c r="F660" s="365"/>
      <c r="G660" s="366"/>
      <c r="H660" s="367"/>
      <c r="I660" s="368"/>
      <c r="J660" s="369"/>
      <c r="K660" s="370"/>
      <c r="L660" s="1168"/>
      <c r="M660" s="370"/>
      <c r="N660" s="382"/>
      <c r="O660" s="381"/>
      <c r="P660" s="382"/>
      <c r="Q660" s="383"/>
      <c r="R660" s="219"/>
      <c r="S660" s="384"/>
      <c r="T660" s="1043"/>
      <c r="U660" s="219"/>
      <c r="V660" s="384"/>
      <c r="W660" s="1043"/>
      <c r="X660" s="219"/>
      <c r="Y660" s="384"/>
      <c r="Z660" s="1043"/>
      <c r="AA660" s="219"/>
      <c r="AB660" s="384"/>
      <c r="AC660" s="1043"/>
      <c r="AD660" s="219"/>
      <c r="AE660" s="384"/>
      <c r="AF660" s="1043"/>
      <c r="AG660" s="385"/>
      <c r="AH660" s="228"/>
      <c r="AI660" s="386"/>
      <c r="AJ660" s="228"/>
      <c r="AK660" s="386"/>
      <c r="AL660" s="228"/>
      <c r="AM660" s="386"/>
      <c r="AN660" s="228"/>
      <c r="AO660" s="386"/>
    </row>
    <row r="661" spans="3:41" s="1092" customFormat="1" ht="30.75" customHeight="1">
      <c r="C661" s="1091"/>
      <c r="D661" s="387"/>
      <c r="E661" s="216"/>
      <c r="F661" s="365"/>
      <c r="G661" s="366"/>
      <c r="H661" s="367"/>
      <c r="I661" s="368"/>
      <c r="J661" s="369"/>
      <c r="K661" s="370"/>
      <c r="L661" s="1168"/>
      <c r="M661" s="370"/>
      <c r="N661" s="382"/>
      <c r="O661" s="381"/>
      <c r="P661" s="382"/>
      <c r="Q661" s="383"/>
      <c r="R661" s="219"/>
      <c r="S661" s="384"/>
      <c r="T661" s="1043"/>
      <c r="U661" s="219"/>
      <c r="V661" s="384"/>
      <c r="W661" s="1043"/>
      <c r="X661" s="219"/>
      <c r="Y661" s="384"/>
      <c r="Z661" s="1043"/>
      <c r="AA661" s="219"/>
      <c r="AB661" s="384"/>
      <c r="AC661" s="1043"/>
      <c r="AD661" s="219"/>
      <c r="AE661" s="384"/>
      <c r="AF661" s="1043"/>
      <c r="AG661" s="385"/>
      <c r="AH661" s="228"/>
      <c r="AI661" s="386"/>
      <c r="AJ661" s="228"/>
      <c r="AK661" s="386"/>
      <c r="AL661" s="228"/>
      <c r="AM661" s="386"/>
      <c r="AN661" s="228"/>
      <c r="AO661" s="386"/>
    </row>
    <row r="662" spans="3:41" s="1092" customFormat="1" ht="30.75" customHeight="1">
      <c r="C662" s="1091"/>
      <c r="D662" s="387"/>
      <c r="E662" s="216"/>
      <c r="F662" s="365"/>
      <c r="G662" s="366"/>
      <c r="H662" s="367"/>
      <c r="I662" s="368"/>
      <c r="J662" s="369"/>
      <c r="K662" s="370"/>
      <c r="L662" s="1168"/>
      <c r="M662" s="370"/>
      <c r="N662" s="382"/>
      <c r="O662" s="381"/>
      <c r="P662" s="382"/>
      <c r="Q662" s="383"/>
      <c r="R662" s="219"/>
      <c r="S662" s="384"/>
      <c r="T662" s="1043"/>
      <c r="U662" s="219"/>
      <c r="V662" s="384"/>
      <c r="W662" s="1043"/>
      <c r="X662" s="219"/>
      <c r="Y662" s="384"/>
      <c r="Z662" s="1043"/>
      <c r="AA662" s="219"/>
      <c r="AB662" s="384"/>
      <c r="AC662" s="1043"/>
      <c r="AD662" s="219"/>
      <c r="AE662" s="384"/>
      <c r="AF662" s="1043"/>
      <c r="AG662" s="385"/>
      <c r="AH662" s="228"/>
      <c r="AI662" s="386"/>
      <c r="AJ662" s="228"/>
      <c r="AK662" s="386"/>
      <c r="AL662" s="228"/>
      <c r="AM662" s="386"/>
      <c r="AN662" s="228"/>
      <c r="AO662" s="386"/>
    </row>
    <row r="663" spans="3:41" s="1092" customFormat="1" ht="30.75" customHeight="1">
      <c r="C663" s="1091"/>
      <c r="D663" s="387"/>
      <c r="E663" s="216"/>
      <c r="F663" s="365"/>
      <c r="G663" s="366"/>
      <c r="H663" s="367"/>
      <c r="I663" s="368"/>
      <c r="J663" s="369"/>
      <c r="K663" s="370"/>
      <c r="L663" s="1168"/>
      <c r="M663" s="370"/>
      <c r="N663" s="382"/>
      <c r="O663" s="381"/>
      <c r="P663" s="382"/>
      <c r="Q663" s="383"/>
      <c r="R663" s="219"/>
      <c r="S663" s="384"/>
      <c r="T663" s="1043"/>
      <c r="U663" s="219"/>
      <c r="V663" s="384"/>
      <c r="W663" s="1043"/>
      <c r="X663" s="219"/>
      <c r="Y663" s="384"/>
      <c r="Z663" s="1043"/>
      <c r="AA663" s="219"/>
      <c r="AB663" s="384"/>
      <c r="AC663" s="1043"/>
      <c r="AD663" s="219"/>
      <c r="AE663" s="384"/>
      <c r="AF663" s="1043"/>
      <c r="AG663" s="385"/>
      <c r="AH663" s="228"/>
      <c r="AI663" s="386"/>
      <c r="AJ663" s="228"/>
      <c r="AK663" s="386"/>
      <c r="AL663" s="228"/>
      <c r="AM663" s="386"/>
      <c r="AN663" s="228"/>
      <c r="AO663" s="386"/>
    </row>
    <row r="664" spans="3:41" s="1092" customFormat="1" ht="30.75" customHeight="1">
      <c r="C664" s="1091"/>
      <c r="D664" s="387"/>
      <c r="E664" s="216"/>
      <c r="F664" s="365"/>
      <c r="G664" s="366"/>
      <c r="H664" s="367"/>
      <c r="I664" s="368"/>
      <c r="J664" s="369"/>
      <c r="K664" s="370"/>
      <c r="L664" s="1168"/>
      <c r="M664" s="370"/>
      <c r="N664" s="382"/>
      <c r="O664" s="381"/>
      <c r="P664" s="382"/>
      <c r="Q664" s="383"/>
      <c r="R664" s="219"/>
      <c r="S664" s="384"/>
      <c r="T664" s="1043"/>
      <c r="U664" s="219"/>
      <c r="V664" s="384"/>
      <c r="W664" s="1043"/>
      <c r="X664" s="219"/>
      <c r="Y664" s="384"/>
      <c r="Z664" s="1043"/>
      <c r="AA664" s="219"/>
      <c r="AB664" s="384"/>
      <c r="AC664" s="1043"/>
      <c r="AD664" s="219"/>
      <c r="AE664" s="384"/>
      <c r="AF664" s="1043"/>
      <c r="AG664" s="385"/>
      <c r="AH664" s="228"/>
      <c r="AI664" s="386"/>
      <c r="AJ664" s="228"/>
      <c r="AK664" s="386"/>
      <c r="AL664" s="228"/>
      <c r="AM664" s="386"/>
      <c r="AN664" s="228"/>
      <c r="AO664" s="386"/>
    </row>
    <row r="665" spans="3:41" s="1092" customFormat="1" ht="30.75" customHeight="1">
      <c r="C665" s="1091"/>
      <c r="D665" s="387"/>
      <c r="E665" s="216"/>
      <c r="F665" s="365"/>
      <c r="G665" s="366"/>
      <c r="H665" s="367"/>
      <c r="I665" s="368"/>
      <c r="J665" s="369"/>
      <c r="K665" s="370"/>
      <c r="L665" s="1168"/>
      <c r="M665" s="370"/>
      <c r="N665" s="382"/>
      <c r="O665" s="381"/>
      <c r="P665" s="382"/>
      <c r="Q665" s="383"/>
      <c r="R665" s="219"/>
      <c r="S665" s="384"/>
      <c r="T665" s="1043"/>
      <c r="U665" s="219"/>
      <c r="V665" s="384"/>
      <c r="W665" s="1043"/>
      <c r="X665" s="219"/>
      <c r="Y665" s="384"/>
      <c r="Z665" s="1043"/>
      <c r="AA665" s="219"/>
      <c r="AB665" s="384"/>
      <c r="AC665" s="1043"/>
      <c r="AD665" s="219"/>
      <c r="AE665" s="384"/>
      <c r="AF665" s="1043"/>
      <c r="AG665" s="385"/>
      <c r="AH665" s="228"/>
      <c r="AI665" s="386"/>
      <c r="AJ665" s="228"/>
      <c r="AK665" s="386"/>
      <c r="AL665" s="228"/>
      <c r="AM665" s="386"/>
      <c r="AN665" s="228"/>
      <c r="AO665" s="386"/>
    </row>
    <row r="666" spans="3:41" s="1092" customFormat="1" ht="30.75" customHeight="1">
      <c r="C666" s="1091"/>
      <c r="D666" s="387"/>
      <c r="E666" s="216"/>
      <c r="F666" s="365"/>
      <c r="G666" s="366"/>
      <c r="H666" s="367"/>
      <c r="I666" s="368"/>
      <c r="J666" s="369"/>
      <c r="K666" s="370"/>
      <c r="L666" s="1168"/>
      <c r="M666" s="370"/>
      <c r="N666" s="382"/>
      <c r="O666" s="381"/>
      <c r="P666" s="382"/>
      <c r="Q666" s="383"/>
      <c r="R666" s="219"/>
      <c r="S666" s="384"/>
      <c r="T666" s="1043"/>
      <c r="U666" s="219"/>
      <c r="V666" s="384"/>
      <c r="W666" s="1043"/>
      <c r="X666" s="219"/>
      <c r="Y666" s="384"/>
      <c r="Z666" s="1043"/>
      <c r="AA666" s="219"/>
      <c r="AB666" s="384"/>
      <c r="AC666" s="1043"/>
      <c r="AD666" s="219"/>
      <c r="AE666" s="384"/>
      <c r="AF666" s="1043"/>
      <c r="AG666" s="385"/>
      <c r="AH666" s="228"/>
      <c r="AI666" s="386"/>
      <c r="AJ666" s="228"/>
      <c r="AK666" s="386"/>
      <c r="AL666" s="228"/>
      <c r="AM666" s="386"/>
      <c r="AN666" s="228"/>
      <c r="AO666" s="386"/>
    </row>
    <row r="667" spans="3:41" s="1092" customFormat="1" ht="30.75" customHeight="1">
      <c r="C667" s="1091"/>
      <c r="D667" s="387"/>
      <c r="E667" s="216"/>
      <c r="F667" s="365"/>
      <c r="G667" s="366"/>
      <c r="H667" s="367"/>
      <c r="I667" s="368"/>
      <c r="J667" s="369"/>
      <c r="K667" s="370"/>
      <c r="L667" s="1168"/>
      <c r="M667" s="370"/>
      <c r="N667" s="382"/>
      <c r="O667" s="381"/>
      <c r="P667" s="382"/>
      <c r="Q667" s="383"/>
      <c r="R667" s="219"/>
      <c r="S667" s="384"/>
      <c r="T667" s="1043"/>
      <c r="U667" s="219"/>
      <c r="V667" s="384"/>
      <c r="W667" s="1043"/>
      <c r="X667" s="219"/>
      <c r="Y667" s="384"/>
      <c r="Z667" s="1043"/>
      <c r="AA667" s="219"/>
      <c r="AB667" s="384"/>
      <c r="AC667" s="1043"/>
      <c r="AD667" s="219"/>
      <c r="AE667" s="384"/>
      <c r="AF667" s="1043"/>
      <c r="AG667" s="385"/>
      <c r="AH667" s="228"/>
      <c r="AI667" s="386"/>
      <c r="AJ667" s="228"/>
      <c r="AK667" s="386"/>
      <c r="AL667" s="228"/>
      <c r="AM667" s="386"/>
      <c r="AN667" s="228"/>
      <c r="AO667" s="386"/>
    </row>
    <row r="668" spans="3:41" s="1092" customFormat="1" ht="30.75" customHeight="1">
      <c r="C668" s="1091"/>
      <c r="D668" s="387"/>
      <c r="E668" s="216"/>
      <c r="F668" s="365"/>
      <c r="G668" s="366"/>
      <c r="H668" s="367"/>
      <c r="I668" s="368"/>
      <c r="J668" s="369"/>
      <c r="K668" s="370"/>
      <c r="L668" s="1168"/>
      <c r="M668" s="370"/>
      <c r="N668" s="382"/>
      <c r="O668" s="381"/>
      <c r="P668" s="382"/>
      <c r="Q668" s="383"/>
      <c r="R668" s="219"/>
      <c r="S668" s="384"/>
      <c r="T668" s="1043"/>
      <c r="U668" s="219"/>
      <c r="V668" s="384"/>
      <c r="W668" s="1043"/>
      <c r="X668" s="219"/>
      <c r="Y668" s="384"/>
      <c r="Z668" s="1043"/>
      <c r="AA668" s="219"/>
      <c r="AB668" s="384"/>
      <c r="AC668" s="1043"/>
      <c r="AD668" s="219"/>
      <c r="AE668" s="384"/>
      <c r="AF668" s="1043"/>
      <c r="AG668" s="385"/>
      <c r="AH668" s="228"/>
      <c r="AI668" s="386"/>
      <c r="AJ668" s="228"/>
      <c r="AK668" s="386"/>
      <c r="AL668" s="228"/>
      <c r="AM668" s="386"/>
      <c r="AN668" s="228"/>
      <c r="AO668" s="386"/>
    </row>
    <row r="669" spans="3:41" s="1092" customFormat="1" ht="30.75" customHeight="1">
      <c r="C669" s="1091"/>
      <c r="D669" s="387"/>
      <c r="E669" s="216"/>
      <c r="F669" s="365"/>
      <c r="G669" s="366"/>
      <c r="H669" s="367"/>
      <c r="I669" s="368"/>
      <c r="J669" s="369"/>
      <c r="K669" s="370"/>
      <c r="L669" s="1168"/>
      <c r="M669" s="370"/>
      <c r="N669" s="382"/>
      <c r="O669" s="381"/>
      <c r="P669" s="382"/>
      <c r="Q669" s="383"/>
      <c r="R669" s="219"/>
      <c r="S669" s="384"/>
      <c r="T669" s="1043"/>
      <c r="U669" s="219"/>
      <c r="V669" s="384"/>
      <c r="W669" s="1043"/>
      <c r="X669" s="219"/>
      <c r="Y669" s="384"/>
      <c r="Z669" s="1043"/>
      <c r="AA669" s="219"/>
      <c r="AB669" s="384"/>
      <c r="AC669" s="1043"/>
      <c r="AD669" s="219"/>
      <c r="AE669" s="384"/>
      <c r="AF669" s="1043"/>
      <c r="AG669" s="385"/>
      <c r="AH669" s="228"/>
      <c r="AI669" s="386"/>
      <c r="AJ669" s="228"/>
      <c r="AK669" s="386"/>
      <c r="AL669" s="228"/>
      <c r="AM669" s="386"/>
      <c r="AN669" s="228"/>
      <c r="AO669" s="386"/>
    </row>
    <row r="670" spans="3:41" s="1092" customFormat="1" ht="30.75" customHeight="1">
      <c r="C670" s="1091"/>
      <c r="D670" s="387"/>
      <c r="E670" s="216"/>
      <c r="F670" s="365"/>
      <c r="G670" s="366"/>
      <c r="H670" s="367"/>
      <c r="I670" s="368"/>
      <c r="J670" s="369"/>
      <c r="K670" s="370"/>
      <c r="L670" s="1168"/>
      <c r="M670" s="370"/>
      <c r="N670" s="382"/>
      <c r="O670" s="381"/>
      <c r="P670" s="382"/>
      <c r="Q670" s="383"/>
      <c r="R670" s="219"/>
      <c r="S670" s="384"/>
      <c r="T670" s="1043"/>
      <c r="U670" s="219"/>
      <c r="V670" s="384"/>
      <c r="W670" s="1043"/>
      <c r="X670" s="219"/>
      <c r="Y670" s="384"/>
      <c r="Z670" s="1043"/>
      <c r="AA670" s="219"/>
      <c r="AB670" s="384"/>
      <c r="AC670" s="1043"/>
      <c r="AD670" s="219"/>
      <c r="AE670" s="384"/>
      <c r="AF670" s="1043"/>
      <c r="AG670" s="385"/>
      <c r="AH670" s="228"/>
      <c r="AI670" s="386"/>
      <c r="AJ670" s="228"/>
      <c r="AK670" s="386"/>
      <c r="AL670" s="228"/>
      <c r="AM670" s="386"/>
      <c r="AN670" s="228"/>
      <c r="AO670" s="386"/>
    </row>
    <row r="671" spans="3:41" s="1092" customFormat="1" ht="30.75" customHeight="1">
      <c r="C671" s="1091"/>
      <c r="D671" s="387"/>
      <c r="E671" s="216"/>
      <c r="F671" s="365"/>
      <c r="G671" s="366"/>
      <c r="H671" s="367"/>
      <c r="I671" s="368"/>
      <c r="J671" s="369"/>
      <c r="K671" s="370"/>
      <c r="L671" s="1168"/>
      <c r="M671" s="370"/>
      <c r="N671" s="382"/>
      <c r="O671" s="381"/>
      <c r="P671" s="382"/>
      <c r="Q671" s="383"/>
      <c r="R671" s="219"/>
      <c r="S671" s="384"/>
      <c r="T671" s="1043"/>
      <c r="U671" s="219"/>
      <c r="V671" s="384"/>
      <c r="W671" s="1043"/>
      <c r="X671" s="219"/>
      <c r="Y671" s="384"/>
      <c r="Z671" s="1043"/>
      <c r="AA671" s="219"/>
      <c r="AB671" s="384"/>
      <c r="AC671" s="1043"/>
      <c r="AD671" s="219"/>
      <c r="AE671" s="384"/>
      <c r="AF671" s="1043"/>
      <c r="AG671" s="385"/>
      <c r="AH671" s="228"/>
      <c r="AI671" s="386"/>
      <c r="AJ671" s="228"/>
      <c r="AK671" s="386"/>
      <c r="AL671" s="228"/>
      <c r="AM671" s="386"/>
      <c r="AN671" s="228"/>
      <c r="AO671" s="386"/>
    </row>
    <row r="672" spans="3:41" s="1092" customFormat="1" ht="30.75" customHeight="1">
      <c r="C672" s="1091"/>
      <c r="D672" s="387"/>
      <c r="E672" s="216"/>
      <c r="F672" s="365"/>
      <c r="G672" s="366"/>
      <c r="H672" s="367"/>
      <c r="I672" s="368"/>
      <c r="J672" s="369"/>
      <c r="K672" s="370"/>
      <c r="L672" s="1168"/>
      <c r="M672" s="370"/>
      <c r="N672" s="382"/>
      <c r="O672" s="381"/>
      <c r="P672" s="382"/>
      <c r="Q672" s="383"/>
      <c r="R672" s="219"/>
      <c r="S672" s="384"/>
      <c r="T672" s="1043"/>
      <c r="U672" s="219"/>
      <c r="V672" s="384"/>
      <c r="W672" s="1043"/>
      <c r="X672" s="219"/>
      <c r="Y672" s="384"/>
      <c r="Z672" s="1043"/>
      <c r="AA672" s="219"/>
      <c r="AB672" s="384"/>
      <c r="AC672" s="1043"/>
      <c r="AD672" s="219"/>
      <c r="AE672" s="384"/>
      <c r="AF672" s="1043"/>
      <c r="AG672" s="385"/>
      <c r="AH672" s="228"/>
      <c r="AI672" s="386"/>
      <c r="AJ672" s="228"/>
      <c r="AK672" s="386"/>
      <c r="AL672" s="228"/>
      <c r="AM672" s="386"/>
      <c r="AN672" s="228"/>
      <c r="AO672" s="386"/>
    </row>
    <row r="673" spans="3:41" s="1092" customFormat="1" ht="30.75" customHeight="1">
      <c r="C673" s="1091"/>
      <c r="D673" s="387"/>
      <c r="E673" s="216"/>
      <c r="F673" s="365"/>
      <c r="G673" s="366"/>
      <c r="H673" s="367"/>
      <c r="I673" s="368"/>
      <c r="J673" s="369"/>
      <c r="K673" s="370"/>
      <c r="L673" s="1168"/>
      <c r="M673" s="370"/>
      <c r="N673" s="382"/>
      <c r="O673" s="381"/>
      <c r="P673" s="382"/>
      <c r="Q673" s="383"/>
      <c r="R673" s="219"/>
      <c r="S673" s="384"/>
      <c r="T673" s="1043"/>
      <c r="U673" s="219"/>
      <c r="V673" s="384"/>
      <c r="W673" s="1043"/>
      <c r="X673" s="219"/>
      <c r="Y673" s="384"/>
      <c r="Z673" s="1043"/>
      <c r="AA673" s="219"/>
      <c r="AB673" s="384"/>
      <c r="AC673" s="1043"/>
      <c r="AD673" s="219"/>
      <c r="AE673" s="384"/>
      <c r="AF673" s="1043"/>
      <c r="AG673" s="385"/>
      <c r="AH673" s="228"/>
      <c r="AI673" s="386"/>
      <c r="AJ673" s="228"/>
      <c r="AK673" s="386"/>
      <c r="AL673" s="228"/>
      <c r="AM673" s="386"/>
      <c r="AN673" s="228"/>
      <c r="AO673" s="386"/>
    </row>
    <row r="674" spans="3:41" s="1092" customFormat="1" ht="30.75" customHeight="1">
      <c r="C674" s="1091"/>
      <c r="D674" s="387"/>
      <c r="E674" s="216"/>
      <c r="F674" s="365"/>
      <c r="G674" s="366"/>
      <c r="H674" s="367"/>
      <c r="I674" s="368"/>
      <c r="J674" s="369"/>
      <c r="K674" s="370"/>
      <c r="L674" s="1168"/>
      <c r="M674" s="370"/>
      <c r="N674" s="382"/>
      <c r="O674" s="381"/>
      <c r="P674" s="382"/>
      <c r="Q674" s="383"/>
      <c r="R674" s="219"/>
      <c r="S674" s="384"/>
      <c r="T674" s="1043"/>
      <c r="U674" s="219"/>
      <c r="V674" s="384"/>
      <c r="W674" s="1043"/>
      <c r="X674" s="219"/>
      <c r="Y674" s="384"/>
      <c r="Z674" s="1043"/>
      <c r="AA674" s="219"/>
      <c r="AB674" s="384"/>
      <c r="AC674" s="1043"/>
      <c r="AD674" s="219"/>
      <c r="AE674" s="384"/>
      <c r="AF674" s="1043"/>
      <c r="AG674" s="385"/>
      <c r="AH674" s="228"/>
      <c r="AI674" s="386"/>
      <c r="AJ674" s="228"/>
      <c r="AK674" s="386"/>
      <c r="AL674" s="228"/>
      <c r="AM674" s="386"/>
      <c r="AN674" s="228"/>
      <c r="AO674" s="386"/>
    </row>
    <row r="675" spans="3:41" s="1092" customFormat="1" ht="30.75" customHeight="1">
      <c r="C675" s="1091"/>
      <c r="D675" s="387"/>
      <c r="E675" s="216"/>
      <c r="F675" s="365"/>
      <c r="G675" s="366"/>
      <c r="H675" s="367"/>
      <c r="I675" s="368"/>
      <c r="J675" s="369"/>
      <c r="K675" s="370"/>
      <c r="L675" s="1168"/>
      <c r="M675" s="370"/>
      <c r="N675" s="382"/>
      <c r="O675" s="381"/>
      <c r="P675" s="382"/>
      <c r="Q675" s="383"/>
      <c r="R675" s="219"/>
      <c r="S675" s="384"/>
      <c r="T675" s="1043"/>
      <c r="U675" s="219"/>
      <c r="V675" s="384"/>
      <c r="W675" s="1043"/>
      <c r="X675" s="219"/>
      <c r="Y675" s="384"/>
      <c r="Z675" s="1043"/>
      <c r="AA675" s="219"/>
      <c r="AB675" s="384"/>
      <c r="AC675" s="1043"/>
      <c r="AD675" s="219"/>
      <c r="AE675" s="384"/>
      <c r="AF675" s="1043"/>
      <c r="AG675" s="385"/>
      <c r="AH675" s="228"/>
      <c r="AI675" s="386"/>
      <c r="AJ675" s="228"/>
      <c r="AK675" s="386"/>
      <c r="AL675" s="228"/>
      <c r="AM675" s="386"/>
      <c r="AN675" s="228"/>
      <c r="AO675" s="386"/>
    </row>
    <row r="676" spans="3:41" s="1092" customFormat="1" ht="30.75" customHeight="1">
      <c r="C676" s="1091"/>
      <c r="D676" s="387"/>
      <c r="E676" s="216"/>
      <c r="F676" s="365"/>
      <c r="G676" s="366"/>
      <c r="H676" s="367"/>
      <c r="I676" s="368"/>
      <c r="J676" s="369"/>
      <c r="K676" s="370"/>
      <c r="L676" s="1168"/>
      <c r="M676" s="370"/>
      <c r="N676" s="382"/>
      <c r="O676" s="381"/>
      <c r="P676" s="382"/>
      <c r="Q676" s="383"/>
      <c r="R676" s="219"/>
      <c r="S676" s="384"/>
      <c r="T676" s="1043"/>
      <c r="U676" s="219"/>
      <c r="V676" s="384"/>
      <c r="W676" s="1043"/>
      <c r="X676" s="219"/>
      <c r="Y676" s="384"/>
      <c r="Z676" s="1043"/>
      <c r="AA676" s="219"/>
      <c r="AB676" s="384"/>
      <c r="AC676" s="1043"/>
      <c r="AD676" s="219"/>
      <c r="AE676" s="384"/>
      <c r="AF676" s="1043"/>
      <c r="AG676" s="385"/>
      <c r="AH676" s="228"/>
      <c r="AI676" s="386"/>
      <c r="AJ676" s="228"/>
      <c r="AK676" s="386"/>
      <c r="AL676" s="228"/>
      <c r="AM676" s="386"/>
      <c r="AN676" s="228"/>
      <c r="AO676" s="386"/>
    </row>
    <row r="677" spans="3:41" s="1092" customFormat="1" ht="30.75" customHeight="1">
      <c r="C677" s="1091"/>
      <c r="D677" s="387"/>
      <c r="E677" s="216"/>
      <c r="F677" s="365"/>
      <c r="G677" s="366"/>
      <c r="H677" s="367"/>
      <c r="I677" s="368"/>
      <c r="J677" s="369"/>
      <c r="K677" s="370"/>
      <c r="L677" s="1168"/>
      <c r="M677" s="370"/>
      <c r="N677" s="382"/>
      <c r="O677" s="381"/>
      <c r="P677" s="382"/>
      <c r="Q677" s="383"/>
      <c r="R677" s="219"/>
      <c r="S677" s="384"/>
      <c r="T677" s="1043"/>
      <c r="U677" s="219"/>
      <c r="V677" s="384"/>
      <c r="W677" s="1043"/>
      <c r="X677" s="219"/>
      <c r="Y677" s="384"/>
      <c r="Z677" s="1043"/>
      <c r="AA677" s="219"/>
      <c r="AB677" s="384"/>
      <c r="AC677" s="1043"/>
      <c r="AD677" s="219"/>
      <c r="AE677" s="384"/>
      <c r="AF677" s="1043"/>
      <c r="AG677" s="385"/>
      <c r="AH677" s="228"/>
      <c r="AI677" s="386"/>
      <c r="AJ677" s="228"/>
      <c r="AK677" s="386"/>
      <c r="AL677" s="228"/>
      <c r="AM677" s="386"/>
      <c r="AN677" s="228"/>
      <c r="AO677" s="386"/>
    </row>
    <row r="678" spans="3:41" s="1092" customFormat="1" ht="30.75" customHeight="1">
      <c r="C678" s="1091"/>
      <c r="D678" s="387"/>
      <c r="E678" s="216"/>
      <c r="F678" s="365"/>
      <c r="G678" s="366"/>
      <c r="H678" s="367"/>
      <c r="I678" s="368"/>
      <c r="J678" s="369"/>
      <c r="K678" s="370"/>
      <c r="L678" s="1168"/>
      <c r="M678" s="370"/>
      <c r="N678" s="382"/>
      <c r="O678" s="381"/>
      <c r="P678" s="382"/>
      <c r="Q678" s="383"/>
      <c r="R678" s="219"/>
      <c r="S678" s="384"/>
      <c r="T678" s="1043"/>
      <c r="U678" s="219"/>
      <c r="V678" s="384"/>
      <c r="W678" s="1043"/>
      <c r="X678" s="219"/>
      <c r="Y678" s="384"/>
      <c r="Z678" s="1043"/>
      <c r="AA678" s="219"/>
      <c r="AB678" s="384"/>
      <c r="AC678" s="1043"/>
      <c r="AD678" s="219"/>
      <c r="AE678" s="384"/>
      <c r="AF678" s="1043"/>
      <c r="AG678" s="385"/>
      <c r="AH678" s="228"/>
      <c r="AI678" s="386"/>
      <c r="AJ678" s="228"/>
      <c r="AK678" s="386"/>
      <c r="AL678" s="228"/>
      <c r="AM678" s="386"/>
      <c r="AN678" s="228"/>
      <c r="AO678" s="386"/>
    </row>
    <row r="679" spans="3:41" s="1092" customFormat="1" ht="30.75" customHeight="1">
      <c r="C679" s="1091"/>
      <c r="D679" s="387"/>
      <c r="E679" s="216"/>
      <c r="F679" s="365"/>
      <c r="G679" s="366"/>
      <c r="H679" s="367"/>
      <c r="I679" s="368"/>
      <c r="J679" s="369"/>
      <c r="K679" s="370"/>
      <c r="L679" s="1168"/>
      <c r="M679" s="370"/>
      <c r="N679" s="382"/>
      <c r="O679" s="381"/>
      <c r="P679" s="382"/>
      <c r="Q679" s="383"/>
      <c r="R679" s="219"/>
      <c r="S679" s="384"/>
      <c r="T679" s="1043"/>
      <c r="U679" s="219"/>
      <c r="V679" s="384"/>
      <c r="W679" s="1043"/>
      <c r="X679" s="219"/>
      <c r="Y679" s="384"/>
      <c r="Z679" s="1043"/>
      <c r="AA679" s="219"/>
      <c r="AB679" s="384"/>
      <c r="AC679" s="1043"/>
      <c r="AD679" s="219"/>
      <c r="AE679" s="384"/>
      <c r="AF679" s="1043"/>
      <c r="AG679" s="385"/>
      <c r="AH679" s="228"/>
      <c r="AI679" s="386"/>
      <c r="AJ679" s="228"/>
      <c r="AK679" s="386"/>
      <c r="AL679" s="228"/>
      <c r="AM679" s="386"/>
      <c r="AN679" s="228"/>
      <c r="AO679" s="386"/>
    </row>
    <row r="680" spans="3:41" s="1092" customFormat="1" ht="30.75" customHeight="1">
      <c r="C680" s="1091"/>
      <c r="D680" s="387"/>
      <c r="E680" s="216"/>
      <c r="F680" s="365"/>
      <c r="G680" s="366"/>
      <c r="H680" s="367"/>
      <c r="I680" s="368"/>
      <c r="J680" s="369"/>
      <c r="K680" s="370"/>
      <c r="L680" s="1168"/>
      <c r="M680" s="370"/>
      <c r="N680" s="382"/>
      <c r="O680" s="381"/>
      <c r="P680" s="382"/>
      <c r="Q680" s="383"/>
      <c r="R680" s="219"/>
      <c r="S680" s="384"/>
      <c r="T680" s="1043"/>
      <c r="U680" s="219"/>
      <c r="V680" s="384"/>
      <c r="W680" s="1043"/>
      <c r="X680" s="219"/>
      <c r="Y680" s="384"/>
      <c r="Z680" s="1043"/>
      <c r="AA680" s="219"/>
      <c r="AB680" s="384"/>
      <c r="AC680" s="1043"/>
      <c r="AD680" s="219"/>
      <c r="AE680" s="384"/>
      <c r="AF680" s="1043"/>
      <c r="AG680" s="385"/>
      <c r="AH680" s="228"/>
      <c r="AI680" s="386"/>
      <c r="AJ680" s="228"/>
      <c r="AK680" s="386"/>
      <c r="AL680" s="228"/>
      <c r="AM680" s="386"/>
      <c r="AN680" s="228"/>
      <c r="AO680" s="386"/>
    </row>
    <row r="681" spans="3:41" s="1092" customFormat="1" ht="30.75" customHeight="1">
      <c r="C681" s="1091"/>
      <c r="D681" s="387"/>
      <c r="E681" s="216"/>
      <c r="F681" s="365"/>
      <c r="G681" s="366"/>
      <c r="H681" s="367"/>
      <c r="I681" s="368"/>
      <c r="J681" s="369"/>
      <c r="K681" s="370"/>
      <c r="L681" s="1168"/>
      <c r="M681" s="370"/>
      <c r="N681" s="382"/>
      <c r="O681" s="381"/>
      <c r="P681" s="382"/>
      <c r="Q681" s="383"/>
      <c r="R681" s="219"/>
      <c r="S681" s="384"/>
      <c r="T681" s="1043"/>
      <c r="U681" s="219"/>
      <c r="V681" s="384"/>
      <c r="W681" s="1043"/>
      <c r="X681" s="219"/>
      <c r="Y681" s="384"/>
      <c r="Z681" s="1043"/>
      <c r="AA681" s="219"/>
      <c r="AB681" s="384"/>
      <c r="AC681" s="1043"/>
      <c r="AD681" s="219"/>
      <c r="AE681" s="384"/>
      <c r="AF681" s="1043"/>
      <c r="AG681" s="385"/>
      <c r="AH681" s="228"/>
      <c r="AI681" s="386"/>
      <c r="AJ681" s="228"/>
      <c r="AK681" s="386"/>
      <c r="AL681" s="228"/>
      <c r="AM681" s="386"/>
      <c r="AN681" s="228"/>
      <c r="AO681" s="386"/>
    </row>
    <row r="682" spans="3:41" s="1092" customFormat="1" ht="30.75" customHeight="1">
      <c r="C682" s="1091"/>
      <c r="D682" s="387"/>
      <c r="E682" s="216"/>
      <c r="F682" s="365"/>
      <c r="G682" s="366"/>
      <c r="H682" s="367"/>
      <c r="I682" s="368"/>
      <c r="J682" s="369"/>
      <c r="K682" s="370"/>
      <c r="L682" s="1168"/>
      <c r="M682" s="370"/>
      <c r="N682" s="382"/>
      <c r="O682" s="381"/>
      <c r="P682" s="382"/>
      <c r="Q682" s="383"/>
      <c r="R682" s="219"/>
      <c r="S682" s="384"/>
      <c r="T682" s="1043"/>
      <c r="U682" s="219"/>
      <c r="V682" s="384"/>
      <c r="W682" s="1043"/>
      <c r="X682" s="219"/>
      <c r="Y682" s="384"/>
      <c r="Z682" s="1043"/>
      <c r="AA682" s="219"/>
      <c r="AB682" s="384"/>
      <c r="AC682" s="1043"/>
      <c r="AD682" s="219"/>
      <c r="AE682" s="384"/>
      <c r="AF682" s="1043"/>
      <c r="AG682" s="385"/>
      <c r="AH682" s="228"/>
      <c r="AI682" s="386"/>
      <c r="AJ682" s="228"/>
      <c r="AK682" s="386"/>
      <c r="AL682" s="228"/>
      <c r="AM682" s="386"/>
      <c r="AN682" s="228"/>
      <c r="AO682" s="386"/>
    </row>
    <row r="683" spans="3:41" s="1092" customFormat="1" ht="30.75" customHeight="1">
      <c r="C683" s="1091"/>
      <c r="D683" s="387"/>
      <c r="E683" s="216"/>
      <c r="F683" s="365"/>
      <c r="G683" s="366"/>
      <c r="H683" s="367"/>
      <c r="I683" s="368"/>
      <c r="J683" s="369"/>
      <c r="K683" s="370"/>
      <c r="L683" s="1168"/>
      <c r="M683" s="370"/>
      <c r="N683" s="382"/>
      <c r="O683" s="381"/>
      <c r="P683" s="382"/>
      <c r="Q683" s="383"/>
      <c r="R683" s="219"/>
      <c r="S683" s="384"/>
      <c r="T683" s="1043"/>
      <c r="U683" s="219"/>
      <c r="V683" s="384"/>
      <c r="W683" s="1043"/>
      <c r="X683" s="219"/>
      <c r="Y683" s="384"/>
      <c r="Z683" s="1043"/>
      <c r="AA683" s="219"/>
      <c r="AB683" s="384"/>
      <c r="AC683" s="1043"/>
      <c r="AD683" s="219"/>
      <c r="AE683" s="384"/>
      <c r="AF683" s="1043"/>
      <c r="AG683" s="385"/>
      <c r="AH683" s="228"/>
      <c r="AI683" s="386"/>
      <c r="AJ683" s="228"/>
      <c r="AK683" s="386"/>
      <c r="AL683" s="228"/>
      <c r="AM683" s="386"/>
      <c r="AN683" s="228"/>
      <c r="AO683" s="386"/>
    </row>
    <row r="684" spans="3:41" s="1092" customFormat="1" ht="30.75" customHeight="1">
      <c r="C684" s="1091"/>
      <c r="D684" s="387"/>
      <c r="E684" s="216"/>
      <c r="F684" s="365"/>
      <c r="G684" s="366"/>
      <c r="H684" s="367"/>
      <c r="I684" s="368"/>
      <c r="J684" s="369"/>
      <c r="K684" s="370"/>
      <c r="L684" s="1168"/>
      <c r="M684" s="370"/>
      <c r="N684" s="382"/>
      <c r="O684" s="381"/>
      <c r="P684" s="382"/>
      <c r="Q684" s="383"/>
      <c r="R684" s="219"/>
      <c r="S684" s="384"/>
      <c r="T684" s="1043"/>
      <c r="U684" s="219"/>
      <c r="V684" s="384"/>
      <c r="W684" s="1043"/>
      <c r="X684" s="219"/>
      <c r="Y684" s="384"/>
      <c r="Z684" s="1043"/>
      <c r="AA684" s="219"/>
      <c r="AB684" s="384"/>
      <c r="AC684" s="1043"/>
      <c r="AD684" s="219"/>
      <c r="AE684" s="384"/>
      <c r="AF684" s="1043"/>
      <c r="AG684" s="385"/>
      <c r="AH684" s="228"/>
      <c r="AI684" s="386"/>
      <c r="AJ684" s="228"/>
      <c r="AK684" s="386"/>
      <c r="AL684" s="228"/>
      <c r="AM684" s="386"/>
      <c r="AN684" s="228"/>
      <c r="AO684" s="386"/>
    </row>
    <row r="685" spans="3:41" s="1092" customFormat="1" ht="30.75" customHeight="1">
      <c r="C685" s="1091"/>
      <c r="D685" s="387"/>
      <c r="E685" s="216"/>
      <c r="F685" s="365"/>
      <c r="G685" s="366"/>
      <c r="H685" s="367"/>
      <c r="I685" s="368"/>
      <c r="J685" s="369"/>
      <c r="K685" s="370"/>
      <c r="L685" s="1168"/>
      <c r="M685" s="370"/>
      <c r="N685" s="382"/>
      <c r="O685" s="381"/>
      <c r="P685" s="382"/>
      <c r="Q685" s="383"/>
      <c r="R685" s="219"/>
      <c r="S685" s="384"/>
      <c r="T685" s="1043"/>
      <c r="U685" s="219"/>
      <c r="V685" s="384"/>
      <c r="W685" s="1043"/>
      <c r="X685" s="219"/>
      <c r="Y685" s="384"/>
      <c r="Z685" s="1043"/>
      <c r="AA685" s="219"/>
      <c r="AB685" s="384"/>
      <c r="AC685" s="1043"/>
      <c r="AD685" s="219"/>
      <c r="AE685" s="384"/>
      <c r="AF685" s="1043"/>
      <c r="AG685" s="385"/>
      <c r="AH685" s="228"/>
      <c r="AI685" s="386"/>
      <c r="AJ685" s="228"/>
      <c r="AK685" s="386"/>
      <c r="AL685" s="228"/>
      <c r="AM685" s="386"/>
      <c r="AN685" s="228"/>
      <c r="AO685" s="386"/>
    </row>
    <row r="686" spans="3:41" s="1092" customFormat="1" ht="30.75" customHeight="1">
      <c r="C686" s="1091"/>
      <c r="D686" s="387"/>
      <c r="E686" s="216"/>
      <c r="F686" s="365"/>
      <c r="G686" s="366"/>
      <c r="H686" s="367"/>
      <c r="I686" s="368"/>
      <c r="J686" s="369"/>
      <c r="K686" s="370"/>
      <c r="L686" s="1168"/>
      <c r="M686" s="370"/>
      <c r="N686" s="382"/>
      <c r="O686" s="381"/>
      <c r="P686" s="382"/>
      <c r="Q686" s="383"/>
      <c r="R686" s="219"/>
      <c r="S686" s="384"/>
      <c r="T686" s="1043"/>
      <c r="U686" s="219"/>
      <c r="V686" s="384"/>
      <c r="W686" s="1043"/>
      <c r="X686" s="219"/>
      <c r="Y686" s="384"/>
      <c r="Z686" s="1043"/>
      <c r="AA686" s="219"/>
      <c r="AB686" s="384"/>
      <c r="AC686" s="1043"/>
      <c r="AD686" s="219"/>
      <c r="AE686" s="384"/>
      <c r="AF686" s="1043"/>
      <c r="AG686" s="385"/>
      <c r="AH686" s="228"/>
      <c r="AI686" s="386"/>
      <c r="AJ686" s="228"/>
      <c r="AK686" s="386"/>
      <c r="AL686" s="228"/>
      <c r="AM686" s="386"/>
      <c r="AN686" s="228"/>
      <c r="AO686" s="386"/>
    </row>
    <row r="687" spans="3:41" s="1092" customFormat="1" ht="30.75" customHeight="1">
      <c r="C687" s="1091"/>
      <c r="D687" s="387"/>
      <c r="E687" s="216"/>
      <c r="F687" s="365"/>
      <c r="G687" s="366"/>
      <c r="H687" s="367"/>
      <c r="I687" s="368"/>
      <c r="J687" s="369"/>
      <c r="K687" s="370"/>
      <c r="L687" s="1168"/>
      <c r="M687" s="370"/>
      <c r="N687" s="382"/>
      <c r="O687" s="381"/>
      <c r="P687" s="382"/>
      <c r="Q687" s="383"/>
      <c r="R687" s="219"/>
      <c r="S687" s="384"/>
      <c r="T687" s="1043"/>
      <c r="U687" s="219"/>
      <c r="V687" s="384"/>
      <c r="W687" s="1043"/>
      <c r="X687" s="219"/>
      <c r="Y687" s="384"/>
      <c r="Z687" s="1043"/>
      <c r="AA687" s="219"/>
      <c r="AB687" s="384"/>
      <c r="AC687" s="1043"/>
      <c r="AD687" s="219"/>
      <c r="AE687" s="384"/>
      <c r="AF687" s="1043"/>
      <c r="AG687" s="385"/>
      <c r="AH687" s="228"/>
      <c r="AI687" s="386"/>
      <c r="AJ687" s="228"/>
      <c r="AK687" s="386"/>
      <c r="AL687" s="228"/>
      <c r="AM687" s="386"/>
      <c r="AN687" s="228"/>
      <c r="AO687" s="386"/>
    </row>
    <row r="688" spans="3:41" s="1092" customFormat="1" ht="30.75" customHeight="1">
      <c r="C688" s="1091"/>
      <c r="D688" s="387"/>
      <c r="E688" s="216"/>
      <c r="F688" s="365"/>
      <c r="G688" s="366"/>
      <c r="H688" s="367"/>
      <c r="I688" s="368"/>
      <c r="J688" s="369"/>
      <c r="K688" s="370"/>
      <c r="L688" s="1168"/>
      <c r="M688" s="370"/>
      <c r="N688" s="382"/>
      <c r="O688" s="381"/>
      <c r="P688" s="382"/>
      <c r="Q688" s="383"/>
      <c r="R688" s="219"/>
      <c r="S688" s="384"/>
      <c r="T688" s="1043"/>
      <c r="U688" s="219"/>
      <c r="V688" s="384"/>
      <c r="W688" s="1043"/>
      <c r="X688" s="219"/>
      <c r="Y688" s="384"/>
      <c r="Z688" s="1043"/>
      <c r="AA688" s="219"/>
      <c r="AB688" s="384"/>
      <c r="AC688" s="1043"/>
      <c r="AD688" s="219"/>
      <c r="AE688" s="384"/>
      <c r="AF688" s="1043"/>
      <c r="AG688" s="385"/>
      <c r="AH688" s="228"/>
      <c r="AI688" s="386"/>
      <c r="AJ688" s="228"/>
      <c r="AK688" s="386"/>
      <c r="AL688" s="228"/>
      <c r="AM688" s="386"/>
      <c r="AN688" s="228"/>
      <c r="AO688" s="386"/>
    </row>
    <row r="689" spans="3:41" s="1092" customFormat="1" ht="30.75" customHeight="1">
      <c r="C689" s="1091"/>
      <c r="D689" s="387"/>
      <c r="E689" s="216"/>
      <c r="F689" s="365"/>
      <c r="G689" s="366"/>
      <c r="H689" s="367"/>
      <c r="I689" s="368"/>
      <c r="J689" s="369"/>
      <c r="K689" s="370"/>
      <c r="L689" s="1168"/>
      <c r="M689" s="370"/>
      <c r="N689" s="382"/>
      <c r="O689" s="381"/>
      <c r="P689" s="382"/>
      <c r="Q689" s="383"/>
      <c r="R689" s="219"/>
      <c r="S689" s="384"/>
      <c r="T689" s="1043"/>
      <c r="U689" s="219"/>
      <c r="V689" s="384"/>
      <c r="W689" s="1043"/>
      <c r="X689" s="219"/>
      <c r="Y689" s="384"/>
      <c r="Z689" s="1043"/>
      <c r="AA689" s="219"/>
      <c r="AB689" s="384"/>
      <c r="AC689" s="1043"/>
      <c r="AD689" s="219"/>
      <c r="AE689" s="384"/>
      <c r="AF689" s="1043"/>
      <c r="AG689" s="385"/>
      <c r="AH689" s="228"/>
      <c r="AI689" s="386"/>
      <c r="AJ689" s="228"/>
      <c r="AK689" s="386"/>
      <c r="AL689" s="228"/>
      <c r="AM689" s="386"/>
      <c r="AN689" s="228"/>
      <c r="AO689" s="386"/>
    </row>
    <row r="690" spans="3:41" s="1092" customFormat="1" ht="30.75" customHeight="1">
      <c r="C690" s="1091"/>
      <c r="D690" s="387"/>
      <c r="E690" s="216"/>
      <c r="F690" s="365"/>
      <c r="G690" s="366"/>
      <c r="H690" s="367"/>
      <c r="I690" s="368"/>
      <c r="J690" s="369"/>
      <c r="K690" s="370"/>
      <c r="L690" s="1168"/>
      <c r="M690" s="370"/>
      <c r="N690" s="382"/>
      <c r="O690" s="381"/>
      <c r="P690" s="382"/>
      <c r="Q690" s="383"/>
      <c r="R690" s="219"/>
      <c r="S690" s="384"/>
      <c r="T690" s="1043"/>
      <c r="U690" s="219"/>
      <c r="V690" s="384"/>
      <c r="W690" s="1043"/>
      <c r="X690" s="219"/>
      <c r="Y690" s="384"/>
      <c r="Z690" s="1043"/>
      <c r="AA690" s="219"/>
      <c r="AB690" s="384"/>
      <c r="AC690" s="1043"/>
      <c r="AD690" s="219"/>
      <c r="AE690" s="384"/>
      <c r="AF690" s="1043"/>
      <c r="AG690" s="385"/>
      <c r="AH690" s="228"/>
      <c r="AI690" s="386"/>
      <c r="AJ690" s="228"/>
      <c r="AK690" s="386"/>
      <c r="AL690" s="228"/>
      <c r="AM690" s="386"/>
      <c r="AN690" s="228"/>
      <c r="AO690" s="386"/>
    </row>
    <row r="691" spans="3:41" s="1092" customFormat="1" ht="30.75" customHeight="1">
      <c r="C691" s="1091"/>
      <c r="D691" s="387"/>
      <c r="E691" s="216"/>
      <c r="F691" s="365"/>
      <c r="G691" s="366"/>
      <c r="H691" s="367"/>
      <c r="I691" s="368"/>
      <c r="J691" s="369"/>
      <c r="K691" s="370"/>
      <c r="L691" s="1168"/>
      <c r="M691" s="370"/>
      <c r="N691" s="382"/>
      <c r="O691" s="381"/>
      <c r="P691" s="382"/>
      <c r="Q691" s="383"/>
      <c r="R691" s="219"/>
      <c r="S691" s="384"/>
      <c r="T691" s="1043"/>
      <c r="U691" s="219"/>
      <c r="V691" s="384"/>
      <c r="W691" s="1043"/>
      <c r="X691" s="219"/>
      <c r="Y691" s="384"/>
      <c r="Z691" s="1043"/>
      <c r="AA691" s="219"/>
      <c r="AB691" s="384"/>
      <c r="AC691" s="1043"/>
      <c r="AD691" s="219"/>
      <c r="AE691" s="384"/>
      <c r="AF691" s="1043"/>
      <c r="AG691" s="385"/>
      <c r="AH691" s="228"/>
      <c r="AI691" s="386"/>
      <c r="AJ691" s="228"/>
      <c r="AK691" s="386"/>
      <c r="AL691" s="228"/>
      <c r="AM691" s="386"/>
      <c r="AN691" s="228"/>
      <c r="AO691" s="386"/>
    </row>
    <row r="692" spans="3:41" s="1092" customFormat="1" ht="30.75" customHeight="1">
      <c r="C692" s="1091"/>
      <c r="D692" s="387"/>
      <c r="E692" s="216"/>
      <c r="F692" s="365"/>
      <c r="G692" s="366"/>
      <c r="H692" s="367"/>
      <c r="I692" s="368"/>
      <c r="J692" s="369"/>
      <c r="K692" s="370"/>
      <c r="L692" s="1168"/>
      <c r="M692" s="370"/>
      <c r="N692" s="382"/>
      <c r="O692" s="381"/>
      <c r="P692" s="382"/>
      <c r="Q692" s="383"/>
      <c r="R692" s="219"/>
      <c r="S692" s="384"/>
      <c r="T692" s="1043"/>
      <c r="U692" s="219"/>
      <c r="V692" s="384"/>
      <c r="W692" s="1043"/>
      <c r="X692" s="219"/>
      <c r="Y692" s="384"/>
      <c r="Z692" s="1043"/>
      <c r="AA692" s="219"/>
      <c r="AB692" s="384"/>
      <c r="AC692" s="1043"/>
      <c r="AD692" s="219"/>
      <c r="AE692" s="384"/>
      <c r="AF692" s="1043"/>
      <c r="AG692" s="385"/>
      <c r="AH692" s="228"/>
      <c r="AI692" s="386"/>
      <c r="AJ692" s="228"/>
      <c r="AK692" s="386"/>
      <c r="AL692" s="228"/>
      <c r="AM692" s="386"/>
      <c r="AN692" s="228"/>
      <c r="AO692" s="386"/>
    </row>
    <row r="693" spans="3:41" s="1092" customFormat="1" ht="30.75" customHeight="1">
      <c r="C693" s="1091"/>
      <c r="D693" s="387"/>
      <c r="E693" s="216"/>
      <c r="F693" s="365"/>
      <c r="G693" s="366"/>
      <c r="H693" s="367"/>
      <c r="I693" s="368"/>
      <c r="J693" s="369"/>
      <c r="K693" s="370"/>
      <c r="L693" s="1168"/>
      <c r="M693" s="370"/>
      <c r="N693" s="382"/>
      <c r="O693" s="381"/>
      <c r="P693" s="382"/>
      <c r="Q693" s="383"/>
      <c r="R693" s="219"/>
      <c r="S693" s="384"/>
      <c r="T693" s="1043"/>
      <c r="U693" s="219"/>
      <c r="V693" s="384"/>
      <c r="W693" s="1043"/>
      <c r="X693" s="219"/>
      <c r="Y693" s="384"/>
      <c r="Z693" s="1043"/>
      <c r="AA693" s="219"/>
      <c r="AB693" s="384"/>
      <c r="AC693" s="1043"/>
      <c r="AD693" s="219"/>
      <c r="AE693" s="384"/>
      <c r="AF693" s="1043"/>
      <c r="AG693" s="385"/>
      <c r="AH693" s="228"/>
      <c r="AI693" s="386"/>
      <c r="AJ693" s="228"/>
      <c r="AK693" s="386"/>
      <c r="AL693" s="228"/>
      <c r="AM693" s="386"/>
      <c r="AN693" s="228"/>
      <c r="AO693" s="386"/>
    </row>
    <row r="694" spans="3:41" s="1092" customFormat="1" ht="30.75" customHeight="1">
      <c r="C694" s="1091"/>
      <c r="D694" s="387"/>
      <c r="E694" s="216"/>
      <c r="F694" s="365"/>
      <c r="G694" s="366"/>
      <c r="H694" s="367"/>
      <c r="I694" s="368"/>
      <c r="J694" s="369"/>
      <c r="K694" s="370"/>
      <c r="L694" s="1168"/>
      <c r="M694" s="370"/>
      <c r="N694" s="382"/>
      <c r="O694" s="381"/>
      <c r="P694" s="382"/>
      <c r="Q694" s="383"/>
      <c r="R694" s="219"/>
      <c r="S694" s="384"/>
      <c r="T694" s="1043"/>
      <c r="U694" s="219"/>
      <c r="V694" s="384"/>
      <c r="W694" s="1043"/>
      <c r="X694" s="219"/>
      <c r="Y694" s="384"/>
      <c r="Z694" s="1043"/>
      <c r="AA694" s="219"/>
      <c r="AB694" s="384"/>
      <c r="AC694" s="1043"/>
      <c r="AD694" s="219"/>
      <c r="AE694" s="384"/>
      <c r="AF694" s="1043"/>
      <c r="AG694" s="385"/>
      <c r="AH694" s="228"/>
      <c r="AI694" s="386"/>
      <c r="AJ694" s="228"/>
      <c r="AK694" s="386"/>
      <c r="AL694" s="228"/>
      <c r="AM694" s="386"/>
      <c r="AN694" s="228"/>
      <c r="AO694" s="386"/>
    </row>
    <row r="695" spans="3:41" s="1092" customFormat="1" ht="30.75" customHeight="1">
      <c r="C695" s="1091"/>
      <c r="D695" s="387"/>
      <c r="E695" s="216"/>
      <c r="F695" s="365"/>
      <c r="G695" s="366"/>
      <c r="H695" s="367"/>
      <c r="I695" s="368"/>
      <c r="J695" s="369"/>
      <c r="K695" s="370"/>
      <c r="L695" s="1168"/>
      <c r="M695" s="370"/>
      <c r="N695" s="382"/>
      <c r="O695" s="381"/>
      <c r="P695" s="382"/>
      <c r="Q695" s="383"/>
      <c r="R695" s="219"/>
      <c r="S695" s="384"/>
      <c r="T695" s="1043"/>
      <c r="U695" s="219"/>
      <c r="V695" s="384"/>
      <c r="W695" s="1043"/>
      <c r="X695" s="219"/>
      <c r="Y695" s="384"/>
      <c r="Z695" s="1043"/>
      <c r="AA695" s="219"/>
      <c r="AB695" s="384"/>
      <c r="AC695" s="1043"/>
      <c r="AD695" s="219"/>
      <c r="AE695" s="384"/>
      <c r="AF695" s="1043"/>
      <c r="AG695" s="385"/>
      <c r="AH695" s="228"/>
      <c r="AI695" s="386"/>
      <c r="AJ695" s="228"/>
      <c r="AK695" s="386"/>
      <c r="AL695" s="228"/>
      <c r="AM695" s="386"/>
      <c r="AN695" s="228"/>
      <c r="AO695" s="386"/>
    </row>
    <row r="696" spans="3:41" s="1092" customFormat="1" ht="30.75" customHeight="1">
      <c r="C696" s="1091"/>
      <c r="D696" s="387"/>
      <c r="E696" s="216"/>
      <c r="F696" s="365"/>
      <c r="G696" s="366"/>
      <c r="H696" s="367"/>
      <c r="I696" s="368"/>
      <c r="J696" s="369"/>
      <c r="K696" s="370"/>
      <c r="L696" s="1168"/>
      <c r="M696" s="370"/>
      <c r="N696" s="382"/>
      <c r="O696" s="381"/>
      <c r="P696" s="382"/>
      <c r="Q696" s="383"/>
      <c r="R696" s="219"/>
      <c r="S696" s="384"/>
      <c r="T696" s="1043"/>
      <c r="U696" s="219"/>
      <c r="V696" s="384"/>
      <c r="W696" s="1043"/>
      <c r="X696" s="219"/>
      <c r="Y696" s="384"/>
      <c r="Z696" s="1043"/>
      <c r="AA696" s="219"/>
      <c r="AB696" s="384"/>
      <c r="AC696" s="1043"/>
      <c r="AD696" s="219"/>
      <c r="AE696" s="384"/>
      <c r="AF696" s="1043"/>
      <c r="AG696" s="385"/>
      <c r="AH696" s="228"/>
      <c r="AI696" s="386"/>
      <c r="AJ696" s="228"/>
      <c r="AK696" s="386"/>
      <c r="AL696" s="228"/>
      <c r="AM696" s="386"/>
      <c r="AN696" s="228"/>
      <c r="AO696" s="386"/>
    </row>
    <row r="697" spans="3:41" s="1092" customFormat="1" ht="30.75" customHeight="1">
      <c r="C697" s="1091"/>
      <c r="D697" s="387"/>
      <c r="E697" s="216"/>
      <c r="F697" s="365"/>
      <c r="G697" s="366"/>
      <c r="H697" s="367"/>
      <c r="I697" s="368"/>
      <c r="J697" s="369"/>
      <c r="K697" s="370"/>
      <c r="L697" s="1168"/>
      <c r="M697" s="370"/>
      <c r="N697" s="382"/>
      <c r="O697" s="381"/>
      <c r="P697" s="382"/>
      <c r="Q697" s="383"/>
      <c r="R697" s="219"/>
      <c r="S697" s="384"/>
      <c r="T697" s="1043"/>
      <c r="U697" s="219"/>
      <c r="V697" s="384"/>
      <c r="W697" s="1043"/>
      <c r="X697" s="219"/>
      <c r="Y697" s="384"/>
      <c r="Z697" s="1043"/>
      <c r="AA697" s="219"/>
      <c r="AB697" s="384"/>
      <c r="AC697" s="1043"/>
      <c r="AD697" s="219"/>
      <c r="AE697" s="384"/>
      <c r="AF697" s="1043"/>
      <c r="AG697" s="385"/>
      <c r="AH697" s="228"/>
      <c r="AI697" s="386"/>
      <c r="AJ697" s="228"/>
      <c r="AK697" s="386"/>
      <c r="AL697" s="228"/>
      <c r="AM697" s="386"/>
      <c r="AN697" s="228"/>
      <c r="AO697" s="386"/>
    </row>
    <row r="698" spans="3:41" s="1092" customFormat="1" ht="30.75" customHeight="1">
      <c r="C698" s="1091"/>
      <c r="D698" s="387"/>
      <c r="E698" s="216"/>
      <c r="F698" s="365"/>
      <c r="G698" s="366"/>
      <c r="H698" s="367"/>
      <c r="I698" s="368"/>
      <c r="J698" s="369"/>
      <c r="K698" s="370"/>
      <c r="L698" s="1168"/>
      <c r="M698" s="370"/>
      <c r="N698" s="382"/>
      <c r="O698" s="381"/>
      <c r="P698" s="382"/>
      <c r="Q698" s="383"/>
      <c r="R698" s="219"/>
      <c r="S698" s="384"/>
      <c r="T698" s="1043"/>
      <c r="U698" s="219"/>
      <c r="V698" s="384"/>
      <c r="W698" s="1043"/>
      <c r="X698" s="219"/>
      <c r="Y698" s="384"/>
      <c r="Z698" s="1043"/>
      <c r="AA698" s="219"/>
      <c r="AB698" s="384"/>
      <c r="AC698" s="1043"/>
      <c r="AD698" s="219"/>
      <c r="AE698" s="384"/>
      <c r="AF698" s="1043"/>
      <c r="AG698" s="385"/>
      <c r="AH698" s="228"/>
      <c r="AI698" s="386"/>
      <c r="AJ698" s="228"/>
      <c r="AK698" s="386"/>
      <c r="AL698" s="228"/>
      <c r="AM698" s="386"/>
      <c r="AN698" s="228"/>
      <c r="AO698" s="386"/>
    </row>
    <row r="699" spans="3:41" s="1092" customFormat="1" ht="30.75" customHeight="1">
      <c r="C699" s="1091"/>
      <c r="D699" s="387"/>
      <c r="E699" s="216"/>
      <c r="F699" s="365"/>
      <c r="G699" s="366"/>
      <c r="H699" s="367"/>
      <c r="I699" s="368"/>
      <c r="J699" s="369"/>
      <c r="K699" s="370"/>
      <c r="L699" s="1168"/>
      <c r="M699" s="370"/>
      <c r="N699" s="382"/>
      <c r="O699" s="381"/>
      <c r="P699" s="382"/>
      <c r="Q699" s="383"/>
      <c r="R699" s="219"/>
      <c r="S699" s="384"/>
      <c r="T699" s="1043"/>
      <c r="U699" s="219"/>
      <c r="V699" s="384"/>
      <c r="W699" s="1043"/>
      <c r="X699" s="219"/>
      <c r="Y699" s="384"/>
      <c r="Z699" s="1043"/>
      <c r="AA699" s="219"/>
      <c r="AB699" s="384"/>
      <c r="AC699" s="1043"/>
      <c r="AD699" s="219"/>
      <c r="AE699" s="384"/>
      <c r="AF699" s="1043"/>
      <c r="AG699" s="385"/>
      <c r="AH699" s="228"/>
      <c r="AI699" s="386"/>
      <c r="AJ699" s="228"/>
      <c r="AK699" s="386"/>
      <c r="AL699" s="228"/>
      <c r="AM699" s="386"/>
      <c r="AN699" s="228"/>
      <c r="AO699" s="386"/>
    </row>
    <row r="700" spans="3:41" s="1092" customFormat="1" ht="30.75" customHeight="1">
      <c r="C700" s="1091"/>
      <c r="D700" s="387"/>
      <c r="E700" s="216"/>
      <c r="F700" s="365"/>
      <c r="G700" s="366"/>
      <c r="H700" s="367"/>
      <c r="I700" s="368"/>
      <c r="J700" s="369"/>
      <c r="K700" s="370"/>
      <c r="L700" s="1168"/>
      <c r="M700" s="370"/>
      <c r="N700" s="382"/>
      <c r="O700" s="381"/>
      <c r="P700" s="382"/>
      <c r="Q700" s="383"/>
      <c r="R700" s="219"/>
      <c r="S700" s="384"/>
      <c r="T700" s="1043"/>
      <c r="U700" s="219"/>
      <c r="V700" s="384"/>
      <c r="W700" s="1043"/>
      <c r="X700" s="219"/>
      <c r="Y700" s="384"/>
      <c r="Z700" s="1043"/>
      <c r="AA700" s="219"/>
      <c r="AB700" s="384"/>
      <c r="AC700" s="1043"/>
      <c r="AD700" s="219"/>
      <c r="AE700" s="384"/>
      <c r="AF700" s="1043"/>
      <c r="AG700" s="385"/>
      <c r="AH700" s="228"/>
      <c r="AI700" s="386"/>
      <c r="AJ700" s="228"/>
      <c r="AK700" s="386"/>
      <c r="AL700" s="228"/>
      <c r="AM700" s="386"/>
      <c r="AN700" s="228"/>
      <c r="AO700" s="386"/>
    </row>
    <row r="701" spans="3:41" s="1092" customFormat="1" ht="30.75" customHeight="1">
      <c r="C701" s="1091"/>
      <c r="D701" s="387"/>
      <c r="E701" s="216"/>
      <c r="F701" s="365"/>
      <c r="G701" s="366"/>
      <c r="H701" s="367"/>
      <c r="I701" s="368"/>
      <c r="J701" s="369"/>
      <c r="K701" s="370"/>
      <c r="L701" s="1168"/>
      <c r="M701" s="370"/>
      <c r="N701" s="382"/>
      <c r="O701" s="381"/>
      <c r="P701" s="382"/>
      <c r="Q701" s="383"/>
      <c r="R701" s="219"/>
      <c r="S701" s="384"/>
      <c r="T701" s="1043"/>
      <c r="U701" s="219"/>
      <c r="V701" s="384"/>
      <c r="W701" s="1043"/>
      <c r="X701" s="219"/>
      <c r="Y701" s="384"/>
      <c r="Z701" s="1043"/>
      <c r="AA701" s="219"/>
      <c r="AB701" s="384"/>
      <c r="AC701" s="1043"/>
      <c r="AD701" s="219"/>
      <c r="AE701" s="384"/>
      <c r="AF701" s="1043"/>
      <c r="AG701" s="385"/>
      <c r="AH701" s="228"/>
      <c r="AI701" s="386"/>
      <c r="AJ701" s="228"/>
      <c r="AK701" s="386"/>
      <c r="AL701" s="228"/>
      <c r="AM701" s="386"/>
      <c r="AN701" s="228"/>
      <c r="AO701" s="386"/>
    </row>
    <row r="702" spans="3:41" s="1092" customFormat="1" ht="30.75" customHeight="1">
      <c r="C702" s="1091"/>
      <c r="D702" s="387"/>
      <c r="E702" s="216"/>
      <c r="F702" s="365"/>
      <c r="G702" s="366"/>
      <c r="H702" s="367"/>
      <c r="I702" s="368"/>
      <c r="J702" s="369"/>
      <c r="K702" s="370"/>
      <c r="L702" s="1168"/>
      <c r="M702" s="370"/>
      <c r="N702" s="382"/>
      <c r="O702" s="381"/>
      <c r="P702" s="382"/>
      <c r="Q702" s="383"/>
      <c r="R702" s="219"/>
      <c r="S702" s="384"/>
      <c r="T702" s="1043"/>
      <c r="U702" s="219"/>
      <c r="V702" s="384"/>
      <c r="W702" s="1043"/>
      <c r="X702" s="219"/>
      <c r="Y702" s="384"/>
      <c r="Z702" s="1043"/>
      <c r="AA702" s="219"/>
      <c r="AB702" s="384"/>
      <c r="AC702" s="1043"/>
      <c r="AD702" s="219"/>
      <c r="AE702" s="384"/>
      <c r="AF702" s="1043"/>
      <c r="AG702" s="385"/>
      <c r="AH702" s="228"/>
      <c r="AI702" s="386"/>
      <c r="AJ702" s="228"/>
      <c r="AK702" s="386"/>
      <c r="AL702" s="228"/>
      <c r="AM702" s="386"/>
      <c r="AN702" s="228"/>
      <c r="AO702" s="386"/>
    </row>
    <row r="703" spans="3:41" s="1092" customFormat="1" ht="30.75" customHeight="1">
      <c r="C703" s="1091"/>
      <c r="D703" s="387"/>
      <c r="E703" s="216"/>
      <c r="F703" s="365"/>
      <c r="G703" s="366"/>
      <c r="H703" s="367"/>
      <c r="I703" s="368"/>
      <c r="J703" s="369"/>
      <c r="K703" s="370"/>
      <c r="L703" s="1168"/>
      <c r="M703" s="370"/>
      <c r="N703" s="382"/>
      <c r="O703" s="381"/>
      <c r="P703" s="382"/>
      <c r="Q703" s="383"/>
      <c r="R703" s="219"/>
      <c r="S703" s="384"/>
      <c r="T703" s="1043"/>
      <c r="U703" s="219"/>
      <c r="V703" s="384"/>
      <c r="W703" s="1043"/>
      <c r="X703" s="219"/>
      <c r="Y703" s="384"/>
      <c r="Z703" s="1043"/>
      <c r="AA703" s="219"/>
      <c r="AB703" s="384"/>
      <c r="AC703" s="1043"/>
      <c r="AD703" s="219"/>
      <c r="AE703" s="384"/>
      <c r="AF703" s="1043"/>
      <c r="AG703" s="385"/>
      <c r="AH703" s="228"/>
      <c r="AI703" s="386"/>
      <c r="AJ703" s="228"/>
      <c r="AK703" s="386"/>
      <c r="AL703" s="228"/>
      <c r="AM703" s="386"/>
      <c r="AN703" s="228"/>
      <c r="AO703" s="386"/>
    </row>
    <row r="704" spans="3:41" s="1092" customFormat="1" ht="30.75" customHeight="1">
      <c r="C704" s="1091"/>
      <c r="D704" s="387"/>
      <c r="E704" s="216"/>
      <c r="F704" s="365"/>
      <c r="G704" s="366"/>
      <c r="H704" s="367"/>
      <c r="I704" s="368"/>
      <c r="J704" s="369"/>
      <c r="K704" s="370"/>
      <c r="L704" s="1168"/>
      <c r="M704" s="370"/>
      <c r="N704" s="382"/>
      <c r="O704" s="381"/>
      <c r="P704" s="382"/>
      <c r="Q704" s="383"/>
      <c r="R704" s="219"/>
      <c r="S704" s="384"/>
      <c r="T704" s="1043"/>
      <c r="U704" s="219"/>
      <c r="V704" s="384"/>
      <c r="W704" s="1043"/>
      <c r="X704" s="219"/>
      <c r="Y704" s="384"/>
      <c r="Z704" s="1043"/>
      <c r="AA704" s="219"/>
      <c r="AB704" s="384"/>
      <c r="AC704" s="1043"/>
      <c r="AD704" s="219"/>
      <c r="AE704" s="384"/>
      <c r="AF704" s="1043"/>
      <c r="AG704" s="385"/>
      <c r="AH704" s="228"/>
      <c r="AI704" s="386"/>
      <c r="AJ704" s="228"/>
      <c r="AK704" s="386"/>
      <c r="AL704" s="228"/>
      <c r="AM704" s="386"/>
      <c r="AN704" s="228"/>
      <c r="AO704" s="386"/>
    </row>
    <row r="705" spans="3:41" s="1092" customFormat="1" ht="30.75" customHeight="1">
      <c r="C705" s="1091"/>
      <c r="D705" s="387"/>
      <c r="E705" s="216"/>
      <c r="F705" s="365"/>
      <c r="G705" s="366"/>
      <c r="H705" s="367"/>
      <c r="I705" s="368"/>
      <c r="J705" s="369"/>
      <c r="K705" s="370"/>
      <c r="L705" s="1168"/>
      <c r="M705" s="370"/>
      <c r="N705" s="382"/>
      <c r="O705" s="381"/>
      <c r="P705" s="382"/>
      <c r="Q705" s="383"/>
      <c r="R705" s="219"/>
      <c r="S705" s="384"/>
      <c r="T705" s="1043"/>
      <c r="U705" s="219"/>
      <c r="V705" s="384"/>
      <c r="W705" s="1043"/>
      <c r="X705" s="219"/>
      <c r="Y705" s="384"/>
      <c r="Z705" s="1043"/>
      <c r="AA705" s="219"/>
      <c r="AB705" s="384"/>
      <c r="AC705" s="1043"/>
      <c r="AD705" s="219"/>
      <c r="AE705" s="384"/>
      <c r="AF705" s="1043"/>
      <c r="AG705" s="385"/>
      <c r="AH705" s="228"/>
      <c r="AI705" s="386"/>
      <c r="AJ705" s="228"/>
      <c r="AK705" s="386"/>
      <c r="AL705" s="228"/>
      <c r="AM705" s="386"/>
      <c r="AN705" s="228"/>
      <c r="AO705" s="386"/>
    </row>
    <row r="706" spans="3:41" s="1092" customFormat="1" ht="30.75" customHeight="1">
      <c r="C706" s="1091"/>
      <c r="D706" s="387"/>
      <c r="E706" s="216"/>
      <c r="F706" s="365"/>
      <c r="G706" s="366"/>
      <c r="H706" s="367"/>
      <c r="I706" s="368"/>
      <c r="J706" s="369"/>
      <c r="K706" s="370"/>
      <c r="L706" s="1168"/>
      <c r="M706" s="370"/>
      <c r="N706" s="382"/>
      <c r="O706" s="381"/>
      <c r="P706" s="382"/>
      <c r="Q706" s="383"/>
      <c r="R706" s="219"/>
      <c r="S706" s="384"/>
      <c r="T706" s="1043"/>
      <c r="U706" s="219"/>
      <c r="V706" s="384"/>
      <c r="W706" s="1043"/>
      <c r="X706" s="219"/>
      <c r="Y706" s="384"/>
      <c r="Z706" s="1043"/>
      <c r="AA706" s="219"/>
      <c r="AB706" s="384"/>
      <c r="AC706" s="1043"/>
      <c r="AD706" s="219"/>
      <c r="AE706" s="384"/>
      <c r="AF706" s="1043"/>
      <c r="AG706" s="385"/>
      <c r="AH706" s="228"/>
      <c r="AI706" s="386"/>
      <c r="AJ706" s="228"/>
      <c r="AK706" s="386"/>
      <c r="AL706" s="228"/>
      <c r="AM706" s="386"/>
      <c r="AN706" s="228"/>
      <c r="AO706" s="386"/>
    </row>
    <row r="707" spans="3:41" s="1092" customFormat="1" ht="30.75" customHeight="1">
      <c r="C707" s="1091"/>
      <c r="D707" s="387"/>
      <c r="E707" s="216"/>
      <c r="F707" s="365"/>
      <c r="G707" s="366"/>
      <c r="H707" s="367"/>
      <c r="I707" s="368"/>
      <c r="J707" s="369"/>
      <c r="K707" s="370"/>
      <c r="L707" s="1168"/>
      <c r="M707" s="370"/>
      <c r="N707" s="382"/>
      <c r="O707" s="381"/>
      <c r="P707" s="382"/>
      <c r="Q707" s="383"/>
      <c r="R707" s="219"/>
      <c r="S707" s="384"/>
      <c r="T707" s="1043"/>
      <c r="U707" s="219"/>
      <c r="V707" s="384"/>
      <c r="W707" s="1043"/>
      <c r="X707" s="219"/>
      <c r="Y707" s="384"/>
      <c r="Z707" s="1043"/>
      <c r="AA707" s="219"/>
      <c r="AB707" s="384"/>
      <c r="AC707" s="1043"/>
      <c r="AD707" s="219"/>
      <c r="AE707" s="384"/>
      <c r="AF707" s="1043"/>
      <c r="AG707" s="385"/>
      <c r="AH707" s="228"/>
      <c r="AI707" s="386"/>
      <c r="AJ707" s="228"/>
      <c r="AK707" s="386"/>
      <c r="AL707" s="228"/>
      <c r="AM707" s="386"/>
      <c r="AN707" s="228"/>
      <c r="AO707" s="386"/>
    </row>
    <row r="708" spans="3:41" s="1092" customFormat="1" ht="30.75" customHeight="1">
      <c r="C708" s="1091"/>
      <c r="D708" s="387"/>
      <c r="E708" s="216"/>
      <c r="F708" s="365"/>
      <c r="G708" s="366"/>
      <c r="H708" s="367"/>
      <c r="I708" s="368"/>
      <c r="J708" s="369"/>
      <c r="K708" s="370"/>
      <c r="L708" s="1168"/>
      <c r="M708" s="370"/>
      <c r="N708" s="382"/>
      <c r="O708" s="381"/>
      <c r="P708" s="382"/>
      <c r="Q708" s="383"/>
      <c r="R708" s="219"/>
      <c r="S708" s="384"/>
      <c r="T708" s="1043"/>
      <c r="U708" s="219"/>
      <c r="V708" s="384"/>
      <c r="W708" s="1043"/>
      <c r="X708" s="219"/>
      <c r="Y708" s="384"/>
      <c r="Z708" s="1043"/>
      <c r="AA708" s="219"/>
      <c r="AB708" s="384"/>
      <c r="AC708" s="1043"/>
      <c r="AD708" s="219"/>
      <c r="AE708" s="384"/>
      <c r="AF708" s="1043"/>
      <c r="AG708" s="385"/>
      <c r="AH708" s="228"/>
      <c r="AI708" s="386"/>
      <c r="AJ708" s="228"/>
      <c r="AK708" s="386"/>
      <c r="AL708" s="228"/>
      <c r="AM708" s="386"/>
      <c r="AN708" s="228"/>
      <c r="AO708" s="386"/>
    </row>
    <row r="709" spans="3:41" s="1092" customFormat="1" ht="30.75" customHeight="1">
      <c r="C709" s="1091"/>
      <c r="D709" s="387"/>
      <c r="E709" s="216"/>
      <c r="F709" s="365"/>
      <c r="G709" s="366"/>
      <c r="H709" s="367"/>
      <c r="I709" s="368"/>
      <c r="J709" s="369"/>
      <c r="K709" s="370"/>
      <c r="L709" s="1168"/>
      <c r="M709" s="370"/>
      <c r="N709" s="382"/>
      <c r="O709" s="381"/>
      <c r="P709" s="382"/>
      <c r="Q709" s="383"/>
      <c r="R709" s="219"/>
      <c r="S709" s="384"/>
      <c r="T709" s="1043"/>
      <c r="U709" s="219"/>
      <c r="V709" s="384"/>
      <c r="W709" s="1043"/>
      <c r="X709" s="219"/>
      <c r="Y709" s="384"/>
      <c r="Z709" s="1043"/>
      <c r="AA709" s="219"/>
      <c r="AB709" s="384"/>
      <c r="AC709" s="1043"/>
      <c r="AD709" s="219"/>
      <c r="AE709" s="384"/>
      <c r="AF709" s="1043"/>
      <c r="AG709" s="385"/>
      <c r="AH709" s="228"/>
      <c r="AI709" s="386"/>
      <c r="AJ709" s="228"/>
      <c r="AK709" s="386"/>
      <c r="AL709" s="228"/>
      <c r="AM709" s="386"/>
      <c r="AN709" s="228"/>
      <c r="AO709" s="386"/>
    </row>
    <row r="710" spans="3:41" s="1092" customFormat="1" ht="30.75" customHeight="1">
      <c r="C710" s="1091"/>
      <c r="D710" s="387"/>
      <c r="E710" s="216"/>
      <c r="F710" s="365"/>
      <c r="G710" s="366"/>
      <c r="H710" s="367"/>
      <c r="I710" s="368"/>
      <c r="J710" s="369"/>
      <c r="K710" s="370"/>
      <c r="L710" s="1168"/>
      <c r="M710" s="370"/>
      <c r="N710" s="382"/>
      <c r="O710" s="381"/>
      <c r="P710" s="382"/>
      <c r="Q710" s="383"/>
      <c r="R710" s="219"/>
      <c r="S710" s="384"/>
      <c r="T710" s="1043"/>
      <c r="U710" s="219"/>
      <c r="V710" s="384"/>
      <c r="W710" s="1043"/>
      <c r="X710" s="219"/>
      <c r="Y710" s="384"/>
      <c r="Z710" s="1043"/>
      <c r="AA710" s="219"/>
      <c r="AB710" s="384"/>
      <c r="AC710" s="1043"/>
      <c r="AD710" s="219"/>
      <c r="AE710" s="384"/>
      <c r="AF710" s="1043"/>
      <c r="AG710" s="385"/>
      <c r="AH710" s="228"/>
      <c r="AI710" s="386"/>
      <c r="AJ710" s="228"/>
      <c r="AK710" s="386"/>
      <c r="AL710" s="228"/>
      <c r="AM710" s="386"/>
      <c r="AN710" s="228"/>
      <c r="AO710" s="386"/>
    </row>
    <row r="711" spans="3:41" s="1092" customFormat="1" ht="30.75" customHeight="1">
      <c r="C711" s="1091"/>
      <c r="D711" s="387"/>
      <c r="E711" s="216"/>
      <c r="F711" s="365"/>
      <c r="G711" s="366"/>
      <c r="H711" s="367"/>
      <c r="I711" s="368"/>
      <c r="J711" s="369"/>
      <c r="K711" s="370"/>
      <c r="L711" s="1168"/>
      <c r="M711" s="370"/>
      <c r="N711" s="382"/>
      <c r="O711" s="381"/>
      <c r="P711" s="382"/>
      <c r="Q711" s="383"/>
      <c r="R711" s="219"/>
      <c r="S711" s="384"/>
      <c r="T711" s="1043"/>
      <c r="U711" s="219"/>
      <c r="V711" s="384"/>
      <c r="W711" s="1043"/>
      <c r="X711" s="219"/>
      <c r="Y711" s="384"/>
      <c r="Z711" s="1043"/>
      <c r="AA711" s="219"/>
      <c r="AB711" s="384"/>
      <c r="AC711" s="1043"/>
      <c r="AD711" s="219"/>
      <c r="AE711" s="384"/>
      <c r="AF711" s="1043"/>
      <c r="AG711" s="385"/>
      <c r="AH711" s="228"/>
      <c r="AI711" s="386"/>
      <c r="AJ711" s="228"/>
      <c r="AK711" s="386"/>
      <c r="AL711" s="228"/>
      <c r="AM711" s="386"/>
      <c r="AN711" s="228"/>
      <c r="AO711" s="386"/>
    </row>
    <row r="712" spans="3:41" s="1092" customFormat="1" ht="30.75" customHeight="1">
      <c r="C712" s="1091"/>
      <c r="D712" s="387"/>
      <c r="E712" s="216"/>
      <c r="F712" s="365"/>
      <c r="G712" s="366"/>
      <c r="H712" s="367"/>
      <c r="I712" s="368"/>
      <c r="J712" s="369"/>
      <c r="K712" s="370"/>
      <c r="L712" s="1168"/>
      <c r="M712" s="370"/>
      <c r="N712" s="382"/>
      <c r="O712" s="381"/>
      <c r="P712" s="382"/>
      <c r="Q712" s="383"/>
      <c r="R712" s="219"/>
      <c r="S712" s="384"/>
      <c r="T712" s="1043"/>
      <c r="U712" s="219"/>
      <c r="V712" s="384"/>
      <c r="W712" s="1043"/>
      <c r="X712" s="219"/>
      <c r="Y712" s="384"/>
      <c r="Z712" s="1043"/>
      <c r="AA712" s="219"/>
      <c r="AB712" s="384"/>
      <c r="AC712" s="1043"/>
      <c r="AD712" s="219"/>
      <c r="AE712" s="384"/>
      <c r="AF712" s="1043"/>
      <c r="AG712" s="385"/>
      <c r="AH712" s="228"/>
      <c r="AI712" s="386"/>
      <c r="AJ712" s="228"/>
      <c r="AK712" s="386"/>
      <c r="AL712" s="228"/>
      <c r="AM712" s="386"/>
      <c r="AN712" s="228"/>
      <c r="AO712" s="386"/>
    </row>
    <row r="713" spans="3:41" s="1092" customFormat="1" ht="30.75" customHeight="1">
      <c r="C713" s="1091"/>
      <c r="D713" s="387"/>
      <c r="E713" s="216"/>
      <c r="F713" s="365"/>
      <c r="G713" s="366"/>
      <c r="H713" s="367"/>
      <c r="I713" s="368"/>
      <c r="J713" s="369"/>
      <c r="K713" s="370"/>
      <c r="L713" s="1168"/>
      <c r="M713" s="370"/>
      <c r="N713" s="382"/>
      <c r="O713" s="381"/>
      <c r="P713" s="382"/>
      <c r="Q713" s="383"/>
      <c r="R713" s="219"/>
      <c r="S713" s="384"/>
      <c r="T713" s="1043"/>
      <c r="U713" s="219"/>
      <c r="V713" s="384"/>
      <c r="W713" s="1043"/>
      <c r="X713" s="219"/>
      <c r="Y713" s="384"/>
      <c r="Z713" s="1043"/>
      <c r="AA713" s="219"/>
      <c r="AB713" s="384"/>
      <c r="AC713" s="1043"/>
      <c r="AD713" s="219"/>
      <c r="AE713" s="384"/>
      <c r="AF713" s="1043"/>
      <c r="AG713" s="385"/>
      <c r="AH713" s="228"/>
      <c r="AI713" s="386"/>
      <c r="AJ713" s="228"/>
      <c r="AK713" s="386"/>
      <c r="AL713" s="228"/>
      <c r="AM713" s="386"/>
      <c r="AN713" s="228"/>
      <c r="AO713" s="386"/>
    </row>
    <row r="714" spans="3:41" s="1092" customFormat="1" ht="30.75" customHeight="1">
      <c r="C714" s="1091"/>
      <c r="D714" s="387"/>
      <c r="E714" s="216"/>
      <c r="F714" s="365"/>
      <c r="G714" s="366"/>
      <c r="H714" s="367"/>
      <c r="I714" s="368"/>
      <c r="J714" s="369"/>
      <c r="K714" s="370"/>
      <c r="L714" s="1168"/>
      <c r="M714" s="370"/>
      <c r="N714" s="382"/>
      <c r="O714" s="381"/>
      <c r="P714" s="382"/>
      <c r="Q714" s="383"/>
      <c r="R714" s="219"/>
      <c r="S714" s="384"/>
      <c r="T714" s="1043"/>
      <c r="U714" s="219"/>
      <c r="V714" s="384"/>
      <c r="W714" s="1043"/>
      <c r="X714" s="219"/>
      <c r="Y714" s="384"/>
      <c r="Z714" s="1043"/>
      <c r="AA714" s="219"/>
      <c r="AB714" s="384"/>
      <c r="AC714" s="1043"/>
      <c r="AD714" s="219"/>
      <c r="AE714" s="384"/>
      <c r="AF714" s="1043"/>
      <c r="AG714" s="385"/>
      <c r="AH714" s="228"/>
      <c r="AI714" s="386"/>
      <c r="AJ714" s="228"/>
      <c r="AK714" s="386"/>
      <c r="AL714" s="228"/>
      <c r="AM714" s="386"/>
      <c r="AN714" s="228"/>
      <c r="AO714" s="386"/>
    </row>
    <row r="715" spans="3:41" s="1092" customFormat="1" ht="30.75" customHeight="1">
      <c r="C715" s="1091"/>
      <c r="D715" s="387"/>
      <c r="E715" s="216"/>
      <c r="F715" s="365"/>
      <c r="G715" s="366"/>
      <c r="H715" s="367"/>
      <c r="I715" s="368"/>
      <c r="J715" s="369"/>
      <c r="K715" s="370"/>
      <c r="L715" s="1168"/>
      <c r="M715" s="370"/>
      <c r="N715" s="382"/>
      <c r="O715" s="381"/>
      <c r="P715" s="382"/>
      <c r="Q715" s="383"/>
      <c r="R715" s="219"/>
      <c r="S715" s="384"/>
      <c r="T715" s="1043"/>
      <c r="U715" s="219"/>
      <c r="V715" s="384"/>
      <c r="W715" s="1043"/>
      <c r="X715" s="219"/>
      <c r="Y715" s="384"/>
      <c r="Z715" s="1043"/>
      <c r="AA715" s="219"/>
      <c r="AB715" s="384"/>
      <c r="AC715" s="1043"/>
      <c r="AD715" s="219"/>
      <c r="AE715" s="384"/>
      <c r="AF715" s="1043"/>
      <c r="AG715" s="385"/>
      <c r="AH715" s="228"/>
      <c r="AI715" s="386"/>
      <c r="AJ715" s="228"/>
      <c r="AK715" s="386"/>
      <c r="AL715" s="228"/>
      <c r="AM715" s="386"/>
      <c r="AN715" s="228"/>
      <c r="AO715" s="386"/>
    </row>
    <row r="716" spans="3:41" s="1092" customFormat="1" ht="30.75" customHeight="1">
      <c r="C716" s="1091"/>
      <c r="D716" s="387"/>
      <c r="E716" s="216"/>
      <c r="F716" s="365"/>
      <c r="G716" s="366"/>
      <c r="H716" s="367"/>
      <c r="I716" s="368"/>
      <c r="J716" s="369"/>
      <c r="K716" s="370"/>
      <c r="L716" s="1168"/>
      <c r="M716" s="370"/>
      <c r="N716" s="382"/>
      <c r="O716" s="381"/>
      <c r="P716" s="382"/>
      <c r="Q716" s="383"/>
      <c r="R716" s="219"/>
      <c r="S716" s="384"/>
      <c r="T716" s="1043"/>
      <c r="U716" s="219"/>
      <c r="V716" s="384"/>
      <c r="W716" s="1043"/>
      <c r="X716" s="219"/>
      <c r="Y716" s="384"/>
      <c r="Z716" s="1043"/>
      <c r="AA716" s="219"/>
      <c r="AB716" s="384"/>
      <c r="AC716" s="1043"/>
      <c r="AD716" s="219"/>
      <c r="AE716" s="384"/>
      <c r="AF716" s="1043"/>
      <c r="AG716" s="385"/>
      <c r="AH716" s="228"/>
      <c r="AI716" s="386"/>
      <c r="AJ716" s="228"/>
      <c r="AK716" s="386"/>
      <c r="AL716" s="228"/>
      <c r="AM716" s="386"/>
      <c r="AN716" s="228"/>
      <c r="AO716" s="386"/>
    </row>
    <row r="717" spans="3:41" s="1092" customFormat="1" ht="30.75" customHeight="1">
      <c r="C717" s="1091"/>
      <c r="D717" s="387"/>
      <c r="E717" s="216"/>
      <c r="F717" s="365"/>
      <c r="G717" s="366"/>
      <c r="H717" s="367"/>
      <c r="I717" s="368"/>
      <c r="J717" s="369"/>
      <c r="K717" s="370"/>
      <c r="L717" s="1168"/>
      <c r="M717" s="370"/>
      <c r="N717" s="382"/>
      <c r="O717" s="381"/>
      <c r="P717" s="382"/>
      <c r="Q717" s="383"/>
      <c r="R717" s="219"/>
      <c r="S717" s="384"/>
      <c r="T717" s="1043"/>
      <c r="U717" s="219"/>
      <c r="V717" s="384"/>
      <c r="W717" s="1043"/>
      <c r="X717" s="219"/>
      <c r="Y717" s="384"/>
      <c r="Z717" s="1043"/>
      <c r="AA717" s="219"/>
      <c r="AB717" s="384"/>
      <c r="AC717" s="1043"/>
      <c r="AD717" s="219"/>
      <c r="AE717" s="384"/>
      <c r="AF717" s="1043"/>
      <c r="AG717" s="385"/>
      <c r="AH717" s="228"/>
      <c r="AI717" s="386"/>
      <c r="AJ717" s="228"/>
      <c r="AK717" s="386"/>
      <c r="AL717" s="228"/>
      <c r="AM717" s="386"/>
      <c r="AN717" s="228"/>
      <c r="AO717" s="386"/>
    </row>
    <row r="718" spans="3:41" s="1092" customFormat="1" ht="30.75" customHeight="1">
      <c r="C718" s="1091"/>
      <c r="D718" s="387"/>
      <c r="E718" s="216"/>
      <c r="F718" s="365"/>
      <c r="G718" s="366"/>
      <c r="H718" s="367"/>
      <c r="I718" s="368"/>
      <c r="J718" s="369"/>
      <c r="K718" s="370"/>
      <c r="L718" s="1168"/>
      <c r="M718" s="370"/>
      <c r="N718" s="382"/>
      <c r="O718" s="381"/>
      <c r="P718" s="382"/>
      <c r="Q718" s="383"/>
      <c r="R718" s="219"/>
      <c r="S718" s="384"/>
      <c r="T718" s="1043"/>
      <c r="U718" s="219"/>
      <c r="V718" s="384"/>
      <c r="W718" s="1043"/>
      <c r="X718" s="219"/>
      <c r="Y718" s="384"/>
      <c r="Z718" s="1043"/>
      <c r="AA718" s="219"/>
      <c r="AB718" s="384"/>
      <c r="AC718" s="1043"/>
      <c r="AD718" s="219"/>
      <c r="AE718" s="384"/>
      <c r="AF718" s="1043"/>
      <c r="AG718" s="385"/>
      <c r="AH718" s="228"/>
      <c r="AI718" s="386"/>
      <c r="AJ718" s="228"/>
      <c r="AK718" s="386"/>
      <c r="AL718" s="228"/>
      <c r="AM718" s="386"/>
      <c r="AN718" s="228"/>
      <c r="AO718" s="386"/>
    </row>
    <row r="719" spans="3:41" s="1092" customFormat="1" ht="30.75" customHeight="1">
      <c r="C719" s="1091"/>
      <c r="D719" s="387"/>
      <c r="E719" s="216"/>
      <c r="F719" s="365"/>
      <c r="G719" s="366"/>
      <c r="H719" s="367"/>
      <c r="I719" s="368"/>
      <c r="J719" s="369"/>
      <c r="K719" s="370"/>
      <c r="L719" s="1168"/>
      <c r="M719" s="370"/>
      <c r="N719" s="382"/>
      <c r="O719" s="381"/>
      <c r="P719" s="382"/>
      <c r="Q719" s="383"/>
      <c r="R719" s="219"/>
      <c r="S719" s="384"/>
      <c r="T719" s="1043"/>
      <c r="U719" s="219"/>
      <c r="V719" s="384"/>
      <c r="W719" s="1043"/>
      <c r="X719" s="219"/>
      <c r="Y719" s="384"/>
      <c r="Z719" s="1043"/>
      <c r="AA719" s="219"/>
      <c r="AB719" s="384"/>
      <c r="AC719" s="1043"/>
      <c r="AD719" s="219"/>
      <c r="AE719" s="384"/>
      <c r="AF719" s="1043"/>
      <c r="AG719" s="385"/>
      <c r="AH719" s="228"/>
      <c r="AI719" s="386"/>
      <c r="AJ719" s="228"/>
      <c r="AK719" s="386"/>
      <c r="AL719" s="228"/>
      <c r="AM719" s="386"/>
      <c r="AN719" s="228"/>
      <c r="AO719" s="386"/>
    </row>
    <row r="720" spans="3:41" s="1092" customFormat="1" ht="30.75" customHeight="1">
      <c r="C720" s="1091"/>
      <c r="D720" s="387"/>
      <c r="E720" s="216"/>
      <c r="F720" s="365"/>
      <c r="G720" s="366"/>
      <c r="H720" s="367"/>
      <c r="I720" s="368"/>
      <c r="J720" s="369"/>
      <c r="K720" s="370"/>
      <c r="L720" s="1168"/>
      <c r="M720" s="370"/>
      <c r="N720" s="382"/>
      <c r="O720" s="381"/>
      <c r="P720" s="382"/>
      <c r="Q720" s="383"/>
      <c r="R720" s="219"/>
      <c r="S720" s="384"/>
      <c r="T720" s="1043"/>
      <c r="U720" s="219"/>
      <c r="V720" s="384"/>
      <c r="W720" s="1043"/>
      <c r="X720" s="219"/>
      <c r="Y720" s="384"/>
      <c r="Z720" s="1043"/>
      <c r="AA720" s="219"/>
      <c r="AB720" s="384"/>
      <c r="AC720" s="1043"/>
      <c r="AD720" s="219"/>
      <c r="AE720" s="384"/>
      <c r="AF720" s="1043"/>
      <c r="AG720" s="385"/>
      <c r="AH720" s="228"/>
      <c r="AI720" s="386"/>
      <c r="AJ720" s="228"/>
      <c r="AK720" s="386"/>
      <c r="AL720" s="228"/>
      <c r="AM720" s="386"/>
      <c r="AN720" s="228"/>
      <c r="AO720" s="386"/>
    </row>
    <row r="721" spans="3:41" s="1092" customFormat="1" ht="30.75" customHeight="1">
      <c r="C721" s="1091"/>
      <c r="D721" s="387"/>
      <c r="E721" s="216"/>
      <c r="F721" s="365"/>
      <c r="G721" s="366"/>
      <c r="H721" s="367"/>
      <c r="I721" s="368"/>
      <c r="J721" s="369"/>
      <c r="K721" s="370"/>
      <c r="L721" s="1168"/>
      <c r="M721" s="370"/>
      <c r="N721" s="382"/>
      <c r="O721" s="381"/>
      <c r="P721" s="382"/>
      <c r="Q721" s="383"/>
      <c r="R721" s="219"/>
      <c r="S721" s="384"/>
      <c r="T721" s="1043"/>
      <c r="U721" s="219"/>
      <c r="V721" s="384"/>
      <c r="W721" s="1043"/>
      <c r="X721" s="219"/>
      <c r="Y721" s="384"/>
      <c r="Z721" s="1043"/>
      <c r="AA721" s="219"/>
      <c r="AB721" s="384"/>
      <c r="AC721" s="1043"/>
      <c r="AD721" s="219"/>
      <c r="AE721" s="384"/>
      <c r="AF721" s="1043"/>
      <c r="AG721" s="385"/>
      <c r="AH721" s="228"/>
      <c r="AI721" s="386"/>
      <c r="AJ721" s="228"/>
      <c r="AK721" s="386"/>
      <c r="AL721" s="228"/>
      <c r="AM721" s="386"/>
      <c r="AN721" s="228"/>
      <c r="AO721" s="386"/>
    </row>
    <row r="722" spans="3:41" s="1092" customFormat="1" ht="30.75" customHeight="1">
      <c r="C722" s="1091"/>
      <c r="D722" s="387"/>
      <c r="E722" s="216"/>
      <c r="F722" s="365"/>
      <c r="G722" s="366"/>
      <c r="H722" s="367"/>
      <c r="I722" s="368"/>
      <c r="J722" s="369"/>
      <c r="K722" s="370"/>
      <c r="L722" s="1168"/>
      <c r="M722" s="370"/>
      <c r="N722" s="382"/>
      <c r="O722" s="381"/>
      <c r="P722" s="382"/>
      <c r="Q722" s="383"/>
      <c r="R722" s="219"/>
      <c r="S722" s="384"/>
      <c r="T722" s="1043"/>
      <c r="U722" s="219"/>
      <c r="V722" s="384"/>
      <c r="W722" s="1043"/>
      <c r="X722" s="219"/>
      <c r="Y722" s="384"/>
      <c r="Z722" s="1043"/>
      <c r="AA722" s="219"/>
      <c r="AB722" s="384"/>
      <c r="AC722" s="1043"/>
      <c r="AD722" s="219"/>
      <c r="AE722" s="384"/>
      <c r="AF722" s="1043"/>
      <c r="AG722" s="385"/>
      <c r="AH722" s="228"/>
      <c r="AI722" s="386"/>
      <c r="AJ722" s="228"/>
      <c r="AK722" s="386"/>
      <c r="AL722" s="228"/>
      <c r="AM722" s="386"/>
      <c r="AN722" s="228"/>
      <c r="AO722" s="386"/>
    </row>
    <row r="723" spans="3:41" s="1092" customFormat="1" ht="30.75" customHeight="1">
      <c r="C723" s="1091"/>
      <c r="D723" s="387"/>
      <c r="E723" s="216"/>
      <c r="F723" s="365"/>
      <c r="G723" s="366"/>
      <c r="H723" s="367"/>
      <c r="I723" s="368"/>
      <c r="J723" s="369"/>
      <c r="K723" s="370"/>
      <c r="L723" s="1168"/>
      <c r="M723" s="370"/>
      <c r="N723" s="382"/>
      <c r="O723" s="381"/>
      <c r="P723" s="382"/>
      <c r="Q723" s="383"/>
      <c r="R723" s="219"/>
      <c r="S723" s="384"/>
      <c r="T723" s="1043"/>
      <c r="U723" s="219"/>
      <c r="V723" s="384"/>
      <c r="W723" s="1043"/>
      <c r="X723" s="219"/>
      <c r="Y723" s="384"/>
      <c r="Z723" s="1043"/>
      <c r="AA723" s="219"/>
      <c r="AB723" s="384"/>
      <c r="AC723" s="1043"/>
      <c r="AD723" s="219"/>
      <c r="AE723" s="384"/>
      <c r="AF723" s="1043"/>
      <c r="AG723" s="385"/>
      <c r="AH723" s="228"/>
      <c r="AI723" s="386"/>
      <c r="AJ723" s="228"/>
      <c r="AK723" s="386"/>
      <c r="AL723" s="228"/>
      <c r="AM723" s="386"/>
      <c r="AN723" s="228"/>
      <c r="AO723" s="386"/>
    </row>
    <row r="724" spans="3:41" s="1092" customFormat="1" ht="30.75" customHeight="1">
      <c r="C724" s="1091"/>
      <c r="D724" s="387"/>
      <c r="E724" s="216"/>
      <c r="F724" s="365"/>
      <c r="G724" s="366"/>
      <c r="H724" s="367"/>
      <c r="I724" s="368"/>
      <c r="J724" s="369"/>
      <c r="K724" s="370"/>
      <c r="L724" s="1168"/>
      <c r="M724" s="370"/>
      <c r="N724" s="382"/>
      <c r="O724" s="381"/>
      <c r="P724" s="382"/>
      <c r="Q724" s="383"/>
      <c r="R724" s="219"/>
      <c r="S724" s="384"/>
      <c r="T724" s="1043"/>
      <c r="U724" s="219"/>
      <c r="V724" s="384"/>
      <c r="W724" s="1043"/>
      <c r="X724" s="219"/>
      <c r="Y724" s="384"/>
      <c r="Z724" s="1043"/>
      <c r="AA724" s="219"/>
      <c r="AB724" s="384"/>
      <c r="AC724" s="1043"/>
      <c r="AD724" s="219"/>
      <c r="AE724" s="384"/>
      <c r="AF724" s="1043"/>
      <c r="AG724" s="385"/>
      <c r="AH724" s="228"/>
      <c r="AI724" s="386"/>
      <c r="AJ724" s="228"/>
      <c r="AK724" s="386"/>
      <c r="AL724" s="228"/>
      <c r="AM724" s="386"/>
      <c r="AN724" s="228"/>
      <c r="AO724" s="386"/>
    </row>
    <row r="725" spans="3:41" s="1092" customFormat="1" ht="30.75" customHeight="1">
      <c r="C725" s="1091"/>
      <c r="D725" s="387"/>
      <c r="E725" s="216"/>
      <c r="F725" s="365"/>
      <c r="G725" s="366"/>
      <c r="H725" s="367"/>
      <c r="I725" s="368"/>
      <c r="J725" s="369"/>
      <c r="K725" s="370"/>
      <c r="L725" s="1168"/>
      <c r="M725" s="370"/>
      <c r="N725" s="382"/>
      <c r="O725" s="381"/>
      <c r="P725" s="382"/>
      <c r="Q725" s="383"/>
      <c r="R725" s="219"/>
      <c r="S725" s="384"/>
      <c r="T725" s="1043"/>
      <c r="U725" s="219"/>
      <c r="V725" s="384"/>
      <c r="W725" s="1043"/>
      <c r="X725" s="219"/>
      <c r="Y725" s="384"/>
      <c r="Z725" s="1043"/>
      <c r="AA725" s="219"/>
      <c r="AB725" s="384"/>
      <c r="AC725" s="1043"/>
      <c r="AD725" s="219"/>
      <c r="AE725" s="384"/>
      <c r="AF725" s="1043"/>
      <c r="AG725" s="385"/>
      <c r="AH725" s="228"/>
      <c r="AI725" s="386"/>
      <c r="AJ725" s="228"/>
      <c r="AK725" s="386"/>
      <c r="AL725" s="228"/>
      <c r="AM725" s="386"/>
      <c r="AN725" s="228"/>
      <c r="AO725" s="386"/>
    </row>
    <row r="726" spans="3:41" s="1092" customFormat="1" ht="30.75" customHeight="1">
      <c r="C726" s="1091"/>
      <c r="D726" s="387"/>
      <c r="E726" s="216"/>
      <c r="F726" s="365"/>
      <c r="G726" s="366"/>
      <c r="H726" s="367"/>
      <c r="I726" s="368"/>
      <c r="J726" s="369"/>
      <c r="K726" s="370"/>
      <c r="L726" s="1168"/>
      <c r="M726" s="370"/>
      <c r="N726" s="382"/>
      <c r="O726" s="381"/>
      <c r="P726" s="382"/>
      <c r="Q726" s="383"/>
      <c r="R726" s="219"/>
      <c r="S726" s="384"/>
      <c r="T726" s="1043"/>
      <c r="U726" s="219"/>
      <c r="V726" s="384"/>
      <c r="W726" s="1043"/>
      <c r="X726" s="219"/>
      <c r="Y726" s="384"/>
      <c r="Z726" s="1043"/>
      <c r="AA726" s="219"/>
      <c r="AB726" s="384"/>
      <c r="AC726" s="1043"/>
      <c r="AD726" s="219"/>
      <c r="AE726" s="384"/>
      <c r="AF726" s="1043"/>
      <c r="AG726" s="385"/>
      <c r="AH726" s="228"/>
      <c r="AI726" s="386"/>
      <c r="AJ726" s="228"/>
      <c r="AK726" s="386"/>
      <c r="AL726" s="228"/>
      <c r="AM726" s="386"/>
      <c r="AN726" s="228"/>
      <c r="AO726" s="386"/>
    </row>
    <row r="727" spans="3:41" s="1092" customFormat="1" ht="30.75" customHeight="1">
      <c r="C727" s="1091"/>
      <c r="D727" s="387"/>
      <c r="E727" s="216"/>
      <c r="F727" s="365"/>
      <c r="G727" s="366"/>
      <c r="H727" s="367"/>
      <c r="I727" s="368"/>
      <c r="J727" s="369"/>
      <c r="K727" s="370"/>
      <c r="L727" s="1168"/>
      <c r="M727" s="370"/>
      <c r="N727" s="382"/>
      <c r="O727" s="381"/>
      <c r="P727" s="382"/>
      <c r="Q727" s="383"/>
      <c r="R727" s="219"/>
      <c r="S727" s="384"/>
      <c r="T727" s="1043"/>
      <c r="U727" s="219"/>
      <c r="V727" s="384"/>
      <c r="W727" s="1043"/>
      <c r="X727" s="219"/>
      <c r="Y727" s="384"/>
      <c r="Z727" s="1043"/>
      <c r="AA727" s="219"/>
      <c r="AB727" s="384"/>
      <c r="AC727" s="1043"/>
      <c r="AD727" s="219"/>
      <c r="AE727" s="384"/>
      <c r="AF727" s="1043"/>
      <c r="AG727" s="385"/>
      <c r="AH727" s="228"/>
      <c r="AI727" s="386"/>
      <c r="AJ727" s="228"/>
      <c r="AK727" s="386"/>
      <c r="AL727" s="228"/>
      <c r="AM727" s="386"/>
      <c r="AN727" s="228"/>
      <c r="AO727" s="386"/>
    </row>
    <row r="728" spans="3:41" s="1092" customFormat="1" ht="30.75" customHeight="1">
      <c r="C728" s="1091"/>
      <c r="D728" s="387"/>
      <c r="E728" s="216"/>
      <c r="F728" s="365"/>
      <c r="G728" s="366"/>
      <c r="H728" s="367"/>
      <c r="I728" s="368"/>
      <c r="J728" s="369"/>
      <c r="K728" s="370"/>
      <c r="L728" s="1168"/>
      <c r="M728" s="370"/>
      <c r="N728" s="382"/>
      <c r="O728" s="381"/>
      <c r="P728" s="382"/>
      <c r="Q728" s="383"/>
      <c r="R728" s="219"/>
      <c r="S728" s="384"/>
      <c r="T728" s="1043"/>
      <c r="U728" s="219"/>
      <c r="V728" s="384"/>
      <c r="W728" s="1043"/>
      <c r="X728" s="219"/>
      <c r="Y728" s="384"/>
      <c r="Z728" s="1043"/>
      <c r="AA728" s="219"/>
      <c r="AB728" s="384"/>
      <c r="AC728" s="1043"/>
      <c r="AD728" s="219"/>
      <c r="AE728" s="384"/>
      <c r="AF728" s="1043"/>
      <c r="AG728" s="385"/>
      <c r="AH728" s="228"/>
      <c r="AI728" s="386"/>
      <c r="AJ728" s="228"/>
      <c r="AK728" s="386"/>
      <c r="AL728" s="228"/>
      <c r="AM728" s="386"/>
      <c r="AN728" s="228"/>
      <c r="AO728" s="386"/>
    </row>
    <row r="729" spans="3:41" s="1092" customFormat="1" ht="30.75" customHeight="1">
      <c r="C729" s="1091"/>
      <c r="D729" s="387"/>
      <c r="E729" s="216"/>
      <c r="F729" s="365"/>
      <c r="G729" s="366"/>
      <c r="H729" s="367"/>
      <c r="I729" s="368"/>
      <c r="J729" s="369"/>
      <c r="K729" s="370"/>
      <c r="L729" s="1168"/>
      <c r="M729" s="370"/>
      <c r="N729" s="382"/>
      <c r="O729" s="381"/>
      <c r="P729" s="382"/>
      <c r="Q729" s="383"/>
      <c r="R729" s="219"/>
      <c r="S729" s="384"/>
      <c r="T729" s="1043"/>
      <c r="U729" s="219"/>
      <c r="V729" s="384"/>
      <c r="W729" s="1043"/>
      <c r="X729" s="219"/>
      <c r="Y729" s="384"/>
      <c r="Z729" s="1043"/>
      <c r="AA729" s="219"/>
      <c r="AB729" s="384"/>
      <c r="AC729" s="1043"/>
      <c r="AD729" s="219"/>
      <c r="AE729" s="384"/>
      <c r="AF729" s="1043"/>
      <c r="AG729" s="385"/>
      <c r="AH729" s="228"/>
      <c r="AI729" s="386"/>
      <c r="AJ729" s="228"/>
      <c r="AK729" s="386"/>
      <c r="AL729" s="228"/>
      <c r="AM729" s="386"/>
      <c r="AN729" s="228"/>
      <c r="AO729" s="386"/>
    </row>
    <row r="730" spans="3:41" s="1092" customFormat="1" ht="30.75" customHeight="1">
      <c r="C730" s="1091"/>
      <c r="D730" s="387"/>
      <c r="E730" s="216"/>
      <c r="F730" s="365"/>
      <c r="G730" s="366"/>
      <c r="H730" s="367"/>
      <c r="I730" s="368"/>
      <c r="J730" s="369"/>
      <c r="K730" s="370"/>
      <c r="L730" s="1168"/>
      <c r="M730" s="370"/>
      <c r="N730" s="382"/>
      <c r="O730" s="381"/>
      <c r="P730" s="382"/>
      <c r="Q730" s="383"/>
      <c r="R730" s="219"/>
      <c r="S730" s="384"/>
      <c r="T730" s="1043"/>
      <c r="U730" s="219"/>
      <c r="V730" s="384"/>
      <c r="W730" s="1043"/>
      <c r="X730" s="219"/>
      <c r="Y730" s="384"/>
      <c r="Z730" s="1043"/>
      <c r="AA730" s="219"/>
      <c r="AB730" s="384"/>
      <c r="AC730" s="1043"/>
      <c r="AD730" s="219"/>
      <c r="AE730" s="384"/>
      <c r="AF730" s="1043"/>
      <c r="AG730" s="385"/>
      <c r="AH730" s="228"/>
      <c r="AI730" s="386"/>
      <c r="AJ730" s="228"/>
      <c r="AK730" s="386"/>
      <c r="AL730" s="228"/>
      <c r="AM730" s="386"/>
      <c r="AN730" s="228"/>
      <c r="AO730" s="386"/>
    </row>
    <row r="731" spans="3:41" s="1092" customFormat="1" ht="30.75" customHeight="1">
      <c r="C731" s="1091"/>
      <c r="D731" s="387"/>
      <c r="E731" s="216"/>
      <c r="F731" s="365"/>
      <c r="G731" s="366"/>
      <c r="H731" s="367"/>
      <c r="I731" s="368"/>
      <c r="J731" s="369"/>
      <c r="K731" s="370"/>
      <c r="L731" s="1168"/>
      <c r="M731" s="370"/>
      <c r="N731" s="382"/>
      <c r="O731" s="381"/>
      <c r="P731" s="382"/>
      <c r="Q731" s="383"/>
      <c r="R731" s="219"/>
      <c r="S731" s="384"/>
      <c r="T731" s="1043"/>
      <c r="U731" s="219"/>
      <c r="V731" s="384"/>
      <c r="W731" s="1043"/>
      <c r="X731" s="219"/>
      <c r="Y731" s="384"/>
      <c r="Z731" s="1043"/>
      <c r="AA731" s="219"/>
      <c r="AB731" s="384"/>
      <c r="AC731" s="1043"/>
      <c r="AD731" s="219"/>
      <c r="AE731" s="384"/>
      <c r="AF731" s="1043"/>
      <c r="AG731" s="385"/>
      <c r="AH731" s="228"/>
      <c r="AI731" s="386"/>
      <c r="AJ731" s="228"/>
      <c r="AK731" s="386"/>
      <c r="AL731" s="228"/>
      <c r="AM731" s="386"/>
      <c r="AN731" s="228"/>
      <c r="AO731" s="386"/>
    </row>
    <row r="732" spans="3:41" s="1092" customFormat="1" ht="30.75" customHeight="1">
      <c r="C732" s="1091"/>
      <c r="D732" s="387"/>
      <c r="E732" s="216"/>
      <c r="F732" s="365"/>
      <c r="G732" s="366"/>
      <c r="H732" s="367"/>
      <c r="I732" s="368"/>
      <c r="J732" s="369"/>
      <c r="K732" s="370"/>
      <c r="L732" s="1168"/>
      <c r="M732" s="370"/>
      <c r="N732" s="382"/>
      <c r="O732" s="381"/>
      <c r="P732" s="382"/>
      <c r="Q732" s="383"/>
      <c r="R732" s="219"/>
      <c r="S732" s="384"/>
      <c r="T732" s="1043"/>
      <c r="U732" s="219"/>
      <c r="V732" s="384"/>
      <c r="W732" s="1043"/>
      <c r="X732" s="219"/>
      <c r="Y732" s="384"/>
      <c r="Z732" s="1043"/>
      <c r="AA732" s="219"/>
      <c r="AB732" s="384"/>
      <c r="AC732" s="1043"/>
      <c r="AD732" s="219"/>
      <c r="AE732" s="384"/>
      <c r="AF732" s="1043"/>
      <c r="AG732" s="385"/>
      <c r="AH732" s="228"/>
      <c r="AI732" s="386"/>
      <c r="AJ732" s="228"/>
      <c r="AK732" s="386"/>
      <c r="AL732" s="228"/>
      <c r="AM732" s="386"/>
      <c r="AN732" s="228"/>
      <c r="AO732" s="386"/>
    </row>
    <row r="733" spans="3:41" s="1092" customFormat="1" ht="30.75" customHeight="1">
      <c r="C733" s="1091"/>
      <c r="D733" s="387"/>
      <c r="E733" s="216"/>
      <c r="F733" s="365"/>
      <c r="G733" s="366"/>
      <c r="H733" s="367"/>
      <c r="I733" s="368"/>
      <c r="J733" s="369"/>
      <c r="K733" s="370"/>
      <c r="L733" s="1168"/>
      <c r="M733" s="370"/>
      <c r="N733" s="382"/>
      <c r="O733" s="381"/>
      <c r="P733" s="382"/>
      <c r="Q733" s="383"/>
      <c r="R733" s="219"/>
      <c r="S733" s="384"/>
      <c r="T733" s="1043"/>
      <c r="U733" s="219"/>
      <c r="V733" s="384"/>
      <c r="W733" s="1043"/>
      <c r="X733" s="219"/>
      <c r="Y733" s="384"/>
      <c r="Z733" s="1043"/>
      <c r="AA733" s="219"/>
      <c r="AB733" s="384"/>
      <c r="AC733" s="1043"/>
      <c r="AD733" s="219"/>
      <c r="AE733" s="384"/>
      <c r="AF733" s="1043"/>
      <c r="AG733" s="385"/>
      <c r="AH733" s="228"/>
      <c r="AI733" s="386"/>
      <c r="AJ733" s="228"/>
      <c r="AK733" s="386"/>
      <c r="AL733" s="228"/>
      <c r="AM733" s="386"/>
      <c r="AN733" s="228"/>
      <c r="AO733" s="386"/>
    </row>
    <row r="734" spans="3:41" s="1092" customFormat="1" ht="30.75" customHeight="1">
      <c r="C734" s="1091"/>
      <c r="D734" s="387"/>
      <c r="E734" s="216"/>
      <c r="F734" s="365"/>
      <c r="G734" s="366"/>
      <c r="H734" s="367"/>
      <c r="I734" s="368"/>
      <c r="J734" s="369"/>
      <c r="K734" s="370"/>
      <c r="L734" s="1168"/>
      <c r="M734" s="370"/>
      <c r="N734" s="382"/>
      <c r="O734" s="381"/>
      <c r="P734" s="382"/>
      <c r="Q734" s="383"/>
      <c r="R734" s="219"/>
      <c r="S734" s="384"/>
      <c r="T734" s="1043"/>
      <c r="U734" s="219"/>
      <c r="V734" s="384"/>
      <c r="W734" s="1043"/>
      <c r="X734" s="219"/>
      <c r="Y734" s="384"/>
      <c r="Z734" s="1043"/>
      <c r="AA734" s="219"/>
      <c r="AB734" s="384"/>
      <c r="AC734" s="1043"/>
      <c r="AD734" s="219"/>
      <c r="AE734" s="384"/>
      <c r="AF734" s="1043"/>
      <c r="AG734" s="385"/>
      <c r="AH734" s="228"/>
      <c r="AI734" s="386"/>
      <c r="AJ734" s="228"/>
      <c r="AK734" s="386"/>
      <c r="AL734" s="228"/>
      <c r="AM734" s="386"/>
      <c r="AN734" s="228"/>
      <c r="AO734" s="386"/>
    </row>
    <row r="735" spans="3:41" s="1092" customFormat="1" ht="30.75" customHeight="1">
      <c r="C735" s="1091"/>
      <c r="D735" s="387"/>
      <c r="E735" s="216"/>
      <c r="F735" s="365"/>
      <c r="G735" s="366"/>
      <c r="H735" s="367"/>
      <c r="I735" s="368"/>
      <c r="J735" s="369"/>
      <c r="K735" s="370"/>
      <c r="L735" s="1168"/>
      <c r="M735" s="370"/>
      <c r="N735" s="382"/>
      <c r="O735" s="381"/>
      <c r="P735" s="382"/>
      <c r="Q735" s="383"/>
      <c r="R735" s="219"/>
      <c r="S735" s="384"/>
      <c r="T735" s="1043"/>
      <c r="U735" s="219"/>
      <c r="V735" s="384"/>
      <c r="W735" s="1043"/>
      <c r="X735" s="219"/>
      <c r="Y735" s="384"/>
      <c r="Z735" s="1043"/>
      <c r="AA735" s="219"/>
      <c r="AB735" s="384"/>
      <c r="AC735" s="1043"/>
      <c r="AD735" s="219"/>
      <c r="AE735" s="384"/>
      <c r="AF735" s="1043"/>
      <c r="AG735" s="385"/>
      <c r="AH735" s="228"/>
      <c r="AI735" s="386"/>
      <c r="AJ735" s="228"/>
      <c r="AK735" s="386"/>
      <c r="AL735" s="228"/>
      <c r="AM735" s="386"/>
      <c r="AN735" s="228"/>
      <c r="AO735" s="386"/>
    </row>
    <row r="736" spans="3:41" s="1092" customFormat="1" ht="30.75" customHeight="1">
      <c r="C736" s="1091"/>
      <c r="D736" s="387"/>
      <c r="E736" s="216"/>
      <c r="F736" s="365"/>
      <c r="G736" s="366"/>
      <c r="H736" s="367"/>
      <c r="I736" s="368"/>
      <c r="J736" s="369"/>
      <c r="K736" s="370"/>
      <c r="L736" s="1168"/>
      <c r="M736" s="370"/>
      <c r="N736" s="382"/>
      <c r="O736" s="381"/>
      <c r="P736" s="382"/>
      <c r="Q736" s="383"/>
      <c r="R736" s="219"/>
      <c r="S736" s="384"/>
      <c r="T736" s="1043"/>
      <c r="U736" s="219"/>
      <c r="V736" s="384"/>
      <c r="W736" s="1043"/>
      <c r="X736" s="219"/>
      <c r="Y736" s="384"/>
      <c r="Z736" s="1043"/>
      <c r="AA736" s="219"/>
      <c r="AB736" s="384"/>
      <c r="AC736" s="1043"/>
      <c r="AD736" s="219"/>
      <c r="AE736" s="384"/>
      <c r="AF736" s="1043"/>
      <c r="AG736" s="385"/>
      <c r="AH736" s="228"/>
      <c r="AI736" s="386"/>
      <c r="AJ736" s="228"/>
      <c r="AK736" s="386"/>
      <c r="AL736" s="228"/>
      <c r="AM736" s="386"/>
      <c r="AN736" s="228"/>
      <c r="AO736" s="386"/>
    </row>
    <row r="737" spans="3:41" s="1092" customFormat="1" ht="30.75" customHeight="1">
      <c r="C737" s="1091"/>
      <c r="D737" s="387"/>
      <c r="E737" s="216"/>
      <c r="F737" s="365"/>
      <c r="G737" s="366"/>
      <c r="H737" s="367"/>
      <c r="I737" s="368"/>
      <c r="J737" s="369"/>
      <c r="K737" s="370"/>
      <c r="L737" s="1168"/>
      <c r="M737" s="370"/>
      <c r="N737" s="382"/>
      <c r="O737" s="381"/>
      <c r="P737" s="382"/>
      <c r="Q737" s="383"/>
      <c r="R737" s="219"/>
      <c r="S737" s="384"/>
      <c r="T737" s="1043"/>
      <c r="U737" s="219"/>
      <c r="V737" s="384"/>
      <c r="W737" s="1043"/>
      <c r="X737" s="219"/>
      <c r="Y737" s="384"/>
      <c r="Z737" s="1043"/>
      <c r="AA737" s="219"/>
      <c r="AB737" s="384"/>
      <c r="AC737" s="1043"/>
      <c r="AD737" s="219"/>
      <c r="AE737" s="384"/>
      <c r="AF737" s="1043"/>
      <c r="AG737" s="385"/>
      <c r="AH737" s="228"/>
      <c r="AI737" s="386"/>
      <c r="AJ737" s="228"/>
      <c r="AK737" s="386"/>
      <c r="AL737" s="228"/>
      <c r="AM737" s="386"/>
      <c r="AN737" s="228"/>
      <c r="AO737" s="386"/>
    </row>
    <row r="738" spans="3:41" s="1092" customFormat="1" ht="30.75" customHeight="1">
      <c r="C738" s="1091"/>
      <c r="D738" s="387"/>
      <c r="E738" s="216"/>
      <c r="F738" s="365"/>
      <c r="G738" s="366"/>
      <c r="H738" s="367"/>
      <c r="I738" s="368"/>
      <c r="J738" s="369"/>
      <c r="K738" s="370"/>
      <c r="L738" s="1168"/>
      <c r="M738" s="370"/>
      <c r="N738" s="382"/>
      <c r="O738" s="381"/>
      <c r="P738" s="382"/>
      <c r="Q738" s="383"/>
      <c r="R738" s="219"/>
      <c r="S738" s="384"/>
      <c r="T738" s="1043"/>
      <c r="U738" s="219"/>
      <c r="V738" s="384"/>
      <c r="W738" s="1043"/>
      <c r="X738" s="219"/>
      <c r="Y738" s="384"/>
      <c r="Z738" s="1043"/>
      <c r="AA738" s="219"/>
      <c r="AB738" s="384"/>
      <c r="AC738" s="1043"/>
      <c r="AD738" s="219"/>
      <c r="AE738" s="384"/>
      <c r="AF738" s="1043"/>
      <c r="AG738" s="385"/>
      <c r="AH738" s="228"/>
      <c r="AI738" s="386"/>
      <c r="AJ738" s="228"/>
      <c r="AK738" s="386"/>
      <c r="AL738" s="228"/>
      <c r="AM738" s="386"/>
      <c r="AN738" s="228"/>
      <c r="AO738" s="386"/>
    </row>
    <row r="739" spans="3:41" s="1092" customFormat="1" ht="30.75" customHeight="1">
      <c r="C739" s="1091"/>
      <c r="D739" s="387"/>
      <c r="E739" s="216"/>
      <c r="F739" s="365"/>
      <c r="G739" s="366"/>
      <c r="H739" s="367"/>
      <c r="I739" s="368"/>
      <c r="J739" s="369"/>
      <c r="K739" s="370"/>
      <c r="L739" s="1168"/>
      <c r="M739" s="370"/>
      <c r="N739" s="382"/>
      <c r="O739" s="381"/>
      <c r="P739" s="382"/>
      <c r="Q739" s="383"/>
      <c r="R739" s="219"/>
      <c r="S739" s="384"/>
      <c r="T739" s="1043"/>
      <c r="U739" s="219"/>
      <c r="V739" s="384"/>
      <c r="W739" s="1043"/>
      <c r="X739" s="219"/>
      <c r="Y739" s="384"/>
      <c r="Z739" s="1043"/>
      <c r="AA739" s="219"/>
      <c r="AB739" s="384"/>
      <c r="AC739" s="1043"/>
      <c r="AD739" s="219"/>
      <c r="AE739" s="384"/>
      <c r="AF739" s="1043"/>
      <c r="AG739" s="385"/>
      <c r="AH739" s="228"/>
      <c r="AI739" s="386"/>
      <c r="AJ739" s="228"/>
      <c r="AK739" s="386"/>
      <c r="AL739" s="228"/>
      <c r="AM739" s="386"/>
      <c r="AN739" s="228"/>
      <c r="AO739" s="386"/>
    </row>
    <row r="740" spans="3:41" s="1092" customFormat="1" ht="30.75" customHeight="1">
      <c r="C740" s="1091"/>
      <c r="D740" s="387"/>
      <c r="E740" s="216"/>
      <c r="F740" s="365"/>
      <c r="G740" s="366"/>
      <c r="H740" s="367"/>
      <c r="I740" s="368"/>
      <c r="J740" s="369"/>
      <c r="K740" s="370"/>
      <c r="L740" s="1168"/>
      <c r="M740" s="370"/>
      <c r="N740" s="382"/>
      <c r="O740" s="381"/>
      <c r="P740" s="382"/>
      <c r="Q740" s="383"/>
      <c r="R740" s="219"/>
      <c r="S740" s="384"/>
      <c r="T740" s="1043"/>
      <c r="U740" s="219"/>
      <c r="V740" s="384"/>
      <c r="W740" s="1043"/>
      <c r="X740" s="219"/>
      <c r="Y740" s="384"/>
      <c r="Z740" s="1043"/>
      <c r="AA740" s="219"/>
      <c r="AB740" s="384"/>
      <c r="AC740" s="1043"/>
      <c r="AD740" s="219"/>
      <c r="AE740" s="384"/>
      <c r="AF740" s="1043"/>
      <c r="AG740" s="385"/>
      <c r="AH740" s="228"/>
      <c r="AI740" s="386"/>
      <c r="AJ740" s="228"/>
      <c r="AK740" s="386"/>
      <c r="AL740" s="228"/>
      <c r="AM740" s="386"/>
      <c r="AN740" s="228"/>
      <c r="AO740" s="386"/>
    </row>
    <row r="741" spans="3:41" s="1092" customFormat="1" ht="30.75" customHeight="1">
      <c r="C741" s="1091"/>
      <c r="D741" s="387"/>
      <c r="E741" s="216"/>
      <c r="F741" s="365"/>
      <c r="G741" s="366"/>
      <c r="H741" s="367"/>
      <c r="I741" s="368"/>
      <c r="J741" s="369"/>
      <c r="K741" s="370"/>
      <c r="L741" s="1168"/>
      <c r="M741" s="370"/>
      <c r="N741" s="382"/>
      <c r="O741" s="381"/>
      <c r="P741" s="382"/>
      <c r="Q741" s="383"/>
      <c r="R741" s="219"/>
      <c r="S741" s="384"/>
      <c r="T741" s="1043"/>
      <c r="U741" s="219"/>
      <c r="V741" s="384"/>
      <c r="W741" s="1043"/>
      <c r="X741" s="219"/>
      <c r="Y741" s="384"/>
      <c r="Z741" s="1043"/>
      <c r="AA741" s="219"/>
      <c r="AB741" s="384"/>
      <c r="AC741" s="1043"/>
      <c r="AD741" s="219"/>
      <c r="AE741" s="384"/>
      <c r="AF741" s="1043"/>
      <c r="AG741" s="385"/>
      <c r="AH741" s="228"/>
      <c r="AI741" s="386"/>
      <c r="AJ741" s="228"/>
      <c r="AK741" s="386"/>
      <c r="AL741" s="228"/>
      <c r="AM741" s="386"/>
      <c r="AN741" s="228"/>
      <c r="AO741" s="386"/>
    </row>
    <row r="742" spans="3:41" s="1092" customFormat="1" ht="30.75" customHeight="1">
      <c r="C742" s="1091"/>
      <c r="D742" s="387"/>
      <c r="E742" s="216"/>
      <c r="F742" s="365"/>
      <c r="G742" s="366"/>
      <c r="H742" s="367"/>
      <c r="I742" s="368"/>
      <c r="J742" s="369"/>
      <c r="K742" s="370"/>
      <c r="L742" s="1168"/>
      <c r="M742" s="370"/>
      <c r="N742" s="382"/>
      <c r="O742" s="381"/>
      <c r="P742" s="382"/>
      <c r="Q742" s="383"/>
      <c r="R742" s="219"/>
      <c r="S742" s="384"/>
      <c r="T742" s="1043"/>
      <c r="U742" s="219"/>
      <c r="V742" s="384"/>
      <c r="W742" s="1043"/>
      <c r="X742" s="219"/>
      <c r="Y742" s="384"/>
      <c r="Z742" s="1043"/>
      <c r="AA742" s="219"/>
      <c r="AB742" s="384"/>
      <c r="AC742" s="1043"/>
      <c r="AD742" s="219"/>
      <c r="AE742" s="384"/>
      <c r="AF742" s="1043"/>
      <c r="AG742" s="385"/>
      <c r="AH742" s="228"/>
      <c r="AI742" s="386"/>
      <c r="AJ742" s="228"/>
      <c r="AK742" s="386"/>
      <c r="AL742" s="228"/>
      <c r="AM742" s="386"/>
      <c r="AN742" s="228"/>
      <c r="AO742" s="386"/>
    </row>
    <row r="743" spans="3:41" s="1092" customFormat="1" ht="30.75" customHeight="1">
      <c r="C743" s="1091"/>
      <c r="D743" s="387"/>
      <c r="E743" s="216"/>
      <c r="F743" s="365"/>
      <c r="G743" s="366"/>
      <c r="H743" s="367"/>
      <c r="I743" s="368"/>
      <c r="J743" s="369"/>
      <c r="K743" s="370"/>
      <c r="L743" s="1168"/>
      <c r="M743" s="370"/>
      <c r="N743" s="382"/>
      <c r="O743" s="381"/>
      <c r="P743" s="382"/>
      <c r="Q743" s="383"/>
      <c r="R743" s="219"/>
      <c r="S743" s="384"/>
      <c r="T743" s="1043"/>
      <c r="U743" s="219"/>
      <c r="V743" s="384"/>
      <c r="W743" s="1043"/>
      <c r="X743" s="219"/>
      <c r="Y743" s="384"/>
      <c r="Z743" s="1043"/>
      <c r="AA743" s="219"/>
      <c r="AB743" s="384"/>
      <c r="AC743" s="1043"/>
      <c r="AD743" s="219"/>
      <c r="AE743" s="384"/>
      <c r="AF743" s="1043"/>
      <c r="AG743" s="385"/>
      <c r="AH743" s="228"/>
      <c r="AI743" s="386"/>
      <c r="AJ743" s="228"/>
      <c r="AK743" s="386"/>
      <c r="AL743" s="228"/>
      <c r="AM743" s="386"/>
      <c r="AN743" s="228"/>
      <c r="AO743" s="386"/>
    </row>
    <row r="744" spans="3:41" s="1092" customFormat="1" ht="30.75" customHeight="1">
      <c r="C744" s="1091"/>
      <c r="D744" s="387"/>
      <c r="E744" s="216"/>
      <c r="F744" s="365"/>
      <c r="G744" s="366"/>
      <c r="H744" s="367"/>
      <c r="I744" s="368"/>
      <c r="J744" s="369"/>
      <c r="K744" s="370"/>
      <c r="L744" s="1168"/>
      <c r="M744" s="370"/>
      <c r="N744" s="382"/>
      <c r="O744" s="381"/>
      <c r="P744" s="382"/>
      <c r="Q744" s="383"/>
      <c r="R744" s="219"/>
      <c r="S744" s="384"/>
      <c r="T744" s="1043"/>
      <c r="U744" s="219"/>
      <c r="V744" s="384"/>
      <c r="W744" s="1043"/>
      <c r="X744" s="219"/>
      <c r="Y744" s="384"/>
      <c r="Z744" s="1043"/>
      <c r="AA744" s="219"/>
      <c r="AB744" s="384"/>
      <c r="AC744" s="1043"/>
      <c r="AD744" s="219"/>
      <c r="AE744" s="384"/>
      <c r="AF744" s="1043"/>
      <c r="AG744" s="385"/>
      <c r="AH744" s="228"/>
      <c r="AI744" s="386"/>
      <c r="AJ744" s="228"/>
      <c r="AK744" s="386"/>
      <c r="AL744" s="228"/>
      <c r="AM744" s="386"/>
      <c r="AN744" s="228"/>
      <c r="AO744" s="386"/>
    </row>
    <row r="745" spans="3:41" s="1092" customFormat="1" ht="30.75" customHeight="1">
      <c r="C745" s="1091"/>
      <c r="D745" s="387"/>
      <c r="E745" s="216"/>
      <c r="F745" s="365"/>
      <c r="G745" s="366"/>
      <c r="H745" s="367"/>
      <c r="I745" s="368"/>
      <c r="J745" s="369"/>
      <c r="K745" s="370"/>
      <c r="L745" s="1168"/>
      <c r="M745" s="370"/>
      <c r="N745" s="382"/>
      <c r="O745" s="381"/>
      <c r="P745" s="382"/>
      <c r="Q745" s="383"/>
      <c r="R745" s="219"/>
      <c r="S745" s="384"/>
      <c r="T745" s="1043"/>
      <c r="U745" s="219"/>
      <c r="V745" s="384"/>
      <c r="W745" s="1043"/>
      <c r="X745" s="219"/>
      <c r="Y745" s="384"/>
      <c r="Z745" s="1043"/>
      <c r="AA745" s="219"/>
      <c r="AB745" s="384"/>
      <c r="AC745" s="1043"/>
      <c r="AD745" s="219"/>
      <c r="AE745" s="384"/>
      <c r="AF745" s="1043"/>
      <c r="AG745" s="385"/>
      <c r="AH745" s="228"/>
      <c r="AI745" s="386"/>
      <c r="AJ745" s="228"/>
      <c r="AK745" s="386"/>
      <c r="AL745" s="228"/>
      <c r="AM745" s="386"/>
      <c r="AN745" s="228"/>
      <c r="AO745" s="386"/>
    </row>
    <row r="746" spans="3:41" s="1092" customFormat="1" ht="30.75" customHeight="1">
      <c r="C746" s="1091"/>
      <c r="D746" s="387"/>
      <c r="E746" s="216"/>
      <c r="F746" s="365"/>
      <c r="G746" s="366"/>
      <c r="H746" s="367"/>
      <c r="I746" s="368"/>
      <c r="J746" s="369"/>
      <c r="K746" s="370"/>
      <c r="L746" s="1168"/>
      <c r="M746" s="370"/>
      <c r="N746" s="382"/>
      <c r="O746" s="381"/>
      <c r="P746" s="382"/>
      <c r="Q746" s="383"/>
      <c r="R746" s="219"/>
      <c r="S746" s="384"/>
      <c r="T746" s="1043"/>
      <c r="U746" s="219"/>
      <c r="V746" s="384"/>
      <c r="W746" s="1043"/>
      <c r="X746" s="219"/>
      <c r="Y746" s="384"/>
      <c r="Z746" s="1043"/>
      <c r="AA746" s="219"/>
      <c r="AB746" s="384"/>
      <c r="AC746" s="1043"/>
      <c r="AD746" s="219"/>
      <c r="AE746" s="384"/>
      <c r="AF746" s="1043"/>
      <c r="AG746" s="385"/>
      <c r="AH746" s="228"/>
      <c r="AI746" s="386"/>
      <c r="AJ746" s="228"/>
      <c r="AK746" s="386"/>
      <c r="AL746" s="228"/>
      <c r="AM746" s="386"/>
      <c r="AN746" s="228"/>
      <c r="AO746" s="386"/>
    </row>
    <row r="747" spans="3:41" s="1092" customFormat="1" ht="30.75" customHeight="1">
      <c r="C747" s="1091"/>
      <c r="D747" s="387"/>
      <c r="E747" s="216"/>
      <c r="F747" s="365"/>
      <c r="G747" s="366"/>
      <c r="H747" s="367"/>
      <c r="I747" s="368"/>
      <c r="J747" s="369"/>
      <c r="K747" s="370"/>
      <c r="L747" s="1168"/>
      <c r="M747" s="370"/>
      <c r="N747" s="382"/>
      <c r="O747" s="381"/>
      <c r="P747" s="382"/>
      <c r="Q747" s="383"/>
      <c r="R747" s="219"/>
      <c r="S747" s="384"/>
      <c r="T747" s="1043"/>
      <c r="U747" s="219"/>
      <c r="V747" s="384"/>
      <c r="W747" s="1043"/>
      <c r="X747" s="219"/>
      <c r="Y747" s="384"/>
      <c r="Z747" s="1043"/>
      <c r="AA747" s="219"/>
      <c r="AB747" s="384"/>
      <c r="AC747" s="1043"/>
      <c r="AD747" s="219"/>
      <c r="AE747" s="384"/>
      <c r="AF747" s="1043"/>
      <c r="AG747" s="385"/>
      <c r="AH747" s="228"/>
      <c r="AI747" s="386"/>
      <c r="AJ747" s="228"/>
      <c r="AK747" s="386"/>
      <c r="AL747" s="228"/>
      <c r="AM747" s="386"/>
      <c r="AN747" s="228"/>
      <c r="AO747" s="386"/>
    </row>
    <row r="748" spans="3:41" s="1092" customFormat="1" ht="30.75" customHeight="1">
      <c r="C748" s="1091"/>
      <c r="D748" s="387"/>
      <c r="E748" s="216"/>
      <c r="F748" s="365"/>
      <c r="G748" s="366"/>
      <c r="H748" s="367"/>
      <c r="I748" s="368"/>
      <c r="J748" s="369"/>
      <c r="K748" s="370"/>
      <c r="L748" s="1168"/>
      <c r="M748" s="370"/>
      <c r="N748" s="382"/>
      <c r="O748" s="381"/>
      <c r="P748" s="382"/>
      <c r="Q748" s="383"/>
      <c r="R748" s="219"/>
      <c r="S748" s="384"/>
      <c r="T748" s="1043"/>
      <c r="U748" s="219"/>
      <c r="V748" s="384"/>
      <c r="W748" s="1043"/>
      <c r="X748" s="219"/>
      <c r="Y748" s="384"/>
      <c r="Z748" s="1043"/>
      <c r="AA748" s="219"/>
      <c r="AB748" s="384"/>
      <c r="AC748" s="1043"/>
      <c r="AD748" s="219"/>
      <c r="AE748" s="384"/>
      <c r="AF748" s="1043"/>
      <c r="AG748" s="385"/>
      <c r="AH748" s="228"/>
      <c r="AI748" s="386"/>
      <c r="AJ748" s="228"/>
      <c r="AK748" s="386"/>
      <c r="AL748" s="228"/>
      <c r="AM748" s="386"/>
      <c r="AN748" s="228"/>
      <c r="AO748" s="386"/>
    </row>
    <row r="749" spans="3:41" s="1092" customFormat="1" ht="30.75" customHeight="1">
      <c r="C749" s="1091"/>
      <c r="D749" s="387"/>
      <c r="E749" s="216"/>
      <c r="F749" s="365"/>
      <c r="G749" s="366"/>
      <c r="H749" s="367"/>
      <c r="I749" s="368"/>
      <c r="J749" s="369"/>
      <c r="K749" s="370"/>
      <c r="L749" s="1168"/>
      <c r="M749" s="370"/>
      <c r="N749" s="382"/>
      <c r="O749" s="381"/>
      <c r="P749" s="382"/>
      <c r="Q749" s="383"/>
      <c r="R749" s="219"/>
      <c r="S749" s="384"/>
      <c r="T749" s="1043"/>
      <c r="U749" s="219"/>
      <c r="V749" s="384"/>
      <c r="W749" s="1043"/>
      <c r="X749" s="219"/>
      <c r="Y749" s="384"/>
      <c r="Z749" s="1043"/>
      <c r="AA749" s="219"/>
      <c r="AB749" s="384"/>
      <c r="AC749" s="1043"/>
      <c r="AD749" s="219"/>
      <c r="AE749" s="384"/>
      <c r="AF749" s="1043"/>
      <c r="AG749" s="385"/>
      <c r="AH749" s="228"/>
      <c r="AI749" s="386"/>
      <c r="AJ749" s="228"/>
      <c r="AK749" s="386"/>
      <c r="AL749" s="228"/>
      <c r="AM749" s="386"/>
      <c r="AN749" s="228"/>
      <c r="AO749" s="386"/>
    </row>
    <row r="750" spans="3:41" s="1092" customFormat="1" ht="30.75" customHeight="1">
      <c r="C750" s="1091"/>
      <c r="D750" s="387"/>
      <c r="E750" s="216"/>
      <c r="F750" s="365"/>
      <c r="G750" s="366"/>
      <c r="H750" s="367"/>
      <c r="I750" s="368"/>
      <c r="J750" s="369"/>
      <c r="K750" s="370"/>
      <c r="L750" s="1168"/>
      <c r="M750" s="370"/>
      <c r="N750" s="382"/>
      <c r="O750" s="381"/>
      <c r="P750" s="382"/>
      <c r="Q750" s="383"/>
      <c r="R750" s="219"/>
      <c r="S750" s="384"/>
      <c r="T750" s="1043"/>
      <c r="U750" s="219"/>
      <c r="V750" s="384"/>
      <c r="W750" s="1043"/>
      <c r="X750" s="219"/>
      <c r="Y750" s="384"/>
      <c r="Z750" s="1043"/>
      <c r="AA750" s="219"/>
      <c r="AB750" s="384"/>
      <c r="AC750" s="1043"/>
      <c r="AD750" s="219"/>
      <c r="AE750" s="384"/>
      <c r="AF750" s="1043"/>
      <c r="AG750" s="385"/>
      <c r="AH750" s="228"/>
      <c r="AI750" s="386"/>
      <c r="AJ750" s="228"/>
      <c r="AK750" s="386"/>
      <c r="AL750" s="228"/>
      <c r="AM750" s="386"/>
      <c r="AN750" s="228"/>
      <c r="AO750" s="386"/>
    </row>
    <row r="751" spans="3:41" s="1092" customFormat="1" ht="30.75" customHeight="1">
      <c r="C751" s="1091"/>
      <c r="D751" s="387"/>
      <c r="E751" s="216"/>
      <c r="F751" s="365"/>
      <c r="G751" s="366"/>
      <c r="H751" s="367"/>
      <c r="I751" s="368"/>
      <c r="J751" s="369"/>
      <c r="K751" s="370"/>
      <c r="L751" s="1168"/>
      <c r="M751" s="370"/>
      <c r="N751" s="382"/>
      <c r="O751" s="381"/>
      <c r="P751" s="382"/>
      <c r="Q751" s="383"/>
      <c r="R751" s="219"/>
      <c r="S751" s="384"/>
      <c r="T751" s="1043"/>
      <c r="U751" s="219"/>
      <c r="V751" s="384"/>
      <c r="W751" s="1043"/>
      <c r="X751" s="219"/>
      <c r="Y751" s="384"/>
      <c r="Z751" s="1043"/>
      <c r="AA751" s="219"/>
      <c r="AB751" s="384"/>
      <c r="AC751" s="1043"/>
      <c r="AD751" s="219"/>
      <c r="AE751" s="384"/>
      <c r="AF751" s="1043"/>
      <c r="AG751" s="385"/>
      <c r="AH751" s="228"/>
      <c r="AI751" s="386"/>
      <c r="AJ751" s="228"/>
      <c r="AK751" s="386"/>
      <c r="AL751" s="228"/>
      <c r="AM751" s="386"/>
      <c r="AN751" s="228"/>
      <c r="AO751" s="386"/>
    </row>
    <row r="752" spans="3:41" s="1092" customFormat="1" ht="30.75" customHeight="1">
      <c r="C752" s="1091"/>
      <c r="D752" s="387"/>
      <c r="E752" s="216"/>
      <c r="F752" s="365"/>
      <c r="G752" s="366"/>
      <c r="H752" s="367"/>
      <c r="I752" s="368"/>
      <c r="J752" s="369"/>
      <c r="K752" s="370"/>
      <c r="L752" s="1168"/>
      <c r="M752" s="370"/>
      <c r="N752" s="382"/>
      <c r="O752" s="381"/>
      <c r="P752" s="382"/>
      <c r="Q752" s="383"/>
      <c r="R752" s="219"/>
      <c r="S752" s="384"/>
      <c r="T752" s="1043"/>
      <c r="U752" s="219"/>
      <c r="V752" s="384"/>
      <c r="W752" s="1043"/>
      <c r="X752" s="219"/>
      <c r="Y752" s="384"/>
      <c r="Z752" s="1043"/>
      <c r="AA752" s="219"/>
      <c r="AB752" s="384"/>
      <c r="AC752" s="1043"/>
      <c r="AD752" s="219"/>
      <c r="AE752" s="384"/>
      <c r="AF752" s="1043"/>
      <c r="AG752" s="385"/>
      <c r="AH752" s="228"/>
      <c r="AI752" s="386"/>
      <c r="AJ752" s="228"/>
      <c r="AK752" s="386"/>
      <c r="AL752" s="228"/>
      <c r="AM752" s="386"/>
      <c r="AN752" s="228"/>
      <c r="AO752" s="386"/>
    </row>
    <row r="753" spans="3:41" s="1092" customFormat="1" ht="30.75" customHeight="1">
      <c r="C753" s="1091"/>
      <c r="D753" s="387"/>
      <c r="E753" s="216"/>
      <c r="F753" s="365"/>
      <c r="G753" s="366"/>
      <c r="H753" s="367"/>
      <c r="I753" s="368"/>
      <c r="J753" s="369"/>
      <c r="K753" s="370"/>
      <c r="L753" s="1168"/>
      <c r="M753" s="370"/>
      <c r="N753" s="382"/>
      <c r="O753" s="381"/>
      <c r="P753" s="382"/>
      <c r="Q753" s="383"/>
      <c r="R753" s="219"/>
      <c r="S753" s="384"/>
      <c r="T753" s="1043"/>
      <c r="U753" s="219"/>
      <c r="V753" s="384"/>
      <c r="W753" s="1043"/>
      <c r="X753" s="219"/>
      <c r="Y753" s="384"/>
      <c r="Z753" s="1043"/>
      <c r="AA753" s="219"/>
      <c r="AB753" s="384"/>
      <c r="AC753" s="1043"/>
      <c r="AD753" s="219"/>
      <c r="AE753" s="384"/>
      <c r="AF753" s="1043"/>
      <c r="AG753" s="385"/>
      <c r="AH753" s="228"/>
      <c r="AI753" s="386"/>
      <c r="AJ753" s="228"/>
      <c r="AK753" s="386"/>
      <c r="AL753" s="228"/>
      <c r="AM753" s="386"/>
      <c r="AN753" s="228"/>
      <c r="AO753" s="386"/>
    </row>
    <row r="754" spans="3:41" s="1092" customFormat="1" ht="30.75" customHeight="1">
      <c r="C754" s="1091"/>
      <c r="D754" s="387"/>
      <c r="E754" s="216"/>
      <c r="F754" s="365"/>
      <c r="G754" s="366"/>
      <c r="H754" s="367"/>
      <c r="I754" s="368"/>
      <c r="J754" s="369"/>
      <c r="K754" s="370"/>
      <c r="L754" s="1168"/>
      <c r="M754" s="370"/>
      <c r="N754" s="382"/>
      <c r="O754" s="381"/>
      <c r="P754" s="382"/>
      <c r="Q754" s="383"/>
      <c r="R754" s="219"/>
      <c r="S754" s="384"/>
      <c r="T754" s="1043"/>
      <c r="U754" s="219"/>
      <c r="V754" s="384"/>
      <c r="W754" s="1043"/>
      <c r="X754" s="219"/>
      <c r="Y754" s="384"/>
      <c r="Z754" s="1043"/>
      <c r="AA754" s="219"/>
      <c r="AB754" s="384"/>
      <c r="AC754" s="1043"/>
      <c r="AD754" s="219"/>
      <c r="AE754" s="384"/>
      <c r="AF754" s="1043"/>
      <c r="AG754" s="385"/>
      <c r="AH754" s="228"/>
      <c r="AI754" s="386"/>
      <c r="AJ754" s="228"/>
      <c r="AK754" s="386"/>
      <c r="AL754" s="228"/>
      <c r="AM754" s="386"/>
      <c r="AN754" s="228"/>
      <c r="AO754" s="386"/>
    </row>
    <row r="755" spans="3:41" s="1092" customFormat="1" ht="30.75" customHeight="1">
      <c r="C755" s="1091"/>
      <c r="D755" s="387"/>
      <c r="E755" s="216"/>
      <c r="F755" s="365"/>
      <c r="G755" s="366"/>
      <c r="H755" s="367"/>
      <c r="I755" s="368"/>
      <c r="J755" s="369"/>
      <c r="K755" s="370"/>
      <c r="L755" s="1168"/>
      <c r="M755" s="370"/>
      <c r="N755" s="382"/>
      <c r="O755" s="381"/>
      <c r="P755" s="382"/>
      <c r="Q755" s="383"/>
      <c r="R755" s="219"/>
      <c r="S755" s="384"/>
      <c r="T755" s="1043"/>
      <c r="U755" s="219"/>
      <c r="V755" s="384"/>
      <c r="W755" s="1043"/>
      <c r="X755" s="219"/>
      <c r="Y755" s="384"/>
      <c r="Z755" s="1043"/>
      <c r="AA755" s="219"/>
      <c r="AB755" s="384"/>
      <c r="AC755" s="1043"/>
      <c r="AD755" s="219"/>
      <c r="AE755" s="384"/>
      <c r="AF755" s="1043"/>
      <c r="AG755" s="385"/>
      <c r="AH755" s="228"/>
      <c r="AI755" s="386"/>
      <c r="AJ755" s="228"/>
      <c r="AK755" s="386"/>
      <c r="AL755" s="228"/>
      <c r="AM755" s="386"/>
      <c r="AN755" s="228"/>
      <c r="AO755" s="386"/>
    </row>
    <row r="756" spans="3:41" s="1092" customFormat="1" ht="30.75" customHeight="1">
      <c r="C756" s="1091"/>
      <c r="D756" s="387"/>
      <c r="E756" s="216"/>
      <c r="F756" s="365"/>
      <c r="G756" s="366"/>
      <c r="H756" s="367"/>
      <c r="I756" s="368"/>
      <c r="J756" s="369"/>
      <c r="K756" s="370"/>
      <c r="L756" s="1168"/>
      <c r="M756" s="370"/>
      <c r="N756" s="382"/>
      <c r="O756" s="381"/>
      <c r="P756" s="382"/>
      <c r="Q756" s="383"/>
      <c r="R756" s="219"/>
      <c r="S756" s="384"/>
      <c r="T756" s="1043"/>
      <c r="U756" s="219"/>
      <c r="V756" s="384"/>
      <c r="W756" s="1043"/>
      <c r="X756" s="219"/>
      <c r="Y756" s="384"/>
      <c r="Z756" s="1043"/>
      <c r="AA756" s="219"/>
      <c r="AB756" s="384"/>
      <c r="AC756" s="1043"/>
      <c r="AD756" s="219"/>
      <c r="AE756" s="384"/>
      <c r="AF756" s="1043"/>
      <c r="AG756" s="385"/>
      <c r="AH756" s="228"/>
      <c r="AI756" s="386"/>
      <c r="AJ756" s="228"/>
      <c r="AK756" s="386"/>
      <c r="AL756" s="228"/>
      <c r="AM756" s="386"/>
      <c r="AN756" s="228"/>
      <c r="AO756" s="386"/>
    </row>
    <row r="757" spans="3:41" s="1092" customFormat="1" ht="30.75" customHeight="1">
      <c r="C757" s="1091"/>
      <c r="D757" s="387"/>
      <c r="E757" s="216"/>
      <c r="F757" s="365"/>
      <c r="G757" s="366"/>
      <c r="H757" s="367"/>
      <c r="I757" s="368"/>
      <c r="J757" s="369"/>
      <c r="K757" s="370"/>
      <c r="L757" s="1168"/>
      <c r="M757" s="370"/>
      <c r="N757" s="382"/>
      <c r="O757" s="381"/>
      <c r="P757" s="382"/>
      <c r="Q757" s="383"/>
      <c r="R757" s="219"/>
      <c r="S757" s="384"/>
      <c r="T757" s="1043"/>
      <c r="U757" s="219"/>
      <c r="V757" s="384"/>
      <c r="W757" s="1043"/>
      <c r="X757" s="219"/>
      <c r="Y757" s="384"/>
      <c r="Z757" s="1043"/>
      <c r="AA757" s="219"/>
      <c r="AB757" s="384"/>
      <c r="AC757" s="1043"/>
      <c r="AD757" s="219"/>
      <c r="AE757" s="384"/>
      <c r="AF757" s="1043"/>
      <c r="AG757" s="385"/>
      <c r="AH757" s="228"/>
      <c r="AI757" s="386"/>
      <c r="AJ757" s="228"/>
      <c r="AK757" s="386"/>
      <c r="AL757" s="228"/>
      <c r="AM757" s="386"/>
      <c r="AN757" s="228"/>
      <c r="AO757" s="386"/>
    </row>
    <row r="758" spans="3:41" s="1092" customFormat="1" ht="30.75" customHeight="1">
      <c r="C758" s="1091"/>
      <c r="D758" s="387"/>
      <c r="E758" s="216"/>
      <c r="F758" s="365"/>
      <c r="G758" s="366"/>
      <c r="H758" s="367"/>
      <c r="I758" s="368"/>
      <c r="J758" s="369"/>
      <c r="K758" s="370"/>
      <c r="L758" s="1168"/>
      <c r="M758" s="370"/>
      <c r="N758" s="382"/>
      <c r="O758" s="381"/>
      <c r="P758" s="382"/>
      <c r="Q758" s="383"/>
      <c r="R758" s="219"/>
      <c r="S758" s="384"/>
      <c r="T758" s="1043"/>
      <c r="U758" s="219"/>
      <c r="V758" s="384"/>
      <c r="W758" s="1043"/>
      <c r="X758" s="219"/>
      <c r="Y758" s="384"/>
      <c r="Z758" s="1043"/>
      <c r="AA758" s="219"/>
      <c r="AB758" s="384"/>
      <c r="AC758" s="1043"/>
      <c r="AD758" s="219"/>
      <c r="AE758" s="384"/>
      <c r="AF758" s="1043"/>
      <c r="AG758" s="385"/>
      <c r="AH758" s="228"/>
      <c r="AI758" s="386"/>
      <c r="AJ758" s="228"/>
      <c r="AK758" s="386"/>
      <c r="AL758" s="228"/>
      <c r="AM758" s="386"/>
      <c r="AN758" s="228"/>
      <c r="AO758" s="386"/>
    </row>
    <row r="759" spans="3:41" s="1092" customFormat="1" ht="30.75" customHeight="1">
      <c r="C759" s="1091"/>
      <c r="D759" s="387"/>
      <c r="E759" s="216"/>
      <c r="F759" s="365"/>
      <c r="G759" s="366"/>
      <c r="H759" s="367"/>
      <c r="I759" s="368"/>
      <c r="J759" s="369"/>
      <c r="K759" s="370"/>
      <c r="L759" s="1168"/>
      <c r="M759" s="370"/>
      <c r="N759" s="382"/>
      <c r="O759" s="381"/>
      <c r="P759" s="382"/>
      <c r="Q759" s="383"/>
      <c r="R759" s="219"/>
      <c r="S759" s="384"/>
      <c r="T759" s="1043"/>
      <c r="U759" s="219"/>
      <c r="V759" s="384"/>
      <c r="W759" s="1043"/>
      <c r="X759" s="219"/>
      <c r="Y759" s="384"/>
      <c r="Z759" s="1043"/>
      <c r="AA759" s="219"/>
      <c r="AB759" s="384"/>
      <c r="AC759" s="1043"/>
      <c r="AD759" s="219"/>
      <c r="AE759" s="384"/>
      <c r="AF759" s="1043"/>
      <c r="AG759" s="385"/>
      <c r="AH759" s="228"/>
      <c r="AI759" s="386"/>
      <c r="AJ759" s="228"/>
      <c r="AK759" s="386"/>
      <c r="AL759" s="228"/>
      <c r="AM759" s="386"/>
      <c r="AN759" s="228"/>
      <c r="AO759" s="386"/>
    </row>
    <row r="760" spans="3:41" s="1092" customFormat="1" ht="30.75" customHeight="1">
      <c r="C760" s="1091"/>
      <c r="D760" s="387"/>
      <c r="E760" s="216"/>
      <c r="F760" s="365"/>
      <c r="G760" s="366"/>
      <c r="H760" s="367"/>
      <c r="I760" s="368"/>
      <c r="J760" s="369"/>
      <c r="K760" s="370"/>
      <c r="L760" s="1168"/>
      <c r="M760" s="370"/>
      <c r="N760" s="382"/>
      <c r="O760" s="381"/>
      <c r="P760" s="382"/>
      <c r="Q760" s="383"/>
      <c r="R760" s="219"/>
      <c r="S760" s="384"/>
      <c r="T760" s="1043"/>
      <c r="U760" s="219"/>
      <c r="V760" s="384"/>
      <c r="W760" s="1043"/>
      <c r="X760" s="219"/>
      <c r="Y760" s="384"/>
      <c r="Z760" s="1043"/>
      <c r="AA760" s="219"/>
      <c r="AB760" s="384"/>
      <c r="AC760" s="1043"/>
      <c r="AD760" s="219"/>
      <c r="AE760" s="384"/>
      <c r="AF760" s="1043"/>
      <c r="AG760" s="385"/>
      <c r="AH760" s="228"/>
      <c r="AI760" s="386"/>
      <c r="AJ760" s="228"/>
      <c r="AK760" s="386"/>
      <c r="AL760" s="228"/>
      <c r="AM760" s="386"/>
      <c r="AN760" s="228"/>
      <c r="AO760" s="386"/>
    </row>
    <row r="761" spans="3:41" s="1092" customFormat="1" ht="30.75" customHeight="1">
      <c r="C761" s="1091"/>
      <c r="D761" s="387"/>
      <c r="E761" s="216"/>
      <c r="F761" s="365"/>
      <c r="G761" s="366"/>
      <c r="H761" s="367"/>
      <c r="I761" s="368"/>
      <c r="J761" s="369"/>
      <c r="K761" s="370"/>
      <c r="L761" s="1168"/>
      <c r="M761" s="370"/>
      <c r="N761" s="382"/>
      <c r="O761" s="381"/>
      <c r="P761" s="382"/>
      <c r="Q761" s="383"/>
      <c r="R761" s="219"/>
      <c r="S761" s="384"/>
      <c r="T761" s="1043"/>
      <c r="U761" s="219"/>
      <c r="V761" s="384"/>
      <c r="W761" s="1043"/>
      <c r="X761" s="219"/>
      <c r="Y761" s="384"/>
      <c r="Z761" s="1043"/>
      <c r="AA761" s="219"/>
      <c r="AB761" s="384"/>
      <c r="AC761" s="1043"/>
      <c r="AD761" s="219"/>
      <c r="AE761" s="384"/>
      <c r="AF761" s="1043"/>
      <c r="AG761" s="385"/>
      <c r="AH761" s="228"/>
      <c r="AI761" s="386"/>
      <c r="AJ761" s="228"/>
      <c r="AK761" s="386"/>
      <c r="AL761" s="228"/>
      <c r="AM761" s="386"/>
      <c r="AN761" s="228"/>
      <c r="AO761" s="386"/>
    </row>
    <row r="762" spans="3:41" s="1092" customFormat="1" ht="30.75" customHeight="1">
      <c r="C762" s="1091"/>
      <c r="D762" s="387"/>
      <c r="E762" s="216"/>
      <c r="F762" s="365"/>
      <c r="G762" s="366"/>
      <c r="H762" s="367"/>
      <c r="I762" s="368"/>
      <c r="J762" s="369"/>
      <c r="K762" s="370"/>
      <c r="L762" s="1168"/>
      <c r="M762" s="370"/>
      <c r="N762" s="382"/>
      <c r="O762" s="381"/>
      <c r="P762" s="382"/>
      <c r="Q762" s="383"/>
      <c r="R762" s="219"/>
      <c r="S762" s="384"/>
      <c r="T762" s="1043"/>
      <c r="U762" s="219"/>
      <c r="V762" s="384"/>
      <c r="W762" s="1043"/>
      <c r="X762" s="219"/>
      <c r="Y762" s="384"/>
      <c r="Z762" s="1043"/>
      <c r="AA762" s="219"/>
      <c r="AB762" s="384"/>
      <c r="AC762" s="1043"/>
      <c r="AD762" s="219"/>
      <c r="AE762" s="384"/>
      <c r="AF762" s="1043"/>
      <c r="AG762" s="385"/>
      <c r="AH762" s="228"/>
      <c r="AI762" s="386"/>
      <c r="AJ762" s="228"/>
      <c r="AK762" s="386"/>
      <c r="AL762" s="228"/>
      <c r="AM762" s="386"/>
      <c r="AN762" s="228"/>
      <c r="AO762" s="386"/>
    </row>
    <row r="763" spans="3:41" s="1092" customFormat="1" ht="30.75" customHeight="1">
      <c r="C763" s="1091"/>
      <c r="D763" s="387"/>
      <c r="E763" s="216"/>
      <c r="F763" s="365"/>
      <c r="G763" s="366"/>
      <c r="H763" s="367"/>
      <c r="I763" s="368"/>
      <c r="J763" s="369"/>
      <c r="K763" s="370"/>
      <c r="L763" s="1168"/>
      <c r="M763" s="370"/>
      <c r="N763" s="382"/>
      <c r="O763" s="381"/>
      <c r="P763" s="382"/>
      <c r="Q763" s="383"/>
      <c r="R763" s="219"/>
      <c r="S763" s="384"/>
      <c r="T763" s="1043"/>
      <c r="U763" s="219"/>
      <c r="V763" s="384"/>
      <c r="W763" s="1043"/>
      <c r="X763" s="219"/>
      <c r="Y763" s="384"/>
      <c r="Z763" s="1043"/>
      <c r="AA763" s="219"/>
      <c r="AB763" s="384"/>
      <c r="AC763" s="1043"/>
      <c r="AD763" s="219"/>
      <c r="AE763" s="384"/>
      <c r="AF763" s="1043"/>
      <c r="AG763" s="385"/>
      <c r="AH763" s="228"/>
      <c r="AI763" s="386"/>
      <c r="AJ763" s="228"/>
      <c r="AK763" s="386"/>
      <c r="AL763" s="228"/>
      <c r="AM763" s="386"/>
      <c r="AN763" s="228"/>
      <c r="AO763" s="386"/>
    </row>
    <row r="764" spans="3:41" s="1092" customFormat="1" ht="30.75" customHeight="1">
      <c r="C764" s="1091"/>
      <c r="D764" s="387"/>
      <c r="E764" s="216"/>
      <c r="F764" s="365"/>
      <c r="G764" s="366"/>
      <c r="H764" s="367"/>
      <c r="I764" s="368"/>
      <c r="J764" s="369"/>
      <c r="K764" s="370"/>
      <c r="L764" s="1168"/>
      <c r="M764" s="370"/>
      <c r="N764" s="382"/>
      <c r="O764" s="381"/>
      <c r="P764" s="382"/>
      <c r="Q764" s="383"/>
      <c r="R764" s="219"/>
      <c r="S764" s="384"/>
      <c r="T764" s="1043"/>
      <c r="U764" s="219"/>
      <c r="V764" s="384"/>
      <c r="W764" s="1043"/>
      <c r="X764" s="219"/>
      <c r="Y764" s="384"/>
      <c r="Z764" s="1043"/>
      <c r="AA764" s="219"/>
      <c r="AB764" s="384"/>
      <c r="AC764" s="1043"/>
      <c r="AD764" s="219"/>
      <c r="AE764" s="384"/>
      <c r="AF764" s="1043"/>
      <c r="AG764" s="385"/>
      <c r="AH764" s="228"/>
      <c r="AI764" s="386"/>
      <c r="AJ764" s="228"/>
      <c r="AK764" s="386"/>
      <c r="AL764" s="228"/>
      <c r="AM764" s="386"/>
      <c r="AN764" s="228"/>
      <c r="AO764" s="386"/>
    </row>
    <row r="765" spans="3:41" s="1092" customFormat="1" ht="30.75" customHeight="1">
      <c r="C765" s="1091"/>
      <c r="D765" s="387"/>
      <c r="E765" s="216"/>
      <c r="F765" s="365"/>
      <c r="G765" s="366"/>
      <c r="H765" s="367"/>
      <c r="I765" s="368"/>
      <c r="J765" s="369"/>
      <c r="K765" s="370"/>
      <c r="L765" s="1168"/>
      <c r="M765" s="370"/>
      <c r="N765" s="382"/>
      <c r="O765" s="381"/>
      <c r="P765" s="382"/>
      <c r="Q765" s="383"/>
      <c r="R765" s="219"/>
      <c r="S765" s="384"/>
      <c r="T765" s="1043"/>
      <c r="U765" s="219"/>
      <c r="V765" s="384"/>
      <c r="W765" s="1043"/>
      <c r="X765" s="219"/>
      <c r="Y765" s="384"/>
      <c r="Z765" s="1043"/>
      <c r="AA765" s="219"/>
      <c r="AB765" s="384"/>
      <c r="AC765" s="1043"/>
      <c r="AD765" s="219"/>
      <c r="AE765" s="384"/>
      <c r="AF765" s="1043"/>
      <c r="AG765" s="385"/>
      <c r="AH765" s="228"/>
      <c r="AI765" s="386"/>
      <c r="AJ765" s="228"/>
      <c r="AK765" s="386"/>
      <c r="AL765" s="228"/>
      <c r="AM765" s="386"/>
      <c r="AN765" s="228"/>
      <c r="AO765" s="386"/>
    </row>
    <row r="766" spans="3:41" s="1092" customFormat="1" ht="30.75" customHeight="1">
      <c r="C766" s="1091"/>
      <c r="D766" s="387"/>
      <c r="E766" s="216"/>
      <c r="F766" s="365"/>
      <c r="G766" s="366"/>
      <c r="H766" s="367"/>
      <c r="I766" s="368"/>
      <c r="J766" s="369"/>
      <c r="K766" s="370"/>
      <c r="L766" s="1168"/>
      <c r="M766" s="370"/>
      <c r="N766" s="382"/>
      <c r="O766" s="381"/>
      <c r="P766" s="382"/>
      <c r="Q766" s="383"/>
      <c r="R766" s="219"/>
      <c r="S766" s="384"/>
      <c r="T766" s="1043"/>
      <c r="U766" s="219"/>
      <c r="V766" s="384"/>
      <c r="W766" s="1043"/>
      <c r="X766" s="219"/>
      <c r="Y766" s="384"/>
      <c r="Z766" s="1043"/>
      <c r="AA766" s="219"/>
      <c r="AB766" s="384"/>
      <c r="AC766" s="1043"/>
      <c r="AD766" s="219"/>
      <c r="AE766" s="384"/>
      <c r="AF766" s="1043"/>
      <c r="AG766" s="385"/>
      <c r="AH766" s="228"/>
      <c r="AI766" s="386"/>
      <c r="AJ766" s="228"/>
      <c r="AK766" s="386"/>
      <c r="AL766" s="228"/>
      <c r="AM766" s="386"/>
      <c r="AN766" s="228"/>
      <c r="AO766" s="386"/>
    </row>
    <row r="767" spans="3:41" s="1092" customFormat="1" ht="30.75" customHeight="1">
      <c r="C767" s="1091"/>
      <c r="D767" s="387"/>
      <c r="E767" s="216"/>
      <c r="F767" s="365"/>
      <c r="G767" s="366"/>
      <c r="H767" s="367"/>
      <c r="I767" s="368"/>
      <c r="J767" s="369"/>
      <c r="K767" s="370"/>
      <c r="L767" s="1168"/>
      <c r="M767" s="370"/>
      <c r="N767" s="382"/>
      <c r="O767" s="381"/>
      <c r="P767" s="382"/>
      <c r="Q767" s="383"/>
      <c r="R767" s="219"/>
      <c r="S767" s="384"/>
      <c r="T767" s="1043"/>
      <c r="U767" s="219"/>
      <c r="V767" s="384"/>
      <c r="W767" s="1043"/>
      <c r="X767" s="219"/>
      <c r="Y767" s="384"/>
      <c r="Z767" s="1043"/>
      <c r="AA767" s="219"/>
      <c r="AB767" s="384"/>
      <c r="AC767" s="1043"/>
      <c r="AD767" s="219"/>
      <c r="AE767" s="384"/>
      <c r="AF767" s="1043"/>
      <c r="AG767" s="385"/>
      <c r="AH767" s="228"/>
      <c r="AI767" s="386"/>
      <c r="AJ767" s="228"/>
      <c r="AK767" s="386"/>
      <c r="AL767" s="228"/>
      <c r="AM767" s="386"/>
      <c r="AN767" s="228"/>
      <c r="AO767" s="386"/>
    </row>
    <row r="768" spans="3:41" s="1092" customFormat="1" ht="30.75" customHeight="1">
      <c r="C768" s="1091"/>
      <c r="D768" s="387"/>
      <c r="E768" s="216"/>
      <c r="F768" s="365"/>
      <c r="G768" s="366"/>
      <c r="H768" s="367"/>
      <c r="I768" s="368"/>
      <c r="J768" s="369"/>
      <c r="K768" s="370"/>
      <c r="L768" s="1168"/>
      <c r="M768" s="370"/>
      <c r="N768" s="382"/>
      <c r="O768" s="381"/>
      <c r="P768" s="382"/>
      <c r="Q768" s="383"/>
      <c r="R768" s="219"/>
      <c r="S768" s="384"/>
      <c r="T768" s="1043"/>
      <c r="U768" s="219"/>
      <c r="V768" s="384"/>
      <c r="W768" s="1043"/>
      <c r="X768" s="219"/>
      <c r="Y768" s="384"/>
      <c r="Z768" s="1043"/>
      <c r="AA768" s="219"/>
      <c r="AB768" s="384"/>
      <c r="AC768" s="1043"/>
      <c r="AD768" s="219"/>
      <c r="AE768" s="384"/>
      <c r="AF768" s="1043"/>
      <c r="AG768" s="385"/>
      <c r="AH768" s="228"/>
      <c r="AI768" s="386"/>
      <c r="AJ768" s="228"/>
      <c r="AK768" s="386"/>
      <c r="AL768" s="228"/>
      <c r="AM768" s="386"/>
      <c r="AN768" s="228"/>
      <c r="AO768" s="386"/>
    </row>
    <row r="769" spans="3:41" s="1092" customFormat="1" ht="30.75" customHeight="1">
      <c r="C769" s="1091"/>
      <c r="D769" s="387"/>
      <c r="E769" s="216"/>
      <c r="F769" s="365"/>
      <c r="G769" s="366"/>
      <c r="H769" s="367"/>
      <c r="I769" s="368"/>
      <c r="J769" s="369"/>
      <c r="K769" s="370"/>
      <c r="L769" s="1168"/>
      <c r="M769" s="370"/>
      <c r="N769" s="382"/>
      <c r="O769" s="381"/>
      <c r="P769" s="382"/>
      <c r="Q769" s="383"/>
      <c r="R769" s="219"/>
      <c r="S769" s="384"/>
      <c r="T769" s="1043"/>
      <c r="U769" s="219"/>
      <c r="V769" s="384"/>
      <c r="W769" s="1043"/>
      <c r="X769" s="219"/>
      <c r="Y769" s="384"/>
      <c r="Z769" s="1043"/>
      <c r="AA769" s="219"/>
      <c r="AB769" s="384"/>
      <c r="AC769" s="1043"/>
      <c r="AD769" s="219"/>
      <c r="AE769" s="384"/>
      <c r="AF769" s="1043"/>
      <c r="AG769" s="385"/>
      <c r="AH769" s="228"/>
      <c r="AI769" s="386"/>
      <c r="AJ769" s="228"/>
      <c r="AK769" s="386"/>
      <c r="AL769" s="228"/>
      <c r="AM769" s="386"/>
      <c r="AN769" s="228"/>
      <c r="AO769" s="386"/>
    </row>
    <row r="770" spans="3:41" s="1092" customFormat="1" ht="30.75" customHeight="1">
      <c r="C770" s="1091"/>
      <c r="D770" s="387"/>
      <c r="E770" s="216"/>
      <c r="F770" s="365"/>
      <c r="G770" s="366"/>
      <c r="H770" s="367"/>
      <c r="I770" s="368"/>
      <c r="J770" s="369"/>
      <c r="K770" s="370"/>
      <c r="L770" s="1168"/>
      <c r="M770" s="370"/>
      <c r="N770" s="382"/>
      <c r="O770" s="381"/>
      <c r="P770" s="382"/>
      <c r="Q770" s="383"/>
      <c r="R770" s="219"/>
      <c r="S770" s="384"/>
      <c r="T770" s="1043"/>
      <c r="U770" s="219"/>
      <c r="V770" s="384"/>
      <c r="W770" s="1043"/>
      <c r="X770" s="219"/>
      <c r="Y770" s="384"/>
      <c r="Z770" s="1043"/>
      <c r="AA770" s="219"/>
      <c r="AB770" s="384"/>
      <c r="AC770" s="1043"/>
      <c r="AD770" s="219"/>
      <c r="AE770" s="384"/>
      <c r="AF770" s="1043"/>
      <c r="AG770" s="385"/>
      <c r="AH770" s="228"/>
      <c r="AI770" s="386"/>
      <c r="AJ770" s="228"/>
      <c r="AK770" s="386"/>
      <c r="AL770" s="228"/>
      <c r="AM770" s="386"/>
      <c r="AN770" s="228"/>
      <c r="AO770" s="386"/>
    </row>
    <row r="771" spans="3:41" s="1092" customFormat="1" ht="30.75" customHeight="1">
      <c r="C771" s="1091"/>
      <c r="D771" s="387"/>
      <c r="E771" s="216"/>
      <c r="F771" s="365"/>
      <c r="G771" s="366"/>
      <c r="H771" s="367"/>
      <c r="I771" s="368"/>
      <c r="J771" s="369"/>
      <c r="K771" s="370"/>
      <c r="L771" s="1168"/>
      <c r="M771" s="370"/>
      <c r="N771" s="382"/>
      <c r="O771" s="381"/>
      <c r="P771" s="382"/>
      <c r="Q771" s="383"/>
      <c r="R771" s="219"/>
      <c r="S771" s="384"/>
      <c r="T771" s="1043"/>
      <c r="U771" s="219"/>
      <c r="V771" s="384"/>
      <c r="W771" s="1043"/>
      <c r="X771" s="219"/>
      <c r="Y771" s="384"/>
      <c r="Z771" s="1043"/>
      <c r="AA771" s="219"/>
      <c r="AB771" s="384"/>
      <c r="AC771" s="1043"/>
      <c r="AD771" s="219"/>
      <c r="AE771" s="384"/>
      <c r="AF771" s="1043"/>
      <c r="AG771" s="385"/>
      <c r="AH771" s="228"/>
      <c r="AI771" s="386"/>
      <c r="AJ771" s="228"/>
      <c r="AK771" s="386"/>
      <c r="AL771" s="228"/>
      <c r="AM771" s="386"/>
      <c r="AN771" s="228"/>
      <c r="AO771" s="386"/>
    </row>
    <row r="772" spans="3:41" s="1092" customFormat="1" ht="30.75" customHeight="1">
      <c r="C772" s="1091"/>
      <c r="D772" s="387"/>
      <c r="E772" s="216"/>
      <c r="F772" s="365"/>
      <c r="G772" s="366"/>
      <c r="H772" s="367"/>
      <c r="I772" s="368"/>
      <c r="J772" s="369"/>
      <c r="K772" s="370"/>
      <c r="L772" s="1168"/>
      <c r="M772" s="370"/>
      <c r="N772" s="382"/>
      <c r="O772" s="381"/>
      <c r="P772" s="382"/>
      <c r="Q772" s="383"/>
      <c r="R772" s="219"/>
      <c r="S772" s="384"/>
      <c r="T772" s="1043"/>
      <c r="U772" s="219"/>
      <c r="V772" s="384"/>
      <c r="W772" s="1043"/>
      <c r="X772" s="219"/>
      <c r="Y772" s="384"/>
      <c r="Z772" s="1043"/>
      <c r="AA772" s="219"/>
      <c r="AB772" s="384"/>
      <c r="AC772" s="1043"/>
      <c r="AD772" s="219"/>
      <c r="AE772" s="384"/>
      <c r="AF772" s="1043"/>
      <c r="AG772" s="385"/>
      <c r="AH772" s="228"/>
      <c r="AI772" s="386"/>
      <c r="AJ772" s="228"/>
      <c r="AK772" s="386"/>
      <c r="AL772" s="228"/>
      <c r="AM772" s="386"/>
      <c r="AN772" s="228"/>
      <c r="AO772" s="386"/>
    </row>
    <row r="773" spans="3:41" s="1092" customFormat="1" ht="30.75" customHeight="1">
      <c r="C773" s="1091"/>
      <c r="D773" s="387"/>
      <c r="E773" s="216"/>
      <c r="F773" s="365"/>
      <c r="G773" s="366"/>
      <c r="H773" s="367"/>
      <c r="I773" s="368"/>
      <c r="J773" s="369"/>
      <c r="K773" s="370"/>
      <c r="L773" s="1168"/>
      <c r="M773" s="370"/>
      <c r="N773" s="382"/>
      <c r="O773" s="381"/>
      <c r="P773" s="382"/>
      <c r="Q773" s="383"/>
      <c r="R773" s="219"/>
      <c r="S773" s="384"/>
      <c r="T773" s="1043"/>
      <c r="U773" s="219"/>
      <c r="V773" s="384"/>
      <c r="W773" s="1043"/>
      <c r="X773" s="219"/>
      <c r="Y773" s="384"/>
      <c r="Z773" s="1043"/>
      <c r="AA773" s="219"/>
      <c r="AB773" s="384"/>
      <c r="AC773" s="1043"/>
      <c r="AD773" s="219"/>
      <c r="AE773" s="384"/>
      <c r="AF773" s="1043"/>
      <c r="AG773" s="385"/>
      <c r="AH773" s="228"/>
      <c r="AI773" s="386"/>
      <c r="AJ773" s="228"/>
      <c r="AK773" s="386"/>
      <c r="AL773" s="228"/>
      <c r="AM773" s="386"/>
      <c r="AN773" s="228"/>
      <c r="AO773" s="386"/>
    </row>
    <row r="774" spans="3:41" s="1092" customFormat="1" ht="30.75" customHeight="1">
      <c r="C774" s="1091"/>
      <c r="D774" s="387"/>
      <c r="E774" s="216"/>
      <c r="F774" s="365"/>
      <c r="G774" s="366"/>
      <c r="H774" s="367"/>
      <c r="I774" s="368"/>
      <c r="J774" s="369"/>
      <c r="K774" s="370"/>
      <c r="L774" s="1168"/>
      <c r="M774" s="370"/>
      <c r="N774" s="382"/>
      <c r="O774" s="381"/>
      <c r="P774" s="382"/>
      <c r="Q774" s="383"/>
      <c r="R774" s="219"/>
      <c r="S774" s="384"/>
      <c r="T774" s="1043"/>
      <c r="U774" s="219"/>
      <c r="V774" s="384"/>
      <c r="W774" s="1043"/>
      <c r="X774" s="219"/>
      <c r="Y774" s="384"/>
      <c r="Z774" s="1043"/>
      <c r="AA774" s="219"/>
      <c r="AB774" s="384"/>
      <c r="AC774" s="1043"/>
      <c r="AD774" s="219"/>
      <c r="AE774" s="384"/>
      <c r="AF774" s="1043"/>
      <c r="AG774" s="385"/>
      <c r="AH774" s="228"/>
      <c r="AI774" s="386"/>
      <c r="AJ774" s="228"/>
      <c r="AK774" s="386"/>
      <c r="AL774" s="228"/>
      <c r="AM774" s="386"/>
      <c r="AN774" s="228"/>
      <c r="AO774" s="386"/>
    </row>
    <row r="775" spans="3:41" s="1092" customFormat="1" ht="30.75" customHeight="1">
      <c r="C775" s="1091"/>
      <c r="D775" s="387"/>
      <c r="E775" s="216"/>
      <c r="F775" s="365"/>
      <c r="G775" s="366"/>
      <c r="H775" s="367"/>
      <c r="I775" s="368"/>
      <c r="J775" s="369"/>
      <c r="K775" s="370"/>
      <c r="L775" s="1168"/>
      <c r="M775" s="370"/>
      <c r="N775" s="382"/>
      <c r="O775" s="381"/>
      <c r="P775" s="382"/>
      <c r="Q775" s="383"/>
      <c r="R775" s="219"/>
      <c r="S775" s="384"/>
      <c r="T775" s="1043"/>
      <c r="U775" s="219"/>
      <c r="V775" s="384"/>
      <c r="W775" s="1043"/>
      <c r="X775" s="219"/>
      <c r="Y775" s="384"/>
      <c r="Z775" s="1043"/>
      <c r="AA775" s="219"/>
      <c r="AB775" s="384"/>
      <c r="AC775" s="1043"/>
      <c r="AD775" s="219"/>
      <c r="AE775" s="384"/>
      <c r="AF775" s="1043"/>
      <c r="AG775" s="385"/>
      <c r="AH775" s="228"/>
      <c r="AI775" s="386"/>
      <c r="AJ775" s="228"/>
      <c r="AK775" s="386"/>
      <c r="AL775" s="228"/>
      <c r="AM775" s="386"/>
      <c r="AN775" s="228"/>
      <c r="AO775" s="386"/>
    </row>
    <row r="776" spans="3:41" s="1092" customFormat="1" ht="30.75" customHeight="1">
      <c r="C776" s="1091"/>
      <c r="D776" s="387"/>
      <c r="E776" s="216"/>
      <c r="F776" s="365"/>
      <c r="G776" s="366"/>
      <c r="H776" s="367"/>
      <c r="I776" s="368"/>
      <c r="J776" s="369"/>
      <c r="K776" s="370"/>
      <c r="L776" s="1168"/>
      <c r="M776" s="370"/>
      <c r="N776" s="382"/>
      <c r="O776" s="381"/>
      <c r="P776" s="382"/>
      <c r="Q776" s="383"/>
      <c r="R776" s="219"/>
      <c r="S776" s="384"/>
      <c r="T776" s="1043"/>
      <c r="U776" s="219"/>
      <c r="V776" s="384"/>
      <c r="W776" s="1043"/>
      <c r="X776" s="219"/>
      <c r="Y776" s="384"/>
      <c r="Z776" s="1043"/>
      <c r="AA776" s="219"/>
      <c r="AB776" s="384"/>
      <c r="AC776" s="1043"/>
      <c r="AD776" s="219"/>
      <c r="AE776" s="384"/>
      <c r="AF776" s="1043"/>
      <c r="AG776" s="385"/>
      <c r="AH776" s="228"/>
      <c r="AI776" s="386"/>
      <c r="AJ776" s="228"/>
      <c r="AK776" s="386"/>
      <c r="AL776" s="228"/>
      <c r="AM776" s="386"/>
      <c r="AN776" s="228"/>
      <c r="AO776" s="386"/>
    </row>
    <row r="777" spans="3:41" s="1092" customFormat="1" ht="30.75" customHeight="1">
      <c r="C777" s="1091"/>
      <c r="D777" s="387"/>
      <c r="E777" s="216"/>
      <c r="F777" s="365"/>
      <c r="G777" s="366"/>
      <c r="H777" s="367"/>
      <c r="I777" s="368"/>
      <c r="J777" s="369"/>
      <c r="K777" s="370"/>
      <c r="L777" s="1168"/>
      <c r="M777" s="370"/>
      <c r="N777" s="382"/>
      <c r="O777" s="381"/>
      <c r="P777" s="382"/>
      <c r="Q777" s="383"/>
      <c r="R777" s="219"/>
      <c r="S777" s="384"/>
      <c r="T777" s="1043"/>
      <c r="U777" s="219"/>
      <c r="V777" s="384"/>
      <c r="W777" s="1043"/>
      <c r="X777" s="219"/>
      <c r="Y777" s="384"/>
      <c r="Z777" s="1043"/>
      <c r="AA777" s="219"/>
      <c r="AB777" s="384"/>
      <c r="AC777" s="1043"/>
      <c r="AD777" s="219"/>
      <c r="AE777" s="384"/>
      <c r="AF777" s="1043"/>
      <c r="AG777" s="385"/>
      <c r="AH777" s="228"/>
      <c r="AI777" s="386"/>
      <c r="AJ777" s="228"/>
      <c r="AK777" s="386"/>
      <c r="AL777" s="228"/>
      <c r="AM777" s="386"/>
      <c r="AN777" s="228"/>
      <c r="AO777" s="386"/>
    </row>
    <row r="778" spans="3:41" s="1092" customFormat="1" ht="30.75" customHeight="1">
      <c r="C778" s="1091"/>
      <c r="D778" s="387"/>
      <c r="E778" s="216"/>
      <c r="F778" s="365"/>
      <c r="G778" s="366"/>
      <c r="H778" s="367"/>
      <c r="I778" s="368"/>
      <c r="J778" s="369"/>
      <c r="K778" s="370"/>
      <c r="L778" s="1168"/>
      <c r="M778" s="370"/>
      <c r="N778" s="382"/>
      <c r="O778" s="381"/>
      <c r="P778" s="382"/>
      <c r="Q778" s="383"/>
      <c r="R778" s="219"/>
      <c r="S778" s="384"/>
      <c r="T778" s="1043"/>
      <c r="U778" s="219"/>
      <c r="V778" s="384"/>
      <c r="W778" s="1043"/>
      <c r="X778" s="219"/>
      <c r="Y778" s="384"/>
      <c r="Z778" s="1043"/>
      <c r="AA778" s="219"/>
      <c r="AB778" s="384"/>
      <c r="AC778" s="1043"/>
      <c r="AD778" s="219"/>
      <c r="AE778" s="384"/>
      <c r="AF778" s="1043"/>
      <c r="AG778" s="385"/>
      <c r="AH778" s="228"/>
      <c r="AI778" s="386"/>
      <c r="AJ778" s="228"/>
      <c r="AK778" s="386"/>
      <c r="AL778" s="228"/>
      <c r="AM778" s="386"/>
      <c r="AN778" s="228"/>
      <c r="AO778" s="386"/>
    </row>
    <row r="779" spans="3:41" s="1092" customFormat="1" ht="30.75" customHeight="1">
      <c r="C779" s="1091"/>
      <c r="D779" s="387"/>
      <c r="E779" s="216"/>
      <c r="F779" s="365"/>
      <c r="G779" s="366"/>
      <c r="H779" s="367"/>
      <c r="I779" s="368"/>
      <c r="J779" s="369"/>
      <c r="K779" s="370"/>
      <c r="L779" s="1168"/>
      <c r="M779" s="370"/>
      <c r="N779" s="382"/>
      <c r="O779" s="381"/>
      <c r="P779" s="382"/>
      <c r="Q779" s="383"/>
      <c r="R779" s="219"/>
      <c r="S779" s="384"/>
      <c r="T779" s="1043"/>
      <c r="U779" s="219"/>
      <c r="V779" s="384"/>
      <c r="W779" s="1043"/>
      <c r="X779" s="219"/>
      <c r="Y779" s="384"/>
      <c r="Z779" s="1043"/>
      <c r="AA779" s="219"/>
      <c r="AB779" s="384"/>
      <c r="AC779" s="1043"/>
      <c r="AD779" s="219"/>
      <c r="AE779" s="384"/>
      <c r="AF779" s="1043"/>
      <c r="AG779" s="385"/>
      <c r="AH779" s="228"/>
      <c r="AI779" s="386"/>
      <c r="AJ779" s="228"/>
      <c r="AK779" s="386"/>
      <c r="AL779" s="228"/>
      <c r="AM779" s="386"/>
      <c r="AN779" s="228"/>
      <c r="AO779" s="386"/>
    </row>
    <row r="780" spans="3:41" s="1092" customFormat="1" ht="30.75" customHeight="1">
      <c r="C780" s="1091"/>
      <c r="D780" s="387"/>
      <c r="E780" s="216"/>
      <c r="F780" s="365"/>
      <c r="G780" s="366"/>
      <c r="H780" s="367"/>
      <c r="I780" s="368"/>
      <c r="J780" s="369"/>
      <c r="K780" s="370"/>
      <c r="L780" s="1168"/>
      <c r="M780" s="370"/>
      <c r="N780" s="382"/>
      <c r="O780" s="381"/>
      <c r="P780" s="382"/>
      <c r="Q780" s="383"/>
      <c r="R780" s="219"/>
      <c r="S780" s="384"/>
      <c r="T780" s="1043"/>
      <c r="U780" s="219"/>
      <c r="V780" s="384"/>
      <c r="W780" s="1043"/>
      <c r="X780" s="219"/>
      <c r="Y780" s="384"/>
      <c r="Z780" s="1043"/>
      <c r="AA780" s="219"/>
      <c r="AB780" s="384"/>
      <c r="AC780" s="1043"/>
      <c r="AD780" s="219"/>
      <c r="AE780" s="384"/>
      <c r="AF780" s="1043"/>
      <c r="AG780" s="385"/>
      <c r="AH780" s="228"/>
      <c r="AI780" s="386"/>
      <c r="AJ780" s="228"/>
      <c r="AK780" s="386"/>
      <c r="AL780" s="228"/>
      <c r="AM780" s="386"/>
      <c r="AN780" s="228"/>
      <c r="AO780" s="386"/>
    </row>
    <row r="781" spans="3:41" s="1092" customFormat="1" ht="30.75" customHeight="1">
      <c r="C781" s="1091"/>
      <c r="D781" s="387"/>
      <c r="E781" s="216"/>
      <c r="F781" s="365"/>
      <c r="G781" s="366"/>
      <c r="H781" s="367"/>
      <c r="I781" s="368"/>
      <c r="J781" s="369"/>
      <c r="K781" s="370"/>
      <c r="L781" s="1168"/>
      <c r="M781" s="370"/>
      <c r="N781" s="382"/>
      <c r="O781" s="381"/>
      <c r="P781" s="382"/>
      <c r="Q781" s="383"/>
      <c r="R781" s="219"/>
      <c r="S781" s="384"/>
      <c r="T781" s="1043"/>
      <c r="U781" s="219"/>
      <c r="V781" s="384"/>
      <c r="W781" s="1043"/>
      <c r="X781" s="219"/>
      <c r="Y781" s="384"/>
      <c r="Z781" s="1043"/>
      <c r="AA781" s="219"/>
      <c r="AB781" s="384"/>
      <c r="AC781" s="1043"/>
      <c r="AD781" s="219"/>
      <c r="AE781" s="384"/>
      <c r="AF781" s="1043"/>
      <c r="AG781" s="385"/>
      <c r="AH781" s="228"/>
      <c r="AI781" s="386"/>
      <c r="AJ781" s="228"/>
      <c r="AK781" s="386"/>
      <c r="AL781" s="228"/>
      <c r="AM781" s="386"/>
      <c r="AN781" s="228"/>
      <c r="AO781" s="386"/>
    </row>
    <row r="782" spans="3:41" s="1092" customFormat="1" ht="30.75" customHeight="1">
      <c r="C782" s="1091"/>
      <c r="D782" s="387"/>
      <c r="E782" s="216"/>
      <c r="F782" s="365"/>
      <c r="G782" s="366"/>
      <c r="H782" s="367"/>
      <c r="I782" s="368"/>
      <c r="J782" s="369"/>
      <c r="K782" s="370"/>
      <c r="L782" s="1168"/>
      <c r="M782" s="370"/>
      <c r="N782" s="382"/>
      <c r="O782" s="381"/>
      <c r="P782" s="382"/>
      <c r="Q782" s="383"/>
      <c r="R782" s="219"/>
      <c r="S782" s="384"/>
      <c r="T782" s="1043"/>
      <c r="U782" s="219"/>
      <c r="V782" s="384"/>
      <c r="W782" s="1043"/>
      <c r="X782" s="219"/>
      <c r="Y782" s="384"/>
      <c r="Z782" s="1043"/>
      <c r="AA782" s="219"/>
      <c r="AB782" s="384"/>
      <c r="AC782" s="1043"/>
      <c r="AD782" s="219"/>
      <c r="AE782" s="384"/>
      <c r="AF782" s="1043"/>
      <c r="AG782" s="385"/>
      <c r="AH782" s="228"/>
      <c r="AI782" s="386"/>
      <c r="AJ782" s="228"/>
      <c r="AK782" s="386"/>
      <c r="AL782" s="228"/>
      <c r="AM782" s="386"/>
      <c r="AN782" s="228"/>
      <c r="AO782" s="386"/>
    </row>
    <row r="783" spans="3:41" s="1092" customFormat="1" ht="30.75" customHeight="1">
      <c r="C783" s="1091"/>
      <c r="D783" s="387"/>
      <c r="E783" s="216"/>
      <c r="F783" s="365"/>
      <c r="G783" s="366"/>
      <c r="H783" s="367"/>
      <c r="I783" s="368"/>
      <c r="J783" s="369"/>
      <c r="K783" s="370"/>
      <c r="L783" s="1168"/>
      <c r="M783" s="370"/>
      <c r="N783" s="382"/>
      <c r="O783" s="381"/>
      <c r="P783" s="382"/>
      <c r="Q783" s="383"/>
      <c r="R783" s="219"/>
      <c r="S783" s="384"/>
      <c r="T783" s="1043"/>
      <c r="U783" s="219"/>
      <c r="V783" s="384"/>
      <c r="W783" s="1043"/>
      <c r="X783" s="219"/>
      <c r="Y783" s="384"/>
      <c r="Z783" s="1043"/>
      <c r="AA783" s="219"/>
      <c r="AB783" s="384"/>
      <c r="AC783" s="1043"/>
      <c r="AD783" s="219"/>
      <c r="AE783" s="384"/>
      <c r="AF783" s="1043"/>
      <c r="AG783" s="385"/>
      <c r="AH783" s="228"/>
      <c r="AI783" s="386"/>
      <c r="AJ783" s="228"/>
      <c r="AK783" s="386"/>
      <c r="AL783" s="228"/>
      <c r="AM783" s="386"/>
      <c r="AN783" s="228"/>
      <c r="AO783" s="386"/>
    </row>
    <row r="784" spans="3:41" s="1092" customFormat="1" ht="30.75" customHeight="1">
      <c r="C784" s="1091"/>
      <c r="D784" s="387"/>
      <c r="E784" s="216"/>
      <c r="F784" s="365"/>
      <c r="G784" s="366"/>
      <c r="H784" s="367"/>
      <c r="I784" s="368"/>
      <c r="J784" s="369"/>
      <c r="K784" s="370"/>
      <c r="L784" s="1168"/>
      <c r="M784" s="370"/>
      <c r="N784" s="382"/>
      <c r="O784" s="381"/>
      <c r="P784" s="382"/>
      <c r="Q784" s="383"/>
      <c r="R784" s="219"/>
      <c r="S784" s="384"/>
      <c r="T784" s="1043"/>
      <c r="U784" s="219"/>
      <c r="V784" s="384"/>
      <c r="W784" s="1043"/>
      <c r="X784" s="219"/>
      <c r="Y784" s="384"/>
      <c r="Z784" s="1043"/>
      <c r="AA784" s="219"/>
      <c r="AB784" s="384"/>
      <c r="AC784" s="1043"/>
      <c r="AD784" s="219"/>
      <c r="AE784" s="384"/>
      <c r="AF784" s="1043"/>
      <c r="AG784" s="385"/>
      <c r="AH784" s="228"/>
      <c r="AI784" s="386"/>
      <c r="AJ784" s="228"/>
      <c r="AK784" s="386"/>
      <c r="AL784" s="228"/>
      <c r="AM784" s="386"/>
      <c r="AN784" s="228"/>
      <c r="AO784" s="386"/>
    </row>
    <row r="785" spans="3:41" s="1092" customFormat="1" ht="30.75" customHeight="1">
      <c r="C785" s="1091"/>
      <c r="D785" s="387"/>
      <c r="E785" s="216"/>
      <c r="F785" s="365"/>
      <c r="G785" s="366"/>
      <c r="H785" s="367"/>
      <c r="I785" s="368"/>
      <c r="J785" s="369"/>
      <c r="K785" s="370"/>
      <c r="L785" s="1168"/>
      <c r="M785" s="370"/>
      <c r="N785" s="382"/>
      <c r="O785" s="381"/>
      <c r="P785" s="382"/>
      <c r="Q785" s="383"/>
      <c r="R785" s="219"/>
      <c r="S785" s="384"/>
      <c r="T785" s="1043"/>
      <c r="U785" s="219"/>
      <c r="V785" s="384"/>
      <c r="W785" s="1043"/>
      <c r="X785" s="219"/>
      <c r="Y785" s="384"/>
      <c r="Z785" s="1043"/>
      <c r="AA785" s="219"/>
      <c r="AB785" s="384"/>
      <c r="AC785" s="1043"/>
      <c r="AD785" s="219"/>
      <c r="AE785" s="384"/>
      <c r="AF785" s="1043"/>
      <c r="AG785" s="385"/>
      <c r="AH785" s="228"/>
      <c r="AI785" s="386"/>
      <c r="AJ785" s="228"/>
      <c r="AK785" s="386"/>
      <c r="AL785" s="228"/>
      <c r="AM785" s="386"/>
      <c r="AN785" s="228"/>
      <c r="AO785" s="386"/>
    </row>
    <row r="786" spans="3:41" s="1092" customFormat="1" ht="30.75" customHeight="1">
      <c r="C786" s="1091"/>
      <c r="D786" s="387"/>
      <c r="E786" s="216"/>
      <c r="F786" s="365"/>
      <c r="G786" s="366"/>
      <c r="H786" s="367"/>
      <c r="I786" s="368"/>
      <c r="J786" s="369"/>
      <c r="K786" s="370"/>
      <c r="L786" s="1168"/>
      <c r="M786" s="370"/>
      <c r="N786" s="382"/>
      <c r="O786" s="381"/>
      <c r="P786" s="382"/>
      <c r="Q786" s="383"/>
      <c r="R786" s="219"/>
      <c r="S786" s="384"/>
      <c r="T786" s="1043"/>
      <c r="U786" s="219"/>
      <c r="V786" s="384"/>
      <c r="W786" s="1043"/>
      <c r="X786" s="219"/>
      <c r="Y786" s="384"/>
      <c r="Z786" s="1043"/>
      <c r="AA786" s="219"/>
      <c r="AB786" s="384"/>
      <c r="AC786" s="1043"/>
      <c r="AD786" s="219"/>
      <c r="AE786" s="384"/>
      <c r="AF786" s="1043"/>
      <c r="AG786" s="385"/>
      <c r="AH786" s="228"/>
      <c r="AI786" s="386"/>
      <c r="AJ786" s="228"/>
      <c r="AK786" s="386"/>
      <c r="AL786" s="228"/>
      <c r="AM786" s="386"/>
      <c r="AN786" s="228"/>
      <c r="AO786" s="386"/>
    </row>
    <row r="787" spans="3:41" s="1092" customFormat="1" ht="30.75" customHeight="1">
      <c r="C787" s="1091"/>
      <c r="D787" s="387"/>
      <c r="E787" s="216"/>
      <c r="F787" s="365"/>
      <c r="G787" s="366"/>
      <c r="H787" s="367"/>
      <c r="I787" s="368"/>
      <c r="J787" s="369"/>
      <c r="K787" s="370"/>
      <c r="L787" s="1168"/>
      <c r="M787" s="370"/>
      <c r="N787" s="382"/>
      <c r="O787" s="381"/>
      <c r="P787" s="382"/>
      <c r="Q787" s="383"/>
      <c r="R787" s="219"/>
      <c r="S787" s="384"/>
      <c r="T787" s="1043"/>
      <c r="U787" s="219"/>
      <c r="V787" s="384"/>
      <c r="W787" s="1043"/>
      <c r="X787" s="219"/>
      <c r="Y787" s="384"/>
      <c r="Z787" s="1043"/>
      <c r="AA787" s="219"/>
      <c r="AB787" s="384"/>
      <c r="AC787" s="1043"/>
      <c r="AD787" s="219"/>
      <c r="AE787" s="384"/>
      <c r="AF787" s="1043"/>
      <c r="AG787" s="385"/>
      <c r="AH787" s="228"/>
      <c r="AI787" s="386"/>
      <c r="AJ787" s="228"/>
      <c r="AK787" s="386"/>
      <c r="AL787" s="228"/>
      <c r="AM787" s="386"/>
      <c r="AN787" s="228"/>
      <c r="AO787" s="386"/>
    </row>
    <row r="788" spans="3:41" s="1092" customFormat="1" ht="30.75" customHeight="1">
      <c r="C788" s="1091"/>
      <c r="D788" s="387"/>
      <c r="E788" s="216"/>
      <c r="F788" s="365"/>
      <c r="G788" s="366"/>
      <c r="H788" s="367"/>
      <c r="I788" s="368"/>
      <c r="J788" s="369"/>
      <c r="K788" s="370"/>
      <c r="L788" s="1168"/>
      <c r="M788" s="370"/>
      <c r="N788" s="382"/>
      <c r="O788" s="381"/>
      <c r="P788" s="382"/>
      <c r="Q788" s="383"/>
      <c r="R788" s="219"/>
      <c r="S788" s="384"/>
      <c r="T788" s="1043"/>
      <c r="U788" s="219"/>
      <c r="V788" s="384"/>
      <c r="W788" s="1043"/>
      <c r="X788" s="219"/>
      <c r="Y788" s="384"/>
      <c r="Z788" s="1043"/>
      <c r="AA788" s="219"/>
      <c r="AB788" s="384"/>
      <c r="AC788" s="1043"/>
      <c r="AD788" s="219"/>
      <c r="AE788" s="384"/>
      <c r="AF788" s="1043"/>
      <c r="AG788" s="385"/>
      <c r="AH788" s="228"/>
      <c r="AI788" s="386"/>
      <c r="AJ788" s="228"/>
      <c r="AK788" s="386"/>
      <c r="AL788" s="228"/>
      <c r="AM788" s="386"/>
      <c r="AN788" s="228"/>
      <c r="AO788" s="386"/>
    </row>
    <row r="789" spans="3:41" s="1092" customFormat="1" ht="30.75" customHeight="1">
      <c r="C789" s="1091"/>
      <c r="D789" s="387"/>
      <c r="E789" s="216"/>
      <c r="F789" s="365"/>
      <c r="G789" s="366"/>
      <c r="H789" s="367"/>
      <c r="I789" s="368"/>
      <c r="J789" s="369"/>
      <c r="K789" s="370"/>
      <c r="L789" s="1168"/>
      <c r="M789" s="370"/>
      <c r="N789" s="382"/>
      <c r="O789" s="381"/>
      <c r="P789" s="382"/>
      <c r="Q789" s="383"/>
      <c r="R789" s="219"/>
      <c r="S789" s="384"/>
      <c r="T789" s="1043"/>
      <c r="U789" s="219"/>
      <c r="V789" s="384"/>
      <c r="W789" s="1043"/>
      <c r="X789" s="219"/>
      <c r="Y789" s="384"/>
      <c r="Z789" s="1043"/>
      <c r="AA789" s="219"/>
      <c r="AB789" s="384"/>
      <c r="AC789" s="1043"/>
      <c r="AD789" s="219"/>
      <c r="AE789" s="384"/>
      <c r="AF789" s="1043"/>
      <c r="AG789" s="385"/>
      <c r="AH789" s="228"/>
      <c r="AI789" s="386"/>
      <c r="AJ789" s="228"/>
      <c r="AK789" s="386"/>
      <c r="AL789" s="228"/>
      <c r="AM789" s="386"/>
      <c r="AN789" s="228"/>
      <c r="AO789" s="386"/>
    </row>
    <row r="790" spans="3:41" s="1092" customFormat="1" ht="30.75" customHeight="1">
      <c r="C790" s="1091"/>
      <c r="D790" s="387"/>
      <c r="E790" s="216"/>
      <c r="F790" s="365"/>
      <c r="G790" s="366"/>
      <c r="H790" s="367"/>
      <c r="I790" s="368"/>
      <c r="J790" s="369"/>
      <c r="K790" s="370"/>
      <c r="L790" s="1168"/>
      <c r="M790" s="370"/>
      <c r="N790" s="382"/>
      <c r="O790" s="381"/>
      <c r="P790" s="382"/>
      <c r="Q790" s="383"/>
      <c r="R790" s="219"/>
      <c r="S790" s="384"/>
      <c r="T790" s="1043"/>
      <c r="U790" s="219"/>
      <c r="V790" s="384"/>
      <c r="W790" s="1043"/>
      <c r="X790" s="219"/>
      <c r="Y790" s="384"/>
      <c r="Z790" s="1043"/>
      <c r="AA790" s="219"/>
      <c r="AB790" s="384"/>
      <c r="AC790" s="1043"/>
      <c r="AD790" s="219"/>
      <c r="AE790" s="384"/>
      <c r="AF790" s="1043"/>
      <c r="AG790" s="385"/>
      <c r="AH790" s="228"/>
      <c r="AI790" s="386"/>
      <c r="AJ790" s="228"/>
      <c r="AK790" s="386"/>
      <c r="AL790" s="228"/>
      <c r="AM790" s="386"/>
      <c r="AN790" s="228"/>
      <c r="AO790" s="386"/>
    </row>
    <row r="791" spans="3:41" s="1092" customFormat="1" ht="30.75" customHeight="1">
      <c r="C791" s="1091"/>
      <c r="D791" s="387"/>
      <c r="E791" s="216"/>
      <c r="F791" s="365"/>
      <c r="G791" s="366"/>
      <c r="H791" s="367"/>
      <c r="I791" s="368"/>
      <c r="J791" s="369"/>
      <c r="K791" s="370"/>
      <c r="L791" s="1168"/>
      <c r="M791" s="370"/>
      <c r="N791" s="382"/>
      <c r="O791" s="381"/>
      <c r="P791" s="382"/>
      <c r="Q791" s="383"/>
      <c r="R791" s="219"/>
      <c r="S791" s="384"/>
      <c r="T791" s="1043"/>
      <c r="U791" s="219"/>
      <c r="V791" s="384"/>
      <c r="W791" s="1043"/>
      <c r="X791" s="219"/>
      <c r="Y791" s="384"/>
      <c r="Z791" s="1043"/>
      <c r="AA791" s="219"/>
      <c r="AB791" s="384"/>
      <c r="AC791" s="1043"/>
      <c r="AD791" s="219"/>
      <c r="AE791" s="384"/>
      <c r="AF791" s="1043"/>
      <c r="AG791" s="385"/>
      <c r="AH791" s="228"/>
      <c r="AI791" s="386"/>
      <c r="AJ791" s="228"/>
      <c r="AK791" s="386"/>
      <c r="AL791" s="228"/>
      <c r="AM791" s="386"/>
      <c r="AN791" s="228"/>
      <c r="AO791" s="386"/>
    </row>
    <row r="792" spans="3:41" s="1092" customFormat="1" ht="30.75" customHeight="1">
      <c r="C792" s="1091"/>
      <c r="D792" s="387"/>
      <c r="E792" s="216"/>
      <c r="F792" s="365"/>
      <c r="G792" s="366"/>
      <c r="H792" s="367"/>
      <c r="I792" s="368"/>
      <c r="J792" s="369"/>
      <c r="K792" s="370"/>
      <c r="L792" s="1168"/>
      <c r="M792" s="370"/>
      <c r="N792" s="382"/>
      <c r="O792" s="381"/>
      <c r="P792" s="382"/>
      <c r="Q792" s="383"/>
      <c r="R792" s="219"/>
      <c r="S792" s="384"/>
      <c r="T792" s="1043"/>
      <c r="U792" s="219"/>
      <c r="V792" s="384"/>
      <c r="W792" s="1043"/>
      <c r="X792" s="219"/>
      <c r="Y792" s="384"/>
      <c r="Z792" s="1043"/>
      <c r="AA792" s="219"/>
      <c r="AB792" s="384"/>
      <c r="AC792" s="1043"/>
      <c r="AD792" s="219"/>
      <c r="AE792" s="384"/>
      <c r="AF792" s="1043"/>
      <c r="AG792" s="385"/>
      <c r="AH792" s="228"/>
      <c r="AI792" s="386"/>
      <c r="AJ792" s="228"/>
      <c r="AK792" s="386"/>
      <c r="AL792" s="228"/>
      <c r="AM792" s="386"/>
      <c r="AN792" s="228"/>
      <c r="AO792" s="386"/>
    </row>
    <row r="793" spans="3:41" s="1092" customFormat="1" ht="30.75" customHeight="1">
      <c r="C793" s="1091"/>
      <c r="D793" s="387"/>
      <c r="E793" s="216"/>
      <c r="F793" s="365"/>
      <c r="G793" s="366"/>
      <c r="H793" s="367"/>
      <c r="I793" s="368"/>
      <c r="J793" s="369"/>
      <c r="K793" s="370"/>
      <c r="L793" s="1168"/>
      <c r="M793" s="370"/>
      <c r="N793" s="382"/>
      <c r="O793" s="381"/>
      <c r="P793" s="382"/>
      <c r="Q793" s="383"/>
      <c r="R793" s="219"/>
      <c r="S793" s="384"/>
      <c r="T793" s="1043"/>
      <c r="U793" s="219"/>
      <c r="V793" s="384"/>
      <c r="W793" s="1043"/>
      <c r="X793" s="219"/>
      <c r="Y793" s="384"/>
      <c r="Z793" s="1043"/>
      <c r="AA793" s="219"/>
      <c r="AB793" s="384"/>
      <c r="AC793" s="1043"/>
      <c r="AD793" s="219"/>
      <c r="AE793" s="384"/>
      <c r="AF793" s="1043"/>
      <c r="AG793" s="385"/>
      <c r="AH793" s="228"/>
      <c r="AI793" s="386"/>
      <c r="AJ793" s="228"/>
      <c r="AK793" s="386"/>
      <c r="AL793" s="228"/>
      <c r="AM793" s="386"/>
      <c r="AN793" s="228"/>
      <c r="AO793" s="386"/>
    </row>
    <row r="794" spans="3:41" s="1092" customFormat="1" ht="30.75" customHeight="1">
      <c r="C794" s="1091"/>
      <c r="D794" s="387"/>
      <c r="E794" s="216"/>
      <c r="F794" s="365"/>
      <c r="G794" s="366"/>
      <c r="H794" s="367"/>
      <c r="I794" s="368"/>
      <c r="J794" s="369"/>
      <c r="K794" s="370"/>
      <c r="L794" s="1168"/>
      <c r="M794" s="370"/>
      <c r="N794" s="382"/>
      <c r="O794" s="381"/>
      <c r="P794" s="382"/>
      <c r="Q794" s="383"/>
      <c r="R794" s="219"/>
      <c r="S794" s="384"/>
      <c r="T794" s="1043"/>
      <c r="U794" s="219"/>
      <c r="V794" s="384"/>
      <c r="W794" s="1043"/>
      <c r="X794" s="219"/>
      <c r="Y794" s="384"/>
      <c r="Z794" s="1043"/>
      <c r="AA794" s="219"/>
      <c r="AB794" s="384"/>
      <c r="AC794" s="1043"/>
      <c r="AD794" s="219"/>
      <c r="AE794" s="384"/>
      <c r="AF794" s="1043"/>
      <c r="AG794" s="385"/>
      <c r="AH794" s="228"/>
      <c r="AI794" s="386"/>
      <c r="AJ794" s="228"/>
      <c r="AK794" s="386"/>
      <c r="AL794" s="228"/>
      <c r="AM794" s="386"/>
      <c r="AN794" s="228"/>
      <c r="AO794" s="386"/>
    </row>
    <row r="795" spans="3:41" s="1092" customFormat="1" ht="30.75" customHeight="1">
      <c r="C795" s="1091"/>
      <c r="D795" s="387"/>
      <c r="E795" s="216"/>
      <c r="F795" s="365"/>
      <c r="G795" s="366"/>
      <c r="H795" s="367"/>
      <c r="I795" s="368"/>
      <c r="J795" s="369"/>
      <c r="K795" s="370"/>
      <c r="L795" s="1168"/>
      <c r="M795" s="370"/>
      <c r="N795" s="382"/>
      <c r="O795" s="381"/>
      <c r="P795" s="382"/>
      <c r="Q795" s="383"/>
      <c r="R795" s="219"/>
      <c r="S795" s="384"/>
      <c r="T795" s="1043"/>
      <c r="U795" s="219"/>
      <c r="V795" s="384"/>
      <c r="W795" s="1043"/>
      <c r="X795" s="219"/>
      <c r="Y795" s="384"/>
      <c r="Z795" s="1043"/>
      <c r="AA795" s="219"/>
      <c r="AB795" s="384"/>
      <c r="AC795" s="1043"/>
      <c r="AD795" s="219"/>
      <c r="AE795" s="384"/>
      <c r="AF795" s="1043"/>
      <c r="AG795" s="385"/>
      <c r="AH795" s="228"/>
      <c r="AI795" s="386"/>
      <c r="AJ795" s="228"/>
      <c r="AK795" s="386"/>
      <c r="AL795" s="228"/>
      <c r="AM795" s="386"/>
      <c r="AN795" s="228"/>
      <c r="AO795" s="386"/>
    </row>
    <row r="796" spans="3:41" s="1092" customFormat="1" ht="30.75" customHeight="1">
      <c r="C796" s="1091"/>
      <c r="D796" s="387"/>
      <c r="E796" s="216"/>
      <c r="F796" s="365"/>
      <c r="G796" s="366"/>
      <c r="H796" s="367"/>
      <c r="I796" s="368"/>
      <c r="J796" s="369"/>
      <c r="K796" s="370"/>
      <c r="L796" s="1168"/>
      <c r="M796" s="370"/>
      <c r="N796" s="382"/>
      <c r="O796" s="381"/>
      <c r="P796" s="382"/>
      <c r="Q796" s="383"/>
      <c r="R796" s="219"/>
      <c r="S796" s="384"/>
      <c r="T796" s="1043"/>
      <c r="U796" s="219"/>
      <c r="V796" s="384"/>
      <c r="W796" s="1043"/>
      <c r="X796" s="219"/>
      <c r="Y796" s="384"/>
      <c r="Z796" s="1043"/>
      <c r="AA796" s="219"/>
      <c r="AB796" s="384"/>
      <c r="AC796" s="1043"/>
      <c r="AD796" s="219"/>
      <c r="AE796" s="384"/>
      <c r="AF796" s="1043"/>
      <c r="AG796" s="385"/>
      <c r="AH796" s="228"/>
      <c r="AI796" s="386"/>
      <c r="AJ796" s="228"/>
      <c r="AK796" s="386"/>
      <c r="AL796" s="228"/>
      <c r="AM796" s="386"/>
      <c r="AN796" s="228"/>
      <c r="AO796" s="386"/>
    </row>
    <row r="797" spans="3:41" s="1092" customFormat="1" ht="30.75" customHeight="1">
      <c r="C797" s="1091"/>
      <c r="D797" s="387"/>
      <c r="E797" s="216"/>
      <c r="F797" s="365"/>
      <c r="G797" s="366"/>
      <c r="H797" s="367"/>
      <c r="I797" s="368"/>
      <c r="J797" s="369"/>
      <c r="K797" s="370"/>
      <c r="L797" s="1168"/>
      <c r="M797" s="370"/>
      <c r="N797" s="382"/>
      <c r="O797" s="381"/>
      <c r="P797" s="382"/>
      <c r="Q797" s="383"/>
      <c r="R797" s="219"/>
      <c r="S797" s="384"/>
      <c r="T797" s="1043"/>
      <c r="U797" s="219"/>
      <c r="V797" s="384"/>
      <c r="W797" s="1043"/>
      <c r="X797" s="219"/>
      <c r="Y797" s="384"/>
      <c r="Z797" s="1043"/>
      <c r="AA797" s="219"/>
      <c r="AB797" s="384"/>
      <c r="AC797" s="1043"/>
      <c r="AD797" s="219"/>
      <c r="AE797" s="384"/>
      <c r="AF797" s="1043"/>
      <c r="AG797" s="385"/>
      <c r="AH797" s="228"/>
      <c r="AI797" s="386"/>
      <c r="AJ797" s="228"/>
      <c r="AK797" s="386"/>
      <c r="AL797" s="228"/>
      <c r="AM797" s="386"/>
      <c r="AN797" s="228"/>
      <c r="AO797" s="386"/>
    </row>
    <row r="798" spans="3:41" s="1092" customFormat="1" ht="30.75" customHeight="1">
      <c r="C798" s="1091"/>
      <c r="D798" s="387"/>
      <c r="E798" s="216"/>
      <c r="F798" s="365"/>
      <c r="G798" s="366"/>
      <c r="H798" s="367"/>
      <c r="I798" s="368"/>
      <c r="J798" s="369"/>
      <c r="K798" s="370"/>
      <c r="L798" s="1168"/>
      <c r="M798" s="370"/>
      <c r="N798" s="382"/>
      <c r="O798" s="381"/>
      <c r="P798" s="382"/>
      <c r="Q798" s="383"/>
      <c r="R798" s="219"/>
      <c r="S798" s="384"/>
      <c r="T798" s="1043"/>
      <c r="U798" s="219"/>
      <c r="V798" s="384"/>
      <c r="W798" s="1043"/>
      <c r="X798" s="219"/>
      <c r="Y798" s="384"/>
      <c r="Z798" s="1043"/>
      <c r="AA798" s="219"/>
      <c r="AB798" s="384"/>
      <c r="AC798" s="1043"/>
      <c r="AD798" s="219"/>
      <c r="AE798" s="384"/>
      <c r="AF798" s="1043"/>
      <c r="AG798" s="385"/>
      <c r="AH798" s="228"/>
      <c r="AI798" s="386"/>
      <c r="AJ798" s="228"/>
      <c r="AK798" s="386"/>
      <c r="AL798" s="228"/>
      <c r="AM798" s="386"/>
      <c r="AN798" s="228"/>
      <c r="AO798" s="386"/>
    </row>
    <row r="799" spans="3:41" s="1092" customFormat="1" ht="30.75" customHeight="1">
      <c r="C799" s="1091"/>
      <c r="D799" s="387"/>
      <c r="E799" s="216"/>
      <c r="F799" s="365"/>
      <c r="G799" s="366"/>
      <c r="H799" s="367"/>
      <c r="I799" s="368"/>
      <c r="J799" s="369"/>
      <c r="K799" s="370"/>
      <c r="L799" s="1168"/>
      <c r="M799" s="370"/>
      <c r="N799" s="382"/>
      <c r="O799" s="381"/>
      <c r="P799" s="382"/>
      <c r="Q799" s="383"/>
      <c r="R799" s="219"/>
      <c r="S799" s="384"/>
      <c r="T799" s="1043"/>
      <c r="U799" s="219"/>
      <c r="V799" s="384"/>
      <c r="W799" s="1043"/>
      <c r="X799" s="219"/>
      <c r="Y799" s="384"/>
      <c r="Z799" s="1043"/>
      <c r="AA799" s="219"/>
      <c r="AB799" s="384"/>
      <c r="AC799" s="1043"/>
      <c r="AD799" s="219"/>
      <c r="AE799" s="384"/>
      <c r="AF799" s="1043"/>
      <c r="AG799" s="385"/>
      <c r="AH799" s="228"/>
      <c r="AI799" s="386"/>
      <c r="AJ799" s="228"/>
      <c r="AK799" s="386"/>
      <c r="AL799" s="228"/>
      <c r="AM799" s="386"/>
      <c r="AN799" s="228"/>
      <c r="AO799" s="386"/>
    </row>
    <row r="800" spans="3:41" s="1092" customFormat="1" ht="30.75" customHeight="1">
      <c r="C800" s="1091"/>
      <c r="D800" s="387"/>
      <c r="E800" s="216"/>
      <c r="F800" s="365"/>
      <c r="G800" s="366"/>
      <c r="H800" s="367"/>
      <c r="I800" s="368"/>
      <c r="J800" s="369"/>
      <c r="K800" s="370"/>
      <c r="L800" s="1168"/>
      <c r="M800" s="370"/>
      <c r="N800" s="382"/>
      <c r="O800" s="381"/>
      <c r="P800" s="382"/>
      <c r="Q800" s="383"/>
      <c r="R800" s="219"/>
      <c r="S800" s="384"/>
      <c r="T800" s="1043"/>
      <c r="U800" s="219"/>
      <c r="V800" s="384"/>
      <c r="W800" s="1043"/>
      <c r="X800" s="219"/>
      <c r="Y800" s="384"/>
      <c r="Z800" s="1043"/>
      <c r="AA800" s="219"/>
      <c r="AB800" s="384"/>
      <c r="AC800" s="1043"/>
      <c r="AD800" s="219"/>
      <c r="AE800" s="384"/>
      <c r="AF800" s="1043"/>
      <c r="AG800" s="385"/>
      <c r="AH800" s="228"/>
      <c r="AI800" s="386"/>
      <c r="AJ800" s="228"/>
      <c r="AK800" s="386"/>
      <c r="AL800" s="228"/>
      <c r="AM800" s="386"/>
      <c r="AN800" s="228"/>
      <c r="AO800" s="386"/>
    </row>
    <row r="801" spans="3:41" s="1092" customFormat="1" ht="30.75" customHeight="1">
      <c r="C801" s="1091"/>
      <c r="D801" s="387"/>
      <c r="E801" s="216"/>
      <c r="F801" s="365"/>
      <c r="G801" s="366"/>
      <c r="H801" s="367"/>
      <c r="I801" s="368"/>
      <c r="J801" s="369"/>
      <c r="K801" s="370"/>
      <c r="L801" s="1168"/>
      <c r="M801" s="370"/>
      <c r="N801" s="382"/>
      <c r="O801" s="381"/>
      <c r="P801" s="382"/>
      <c r="Q801" s="383"/>
      <c r="R801" s="219"/>
      <c r="S801" s="384"/>
      <c r="T801" s="1043"/>
      <c r="U801" s="219"/>
      <c r="V801" s="384"/>
      <c r="W801" s="1043"/>
      <c r="X801" s="219"/>
      <c r="Y801" s="384"/>
      <c r="Z801" s="1043"/>
      <c r="AA801" s="219"/>
      <c r="AB801" s="384"/>
      <c r="AC801" s="1043"/>
      <c r="AD801" s="219"/>
      <c r="AE801" s="384"/>
      <c r="AF801" s="1043"/>
      <c r="AG801" s="385"/>
      <c r="AH801" s="228"/>
      <c r="AI801" s="386"/>
      <c r="AJ801" s="228"/>
      <c r="AK801" s="386"/>
      <c r="AL801" s="228"/>
      <c r="AM801" s="386"/>
      <c r="AN801" s="228"/>
      <c r="AO801" s="386"/>
    </row>
    <row r="802" spans="3:41" s="1092" customFormat="1" ht="30.75" customHeight="1">
      <c r="C802" s="1091"/>
      <c r="D802" s="387"/>
      <c r="E802" s="216"/>
      <c r="F802" s="365"/>
      <c r="G802" s="366"/>
      <c r="H802" s="367"/>
      <c r="I802" s="368"/>
      <c r="J802" s="369"/>
      <c r="K802" s="370"/>
      <c r="L802" s="1168"/>
      <c r="M802" s="370"/>
      <c r="N802" s="382"/>
      <c r="O802" s="381"/>
      <c r="P802" s="382"/>
      <c r="Q802" s="383"/>
      <c r="R802" s="219"/>
      <c r="S802" s="384"/>
      <c r="T802" s="1043"/>
      <c r="U802" s="219"/>
      <c r="V802" s="384"/>
      <c r="W802" s="1043"/>
      <c r="X802" s="219"/>
      <c r="Y802" s="384"/>
      <c r="Z802" s="1043"/>
      <c r="AA802" s="219"/>
      <c r="AB802" s="384"/>
      <c r="AC802" s="1043"/>
      <c r="AD802" s="219"/>
      <c r="AE802" s="384"/>
      <c r="AF802" s="1043"/>
      <c r="AG802" s="385"/>
      <c r="AH802" s="228"/>
      <c r="AI802" s="386"/>
      <c r="AJ802" s="228"/>
      <c r="AK802" s="386"/>
      <c r="AL802" s="228"/>
      <c r="AM802" s="386"/>
      <c r="AN802" s="228"/>
      <c r="AO802" s="386"/>
    </row>
    <row r="803" spans="3:41" s="1092" customFormat="1" ht="30.75" customHeight="1">
      <c r="C803" s="1091"/>
      <c r="D803" s="387"/>
      <c r="E803" s="216"/>
      <c r="F803" s="365"/>
      <c r="G803" s="366"/>
      <c r="H803" s="367"/>
      <c r="I803" s="368"/>
      <c r="J803" s="369"/>
      <c r="K803" s="370"/>
      <c r="L803" s="1168"/>
      <c r="M803" s="370"/>
      <c r="N803" s="382"/>
      <c r="O803" s="381"/>
      <c r="P803" s="382"/>
      <c r="Q803" s="383"/>
      <c r="R803" s="219"/>
      <c r="S803" s="384"/>
      <c r="T803" s="1043"/>
      <c r="U803" s="219"/>
      <c r="V803" s="384"/>
      <c r="W803" s="1043"/>
      <c r="X803" s="219"/>
      <c r="Y803" s="384"/>
      <c r="Z803" s="1043"/>
      <c r="AA803" s="219"/>
      <c r="AB803" s="384"/>
      <c r="AC803" s="1043"/>
      <c r="AD803" s="219"/>
      <c r="AE803" s="384"/>
      <c r="AF803" s="1043"/>
      <c r="AG803" s="385"/>
      <c r="AH803" s="228"/>
      <c r="AI803" s="386"/>
      <c r="AJ803" s="228"/>
      <c r="AK803" s="386"/>
      <c r="AL803" s="228"/>
      <c r="AM803" s="386"/>
      <c r="AN803" s="228"/>
      <c r="AO803" s="386"/>
    </row>
    <row r="804" spans="3:41" s="1092" customFormat="1" ht="30.75" customHeight="1">
      <c r="C804" s="1091"/>
      <c r="D804" s="387"/>
      <c r="E804" s="216"/>
      <c r="F804" s="365"/>
      <c r="G804" s="366"/>
      <c r="H804" s="367"/>
      <c r="I804" s="368"/>
      <c r="J804" s="369"/>
      <c r="K804" s="370"/>
      <c r="L804" s="1168"/>
      <c r="M804" s="370"/>
      <c r="N804" s="382"/>
      <c r="O804" s="381"/>
      <c r="P804" s="382"/>
      <c r="Q804" s="383"/>
      <c r="R804" s="219"/>
      <c r="S804" s="384"/>
      <c r="T804" s="1043"/>
      <c r="U804" s="219"/>
      <c r="V804" s="384"/>
      <c r="W804" s="1043"/>
      <c r="X804" s="219"/>
      <c r="Y804" s="384"/>
      <c r="Z804" s="1043"/>
      <c r="AA804" s="219"/>
      <c r="AB804" s="384"/>
      <c r="AC804" s="1043"/>
      <c r="AD804" s="219"/>
      <c r="AE804" s="384"/>
      <c r="AF804" s="1043"/>
      <c r="AG804" s="385"/>
      <c r="AH804" s="228"/>
      <c r="AI804" s="386"/>
      <c r="AJ804" s="228"/>
      <c r="AK804" s="386"/>
      <c r="AL804" s="228"/>
      <c r="AM804" s="386"/>
      <c r="AN804" s="228"/>
      <c r="AO804" s="386"/>
    </row>
    <row r="805" spans="3:41" s="1092" customFormat="1" ht="30.75" customHeight="1">
      <c r="C805" s="1091"/>
      <c r="D805" s="387"/>
      <c r="E805" s="216"/>
      <c r="F805" s="365"/>
      <c r="G805" s="366"/>
      <c r="H805" s="367"/>
      <c r="I805" s="368"/>
      <c r="J805" s="369"/>
      <c r="K805" s="370"/>
      <c r="L805" s="1168"/>
      <c r="M805" s="370"/>
      <c r="N805" s="382"/>
      <c r="O805" s="381"/>
      <c r="P805" s="382"/>
      <c r="Q805" s="383"/>
      <c r="R805" s="219"/>
      <c r="S805" s="384"/>
      <c r="T805" s="1043"/>
      <c r="U805" s="219"/>
      <c r="V805" s="384"/>
      <c r="W805" s="1043"/>
      <c r="X805" s="219"/>
      <c r="Y805" s="384"/>
      <c r="Z805" s="1043"/>
      <c r="AA805" s="219"/>
      <c r="AB805" s="384"/>
      <c r="AC805" s="1043"/>
      <c r="AD805" s="219"/>
      <c r="AE805" s="384"/>
      <c r="AF805" s="1043"/>
      <c r="AG805" s="385"/>
      <c r="AH805" s="228"/>
      <c r="AI805" s="386"/>
      <c r="AJ805" s="228"/>
      <c r="AK805" s="386"/>
      <c r="AL805" s="228"/>
      <c r="AM805" s="386"/>
      <c r="AN805" s="228"/>
      <c r="AO805" s="386"/>
    </row>
    <row r="806" spans="3:41" s="1092" customFormat="1" ht="30.75" customHeight="1">
      <c r="C806" s="1091"/>
      <c r="D806" s="387"/>
      <c r="E806" s="216"/>
      <c r="F806" s="365"/>
      <c r="G806" s="366"/>
      <c r="H806" s="367"/>
      <c r="I806" s="368"/>
      <c r="J806" s="369"/>
      <c r="K806" s="370"/>
      <c r="L806" s="1168"/>
      <c r="M806" s="370"/>
      <c r="N806" s="382"/>
      <c r="O806" s="381"/>
      <c r="P806" s="382"/>
      <c r="Q806" s="383"/>
      <c r="R806" s="219"/>
      <c r="S806" s="384"/>
      <c r="T806" s="1043"/>
      <c r="U806" s="219"/>
      <c r="V806" s="384"/>
      <c r="W806" s="1043"/>
      <c r="X806" s="219"/>
      <c r="Y806" s="384"/>
      <c r="Z806" s="1043"/>
      <c r="AA806" s="219"/>
      <c r="AB806" s="384"/>
      <c r="AC806" s="1043"/>
      <c r="AD806" s="219"/>
      <c r="AE806" s="384"/>
      <c r="AF806" s="1043"/>
      <c r="AG806" s="385"/>
      <c r="AH806" s="228"/>
      <c r="AI806" s="386"/>
      <c r="AJ806" s="228"/>
      <c r="AK806" s="386"/>
      <c r="AL806" s="228"/>
      <c r="AM806" s="386"/>
      <c r="AN806" s="228"/>
      <c r="AO806" s="386"/>
    </row>
    <row r="807" spans="3:41" s="1092" customFormat="1" ht="30.75" customHeight="1">
      <c r="C807" s="1091"/>
      <c r="D807" s="387"/>
      <c r="E807" s="216"/>
      <c r="F807" s="365"/>
      <c r="G807" s="366"/>
      <c r="H807" s="367"/>
      <c r="I807" s="368"/>
      <c r="J807" s="369"/>
      <c r="K807" s="370"/>
      <c r="L807" s="1168"/>
      <c r="M807" s="370"/>
      <c r="N807" s="382"/>
      <c r="O807" s="381"/>
      <c r="P807" s="382"/>
      <c r="Q807" s="383"/>
      <c r="R807" s="219"/>
      <c r="S807" s="384"/>
      <c r="T807" s="1043"/>
      <c r="U807" s="219"/>
      <c r="V807" s="384"/>
      <c r="W807" s="1043"/>
      <c r="X807" s="219"/>
      <c r="Y807" s="384"/>
      <c r="Z807" s="1043"/>
      <c r="AA807" s="219"/>
      <c r="AB807" s="384"/>
      <c r="AC807" s="1043"/>
      <c r="AD807" s="219"/>
      <c r="AE807" s="384"/>
      <c r="AF807" s="1043"/>
      <c r="AG807" s="385"/>
      <c r="AH807" s="228"/>
      <c r="AI807" s="386"/>
      <c r="AJ807" s="228"/>
      <c r="AK807" s="386"/>
      <c r="AL807" s="228"/>
      <c r="AM807" s="386"/>
      <c r="AN807" s="228"/>
      <c r="AO807" s="386"/>
    </row>
    <row r="808" spans="3:41" s="1092" customFormat="1" ht="30.75" customHeight="1">
      <c r="C808" s="1091"/>
      <c r="D808" s="387"/>
      <c r="E808" s="216"/>
      <c r="F808" s="365"/>
      <c r="G808" s="366"/>
      <c r="H808" s="367"/>
      <c r="I808" s="368"/>
      <c r="J808" s="369"/>
      <c r="K808" s="370"/>
      <c r="L808" s="1168"/>
      <c r="M808" s="370"/>
      <c r="N808" s="382"/>
      <c r="O808" s="381"/>
      <c r="P808" s="382"/>
      <c r="Q808" s="383"/>
      <c r="R808" s="219"/>
      <c r="S808" s="384"/>
      <c r="T808" s="1043"/>
      <c r="U808" s="219"/>
      <c r="V808" s="384"/>
      <c r="W808" s="1043"/>
      <c r="X808" s="219"/>
      <c r="Y808" s="384"/>
      <c r="Z808" s="1043"/>
      <c r="AA808" s="219"/>
      <c r="AB808" s="384"/>
      <c r="AC808" s="1043"/>
      <c r="AD808" s="219"/>
      <c r="AE808" s="384"/>
      <c r="AF808" s="1043"/>
      <c r="AG808" s="385"/>
      <c r="AH808" s="228"/>
      <c r="AI808" s="386"/>
      <c r="AJ808" s="228"/>
      <c r="AK808" s="386"/>
      <c r="AL808" s="228"/>
      <c r="AM808" s="386"/>
      <c r="AN808" s="228"/>
      <c r="AO808" s="386"/>
    </row>
    <row r="809" spans="3:41" s="1092" customFormat="1" ht="30.75" customHeight="1">
      <c r="C809" s="1091"/>
      <c r="D809" s="387"/>
      <c r="E809" s="216"/>
      <c r="F809" s="365"/>
      <c r="G809" s="366"/>
      <c r="H809" s="367"/>
      <c r="I809" s="368"/>
      <c r="J809" s="369"/>
      <c r="K809" s="370"/>
      <c r="L809" s="1168"/>
      <c r="M809" s="370"/>
      <c r="N809" s="382"/>
      <c r="O809" s="381"/>
      <c r="P809" s="382"/>
      <c r="Q809" s="383"/>
      <c r="R809" s="219"/>
      <c r="S809" s="384"/>
      <c r="T809" s="1043"/>
      <c r="U809" s="219"/>
      <c r="V809" s="384"/>
      <c r="W809" s="1043"/>
      <c r="X809" s="219"/>
      <c r="Y809" s="384"/>
      <c r="Z809" s="1043"/>
      <c r="AA809" s="219"/>
      <c r="AB809" s="384"/>
      <c r="AC809" s="1043"/>
      <c r="AD809" s="219"/>
      <c r="AE809" s="384"/>
      <c r="AF809" s="1043"/>
      <c r="AG809" s="385"/>
      <c r="AH809" s="228"/>
      <c r="AI809" s="386"/>
      <c r="AJ809" s="228"/>
      <c r="AK809" s="386"/>
      <c r="AL809" s="228"/>
      <c r="AM809" s="386"/>
      <c r="AN809" s="228"/>
      <c r="AO809" s="386"/>
    </row>
    <row r="810" spans="3:41" s="1092" customFormat="1" ht="30.75" customHeight="1">
      <c r="C810" s="1091"/>
      <c r="D810" s="387"/>
      <c r="E810" s="216"/>
      <c r="F810" s="365"/>
      <c r="G810" s="366"/>
      <c r="H810" s="367"/>
      <c r="I810" s="368"/>
      <c r="J810" s="369"/>
      <c r="K810" s="370"/>
      <c r="L810" s="1168"/>
      <c r="M810" s="370"/>
      <c r="N810" s="382"/>
      <c r="O810" s="381"/>
      <c r="P810" s="382"/>
      <c r="Q810" s="383"/>
      <c r="R810" s="219"/>
      <c r="S810" s="384"/>
      <c r="T810" s="1043"/>
      <c r="U810" s="219"/>
      <c r="V810" s="384"/>
      <c r="W810" s="1043"/>
      <c r="X810" s="219"/>
      <c r="Y810" s="384"/>
      <c r="Z810" s="1043"/>
      <c r="AA810" s="219"/>
      <c r="AB810" s="384"/>
      <c r="AC810" s="1043"/>
      <c r="AD810" s="219"/>
      <c r="AE810" s="384"/>
      <c r="AF810" s="1043"/>
      <c r="AG810" s="385"/>
      <c r="AH810" s="228"/>
      <c r="AI810" s="386"/>
      <c r="AJ810" s="228"/>
      <c r="AK810" s="386"/>
      <c r="AL810" s="228"/>
      <c r="AM810" s="386"/>
      <c r="AN810" s="228"/>
      <c r="AO810" s="386"/>
    </row>
    <row r="811" spans="3:41" s="1092" customFormat="1" ht="30.75" customHeight="1">
      <c r="C811" s="1091"/>
      <c r="D811" s="387"/>
      <c r="E811" s="216"/>
      <c r="F811" s="365"/>
      <c r="G811" s="366"/>
      <c r="H811" s="367"/>
      <c r="I811" s="368"/>
      <c r="J811" s="369"/>
      <c r="K811" s="370"/>
      <c r="L811" s="1168"/>
      <c r="M811" s="370"/>
      <c r="N811" s="382"/>
      <c r="O811" s="381"/>
      <c r="P811" s="382"/>
      <c r="Q811" s="383"/>
      <c r="R811" s="219"/>
      <c r="S811" s="384"/>
      <c r="T811" s="1043"/>
      <c r="U811" s="219"/>
      <c r="V811" s="384"/>
      <c r="W811" s="1043"/>
      <c r="X811" s="219"/>
      <c r="Y811" s="384"/>
      <c r="Z811" s="1043"/>
      <c r="AA811" s="219"/>
      <c r="AB811" s="384"/>
      <c r="AC811" s="1043"/>
      <c r="AD811" s="219"/>
      <c r="AE811" s="384"/>
      <c r="AF811" s="1043"/>
      <c r="AG811" s="385"/>
      <c r="AH811" s="228"/>
      <c r="AI811" s="386"/>
      <c r="AJ811" s="228"/>
      <c r="AK811" s="386"/>
      <c r="AL811" s="228"/>
      <c r="AM811" s="386"/>
      <c r="AN811" s="228"/>
      <c r="AO811" s="386"/>
    </row>
    <row r="812" spans="3:41" s="1092" customFormat="1" ht="30.75" customHeight="1">
      <c r="C812" s="1091"/>
      <c r="D812" s="387"/>
      <c r="E812" s="216"/>
      <c r="F812" s="365"/>
      <c r="G812" s="366"/>
      <c r="H812" s="367"/>
      <c r="I812" s="368"/>
      <c r="J812" s="369"/>
      <c r="K812" s="370"/>
      <c r="L812" s="1168"/>
      <c r="M812" s="370"/>
      <c r="N812" s="382"/>
      <c r="O812" s="381"/>
      <c r="P812" s="382"/>
      <c r="Q812" s="383"/>
      <c r="R812" s="219"/>
      <c r="S812" s="384"/>
      <c r="T812" s="1043"/>
      <c r="U812" s="219"/>
      <c r="V812" s="384"/>
      <c r="W812" s="1043"/>
      <c r="X812" s="219"/>
      <c r="Y812" s="384"/>
      <c r="Z812" s="1043"/>
      <c r="AA812" s="219"/>
      <c r="AB812" s="384"/>
      <c r="AC812" s="1043"/>
      <c r="AD812" s="219"/>
      <c r="AE812" s="384"/>
      <c r="AF812" s="1043"/>
      <c r="AG812" s="385"/>
      <c r="AH812" s="228"/>
      <c r="AI812" s="386"/>
      <c r="AJ812" s="228"/>
      <c r="AK812" s="386"/>
      <c r="AL812" s="228"/>
      <c r="AM812" s="386"/>
      <c r="AN812" s="228"/>
      <c r="AO812" s="386"/>
    </row>
    <row r="813" spans="3:41" s="1092" customFormat="1" ht="30.75" customHeight="1">
      <c r="C813" s="1091"/>
      <c r="D813" s="387"/>
      <c r="E813" s="216"/>
      <c r="F813" s="365"/>
      <c r="G813" s="366"/>
      <c r="H813" s="367"/>
      <c r="I813" s="368"/>
      <c r="J813" s="369"/>
      <c r="K813" s="370"/>
      <c r="L813" s="1168"/>
      <c r="M813" s="370"/>
      <c r="N813" s="382"/>
      <c r="O813" s="381"/>
      <c r="P813" s="382"/>
      <c r="Q813" s="383"/>
      <c r="R813" s="219"/>
      <c r="S813" s="384"/>
      <c r="T813" s="1043"/>
      <c r="U813" s="219"/>
      <c r="V813" s="384"/>
      <c r="W813" s="1043"/>
      <c r="X813" s="219"/>
      <c r="Y813" s="384"/>
      <c r="Z813" s="1043"/>
      <c r="AA813" s="219"/>
      <c r="AB813" s="384"/>
      <c r="AC813" s="1043"/>
      <c r="AD813" s="219"/>
      <c r="AE813" s="384"/>
      <c r="AF813" s="1043"/>
      <c r="AG813" s="385"/>
      <c r="AH813" s="228"/>
      <c r="AI813" s="386"/>
      <c r="AJ813" s="228"/>
      <c r="AK813" s="386"/>
      <c r="AL813" s="228"/>
      <c r="AM813" s="386"/>
      <c r="AN813" s="228"/>
      <c r="AO813" s="386"/>
    </row>
    <row r="814" spans="3:41" s="1092" customFormat="1" ht="30.75" customHeight="1">
      <c r="C814" s="1091"/>
      <c r="D814" s="387"/>
      <c r="E814" s="216"/>
      <c r="F814" s="365"/>
      <c r="G814" s="366"/>
      <c r="H814" s="367"/>
      <c r="I814" s="368"/>
      <c r="J814" s="369"/>
      <c r="K814" s="370"/>
      <c r="L814" s="1168"/>
      <c r="M814" s="370"/>
      <c r="N814" s="382"/>
      <c r="O814" s="381"/>
      <c r="P814" s="382"/>
      <c r="Q814" s="383"/>
      <c r="R814" s="219"/>
      <c r="S814" s="384"/>
      <c r="T814" s="1043"/>
      <c r="U814" s="219"/>
      <c r="V814" s="384"/>
      <c r="W814" s="1043"/>
      <c r="X814" s="219"/>
      <c r="Y814" s="384"/>
      <c r="Z814" s="1043"/>
      <c r="AA814" s="219"/>
      <c r="AB814" s="384"/>
      <c r="AC814" s="1043"/>
      <c r="AD814" s="219"/>
      <c r="AE814" s="384"/>
      <c r="AF814" s="1043"/>
      <c r="AG814" s="385"/>
      <c r="AH814" s="228"/>
      <c r="AI814" s="386"/>
      <c r="AJ814" s="228"/>
      <c r="AK814" s="386"/>
      <c r="AL814" s="228"/>
      <c r="AM814" s="386"/>
      <c r="AN814" s="228"/>
      <c r="AO814" s="386"/>
    </row>
    <row r="815" spans="3:41" s="1092" customFormat="1" ht="30.75" customHeight="1">
      <c r="C815" s="1091"/>
      <c r="D815" s="387"/>
      <c r="E815" s="216"/>
      <c r="F815" s="365"/>
      <c r="G815" s="366"/>
      <c r="H815" s="367"/>
      <c r="I815" s="368"/>
      <c r="J815" s="369"/>
      <c r="K815" s="370"/>
      <c r="L815" s="1168"/>
      <c r="M815" s="370"/>
      <c r="N815" s="382"/>
      <c r="O815" s="381"/>
      <c r="P815" s="382"/>
      <c r="Q815" s="383"/>
      <c r="R815" s="219"/>
      <c r="S815" s="384"/>
      <c r="T815" s="1043"/>
      <c r="U815" s="219"/>
      <c r="V815" s="384"/>
      <c r="W815" s="1043"/>
      <c r="X815" s="219"/>
      <c r="Y815" s="384"/>
      <c r="Z815" s="1043"/>
      <c r="AA815" s="219"/>
      <c r="AB815" s="384"/>
      <c r="AC815" s="1043"/>
      <c r="AD815" s="219"/>
      <c r="AE815" s="384"/>
      <c r="AF815" s="1043"/>
      <c r="AG815" s="385"/>
      <c r="AH815" s="228"/>
      <c r="AI815" s="386"/>
      <c r="AJ815" s="228"/>
      <c r="AK815" s="386"/>
      <c r="AL815" s="228"/>
      <c r="AM815" s="386"/>
      <c r="AN815" s="228"/>
      <c r="AO815" s="386"/>
    </row>
    <row r="816" spans="3:41" s="1092" customFormat="1" ht="30.75" customHeight="1">
      <c r="C816" s="1091"/>
      <c r="D816" s="387"/>
      <c r="E816" s="216"/>
      <c r="F816" s="365"/>
      <c r="G816" s="366"/>
      <c r="H816" s="367"/>
      <c r="I816" s="368"/>
      <c r="J816" s="369"/>
      <c r="K816" s="370"/>
      <c r="L816" s="1168"/>
      <c r="M816" s="370"/>
      <c r="N816" s="382"/>
      <c r="O816" s="381"/>
      <c r="P816" s="382"/>
      <c r="Q816" s="383"/>
      <c r="R816" s="219"/>
      <c r="S816" s="384"/>
      <c r="T816" s="1043"/>
      <c r="U816" s="219"/>
      <c r="V816" s="384"/>
      <c r="W816" s="1043"/>
      <c r="X816" s="219"/>
      <c r="Y816" s="384"/>
      <c r="Z816" s="1043"/>
      <c r="AA816" s="219"/>
      <c r="AB816" s="384"/>
      <c r="AC816" s="1043"/>
      <c r="AD816" s="219"/>
      <c r="AE816" s="384"/>
      <c r="AF816" s="1043"/>
      <c r="AG816" s="385"/>
      <c r="AH816" s="228"/>
      <c r="AI816" s="386"/>
      <c r="AJ816" s="228"/>
      <c r="AK816" s="386"/>
      <c r="AL816" s="228"/>
      <c r="AM816" s="386"/>
      <c r="AN816" s="228"/>
      <c r="AO816" s="386"/>
    </row>
    <row r="817" spans="3:41" s="1092" customFormat="1" ht="30.75" customHeight="1">
      <c r="C817" s="1091"/>
      <c r="D817" s="387"/>
      <c r="E817" s="216"/>
      <c r="F817" s="365"/>
      <c r="G817" s="366"/>
      <c r="H817" s="367"/>
      <c r="I817" s="368"/>
      <c r="J817" s="369"/>
      <c r="K817" s="370"/>
      <c r="L817" s="1168"/>
      <c r="M817" s="370"/>
      <c r="N817" s="382"/>
      <c r="O817" s="381"/>
      <c r="P817" s="382"/>
      <c r="Q817" s="383"/>
      <c r="R817" s="219"/>
      <c r="S817" s="384"/>
      <c r="T817" s="1043"/>
      <c r="U817" s="219"/>
      <c r="V817" s="384"/>
      <c r="W817" s="1043"/>
      <c r="X817" s="219"/>
      <c r="Y817" s="384"/>
      <c r="Z817" s="1043"/>
      <c r="AA817" s="219"/>
      <c r="AB817" s="384"/>
      <c r="AC817" s="1043"/>
      <c r="AD817" s="219"/>
      <c r="AE817" s="384"/>
      <c r="AF817" s="1043"/>
      <c r="AG817" s="385"/>
      <c r="AH817" s="228"/>
      <c r="AI817" s="386"/>
      <c r="AJ817" s="228"/>
      <c r="AK817" s="386"/>
      <c r="AL817" s="228"/>
      <c r="AM817" s="386"/>
      <c r="AN817" s="228"/>
      <c r="AO817" s="386"/>
    </row>
    <row r="818" spans="3:41" s="1092" customFormat="1" ht="30.75" customHeight="1">
      <c r="C818" s="1091"/>
      <c r="D818" s="387"/>
      <c r="E818" s="216"/>
      <c r="F818" s="365"/>
      <c r="G818" s="366"/>
      <c r="H818" s="367"/>
      <c r="I818" s="368"/>
      <c r="J818" s="369"/>
      <c r="K818" s="370"/>
      <c r="L818" s="1168"/>
      <c r="M818" s="370"/>
      <c r="N818" s="382"/>
      <c r="O818" s="381"/>
      <c r="P818" s="382"/>
      <c r="Q818" s="383"/>
      <c r="R818" s="219"/>
      <c r="S818" s="384"/>
      <c r="T818" s="1043"/>
      <c r="U818" s="219"/>
      <c r="V818" s="384"/>
      <c r="W818" s="1043"/>
      <c r="X818" s="219"/>
      <c r="Y818" s="384"/>
      <c r="Z818" s="1043"/>
      <c r="AA818" s="219"/>
      <c r="AB818" s="384"/>
      <c r="AC818" s="1043"/>
      <c r="AD818" s="219"/>
      <c r="AE818" s="384"/>
      <c r="AF818" s="1043"/>
      <c r="AG818" s="385"/>
      <c r="AH818" s="228"/>
      <c r="AI818" s="386"/>
      <c r="AJ818" s="228"/>
      <c r="AK818" s="386"/>
      <c r="AL818" s="228"/>
      <c r="AM818" s="386"/>
      <c r="AN818" s="228"/>
      <c r="AO818" s="386"/>
    </row>
    <row r="819" spans="3:41" s="1092" customFormat="1" ht="30.75" customHeight="1">
      <c r="C819" s="1091"/>
      <c r="D819" s="387"/>
      <c r="E819" s="216"/>
      <c r="F819" s="365"/>
      <c r="G819" s="366"/>
      <c r="H819" s="367"/>
      <c r="I819" s="368"/>
      <c r="J819" s="369"/>
      <c r="K819" s="370"/>
      <c r="L819" s="1168"/>
      <c r="M819" s="370"/>
      <c r="N819" s="382"/>
      <c r="O819" s="381"/>
      <c r="P819" s="382"/>
      <c r="Q819" s="383"/>
      <c r="R819" s="219"/>
      <c r="S819" s="384"/>
      <c r="T819" s="1043"/>
      <c r="U819" s="219"/>
      <c r="V819" s="384"/>
      <c r="W819" s="1043"/>
      <c r="X819" s="219"/>
      <c r="Y819" s="384"/>
      <c r="Z819" s="1043"/>
      <c r="AA819" s="219"/>
      <c r="AB819" s="384"/>
      <c r="AC819" s="1043"/>
      <c r="AD819" s="219"/>
      <c r="AE819" s="384"/>
      <c r="AF819" s="1043"/>
      <c r="AG819" s="385"/>
      <c r="AH819" s="228"/>
      <c r="AI819" s="386"/>
      <c r="AJ819" s="228"/>
      <c r="AK819" s="386"/>
      <c r="AL819" s="228"/>
      <c r="AM819" s="386"/>
      <c r="AN819" s="228"/>
      <c r="AO819" s="386"/>
    </row>
    <row r="820" spans="3:41" s="1092" customFormat="1" ht="30.75" customHeight="1">
      <c r="C820" s="1091"/>
      <c r="D820" s="387"/>
      <c r="E820" s="216"/>
      <c r="F820" s="365"/>
      <c r="G820" s="366"/>
      <c r="H820" s="367"/>
      <c r="I820" s="368"/>
      <c r="J820" s="369"/>
      <c r="K820" s="370"/>
      <c r="L820" s="1168"/>
      <c r="M820" s="370"/>
      <c r="N820" s="382"/>
      <c r="O820" s="381"/>
      <c r="P820" s="382"/>
      <c r="Q820" s="383"/>
      <c r="R820" s="219"/>
      <c r="S820" s="384"/>
      <c r="T820" s="1043"/>
      <c r="U820" s="219"/>
      <c r="V820" s="384"/>
      <c r="W820" s="1043"/>
      <c r="X820" s="219"/>
      <c r="Y820" s="384"/>
      <c r="Z820" s="1043"/>
      <c r="AA820" s="219"/>
      <c r="AB820" s="384"/>
      <c r="AC820" s="1043"/>
      <c r="AD820" s="219"/>
      <c r="AE820" s="384"/>
      <c r="AF820" s="1043"/>
      <c r="AG820" s="385"/>
      <c r="AH820" s="228"/>
      <c r="AI820" s="386"/>
      <c r="AJ820" s="228"/>
      <c r="AK820" s="386"/>
      <c r="AL820" s="228"/>
      <c r="AM820" s="386"/>
      <c r="AN820" s="228"/>
      <c r="AO820" s="386"/>
    </row>
    <row r="821" spans="3:41" s="1092" customFormat="1" ht="30.75" customHeight="1">
      <c r="C821" s="1091"/>
      <c r="D821" s="387"/>
      <c r="E821" s="216"/>
      <c r="F821" s="365"/>
      <c r="G821" s="366"/>
      <c r="H821" s="367"/>
      <c r="I821" s="368"/>
      <c r="J821" s="369"/>
      <c r="K821" s="370"/>
      <c r="L821" s="1168"/>
      <c r="M821" s="370"/>
      <c r="N821" s="382"/>
      <c r="O821" s="381"/>
      <c r="P821" s="382"/>
      <c r="Q821" s="383"/>
      <c r="R821" s="219"/>
      <c r="S821" s="384"/>
      <c r="T821" s="1043"/>
      <c r="U821" s="219"/>
      <c r="V821" s="384"/>
      <c r="W821" s="1043"/>
      <c r="X821" s="219"/>
      <c r="Y821" s="384"/>
      <c r="Z821" s="1043"/>
      <c r="AA821" s="219"/>
      <c r="AB821" s="384"/>
      <c r="AC821" s="1043"/>
      <c r="AD821" s="219"/>
      <c r="AE821" s="384"/>
      <c r="AF821" s="1043"/>
      <c r="AG821" s="385"/>
      <c r="AH821" s="228"/>
      <c r="AI821" s="386"/>
      <c r="AJ821" s="228"/>
      <c r="AK821" s="386"/>
      <c r="AL821" s="228"/>
      <c r="AM821" s="386"/>
      <c r="AN821" s="228"/>
      <c r="AO821" s="386"/>
    </row>
    <row r="822" spans="3:41" s="1092" customFormat="1" ht="30.75" customHeight="1">
      <c r="C822" s="1091"/>
      <c r="D822" s="387"/>
      <c r="E822" s="216"/>
      <c r="F822" s="365"/>
      <c r="G822" s="366"/>
      <c r="H822" s="367"/>
      <c r="I822" s="368"/>
      <c r="J822" s="369"/>
      <c r="K822" s="370"/>
      <c r="L822" s="1168"/>
      <c r="M822" s="370"/>
      <c r="N822" s="382"/>
      <c r="O822" s="381"/>
      <c r="P822" s="382"/>
      <c r="Q822" s="383"/>
      <c r="R822" s="219"/>
      <c r="S822" s="384"/>
      <c r="T822" s="1043"/>
      <c r="U822" s="219"/>
      <c r="V822" s="384"/>
      <c r="W822" s="1043"/>
      <c r="X822" s="219"/>
      <c r="Y822" s="384"/>
      <c r="Z822" s="1043"/>
      <c r="AA822" s="219"/>
      <c r="AB822" s="384"/>
      <c r="AC822" s="1043"/>
      <c r="AD822" s="219"/>
      <c r="AE822" s="384"/>
      <c r="AF822" s="1043"/>
      <c r="AG822" s="385"/>
      <c r="AH822" s="228"/>
      <c r="AI822" s="386"/>
      <c r="AJ822" s="228"/>
      <c r="AK822" s="386"/>
      <c r="AL822" s="228"/>
      <c r="AM822" s="386"/>
      <c r="AN822" s="228"/>
      <c r="AO822" s="386"/>
    </row>
    <row r="823" spans="3:41" s="1092" customFormat="1" ht="30.75" customHeight="1">
      <c r="C823" s="1091"/>
      <c r="D823" s="387"/>
      <c r="E823" s="216"/>
      <c r="F823" s="365"/>
      <c r="G823" s="366"/>
      <c r="H823" s="367"/>
      <c r="I823" s="368"/>
      <c r="J823" s="369"/>
      <c r="K823" s="370"/>
      <c r="L823" s="1168"/>
      <c r="M823" s="370"/>
      <c r="N823" s="382"/>
      <c r="O823" s="381"/>
      <c r="P823" s="382"/>
      <c r="Q823" s="383"/>
      <c r="R823" s="219"/>
      <c r="S823" s="384"/>
      <c r="T823" s="1043"/>
      <c r="U823" s="219"/>
      <c r="V823" s="384"/>
      <c r="W823" s="1043"/>
      <c r="X823" s="219"/>
      <c r="Y823" s="384"/>
      <c r="Z823" s="1043"/>
      <c r="AA823" s="219"/>
      <c r="AB823" s="384"/>
      <c r="AC823" s="1043"/>
      <c r="AD823" s="219"/>
      <c r="AE823" s="384"/>
      <c r="AF823" s="1043"/>
      <c r="AG823" s="385"/>
      <c r="AH823" s="228"/>
      <c r="AI823" s="386"/>
      <c r="AJ823" s="228"/>
      <c r="AK823" s="386"/>
      <c r="AL823" s="228"/>
      <c r="AM823" s="386"/>
      <c r="AN823" s="228"/>
      <c r="AO823" s="386"/>
    </row>
    <row r="824" spans="3:41" s="1092" customFormat="1" ht="30.75" customHeight="1">
      <c r="C824" s="1091"/>
      <c r="D824" s="387"/>
      <c r="E824" s="216"/>
      <c r="F824" s="365"/>
      <c r="G824" s="366"/>
      <c r="H824" s="367"/>
      <c r="I824" s="368"/>
      <c r="J824" s="369"/>
      <c r="K824" s="370"/>
      <c r="L824" s="1168"/>
      <c r="M824" s="370"/>
      <c r="N824" s="382"/>
      <c r="O824" s="381"/>
      <c r="P824" s="382"/>
      <c r="Q824" s="383"/>
      <c r="R824" s="219"/>
      <c r="S824" s="384"/>
      <c r="T824" s="1043"/>
      <c r="U824" s="219"/>
      <c r="V824" s="384"/>
      <c r="W824" s="1043"/>
      <c r="X824" s="219"/>
      <c r="Y824" s="384"/>
      <c r="Z824" s="1043"/>
      <c r="AA824" s="219"/>
      <c r="AB824" s="384"/>
      <c r="AC824" s="1043"/>
      <c r="AD824" s="219"/>
      <c r="AE824" s="384"/>
      <c r="AF824" s="1043"/>
      <c r="AG824" s="385"/>
      <c r="AH824" s="228"/>
      <c r="AI824" s="386"/>
      <c r="AJ824" s="228"/>
      <c r="AK824" s="386"/>
      <c r="AL824" s="228"/>
      <c r="AM824" s="386"/>
      <c r="AN824" s="228"/>
      <c r="AO824" s="386"/>
    </row>
    <row r="825" spans="3:41" s="1092" customFormat="1" ht="30.75" customHeight="1">
      <c r="C825" s="1091"/>
      <c r="D825" s="387"/>
      <c r="E825" s="216"/>
      <c r="F825" s="365"/>
      <c r="G825" s="366"/>
      <c r="H825" s="367"/>
      <c r="I825" s="368"/>
      <c r="J825" s="369"/>
      <c r="K825" s="370"/>
      <c r="L825" s="1168"/>
      <c r="M825" s="370"/>
      <c r="N825" s="382"/>
      <c r="O825" s="381"/>
      <c r="P825" s="382"/>
      <c r="Q825" s="383"/>
      <c r="R825" s="219"/>
      <c r="S825" s="384"/>
      <c r="T825" s="1043"/>
      <c r="U825" s="219"/>
      <c r="V825" s="384"/>
      <c r="W825" s="1043"/>
      <c r="X825" s="219"/>
      <c r="Y825" s="384"/>
      <c r="Z825" s="1043"/>
      <c r="AA825" s="219"/>
      <c r="AB825" s="384"/>
      <c r="AC825" s="1043"/>
      <c r="AD825" s="219"/>
      <c r="AE825" s="384"/>
      <c r="AF825" s="1043"/>
      <c r="AG825" s="385"/>
      <c r="AH825" s="228"/>
      <c r="AI825" s="386"/>
      <c r="AJ825" s="228"/>
      <c r="AK825" s="386"/>
      <c r="AL825" s="228"/>
      <c r="AM825" s="386"/>
      <c r="AN825" s="228"/>
      <c r="AO825" s="386"/>
    </row>
    <row r="826" spans="3:41" s="1092" customFormat="1" ht="30.75" customHeight="1">
      <c r="C826" s="1091"/>
      <c r="D826" s="387"/>
      <c r="E826" s="216"/>
      <c r="F826" s="365"/>
      <c r="G826" s="366"/>
      <c r="H826" s="367"/>
      <c r="I826" s="368"/>
      <c r="J826" s="369"/>
      <c r="K826" s="370"/>
      <c r="L826" s="1168"/>
      <c r="M826" s="370"/>
      <c r="N826" s="382"/>
      <c r="O826" s="381"/>
      <c r="P826" s="382"/>
      <c r="Q826" s="383"/>
      <c r="R826" s="219"/>
      <c r="S826" s="384"/>
      <c r="T826" s="1043"/>
      <c r="U826" s="219"/>
      <c r="V826" s="384"/>
      <c r="W826" s="1043"/>
      <c r="X826" s="219"/>
      <c r="Y826" s="384"/>
      <c r="Z826" s="1043"/>
      <c r="AA826" s="219"/>
      <c r="AB826" s="384"/>
      <c r="AC826" s="1043"/>
      <c r="AD826" s="219"/>
      <c r="AE826" s="384"/>
      <c r="AF826" s="1043"/>
      <c r="AG826" s="385"/>
      <c r="AH826" s="228"/>
      <c r="AI826" s="386"/>
      <c r="AJ826" s="228"/>
      <c r="AK826" s="386"/>
      <c r="AL826" s="228"/>
      <c r="AM826" s="386"/>
      <c r="AN826" s="228"/>
      <c r="AO826" s="386"/>
    </row>
    <row r="827" spans="3:41" s="1092" customFormat="1" ht="30.75" customHeight="1">
      <c r="C827" s="1091"/>
      <c r="D827" s="387"/>
      <c r="E827" s="216"/>
      <c r="F827" s="365"/>
      <c r="G827" s="366"/>
      <c r="H827" s="367"/>
      <c r="I827" s="368"/>
      <c r="J827" s="369"/>
      <c r="K827" s="370"/>
      <c r="L827" s="1168"/>
      <c r="M827" s="370"/>
      <c r="N827" s="382"/>
      <c r="O827" s="381"/>
      <c r="P827" s="382"/>
      <c r="Q827" s="383"/>
      <c r="R827" s="219"/>
      <c r="S827" s="384"/>
      <c r="T827" s="1043"/>
      <c r="U827" s="219"/>
      <c r="V827" s="384"/>
      <c r="W827" s="1043"/>
      <c r="X827" s="219"/>
      <c r="Y827" s="384"/>
      <c r="Z827" s="1043"/>
      <c r="AA827" s="219"/>
      <c r="AB827" s="384"/>
      <c r="AC827" s="1043"/>
      <c r="AD827" s="219"/>
      <c r="AE827" s="384"/>
      <c r="AF827" s="1043"/>
      <c r="AG827" s="385"/>
      <c r="AH827" s="228"/>
      <c r="AI827" s="386"/>
      <c r="AJ827" s="228"/>
      <c r="AK827" s="386"/>
      <c r="AL827" s="228"/>
      <c r="AM827" s="386"/>
      <c r="AN827" s="228"/>
      <c r="AO827" s="386"/>
    </row>
    <row r="828" spans="3:41" s="1092" customFormat="1" ht="30.75" customHeight="1">
      <c r="C828" s="1091"/>
      <c r="D828" s="387"/>
      <c r="E828" s="216"/>
      <c r="F828" s="365"/>
      <c r="G828" s="366"/>
      <c r="H828" s="367"/>
      <c r="I828" s="368"/>
      <c r="J828" s="369"/>
      <c r="K828" s="370"/>
      <c r="L828" s="1168"/>
      <c r="M828" s="370"/>
      <c r="N828" s="382"/>
      <c r="O828" s="381"/>
      <c r="P828" s="382"/>
      <c r="Q828" s="383"/>
      <c r="R828" s="219"/>
      <c r="S828" s="384"/>
      <c r="T828" s="1043"/>
      <c r="U828" s="219"/>
      <c r="V828" s="384"/>
      <c r="W828" s="1043"/>
      <c r="X828" s="219"/>
      <c r="Y828" s="384"/>
      <c r="Z828" s="1043"/>
      <c r="AA828" s="219"/>
      <c r="AB828" s="384"/>
      <c r="AC828" s="1043"/>
      <c r="AD828" s="219"/>
      <c r="AE828" s="384"/>
      <c r="AF828" s="1043"/>
      <c r="AG828" s="385"/>
      <c r="AH828" s="228"/>
      <c r="AI828" s="386"/>
      <c r="AJ828" s="228"/>
      <c r="AK828" s="386"/>
      <c r="AL828" s="228"/>
      <c r="AM828" s="386"/>
      <c r="AN828" s="228"/>
      <c r="AO828" s="386"/>
    </row>
    <row r="829" spans="3:41" s="1092" customFormat="1" ht="30.75" customHeight="1">
      <c r="C829" s="1091"/>
      <c r="D829" s="387"/>
      <c r="E829" s="216"/>
      <c r="F829" s="365"/>
      <c r="G829" s="366"/>
      <c r="H829" s="367"/>
      <c r="I829" s="368"/>
      <c r="J829" s="369"/>
      <c r="K829" s="370"/>
      <c r="L829" s="1168"/>
      <c r="M829" s="370"/>
      <c r="N829" s="382"/>
      <c r="O829" s="381"/>
      <c r="P829" s="382"/>
      <c r="Q829" s="383"/>
      <c r="R829" s="219"/>
      <c r="S829" s="384"/>
      <c r="T829" s="1043"/>
      <c r="U829" s="219"/>
      <c r="V829" s="384"/>
      <c r="W829" s="1043"/>
      <c r="X829" s="219"/>
      <c r="Y829" s="384"/>
      <c r="Z829" s="1043"/>
      <c r="AA829" s="219"/>
      <c r="AB829" s="384"/>
      <c r="AC829" s="1043"/>
      <c r="AD829" s="219"/>
      <c r="AE829" s="384"/>
      <c r="AF829" s="1043"/>
      <c r="AG829" s="385"/>
      <c r="AH829" s="228"/>
      <c r="AI829" s="386"/>
      <c r="AJ829" s="228"/>
      <c r="AK829" s="386"/>
      <c r="AL829" s="228"/>
      <c r="AM829" s="386"/>
      <c r="AN829" s="228"/>
      <c r="AO829" s="386"/>
    </row>
    <row r="830" spans="3:41" s="1092" customFormat="1" ht="30.75" customHeight="1">
      <c r="C830" s="1091"/>
      <c r="D830" s="387"/>
      <c r="E830" s="216"/>
      <c r="F830" s="365"/>
      <c r="G830" s="366"/>
      <c r="H830" s="367"/>
      <c r="I830" s="368"/>
      <c r="J830" s="369"/>
      <c r="K830" s="370"/>
      <c r="L830" s="1168"/>
      <c r="M830" s="370"/>
      <c r="N830" s="382"/>
      <c r="O830" s="381"/>
      <c r="P830" s="382"/>
      <c r="Q830" s="383"/>
      <c r="R830" s="219"/>
      <c r="S830" s="384"/>
      <c r="T830" s="1043"/>
      <c r="U830" s="219"/>
      <c r="V830" s="384"/>
      <c r="W830" s="1043"/>
      <c r="X830" s="219"/>
      <c r="Y830" s="384"/>
      <c r="Z830" s="1043"/>
      <c r="AA830" s="219"/>
      <c r="AB830" s="384"/>
      <c r="AC830" s="1043"/>
      <c r="AD830" s="219"/>
      <c r="AE830" s="384"/>
      <c r="AF830" s="1043"/>
      <c r="AG830" s="385"/>
      <c r="AH830" s="228"/>
      <c r="AI830" s="386"/>
      <c r="AJ830" s="228"/>
      <c r="AK830" s="386"/>
      <c r="AL830" s="228"/>
      <c r="AM830" s="386"/>
      <c r="AN830" s="228"/>
      <c r="AO830" s="386"/>
    </row>
    <row r="831" spans="3:41" s="1092" customFormat="1" ht="30.75" customHeight="1">
      <c r="C831" s="1091"/>
      <c r="D831" s="387"/>
      <c r="E831" s="216"/>
      <c r="F831" s="365"/>
      <c r="G831" s="366"/>
      <c r="H831" s="367"/>
      <c r="I831" s="368"/>
      <c r="J831" s="369"/>
      <c r="K831" s="370"/>
      <c r="L831" s="1168"/>
      <c r="M831" s="370"/>
      <c r="N831" s="382"/>
      <c r="O831" s="381"/>
      <c r="P831" s="382"/>
      <c r="Q831" s="383"/>
      <c r="R831" s="219"/>
      <c r="S831" s="384"/>
      <c r="T831" s="1043"/>
      <c r="U831" s="219"/>
      <c r="V831" s="384"/>
      <c r="W831" s="1043"/>
      <c r="X831" s="219"/>
      <c r="Y831" s="384"/>
      <c r="Z831" s="1043"/>
      <c r="AA831" s="219"/>
      <c r="AB831" s="384"/>
      <c r="AC831" s="1043"/>
      <c r="AD831" s="219"/>
      <c r="AE831" s="384"/>
      <c r="AF831" s="1043"/>
      <c r="AG831" s="385"/>
      <c r="AH831" s="228"/>
      <c r="AI831" s="386"/>
      <c r="AJ831" s="228"/>
      <c r="AK831" s="386"/>
      <c r="AL831" s="228"/>
      <c r="AM831" s="386"/>
      <c r="AN831" s="228"/>
      <c r="AO831" s="386"/>
    </row>
    <row r="832" spans="3:41" s="1092" customFormat="1" ht="30.75" customHeight="1">
      <c r="C832" s="1091"/>
      <c r="D832" s="387"/>
      <c r="E832" s="216"/>
      <c r="F832" s="365"/>
      <c r="G832" s="366"/>
      <c r="H832" s="367"/>
      <c r="I832" s="368"/>
      <c r="J832" s="369"/>
      <c r="K832" s="370"/>
      <c r="L832" s="1168"/>
      <c r="M832" s="370"/>
      <c r="N832" s="382"/>
      <c r="O832" s="381"/>
      <c r="P832" s="382"/>
      <c r="Q832" s="383"/>
      <c r="R832" s="219"/>
      <c r="S832" s="384"/>
      <c r="T832" s="1043"/>
      <c r="U832" s="219"/>
      <c r="V832" s="384"/>
      <c r="W832" s="1043"/>
      <c r="X832" s="219"/>
      <c r="Y832" s="384"/>
      <c r="Z832" s="1043"/>
      <c r="AA832" s="219"/>
      <c r="AB832" s="384"/>
      <c r="AC832" s="1043"/>
      <c r="AD832" s="219"/>
      <c r="AE832" s="384"/>
      <c r="AF832" s="1043"/>
      <c r="AG832" s="385"/>
      <c r="AH832" s="228"/>
      <c r="AI832" s="386"/>
      <c r="AJ832" s="228"/>
      <c r="AK832" s="386"/>
      <c r="AL832" s="228"/>
      <c r="AM832" s="386"/>
      <c r="AN832" s="228"/>
      <c r="AO832" s="386"/>
    </row>
    <row r="833" spans="3:41" s="1092" customFormat="1" ht="30.75" customHeight="1">
      <c r="C833" s="1091"/>
      <c r="D833" s="387"/>
      <c r="E833" s="216"/>
      <c r="F833" s="365"/>
      <c r="G833" s="366"/>
      <c r="H833" s="367"/>
      <c r="I833" s="368"/>
      <c r="J833" s="369"/>
      <c r="K833" s="370"/>
      <c r="L833" s="1168"/>
      <c r="M833" s="370"/>
      <c r="N833" s="382"/>
      <c r="O833" s="381"/>
      <c r="P833" s="382"/>
      <c r="Q833" s="383"/>
      <c r="R833" s="219"/>
      <c r="S833" s="384"/>
      <c r="T833" s="1043"/>
      <c r="U833" s="219"/>
      <c r="V833" s="384"/>
      <c r="W833" s="1043"/>
      <c r="X833" s="219"/>
      <c r="Y833" s="384"/>
      <c r="Z833" s="1043"/>
      <c r="AA833" s="219"/>
      <c r="AB833" s="384"/>
      <c r="AC833" s="1043"/>
      <c r="AD833" s="219"/>
      <c r="AE833" s="384"/>
      <c r="AF833" s="1043"/>
      <c r="AG833" s="385"/>
      <c r="AH833" s="228"/>
      <c r="AI833" s="386"/>
      <c r="AJ833" s="228"/>
      <c r="AK833" s="386"/>
      <c r="AL833" s="228"/>
      <c r="AM833" s="386"/>
      <c r="AN833" s="228"/>
      <c r="AO833" s="386"/>
    </row>
    <row r="834" spans="3:41" s="1092" customFormat="1" ht="30.75" customHeight="1">
      <c r="C834" s="1091"/>
      <c r="D834" s="387"/>
      <c r="E834" s="216"/>
      <c r="F834" s="365"/>
      <c r="G834" s="366"/>
      <c r="H834" s="367"/>
      <c r="I834" s="368"/>
      <c r="J834" s="369"/>
      <c r="K834" s="370"/>
      <c r="L834" s="1168"/>
      <c r="M834" s="370"/>
      <c r="N834" s="382"/>
      <c r="O834" s="381"/>
      <c r="P834" s="382"/>
      <c r="Q834" s="383"/>
      <c r="R834" s="219"/>
      <c r="S834" s="384"/>
      <c r="T834" s="1043"/>
      <c r="U834" s="219"/>
      <c r="V834" s="384"/>
      <c r="W834" s="1043"/>
      <c r="X834" s="219"/>
      <c r="Y834" s="384"/>
      <c r="Z834" s="1043"/>
      <c r="AA834" s="219"/>
      <c r="AB834" s="384"/>
      <c r="AC834" s="1043"/>
      <c r="AD834" s="219"/>
      <c r="AE834" s="384"/>
      <c r="AF834" s="1043"/>
      <c r="AG834" s="385"/>
      <c r="AH834" s="228"/>
      <c r="AI834" s="386"/>
      <c r="AJ834" s="228"/>
      <c r="AK834" s="386"/>
      <c r="AL834" s="228"/>
      <c r="AM834" s="386"/>
      <c r="AN834" s="228"/>
      <c r="AO834" s="386"/>
    </row>
    <row r="835" spans="3:41" s="1092" customFormat="1" ht="30.75" customHeight="1">
      <c r="C835" s="1091"/>
      <c r="D835" s="387"/>
      <c r="E835" s="216"/>
      <c r="F835" s="365"/>
      <c r="G835" s="366"/>
      <c r="H835" s="367"/>
      <c r="I835" s="368"/>
      <c r="J835" s="369"/>
      <c r="K835" s="370"/>
      <c r="L835" s="1168"/>
      <c r="M835" s="370"/>
      <c r="N835" s="382"/>
      <c r="O835" s="381"/>
      <c r="P835" s="382"/>
      <c r="Q835" s="383"/>
      <c r="R835" s="219"/>
      <c r="S835" s="384"/>
      <c r="T835" s="1043"/>
      <c r="U835" s="219"/>
      <c r="V835" s="384"/>
      <c r="W835" s="1043"/>
      <c r="X835" s="219"/>
      <c r="Y835" s="384"/>
      <c r="Z835" s="1043"/>
      <c r="AA835" s="219"/>
      <c r="AB835" s="384"/>
      <c r="AC835" s="1043"/>
      <c r="AD835" s="219"/>
      <c r="AE835" s="384"/>
      <c r="AF835" s="1043"/>
      <c r="AG835" s="385"/>
      <c r="AH835" s="228"/>
      <c r="AI835" s="386"/>
      <c r="AJ835" s="228"/>
      <c r="AK835" s="386"/>
      <c r="AL835" s="228"/>
      <c r="AM835" s="386"/>
      <c r="AN835" s="228"/>
      <c r="AO835" s="386"/>
    </row>
    <row r="836" spans="3:41" s="1092" customFormat="1" ht="30.75" customHeight="1">
      <c r="C836" s="1091"/>
      <c r="D836" s="387"/>
      <c r="E836" s="216"/>
      <c r="F836" s="365"/>
      <c r="G836" s="366"/>
      <c r="H836" s="367"/>
      <c r="I836" s="368"/>
      <c r="J836" s="369"/>
      <c r="K836" s="370"/>
      <c r="L836" s="1168"/>
      <c r="M836" s="370"/>
      <c r="N836" s="382"/>
      <c r="O836" s="381"/>
      <c r="P836" s="382"/>
      <c r="Q836" s="383"/>
      <c r="R836" s="219"/>
      <c r="S836" s="384"/>
      <c r="T836" s="1043"/>
      <c r="U836" s="219"/>
      <c r="V836" s="384"/>
      <c r="W836" s="1043"/>
      <c r="X836" s="219"/>
      <c r="Y836" s="384"/>
      <c r="Z836" s="1043"/>
      <c r="AA836" s="219"/>
      <c r="AB836" s="384"/>
      <c r="AC836" s="1043"/>
      <c r="AD836" s="219"/>
      <c r="AE836" s="384"/>
      <c r="AF836" s="1043"/>
      <c r="AG836" s="385"/>
      <c r="AH836" s="228"/>
      <c r="AI836" s="386"/>
      <c r="AJ836" s="228"/>
      <c r="AK836" s="386"/>
      <c r="AL836" s="228"/>
      <c r="AM836" s="386"/>
      <c r="AN836" s="228"/>
      <c r="AO836" s="386"/>
    </row>
    <row r="837" spans="3:41" s="1092" customFormat="1" ht="30.75" customHeight="1">
      <c r="C837" s="1091"/>
      <c r="D837" s="387"/>
      <c r="E837" s="216"/>
      <c r="F837" s="365"/>
      <c r="G837" s="366"/>
      <c r="H837" s="367"/>
      <c r="I837" s="368"/>
      <c r="J837" s="369"/>
      <c r="K837" s="370"/>
      <c r="L837" s="1168"/>
      <c r="M837" s="370"/>
      <c r="N837" s="382"/>
      <c r="O837" s="381"/>
      <c r="P837" s="382"/>
      <c r="Q837" s="383"/>
      <c r="R837" s="219"/>
      <c r="S837" s="384"/>
      <c r="T837" s="1043"/>
      <c r="U837" s="219"/>
      <c r="V837" s="384"/>
      <c r="W837" s="1043"/>
      <c r="X837" s="219"/>
      <c r="Y837" s="384"/>
      <c r="Z837" s="1043"/>
      <c r="AA837" s="219"/>
      <c r="AB837" s="384"/>
      <c r="AC837" s="1043"/>
      <c r="AD837" s="219"/>
      <c r="AE837" s="384"/>
      <c r="AF837" s="1043"/>
      <c r="AG837" s="385"/>
      <c r="AH837" s="228"/>
      <c r="AI837" s="386"/>
      <c r="AJ837" s="228"/>
      <c r="AK837" s="386"/>
      <c r="AL837" s="228"/>
      <c r="AM837" s="386"/>
      <c r="AN837" s="228"/>
      <c r="AO837" s="386"/>
    </row>
    <row r="838" spans="3:41" s="1092" customFormat="1" ht="30.75" customHeight="1">
      <c r="C838" s="1091"/>
      <c r="D838" s="387"/>
      <c r="E838" s="216"/>
      <c r="F838" s="365"/>
      <c r="G838" s="366"/>
      <c r="H838" s="367"/>
      <c r="I838" s="368"/>
      <c r="J838" s="369"/>
      <c r="K838" s="370"/>
      <c r="L838" s="1168"/>
      <c r="M838" s="370"/>
      <c r="N838" s="382"/>
      <c r="O838" s="381"/>
      <c r="P838" s="382"/>
      <c r="Q838" s="383"/>
      <c r="R838" s="219"/>
      <c r="S838" s="384"/>
      <c r="T838" s="1043"/>
      <c r="U838" s="219"/>
      <c r="V838" s="384"/>
      <c r="W838" s="1043"/>
      <c r="X838" s="219"/>
      <c r="Y838" s="384"/>
      <c r="Z838" s="1043"/>
      <c r="AA838" s="219"/>
      <c r="AB838" s="384"/>
      <c r="AC838" s="1043"/>
      <c r="AD838" s="219"/>
      <c r="AE838" s="384"/>
      <c r="AF838" s="1043"/>
      <c r="AG838" s="385"/>
      <c r="AH838" s="228"/>
      <c r="AI838" s="386"/>
      <c r="AJ838" s="228"/>
      <c r="AK838" s="386"/>
      <c r="AL838" s="228"/>
      <c r="AM838" s="386"/>
      <c r="AN838" s="228"/>
      <c r="AO838" s="386"/>
    </row>
    <row r="839" spans="3:41" s="1092" customFormat="1" ht="30.75" customHeight="1">
      <c r="C839" s="1091"/>
      <c r="D839" s="387"/>
      <c r="E839" s="216"/>
      <c r="F839" s="365"/>
      <c r="G839" s="366"/>
      <c r="H839" s="367"/>
      <c r="I839" s="368"/>
      <c r="J839" s="369"/>
      <c r="K839" s="370"/>
      <c r="L839" s="1168"/>
      <c r="M839" s="370"/>
      <c r="N839" s="382"/>
      <c r="O839" s="381"/>
      <c r="P839" s="382"/>
      <c r="Q839" s="383"/>
      <c r="R839" s="219"/>
      <c r="S839" s="384"/>
      <c r="T839" s="1043"/>
      <c r="U839" s="219"/>
      <c r="V839" s="384"/>
      <c r="W839" s="1043"/>
      <c r="X839" s="219"/>
      <c r="Y839" s="384"/>
      <c r="Z839" s="1043"/>
      <c r="AA839" s="219"/>
      <c r="AB839" s="384"/>
      <c r="AC839" s="1043"/>
      <c r="AD839" s="219"/>
      <c r="AE839" s="384"/>
      <c r="AF839" s="1043"/>
      <c r="AG839" s="385"/>
      <c r="AH839" s="228"/>
      <c r="AI839" s="386"/>
      <c r="AJ839" s="228"/>
      <c r="AK839" s="386"/>
      <c r="AL839" s="228"/>
      <c r="AM839" s="386"/>
      <c r="AN839" s="228"/>
      <c r="AO839" s="386"/>
    </row>
    <row r="840" spans="3:41" s="1092" customFormat="1" ht="30.75" customHeight="1">
      <c r="C840" s="1091"/>
      <c r="D840" s="387"/>
      <c r="E840" s="216"/>
      <c r="F840" s="365"/>
      <c r="G840" s="366"/>
      <c r="H840" s="367"/>
      <c r="I840" s="368"/>
      <c r="J840" s="369"/>
      <c r="K840" s="370"/>
      <c r="L840" s="1168"/>
      <c r="M840" s="370"/>
      <c r="N840" s="382"/>
      <c r="O840" s="381"/>
      <c r="P840" s="382"/>
      <c r="Q840" s="383"/>
      <c r="R840" s="219"/>
      <c r="S840" s="384"/>
      <c r="T840" s="1043"/>
      <c r="U840" s="219"/>
      <c r="V840" s="384"/>
      <c r="W840" s="1043"/>
      <c r="X840" s="219"/>
      <c r="Y840" s="384"/>
      <c r="Z840" s="1043"/>
      <c r="AA840" s="219"/>
      <c r="AB840" s="384"/>
      <c r="AC840" s="1043"/>
      <c r="AD840" s="219"/>
      <c r="AE840" s="384"/>
      <c r="AF840" s="1043"/>
      <c r="AG840" s="385"/>
      <c r="AH840" s="228"/>
      <c r="AI840" s="386"/>
      <c r="AJ840" s="228"/>
      <c r="AK840" s="386"/>
      <c r="AL840" s="228"/>
      <c r="AM840" s="386"/>
      <c r="AN840" s="228"/>
      <c r="AO840" s="386"/>
    </row>
    <row r="841" spans="3:41" s="1092" customFormat="1" ht="30.75" customHeight="1">
      <c r="C841" s="1091"/>
      <c r="D841" s="387"/>
      <c r="E841" s="216"/>
      <c r="F841" s="365"/>
      <c r="G841" s="366"/>
      <c r="H841" s="367"/>
      <c r="I841" s="368"/>
      <c r="J841" s="369"/>
      <c r="K841" s="370"/>
      <c r="L841" s="1168"/>
      <c r="M841" s="370"/>
      <c r="N841" s="382"/>
      <c r="O841" s="381"/>
      <c r="P841" s="382"/>
      <c r="Q841" s="383"/>
      <c r="R841" s="219"/>
      <c r="S841" s="384"/>
      <c r="T841" s="1043"/>
      <c r="U841" s="219"/>
      <c r="V841" s="384"/>
      <c r="W841" s="1043"/>
      <c r="X841" s="219"/>
      <c r="Y841" s="384"/>
      <c r="Z841" s="1043"/>
      <c r="AA841" s="219"/>
      <c r="AB841" s="384"/>
      <c r="AC841" s="1043"/>
      <c r="AD841" s="219"/>
      <c r="AE841" s="384"/>
      <c r="AF841" s="1043"/>
      <c r="AG841" s="385"/>
      <c r="AH841" s="228"/>
      <c r="AI841" s="386"/>
      <c r="AJ841" s="228"/>
      <c r="AK841" s="386"/>
      <c r="AL841" s="228"/>
      <c r="AM841" s="386"/>
      <c r="AN841" s="228"/>
      <c r="AO841" s="386"/>
    </row>
    <row r="842" spans="3:41" s="1092" customFormat="1" ht="30.75" customHeight="1">
      <c r="C842" s="1091"/>
      <c r="D842" s="387"/>
      <c r="E842" s="216"/>
      <c r="F842" s="365"/>
      <c r="G842" s="366"/>
      <c r="H842" s="367"/>
      <c r="I842" s="368"/>
      <c r="J842" s="369"/>
      <c r="K842" s="370"/>
      <c r="L842" s="1168"/>
      <c r="M842" s="370"/>
      <c r="N842" s="382"/>
      <c r="O842" s="381"/>
      <c r="P842" s="382"/>
      <c r="Q842" s="383"/>
      <c r="R842" s="219"/>
      <c r="S842" s="384"/>
      <c r="T842" s="1043"/>
      <c r="U842" s="219"/>
      <c r="V842" s="384"/>
      <c r="W842" s="1043"/>
      <c r="X842" s="219"/>
      <c r="Y842" s="384"/>
      <c r="Z842" s="1043"/>
      <c r="AA842" s="219"/>
      <c r="AB842" s="384"/>
      <c r="AC842" s="1043"/>
      <c r="AD842" s="219"/>
      <c r="AE842" s="384"/>
      <c r="AF842" s="1043"/>
      <c r="AG842" s="385"/>
      <c r="AH842" s="228"/>
      <c r="AI842" s="386"/>
      <c r="AJ842" s="228"/>
      <c r="AK842" s="386"/>
      <c r="AL842" s="228"/>
      <c r="AM842" s="386"/>
      <c r="AN842" s="228"/>
      <c r="AO842" s="386"/>
    </row>
    <row r="843" spans="3:41" s="1092" customFormat="1" ht="30.75" customHeight="1">
      <c r="C843" s="1091"/>
      <c r="D843" s="387"/>
      <c r="E843" s="216"/>
      <c r="F843" s="365"/>
      <c r="G843" s="366"/>
      <c r="H843" s="367"/>
      <c r="I843" s="368"/>
      <c r="J843" s="369"/>
      <c r="K843" s="370"/>
      <c r="L843" s="1168"/>
      <c r="M843" s="370"/>
      <c r="N843" s="382"/>
      <c r="O843" s="381"/>
      <c r="P843" s="382"/>
      <c r="Q843" s="383"/>
      <c r="R843" s="219"/>
      <c r="S843" s="384"/>
      <c r="T843" s="1043"/>
      <c r="U843" s="219"/>
      <c r="V843" s="384"/>
      <c r="W843" s="1043"/>
      <c r="X843" s="219"/>
      <c r="Y843" s="384"/>
      <c r="Z843" s="1043"/>
      <c r="AA843" s="219"/>
      <c r="AB843" s="384"/>
      <c r="AC843" s="1043"/>
      <c r="AD843" s="219"/>
      <c r="AE843" s="384"/>
      <c r="AF843" s="1043"/>
      <c r="AG843" s="385"/>
      <c r="AH843" s="228"/>
      <c r="AI843" s="386"/>
      <c r="AJ843" s="228"/>
      <c r="AK843" s="386"/>
      <c r="AL843" s="228"/>
      <c r="AM843" s="386"/>
      <c r="AN843" s="228"/>
      <c r="AO843" s="386"/>
    </row>
    <row r="844" spans="3:41" s="1092" customFormat="1" ht="30.75" customHeight="1">
      <c r="C844" s="1091"/>
      <c r="D844" s="387"/>
      <c r="E844" s="216"/>
      <c r="F844" s="365"/>
      <c r="G844" s="366"/>
      <c r="H844" s="367"/>
      <c r="I844" s="368"/>
      <c r="J844" s="369"/>
      <c r="K844" s="370"/>
      <c r="L844" s="1168"/>
      <c r="M844" s="370"/>
      <c r="N844" s="382"/>
      <c r="O844" s="381"/>
      <c r="P844" s="382"/>
      <c r="Q844" s="383"/>
      <c r="R844" s="219"/>
      <c r="S844" s="384"/>
      <c r="T844" s="1043"/>
      <c r="U844" s="219"/>
      <c r="V844" s="384"/>
      <c r="W844" s="1043"/>
      <c r="X844" s="219"/>
      <c r="Y844" s="384"/>
      <c r="Z844" s="1043"/>
      <c r="AA844" s="219"/>
      <c r="AB844" s="384"/>
      <c r="AC844" s="1043"/>
      <c r="AD844" s="219"/>
      <c r="AE844" s="384"/>
      <c r="AF844" s="1043"/>
      <c r="AG844" s="385"/>
      <c r="AH844" s="228"/>
      <c r="AI844" s="386"/>
      <c r="AJ844" s="228"/>
      <c r="AK844" s="386"/>
      <c r="AL844" s="228"/>
      <c r="AM844" s="386"/>
      <c r="AN844" s="228"/>
      <c r="AO844" s="386"/>
    </row>
    <row r="845" spans="3:41" s="1092" customFormat="1" ht="30.75" customHeight="1">
      <c r="C845" s="1091"/>
      <c r="D845" s="387"/>
      <c r="E845" s="216"/>
      <c r="F845" s="365"/>
      <c r="G845" s="366"/>
      <c r="H845" s="367"/>
      <c r="I845" s="368"/>
      <c r="J845" s="369"/>
      <c r="K845" s="370"/>
      <c r="L845" s="1168"/>
      <c r="M845" s="370"/>
      <c r="N845" s="382"/>
      <c r="O845" s="381"/>
      <c r="P845" s="382"/>
      <c r="Q845" s="383"/>
      <c r="R845" s="219"/>
      <c r="S845" s="384"/>
      <c r="T845" s="1043"/>
      <c r="U845" s="219"/>
      <c r="V845" s="384"/>
      <c r="W845" s="1043"/>
      <c r="X845" s="219"/>
      <c r="Y845" s="384"/>
      <c r="Z845" s="1043"/>
      <c r="AA845" s="219"/>
      <c r="AB845" s="384"/>
      <c r="AC845" s="1043"/>
      <c r="AD845" s="219"/>
      <c r="AE845" s="384"/>
      <c r="AF845" s="1043"/>
      <c r="AG845" s="385"/>
      <c r="AH845" s="228"/>
      <c r="AI845" s="386"/>
      <c r="AJ845" s="228"/>
      <c r="AK845" s="386"/>
      <c r="AL845" s="228"/>
      <c r="AM845" s="386"/>
      <c r="AN845" s="228"/>
      <c r="AO845" s="386"/>
    </row>
    <row r="846" spans="3:41" s="1092" customFormat="1" ht="30.75" customHeight="1">
      <c r="C846" s="1091"/>
      <c r="D846" s="387"/>
      <c r="E846" s="216"/>
      <c r="F846" s="365"/>
      <c r="G846" s="366"/>
      <c r="H846" s="367"/>
      <c r="I846" s="368"/>
      <c r="J846" s="369"/>
      <c r="K846" s="370"/>
      <c r="L846" s="1168"/>
      <c r="M846" s="370"/>
      <c r="N846" s="382"/>
      <c r="O846" s="381"/>
      <c r="P846" s="382"/>
      <c r="Q846" s="383"/>
      <c r="R846" s="219"/>
      <c r="S846" s="384"/>
      <c r="T846" s="1043"/>
      <c r="U846" s="219"/>
      <c r="V846" s="384"/>
      <c r="W846" s="1043"/>
      <c r="X846" s="219"/>
      <c r="Y846" s="384"/>
      <c r="Z846" s="1043"/>
      <c r="AA846" s="219"/>
      <c r="AB846" s="384"/>
      <c r="AC846" s="1043"/>
      <c r="AD846" s="219"/>
      <c r="AE846" s="384"/>
      <c r="AF846" s="1043"/>
      <c r="AG846" s="385"/>
      <c r="AH846" s="228"/>
      <c r="AI846" s="386"/>
      <c r="AJ846" s="228"/>
      <c r="AK846" s="386"/>
      <c r="AL846" s="228"/>
      <c r="AM846" s="386"/>
      <c r="AN846" s="228"/>
      <c r="AO846" s="386"/>
    </row>
    <row r="847" spans="3:41" s="1092" customFormat="1" ht="30.75" customHeight="1">
      <c r="C847" s="1091"/>
      <c r="D847" s="387"/>
      <c r="E847" s="216"/>
      <c r="F847" s="365"/>
      <c r="G847" s="366"/>
      <c r="H847" s="367"/>
      <c r="I847" s="368"/>
      <c r="J847" s="369"/>
      <c r="K847" s="370"/>
      <c r="L847" s="1168"/>
      <c r="M847" s="370"/>
      <c r="N847" s="382"/>
      <c r="O847" s="381"/>
      <c r="P847" s="382"/>
      <c r="Q847" s="383"/>
      <c r="R847" s="219"/>
      <c r="S847" s="384"/>
      <c r="T847" s="1043"/>
      <c r="U847" s="219"/>
      <c r="V847" s="384"/>
      <c r="W847" s="1043"/>
      <c r="X847" s="219"/>
      <c r="Y847" s="384"/>
      <c r="Z847" s="1043"/>
      <c r="AA847" s="219"/>
      <c r="AB847" s="384"/>
      <c r="AC847" s="1043"/>
      <c r="AD847" s="219"/>
      <c r="AE847" s="384"/>
      <c r="AF847" s="1043"/>
      <c r="AG847" s="385"/>
      <c r="AH847" s="228"/>
      <c r="AI847" s="386"/>
      <c r="AJ847" s="228"/>
      <c r="AK847" s="386"/>
      <c r="AL847" s="228"/>
      <c r="AM847" s="386"/>
      <c r="AN847" s="228"/>
      <c r="AO847" s="386"/>
    </row>
    <row r="848" spans="3:41" s="1092" customFormat="1" ht="30.75" customHeight="1">
      <c r="C848" s="1091"/>
      <c r="D848" s="387"/>
      <c r="E848" s="216"/>
      <c r="F848" s="365"/>
      <c r="G848" s="366"/>
      <c r="H848" s="367"/>
      <c r="I848" s="368"/>
      <c r="J848" s="369"/>
      <c r="K848" s="370"/>
      <c r="L848" s="1168"/>
      <c r="M848" s="370"/>
      <c r="N848" s="382"/>
      <c r="O848" s="381"/>
      <c r="P848" s="382"/>
      <c r="Q848" s="383"/>
      <c r="R848" s="219"/>
      <c r="S848" s="384"/>
      <c r="T848" s="1043"/>
      <c r="U848" s="219"/>
      <c r="V848" s="384"/>
      <c r="W848" s="1043"/>
      <c r="X848" s="219"/>
      <c r="Y848" s="384"/>
      <c r="Z848" s="1043"/>
      <c r="AA848" s="219"/>
      <c r="AB848" s="384"/>
      <c r="AC848" s="1043"/>
      <c r="AD848" s="219"/>
      <c r="AE848" s="384"/>
      <c r="AF848" s="1043"/>
      <c r="AG848" s="385"/>
      <c r="AH848" s="228"/>
      <c r="AI848" s="386"/>
      <c r="AJ848" s="228"/>
      <c r="AK848" s="386"/>
      <c r="AL848" s="228"/>
      <c r="AM848" s="386"/>
      <c r="AN848" s="228"/>
      <c r="AO848" s="386"/>
    </row>
    <row r="849" spans="3:41" s="1092" customFormat="1" ht="30.75" customHeight="1">
      <c r="C849" s="1091"/>
      <c r="D849" s="387"/>
      <c r="E849" s="216"/>
      <c r="F849" s="365"/>
      <c r="G849" s="366"/>
      <c r="H849" s="367"/>
      <c r="I849" s="368"/>
      <c r="J849" s="369"/>
      <c r="K849" s="370"/>
      <c r="L849" s="1168"/>
      <c r="M849" s="370"/>
      <c r="N849" s="382"/>
      <c r="O849" s="381"/>
      <c r="P849" s="382"/>
      <c r="Q849" s="383"/>
      <c r="R849" s="219"/>
      <c r="S849" s="384"/>
      <c r="T849" s="1043"/>
      <c r="U849" s="219"/>
      <c r="V849" s="384"/>
      <c r="W849" s="1043"/>
      <c r="X849" s="219"/>
      <c r="Y849" s="384"/>
      <c r="Z849" s="1043"/>
      <c r="AA849" s="219"/>
      <c r="AB849" s="384"/>
      <c r="AC849" s="1043"/>
      <c r="AD849" s="219"/>
      <c r="AE849" s="384"/>
      <c r="AF849" s="1043"/>
      <c r="AG849" s="385"/>
      <c r="AH849" s="228"/>
      <c r="AI849" s="386"/>
      <c r="AJ849" s="228"/>
      <c r="AK849" s="386"/>
      <c r="AL849" s="228"/>
      <c r="AM849" s="386"/>
      <c r="AN849" s="228"/>
      <c r="AO849" s="386"/>
    </row>
    <row r="850" spans="3:41" s="1092" customFormat="1" ht="30.75" customHeight="1">
      <c r="C850" s="1091"/>
      <c r="D850" s="387"/>
      <c r="E850" s="216"/>
      <c r="F850" s="365"/>
      <c r="G850" s="366"/>
      <c r="H850" s="367"/>
      <c r="I850" s="368"/>
      <c r="J850" s="369"/>
      <c r="K850" s="370"/>
      <c r="L850" s="1168"/>
      <c r="M850" s="370"/>
      <c r="N850" s="382"/>
      <c r="O850" s="381"/>
      <c r="P850" s="382"/>
      <c r="Q850" s="383"/>
      <c r="R850" s="219"/>
      <c r="S850" s="384"/>
      <c r="T850" s="1043"/>
      <c r="U850" s="219"/>
      <c r="V850" s="384"/>
      <c r="W850" s="1043"/>
      <c r="X850" s="219"/>
      <c r="Y850" s="384"/>
      <c r="Z850" s="1043"/>
      <c r="AA850" s="219"/>
      <c r="AB850" s="384"/>
      <c r="AC850" s="1043"/>
      <c r="AD850" s="219"/>
      <c r="AE850" s="384"/>
      <c r="AF850" s="1043"/>
      <c r="AG850" s="385"/>
      <c r="AH850" s="228"/>
      <c r="AI850" s="386"/>
      <c r="AJ850" s="228"/>
      <c r="AK850" s="386"/>
      <c r="AL850" s="228"/>
      <c r="AM850" s="386"/>
      <c r="AN850" s="228"/>
      <c r="AO850" s="386"/>
    </row>
    <row r="851" spans="3:41" s="1092" customFormat="1" ht="30.75" customHeight="1">
      <c r="C851" s="1091"/>
      <c r="D851" s="387"/>
      <c r="E851" s="216"/>
      <c r="F851" s="365"/>
      <c r="G851" s="366"/>
      <c r="H851" s="367"/>
      <c r="I851" s="368"/>
      <c r="J851" s="369"/>
      <c r="K851" s="370"/>
      <c r="L851" s="1168"/>
      <c r="M851" s="370"/>
      <c r="N851" s="382"/>
      <c r="O851" s="381"/>
      <c r="P851" s="382"/>
      <c r="Q851" s="383"/>
      <c r="R851" s="219"/>
      <c r="S851" s="384"/>
      <c r="T851" s="1043"/>
      <c r="U851" s="219"/>
      <c r="V851" s="384"/>
      <c r="W851" s="1043"/>
      <c r="X851" s="219"/>
      <c r="Y851" s="384"/>
      <c r="Z851" s="1043"/>
      <c r="AA851" s="219"/>
      <c r="AB851" s="384"/>
      <c r="AC851" s="1043"/>
      <c r="AD851" s="219"/>
      <c r="AE851" s="384"/>
      <c r="AF851" s="1043"/>
      <c r="AG851" s="385"/>
      <c r="AH851" s="228"/>
      <c r="AI851" s="386"/>
      <c r="AJ851" s="228"/>
      <c r="AK851" s="386"/>
      <c r="AL851" s="228"/>
      <c r="AM851" s="386"/>
      <c r="AN851" s="228"/>
      <c r="AO851" s="386"/>
    </row>
    <row r="852" spans="3:41" s="1092" customFormat="1" ht="30.75" customHeight="1">
      <c r="C852" s="1091"/>
      <c r="D852" s="387"/>
      <c r="E852" s="216"/>
      <c r="F852" s="365"/>
      <c r="G852" s="366"/>
      <c r="H852" s="367"/>
      <c r="I852" s="368"/>
      <c r="J852" s="369"/>
      <c r="K852" s="370"/>
      <c r="L852" s="1168"/>
      <c r="M852" s="370"/>
      <c r="N852" s="382"/>
      <c r="O852" s="381"/>
      <c r="P852" s="382"/>
      <c r="Q852" s="383"/>
      <c r="R852" s="219"/>
      <c r="S852" s="384"/>
      <c r="T852" s="1043"/>
      <c r="U852" s="219"/>
      <c r="V852" s="384"/>
      <c r="W852" s="1043"/>
      <c r="X852" s="219"/>
      <c r="Y852" s="384"/>
      <c r="Z852" s="1043"/>
      <c r="AA852" s="219"/>
      <c r="AB852" s="384"/>
      <c r="AC852" s="1043"/>
      <c r="AD852" s="219"/>
      <c r="AE852" s="384"/>
      <c r="AF852" s="1043"/>
      <c r="AG852" s="385"/>
      <c r="AH852" s="228"/>
      <c r="AI852" s="386"/>
      <c r="AJ852" s="228"/>
      <c r="AK852" s="386"/>
      <c r="AL852" s="228"/>
      <c r="AM852" s="386"/>
      <c r="AN852" s="228"/>
      <c r="AO852" s="386"/>
    </row>
    <row r="853" spans="3:41" s="1092" customFormat="1" ht="30.75" customHeight="1">
      <c r="C853" s="1091"/>
      <c r="D853" s="387"/>
      <c r="E853" s="216"/>
      <c r="F853" s="365"/>
      <c r="G853" s="366"/>
      <c r="H853" s="367"/>
      <c r="I853" s="368"/>
      <c r="J853" s="369"/>
      <c r="K853" s="370"/>
      <c r="L853" s="1168"/>
      <c r="M853" s="370"/>
      <c r="N853" s="382"/>
      <c r="O853" s="381"/>
      <c r="P853" s="382"/>
      <c r="Q853" s="383"/>
      <c r="R853" s="219"/>
      <c r="S853" s="384"/>
      <c r="T853" s="1043"/>
      <c r="U853" s="219"/>
      <c r="V853" s="384"/>
      <c r="W853" s="1043"/>
      <c r="X853" s="219"/>
      <c r="Y853" s="384"/>
      <c r="Z853" s="1043"/>
      <c r="AA853" s="219"/>
      <c r="AB853" s="384"/>
      <c r="AC853" s="1043"/>
      <c r="AD853" s="219"/>
      <c r="AE853" s="384"/>
      <c r="AF853" s="1043"/>
      <c r="AG853" s="385"/>
      <c r="AH853" s="228"/>
      <c r="AI853" s="386"/>
      <c r="AJ853" s="228"/>
      <c r="AK853" s="386"/>
      <c r="AL853" s="228"/>
      <c r="AM853" s="386"/>
      <c r="AN853" s="228"/>
      <c r="AO853" s="386"/>
    </row>
    <row r="854" spans="3:41" s="1092" customFormat="1" ht="30.75" customHeight="1">
      <c r="C854" s="1091"/>
      <c r="D854" s="387"/>
      <c r="E854" s="216"/>
      <c r="F854" s="365"/>
      <c r="G854" s="366"/>
      <c r="H854" s="367"/>
      <c r="I854" s="368"/>
      <c r="J854" s="369"/>
      <c r="K854" s="370"/>
      <c r="L854" s="1168"/>
      <c r="M854" s="370"/>
      <c r="N854" s="382"/>
      <c r="O854" s="381"/>
      <c r="P854" s="382"/>
      <c r="Q854" s="383"/>
      <c r="R854" s="219"/>
      <c r="S854" s="384"/>
      <c r="T854" s="1043"/>
      <c r="U854" s="219"/>
      <c r="V854" s="384"/>
      <c r="W854" s="1043"/>
      <c r="X854" s="219"/>
      <c r="Y854" s="384"/>
      <c r="Z854" s="1043"/>
      <c r="AA854" s="219"/>
      <c r="AB854" s="384"/>
      <c r="AC854" s="1043"/>
      <c r="AD854" s="219"/>
      <c r="AE854" s="384"/>
      <c r="AF854" s="1043"/>
      <c r="AG854" s="385"/>
      <c r="AH854" s="228"/>
      <c r="AI854" s="386"/>
      <c r="AJ854" s="228"/>
      <c r="AK854" s="386"/>
      <c r="AL854" s="228"/>
      <c r="AM854" s="386"/>
      <c r="AN854" s="228"/>
      <c r="AO854" s="386"/>
    </row>
    <row r="855" spans="3:41" s="1092" customFormat="1" ht="30.75" customHeight="1">
      <c r="C855" s="1091"/>
      <c r="D855" s="387"/>
      <c r="E855" s="216"/>
      <c r="F855" s="365"/>
      <c r="G855" s="366"/>
      <c r="H855" s="367"/>
      <c r="I855" s="368"/>
      <c r="J855" s="369"/>
      <c r="K855" s="370"/>
      <c r="L855" s="1168"/>
      <c r="M855" s="370"/>
      <c r="N855" s="382"/>
      <c r="O855" s="381"/>
      <c r="P855" s="382"/>
      <c r="Q855" s="383"/>
      <c r="R855" s="219"/>
      <c r="S855" s="384"/>
      <c r="T855" s="1043"/>
      <c r="U855" s="219"/>
      <c r="V855" s="384"/>
      <c r="W855" s="1043"/>
      <c r="X855" s="219"/>
      <c r="Y855" s="384"/>
      <c r="Z855" s="1043"/>
      <c r="AA855" s="219"/>
      <c r="AB855" s="384"/>
      <c r="AC855" s="1043"/>
      <c r="AD855" s="219"/>
      <c r="AE855" s="384"/>
      <c r="AF855" s="1043"/>
      <c r="AG855" s="385"/>
      <c r="AH855" s="228"/>
      <c r="AI855" s="386"/>
      <c r="AJ855" s="228"/>
      <c r="AK855" s="386"/>
      <c r="AL855" s="228"/>
      <c r="AM855" s="386"/>
      <c r="AN855" s="228"/>
      <c r="AO855" s="386"/>
    </row>
    <row r="856" spans="3:41" s="1092" customFormat="1" ht="30.75" customHeight="1">
      <c r="C856" s="1091"/>
      <c r="D856" s="387"/>
      <c r="E856" s="216"/>
      <c r="F856" s="365"/>
      <c r="G856" s="366"/>
      <c r="H856" s="367"/>
      <c r="I856" s="368"/>
      <c r="J856" s="369"/>
      <c r="K856" s="370"/>
      <c r="L856" s="1168"/>
      <c r="M856" s="370"/>
      <c r="N856" s="382"/>
      <c r="O856" s="381"/>
      <c r="P856" s="382"/>
      <c r="Q856" s="383"/>
      <c r="R856" s="219"/>
      <c r="S856" s="384"/>
      <c r="T856" s="1043"/>
      <c r="U856" s="219"/>
      <c r="V856" s="384"/>
      <c r="W856" s="1043"/>
      <c r="X856" s="219"/>
      <c r="Y856" s="384"/>
      <c r="Z856" s="1043"/>
      <c r="AA856" s="219"/>
      <c r="AB856" s="384"/>
      <c r="AC856" s="1043"/>
      <c r="AD856" s="219"/>
      <c r="AE856" s="384"/>
      <c r="AF856" s="1043"/>
      <c r="AG856" s="385"/>
      <c r="AH856" s="228"/>
      <c r="AI856" s="386"/>
      <c r="AJ856" s="228"/>
      <c r="AK856" s="386"/>
      <c r="AL856" s="228"/>
      <c r="AM856" s="386"/>
      <c r="AN856" s="228"/>
      <c r="AO856" s="386"/>
    </row>
    <row r="857" spans="3:41" s="1092" customFormat="1" ht="30.75" customHeight="1">
      <c r="C857" s="1091"/>
      <c r="D857" s="387"/>
      <c r="E857" s="216"/>
      <c r="F857" s="365"/>
      <c r="G857" s="366"/>
      <c r="H857" s="367"/>
      <c r="I857" s="368"/>
      <c r="J857" s="369"/>
      <c r="K857" s="370"/>
      <c r="L857" s="1168"/>
      <c r="M857" s="370"/>
      <c r="N857" s="382"/>
      <c r="O857" s="381"/>
      <c r="P857" s="382"/>
      <c r="Q857" s="383"/>
      <c r="R857" s="219"/>
      <c r="S857" s="384"/>
      <c r="T857" s="1043"/>
      <c r="U857" s="219"/>
      <c r="V857" s="384"/>
      <c r="W857" s="1043"/>
      <c r="X857" s="219"/>
      <c r="Y857" s="384"/>
      <c r="Z857" s="1043"/>
      <c r="AA857" s="219"/>
      <c r="AB857" s="384"/>
      <c r="AC857" s="1043"/>
      <c r="AD857" s="219"/>
      <c r="AE857" s="384"/>
      <c r="AF857" s="1043"/>
      <c r="AG857" s="385"/>
      <c r="AH857" s="228"/>
      <c r="AI857" s="386"/>
      <c r="AJ857" s="228"/>
      <c r="AK857" s="386"/>
      <c r="AL857" s="228"/>
      <c r="AM857" s="386"/>
      <c r="AN857" s="228"/>
      <c r="AO857" s="386"/>
    </row>
    <row r="858" spans="3:41" s="1092" customFormat="1" ht="30.75" customHeight="1">
      <c r="C858" s="1091"/>
      <c r="D858" s="387"/>
      <c r="E858" s="216"/>
      <c r="F858" s="365"/>
      <c r="G858" s="366"/>
      <c r="H858" s="367"/>
      <c r="I858" s="368"/>
      <c r="J858" s="369"/>
      <c r="K858" s="370"/>
      <c r="L858" s="1168"/>
      <c r="M858" s="370"/>
      <c r="N858" s="382"/>
      <c r="O858" s="381"/>
      <c r="P858" s="382"/>
      <c r="Q858" s="383"/>
      <c r="R858" s="219"/>
      <c r="S858" s="384"/>
      <c r="T858" s="1043"/>
      <c r="U858" s="219"/>
      <c r="V858" s="384"/>
      <c r="W858" s="1043"/>
      <c r="X858" s="219"/>
      <c r="Y858" s="384"/>
      <c r="Z858" s="1043"/>
      <c r="AA858" s="219"/>
      <c r="AB858" s="384"/>
      <c r="AC858" s="1043"/>
      <c r="AD858" s="219"/>
      <c r="AE858" s="384"/>
      <c r="AF858" s="1043"/>
      <c r="AG858" s="385"/>
      <c r="AH858" s="228"/>
      <c r="AI858" s="386"/>
      <c r="AJ858" s="228"/>
      <c r="AK858" s="386"/>
      <c r="AL858" s="228"/>
      <c r="AM858" s="386"/>
      <c r="AN858" s="228"/>
      <c r="AO858" s="386"/>
    </row>
    <row r="859" spans="3:41" s="1092" customFormat="1" ht="30.75" customHeight="1">
      <c r="C859" s="1091"/>
      <c r="D859" s="387"/>
      <c r="E859" s="216"/>
      <c r="F859" s="365"/>
      <c r="G859" s="366"/>
      <c r="H859" s="367"/>
      <c r="I859" s="368"/>
      <c r="J859" s="369"/>
      <c r="K859" s="370"/>
      <c r="L859" s="1168"/>
      <c r="M859" s="370"/>
      <c r="N859" s="382"/>
      <c r="O859" s="381"/>
      <c r="P859" s="382"/>
      <c r="Q859" s="383"/>
      <c r="R859" s="219"/>
      <c r="S859" s="384"/>
      <c r="T859" s="1043"/>
      <c r="U859" s="219"/>
      <c r="V859" s="384"/>
      <c r="W859" s="1043"/>
      <c r="X859" s="219"/>
      <c r="Y859" s="384"/>
      <c r="Z859" s="1043"/>
      <c r="AA859" s="219"/>
      <c r="AB859" s="384"/>
      <c r="AC859" s="1043"/>
      <c r="AD859" s="219"/>
      <c r="AE859" s="384"/>
      <c r="AF859" s="1043"/>
      <c r="AG859" s="385"/>
      <c r="AH859" s="228"/>
      <c r="AI859" s="386"/>
      <c r="AJ859" s="228"/>
      <c r="AK859" s="386"/>
      <c r="AL859" s="228"/>
      <c r="AM859" s="386"/>
      <c r="AN859" s="228"/>
      <c r="AO859" s="386"/>
    </row>
    <row r="860" spans="3:41" s="1092" customFormat="1" ht="30.75" customHeight="1">
      <c r="C860" s="1091"/>
      <c r="D860" s="387"/>
      <c r="E860" s="216"/>
      <c r="F860" s="365"/>
      <c r="G860" s="366"/>
      <c r="H860" s="367"/>
      <c r="I860" s="368"/>
      <c r="J860" s="369"/>
      <c r="K860" s="370"/>
      <c r="L860" s="1168"/>
      <c r="M860" s="370"/>
      <c r="N860" s="382"/>
      <c r="O860" s="381"/>
      <c r="P860" s="382"/>
      <c r="Q860" s="383"/>
      <c r="R860" s="219"/>
      <c r="S860" s="384"/>
      <c r="T860" s="1043"/>
      <c r="U860" s="219"/>
      <c r="V860" s="384"/>
      <c r="W860" s="1043"/>
      <c r="X860" s="219"/>
      <c r="Y860" s="384"/>
      <c r="Z860" s="1043"/>
      <c r="AA860" s="219"/>
      <c r="AB860" s="384"/>
      <c r="AC860" s="1043"/>
      <c r="AD860" s="219"/>
      <c r="AE860" s="384"/>
      <c r="AF860" s="1043"/>
      <c r="AG860" s="385"/>
      <c r="AH860" s="228"/>
      <c r="AI860" s="386"/>
      <c r="AJ860" s="228"/>
      <c r="AK860" s="386"/>
      <c r="AL860" s="228"/>
      <c r="AM860" s="386"/>
      <c r="AN860" s="228"/>
      <c r="AO860" s="386"/>
    </row>
    <row r="861" spans="3:41" s="1092" customFormat="1" ht="30.75" customHeight="1">
      <c r="C861" s="1091"/>
      <c r="D861" s="387"/>
      <c r="E861" s="216"/>
      <c r="F861" s="365"/>
      <c r="G861" s="366"/>
      <c r="H861" s="367"/>
      <c r="I861" s="368"/>
      <c r="J861" s="369"/>
      <c r="K861" s="370"/>
      <c r="L861" s="1168"/>
      <c r="M861" s="370"/>
      <c r="N861" s="382"/>
      <c r="O861" s="381"/>
      <c r="P861" s="382"/>
      <c r="Q861" s="383"/>
      <c r="R861" s="219"/>
      <c r="S861" s="384"/>
      <c r="T861" s="1043"/>
      <c r="U861" s="219"/>
      <c r="V861" s="384"/>
      <c r="W861" s="1043"/>
      <c r="X861" s="219"/>
      <c r="Y861" s="384"/>
      <c r="Z861" s="1043"/>
      <c r="AA861" s="219"/>
      <c r="AB861" s="384"/>
      <c r="AC861" s="1043"/>
      <c r="AD861" s="219"/>
      <c r="AE861" s="384"/>
      <c r="AF861" s="1043"/>
      <c r="AG861" s="385"/>
      <c r="AH861" s="228"/>
      <c r="AI861" s="386"/>
      <c r="AJ861" s="228"/>
      <c r="AK861" s="386"/>
      <c r="AL861" s="228"/>
      <c r="AM861" s="386"/>
      <c r="AN861" s="228"/>
      <c r="AO861" s="386"/>
    </row>
    <row r="862" spans="3:41" s="1092" customFormat="1" ht="30.75" customHeight="1">
      <c r="C862" s="1091"/>
      <c r="D862" s="387"/>
      <c r="E862" s="216"/>
      <c r="F862" s="365"/>
      <c r="G862" s="366"/>
      <c r="H862" s="367"/>
      <c r="I862" s="368"/>
      <c r="J862" s="369"/>
      <c r="K862" s="370"/>
      <c r="L862" s="1168"/>
      <c r="M862" s="370"/>
      <c r="N862" s="382"/>
      <c r="O862" s="381"/>
      <c r="P862" s="382"/>
      <c r="Q862" s="383"/>
      <c r="R862" s="219"/>
      <c r="S862" s="384"/>
      <c r="T862" s="1043"/>
      <c r="U862" s="219"/>
      <c r="V862" s="384"/>
      <c r="W862" s="1043"/>
      <c r="X862" s="219"/>
      <c r="Y862" s="384"/>
      <c r="Z862" s="1043"/>
      <c r="AA862" s="219"/>
      <c r="AB862" s="384"/>
      <c r="AC862" s="1043"/>
      <c r="AD862" s="219"/>
      <c r="AE862" s="384"/>
      <c r="AF862" s="1043"/>
      <c r="AG862" s="385"/>
      <c r="AH862" s="228"/>
      <c r="AI862" s="386"/>
      <c r="AJ862" s="228"/>
      <c r="AK862" s="386"/>
      <c r="AL862" s="228"/>
      <c r="AM862" s="386"/>
      <c r="AN862" s="228"/>
      <c r="AO862" s="386"/>
    </row>
    <row r="863" spans="3:41" s="1092" customFormat="1" ht="30.75" customHeight="1">
      <c r="C863" s="1091"/>
      <c r="D863" s="387"/>
      <c r="E863" s="216"/>
      <c r="F863" s="365"/>
      <c r="G863" s="366"/>
      <c r="H863" s="367"/>
      <c r="I863" s="368"/>
      <c r="J863" s="369"/>
      <c r="K863" s="370"/>
      <c r="L863" s="1168"/>
      <c r="M863" s="370"/>
      <c r="N863" s="382"/>
      <c r="O863" s="381"/>
      <c r="P863" s="382"/>
      <c r="Q863" s="383"/>
      <c r="R863" s="219"/>
      <c r="S863" s="384"/>
      <c r="T863" s="1043"/>
      <c r="U863" s="219"/>
      <c r="V863" s="384"/>
      <c r="W863" s="1043"/>
      <c r="X863" s="219"/>
      <c r="Y863" s="384"/>
      <c r="Z863" s="1043"/>
      <c r="AA863" s="219"/>
      <c r="AB863" s="384"/>
      <c r="AC863" s="1043"/>
      <c r="AD863" s="219"/>
      <c r="AE863" s="384"/>
      <c r="AF863" s="1043"/>
      <c r="AG863" s="385"/>
      <c r="AH863" s="228"/>
      <c r="AI863" s="386"/>
      <c r="AJ863" s="228"/>
      <c r="AK863" s="386"/>
      <c r="AL863" s="228"/>
      <c r="AM863" s="386"/>
      <c r="AN863" s="228"/>
      <c r="AO863" s="386"/>
    </row>
    <row r="864" spans="3:41" s="1092" customFormat="1" ht="30.75" customHeight="1">
      <c r="C864" s="1091"/>
      <c r="D864" s="387"/>
      <c r="E864" s="216"/>
      <c r="F864" s="365"/>
      <c r="G864" s="366"/>
      <c r="H864" s="367"/>
      <c r="I864" s="368"/>
      <c r="J864" s="369"/>
      <c r="K864" s="370"/>
      <c r="L864" s="1168"/>
      <c r="M864" s="370"/>
      <c r="N864" s="382"/>
      <c r="O864" s="381"/>
      <c r="P864" s="382"/>
      <c r="Q864" s="383"/>
      <c r="R864" s="219"/>
      <c r="S864" s="384"/>
      <c r="T864" s="1043"/>
      <c r="U864" s="219"/>
      <c r="V864" s="384"/>
      <c r="W864" s="1043"/>
      <c r="X864" s="219"/>
      <c r="Y864" s="384"/>
      <c r="Z864" s="1043"/>
      <c r="AA864" s="219"/>
      <c r="AB864" s="384"/>
      <c r="AC864" s="1043"/>
      <c r="AD864" s="219"/>
      <c r="AE864" s="384"/>
      <c r="AF864" s="1043"/>
      <c r="AG864" s="385"/>
      <c r="AH864" s="228"/>
      <c r="AI864" s="386"/>
      <c r="AJ864" s="228"/>
      <c r="AK864" s="386"/>
      <c r="AL864" s="228"/>
      <c r="AM864" s="386"/>
      <c r="AN864" s="228"/>
      <c r="AO864" s="386"/>
    </row>
    <row r="865" spans="3:41" s="1092" customFormat="1" ht="30.75" customHeight="1">
      <c r="C865" s="1091"/>
      <c r="D865" s="387"/>
      <c r="E865" s="216"/>
      <c r="F865" s="365"/>
      <c r="G865" s="366"/>
      <c r="H865" s="367"/>
      <c r="I865" s="368"/>
      <c r="J865" s="369"/>
      <c r="K865" s="370"/>
      <c r="L865" s="1168"/>
      <c r="M865" s="370"/>
      <c r="N865" s="382"/>
      <c r="O865" s="381"/>
      <c r="P865" s="382"/>
      <c r="Q865" s="383"/>
      <c r="R865" s="219"/>
      <c r="S865" s="384"/>
      <c r="T865" s="1043"/>
      <c r="U865" s="219"/>
      <c r="V865" s="384"/>
      <c r="W865" s="1043"/>
      <c r="X865" s="219"/>
      <c r="Y865" s="384"/>
      <c r="Z865" s="1043"/>
      <c r="AA865" s="219"/>
      <c r="AB865" s="384"/>
      <c r="AC865" s="1043"/>
      <c r="AD865" s="219"/>
      <c r="AE865" s="384"/>
      <c r="AF865" s="1043"/>
      <c r="AG865" s="385"/>
      <c r="AH865" s="228"/>
      <c r="AI865" s="386"/>
      <c r="AJ865" s="228"/>
      <c r="AK865" s="386"/>
      <c r="AL865" s="228"/>
      <c r="AM865" s="386"/>
      <c r="AN865" s="228"/>
      <c r="AO865" s="386"/>
    </row>
    <row r="866" spans="3:41" s="1092" customFormat="1" ht="30.75" customHeight="1">
      <c r="C866" s="1091"/>
      <c r="D866" s="387"/>
      <c r="E866" s="216"/>
      <c r="F866" s="365"/>
      <c r="G866" s="366"/>
      <c r="H866" s="367"/>
      <c r="I866" s="368"/>
      <c r="J866" s="369"/>
      <c r="K866" s="370"/>
      <c r="L866" s="1168"/>
      <c r="M866" s="370"/>
      <c r="N866" s="382"/>
      <c r="O866" s="381"/>
      <c r="P866" s="382"/>
      <c r="Q866" s="383"/>
      <c r="R866" s="219"/>
      <c r="S866" s="384"/>
      <c r="T866" s="1043"/>
      <c r="U866" s="219"/>
      <c r="V866" s="384"/>
      <c r="W866" s="1043"/>
      <c r="X866" s="219"/>
      <c r="Y866" s="384"/>
      <c r="Z866" s="1043"/>
      <c r="AA866" s="219"/>
      <c r="AB866" s="384"/>
      <c r="AC866" s="1043"/>
      <c r="AD866" s="219"/>
      <c r="AE866" s="384"/>
      <c r="AF866" s="1043"/>
      <c r="AG866" s="385"/>
      <c r="AH866" s="228"/>
      <c r="AI866" s="386"/>
      <c r="AJ866" s="228"/>
      <c r="AK866" s="386"/>
      <c r="AL866" s="228"/>
      <c r="AM866" s="386"/>
      <c r="AN866" s="228"/>
      <c r="AO866" s="386"/>
    </row>
    <row r="867" spans="3:41" s="1092" customFormat="1" ht="30.75" customHeight="1">
      <c r="C867" s="1091"/>
      <c r="D867" s="387"/>
      <c r="E867" s="216"/>
      <c r="F867" s="365"/>
      <c r="G867" s="366"/>
      <c r="H867" s="367"/>
      <c r="I867" s="368"/>
      <c r="J867" s="369"/>
      <c r="K867" s="370"/>
      <c r="L867" s="1168"/>
      <c r="M867" s="370"/>
      <c r="N867" s="382"/>
      <c r="O867" s="381"/>
      <c r="P867" s="382"/>
      <c r="Q867" s="383"/>
      <c r="R867" s="219"/>
      <c r="S867" s="384"/>
      <c r="T867" s="1043"/>
      <c r="U867" s="219"/>
      <c r="V867" s="384"/>
      <c r="W867" s="1043"/>
      <c r="X867" s="219"/>
      <c r="Y867" s="384"/>
      <c r="Z867" s="1043"/>
      <c r="AA867" s="219"/>
      <c r="AB867" s="384"/>
      <c r="AC867" s="1043"/>
      <c r="AD867" s="219"/>
      <c r="AE867" s="384"/>
      <c r="AF867" s="1043"/>
      <c r="AG867" s="385"/>
      <c r="AH867" s="228"/>
      <c r="AI867" s="386"/>
      <c r="AJ867" s="228"/>
      <c r="AK867" s="386"/>
      <c r="AL867" s="228"/>
      <c r="AM867" s="386"/>
      <c r="AN867" s="228"/>
      <c r="AO867" s="386"/>
    </row>
    <row r="868" spans="3:41" s="1092" customFormat="1" ht="30.75" customHeight="1">
      <c r="C868" s="1091"/>
      <c r="D868" s="387"/>
      <c r="E868" s="216"/>
      <c r="F868" s="365"/>
      <c r="G868" s="366"/>
      <c r="H868" s="367"/>
      <c r="I868" s="368"/>
      <c r="J868" s="369"/>
      <c r="K868" s="370"/>
      <c r="L868" s="1168"/>
      <c r="M868" s="370"/>
      <c r="N868" s="382"/>
      <c r="O868" s="381"/>
      <c r="P868" s="382"/>
      <c r="Q868" s="383"/>
      <c r="R868" s="219"/>
      <c r="S868" s="384"/>
      <c r="T868" s="1043"/>
      <c r="U868" s="219"/>
      <c r="V868" s="384"/>
      <c r="W868" s="1043"/>
      <c r="X868" s="219"/>
      <c r="Y868" s="384"/>
      <c r="Z868" s="1043"/>
      <c r="AA868" s="219"/>
      <c r="AB868" s="384"/>
      <c r="AC868" s="1043"/>
      <c r="AD868" s="219"/>
      <c r="AE868" s="384"/>
      <c r="AF868" s="1043"/>
      <c r="AG868" s="385"/>
      <c r="AH868" s="228"/>
      <c r="AI868" s="386"/>
      <c r="AJ868" s="228"/>
      <c r="AK868" s="386"/>
      <c r="AL868" s="228"/>
      <c r="AM868" s="386"/>
      <c r="AN868" s="228"/>
      <c r="AO868" s="386"/>
    </row>
    <row r="869" spans="3:41" s="1092" customFormat="1" ht="30.75" customHeight="1">
      <c r="C869" s="1091"/>
      <c r="D869" s="387"/>
      <c r="E869" s="216"/>
      <c r="F869" s="365"/>
      <c r="G869" s="366"/>
      <c r="H869" s="367"/>
      <c r="I869" s="368"/>
      <c r="J869" s="369"/>
      <c r="K869" s="370"/>
      <c r="L869" s="1168"/>
      <c r="M869" s="370"/>
      <c r="N869" s="382"/>
      <c r="O869" s="381"/>
      <c r="P869" s="382"/>
      <c r="Q869" s="383"/>
      <c r="R869" s="219"/>
      <c r="S869" s="384"/>
      <c r="T869" s="1043"/>
      <c r="U869" s="219"/>
      <c r="V869" s="384"/>
      <c r="W869" s="1043"/>
      <c r="X869" s="219"/>
      <c r="Y869" s="384"/>
      <c r="Z869" s="1043"/>
      <c r="AA869" s="219"/>
      <c r="AB869" s="384"/>
      <c r="AC869" s="1043"/>
      <c r="AD869" s="219"/>
      <c r="AE869" s="384"/>
      <c r="AF869" s="1043"/>
      <c r="AG869" s="385"/>
      <c r="AH869" s="228"/>
      <c r="AI869" s="386"/>
      <c r="AJ869" s="228"/>
      <c r="AK869" s="386"/>
      <c r="AL869" s="228"/>
      <c r="AM869" s="386"/>
      <c r="AN869" s="228"/>
      <c r="AO869" s="386"/>
    </row>
    <row r="870" spans="3:41" s="1092" customFormat="1" ht="30.75" customHeight="1">
      <c r="C870" s="1091"/>
      <c r="D870" s="387"/>
      <c r="E870" s="216"/>
      <c r="F870" s="365"/>
      <c r="G870" s="366"/>
      <c r="H870" s="367"/>
      <c r="I870" s="368"/>
      <c r="J870" s="369"/>
      <c r="K870" s="370"/>
      <c r="L870" s="1168"/>
      <c r="M870" s="370"/>
      <c r="N870" s="382"/>
      <c r="O870" s="381"/>
      <c r="P870" s="382"/>
      <c r="Q870" s="383"/>
      <c r="R870" s="219"/>
      <c r="S870" s="384"/>
      <c r="T870" s="1043"/>
      <c r="U870" s="219"/>
      <c r="V870" s="384"/>
      <c r="W870" s="1043"/>
      <c r="X870" s="219"/>
      <c r="Y870" s="384"/>
      <c r="Z870" s="1043"/>
      <c r="AA870" s="219"/>
      <c r="AB870" s="384"/>
      <c r="AC870" s="1043"/>
      <c r="AD870" s="219"/>
      <c r="AE870" s="384"/>
      <c r="AF870" s="1043"/>
      <c r="AG870" s="385"/>
      <c r="AH870" s="228"/>
      <c r="AI870" s="386"/>
      <c r="AJ870" s="228"/>
      <c r="AK870" s="386"/>
      <c r="AL870" s="228"/>
      <c r="AM870" s="386"/>
      <c r="AN870" s="228"/>
      <c r="AO870" s="386"/>
    </row>
    <row r="871" spans="3:41" s="1092" customFormat="1" ht="30.75" customHeight="1">
      <c r="C871" s="1091"/>
      <c r="D871" s="387"/>
      <c r="E871" s="216"/>
      <c r="F871" s="365"/>
      <c r="G871" s="366"/>
      <c r="H871" s="367"/>
      <c r="I871" s="368"/>
      <c r="J871" s="369"/>
      <c r="K871" s="370"/>
      <c r="L871" s="1168"/>
      <c r="M871" s="370"/>
      <c r="N871" s="382"/>
      <c r="O871" s="381"/>
      <c r="P871" s="382"/>
      <c r="Q871" s="383"/>
      <c r="R871" s="219"/>
      <c r="S871" s="384"/>
      <c r="T871" s="1043"/>
      <c r="U871" s="219"/>
      <c r="V871" s="384"/>
      <c r="W871" s="1043"/>
      <c r="X871" s="219"/>
      <c r="Y871" s="384"/>
      <c r="Z871" s="1043"/>
      <c r="AA871" s="219"/>
      <c r="AB871" s="384"/>
      <c r="AC871" s="1043"/>
      <c r="AD871" s="219"/>
      <c r="AE871" s="384"/>
      <c r="AF871" s="1043"/>
      <c r="AG871" s="385"/>
      <c r="AH871" s="228"/>
      <c r="AI871" s="386"/>
      <c r="AJ871" s="228"/>
      <c r="AK871" s="386"/>
      <c r="AL871" s="228"/>
      <c r="AM871" s="386"/>
      <c r="AN871" s="228"/>
      <c r="AO871" s="386"/>
    </row>
    <row r="872" spans="3:41" s="1092" customFormat="1" ht="30.75" customHeight="1">
      <c r="C872" s="1091"/>
      <c r="D872" s="387"/>
      <c r="E872" s="216"/>
      <c r="F872" s="365"/>
      <c r="G872" s="366"/>
      <c r="H872" s="367"/>
      <c r="I872" s="368"/>
      <c r="J872" s="369"/>
      <c r="K872" s="370"/>
      <c r="L872" s="1168"/>
      <c r="M872" s="370"/>
      <c r="N872" s="382"/>
      <c r="O872" s="381"/>
      <c r="P872" s="382"/>
      <c r="Q872" s="383"/>
      <c r="R872" s="219"/>
      <c r="S872" s="384"/>
      <c r="T872" s="1043"/>
      <c r="U872" s="219"/>
      <c r="V872" s="384"/>
      <c r="W872" s="1043"/>
      <c r="X872" s="219"/>
      <c r="Y872" s="384"/>
      <c r="Z872" s="1043"/>
      <c r="AA872" s="219"/>
      <c r="AB872" s="384"/>
      <c r="AC872" s="1043"/>
      <c r="AD872" s="219"/>
      <c r="AE872" s="384"/>
      <c r="AF872" s="1043"/>
      <c r="AG872" s="385"/>
      <c r="AH872" s="228"/>
      <c r="AI872" s="386"/>
      <c r="AJ872" s="228"/>
      <c r="AK872" s="386"/>
      <c r="AL872" s="228"/>
      <c r="AM872" s="386"/>
      <c r="AN872" s="228"/>
      <c r="AO872" s="386"/>
    </row>
    <row r="873" spans="3:41" s="1092" customFormat="1" ht="30.75" customHeight="1">
      <c r="C873" s="1091"/>
      <c r="D873" s="387"/>
      <c r="E873" s="216"/>
      <c r="F873" s="365"/>
      <c r="G873" s="366"/>
      <c r="H873" s="367"/>
      <c r="I873" s="368"/>
      <c r="J873" s="369"/>
      <c r="K873" s="370"/>
      <c r="L873" s="1168"/>
      <c r="M873" s="370"/>
      <c r="N873" s="382"/>
      <c r="O873" s="381"/>
      <c r="P873" s="382"/>
      <c r="Q873" s="383"/>
      <c r="R873" s="219"/>
      <c r="S873" s="384"/>
      <c r="T873" s="1043"/>
      <c r="U873" s="219"/>
      <c r="V873" s="384"/>
      <c r="W873" s="1043"/>
      <c r="X873" s="219"/>
      <c r="Y873" s="384"/>
      <c r="Z873" s="1043"/>
      <c r="AA873" s="219"/>
      <c r="AB873" s="384"/>
      <c r="AC873" s="1043"/>
      <c r="AD873" s="219"/>
      <c r="AE873" s="384"/>
      <c r="AF873" s="1043"/>
      <c r="AG873" s="385"/>
      <c r="AH873" s="228"/>
      <c r="AI873" s="386"/>
      <c r="AJ873" s="228"/>
      <c r="AK873" s="386"/>
      <c r="AL873" s="228"/>
      <c r="AM873" s="386"/>
      <c r="AN873" s="228"/>
      <c r="AO873" s="386"/>
    </row>
    <row r="874" spans="3:41" s="1092" customFormat="1" ht="30.75" customHeight="1">
      <c r="C874" s="1091"/>
      <c r="D874" s="387"/>
      <c r="E874" s="216"/>
      <c r="F874" s="365"/>
      <c r="G874" s="366"/>
      <c r="H874" s="367"/>
      <c r="I874" s="368"/>
      <c r="J874" s="369"/>
      <c r="K874" s="370"/>
      <c r="L874" s="1168"/>
      <c r="M874" s="370"/>
      <c r="N874" s="382"/>
      <c r="O874" s="381"/>
      <c r="P874" s="382"/>
      <c r="Q874" s="383"/>
      <c r="R874" s="219"/>
      <c r="S874" s="384"/>
      <c r="T874" s="1043"/>
      <c r="U874" s="219"/>
      <c r="V874" s="384"/>
      <c r="W874" s="1043"/>
      <c r="X874" s="219"/>
      <c r="Y874" s="384"/>
      <c r="Z874" s="1043"/>
      <c r="AA874" s="219"/>
      <c r="AB874" s="384"/>
      <c r="AC874" s="1043"/>
      <c r="AD874" s="219"/>
      <c r="AE874" s="384"/>
      <c r="AF874" s="1043"/>
      <c r="AG874" s="385"/>
      <c r="AH874" s="228"/>
      <c r="AI874" s="386"/>
      <c r="AJ874" s="228"/>
      <c r="AK874" s="386"/>
      <c r="AL874" s="228"/>
      <c r="AM874" s="386"/>
      <c r="AN874" s="228"/>
      <c r="AO874" s="386"/>
    </row>
    <row r="875" spans="3:41" s="1092" customFormat="1" ht="30.75" customHeight="1">
      <c r="C875" s="1091"/>
      <c r="D875" s="387"/>
      <c r="E875" s="216"/>
      <c r="F875" s="365"/>
      <c r="G875" s="366"/>
      <c r="H875" s="367"/>
      <c r="I875" s="368"/>
      <c r="J875" s="369"/>
      <c r="K875" s="370"/>
      <c r="L875" s="1168"/>
      <c r="M875" s="370"/>
      <c r="N875" s="382"/>
      <c r="O875" s="381"/>
      <c r="P875" s="382"/>
      <c r="Q875" s="383"/>
      <c r="R875" s="219"/>
      <c r="S875" s="384"/>
      <c r="T875" s="1043"/>
      <c r="U875" s="219"/>
      <c r="V875" s="384"/>
      <c r="W875" s="1043"/>
      <c r="X875" s="219"/>
      <c r="Y875" s="384"/>
      <c r="Z875" s="1043"/>
      <c r="AA875" s="219"/>
      <c r="AB875" s="384"/>
      <c r="AC875" s="1043"/>
      <c r="AD875" s="219"/>
      <c r="AE875" s="384"/>
      <c r="AF875" s="1043"/>
      <c r="AG875" s="385"/>
      <c r="AH875" s="228"/>
      <c r="AI875" s="386"/>
      <c r="AJ875" s="228"/>
      <c r="AK875" s="386"/>
      <c r="AL875" s="228"/>
      <c r="AM875" s="386"/>
      <c r="AN875" s="228"/>
      <c r="AO875" s="386"/>
    </row>
    <row r="876" spans="3:41" s="1092" customFormat="1" ht="30.75" customHeight="1">
      <c r="C876" s="1091"/>
      <c r="D876" s="387"/>
      <c r="E876" s="216"/>
      <c r="F876" s="365"/>
      <c r="G876" s="366"/>
      <c r="H876" s="367"/>
      <c r="I876" s="368"/>
      <c r="J876" s="369"/>
      <c r="K876" s="370"/>
      <c r="L876" s="1168"/>
      <c r="M876" s="370"/>
      <c r="N876" s="382"/>
      <c r="O876" s="381"/>
      <c r="P876" s="382"/>
      <c r="Q876" s="383"/>
      <c r="R876" s="219"/>
      <c r="S876" s="384"/>
      <c r="T876" s="1043"/>
      <c r="U876" s="219"/>
      <c r="V876" s="384"/>
      <c r="W876" s="1043"/>
      <c r="X876" s="219"/>
      <c r="Y876" s="384"/>
      <c r="Z876" s="1043"/>
      <c r="AA876" s="219"/>
      <c r="AB876" s="384"/>
      <c r="AC876" s="1043"/>
      <c r="AD876" s="219"/>
      <c r="AE876" s="384"/>
      <c r="AF876" s="1043"/>
      <c r="AG876" s="385"/>
      <c r="AH876" s="228"/>
      <c r="AI876" s="386"/>
      <c r="AJ876" s="228"/>
      <c r="AK876" s="386"/>
      <c r="AL876" s="228"/>
      <c r="AM876" s="386"/>
      <c r="AN876" s="228"/>
      <c r="AO876" s="386"/>
    </row>
    <row r="877" spans="3:41" s="1092" customFormat="1" ht="30.75" customHeight="1">
      <c r="C877" s="1091"/>
      <c r="D877" s="387"/>
      <c r="E877" s="216"/>
      <c r="F877" s="365"/>
      <c r="G877" s="366"/>
      <c r="H877" s="367"/>
      <c r="I877" s="368"/>
      <c r="J877" s="369"/>
      <c r="K877" s="370"/>
      <c r="L877" s="1168"/>
      <c r="M877" s="370"/>
      <c r="N877" s="382"/>
      <c r="O877" s="381"/>
      <c r="P877" s="382"/>
      <c r="Q877" s="383"/>
      <c r="R877" s="219"/>
      <c r="S877" s="384"/>
      <c r="T877" s="1043"/>
      <c r="U877" s="219"/>
      <c r="V877" s="384"/>
      <c r="W877" s="1043"/>
      <c r="X877" s="219"/>
      <c r="Y877" s="384"/>
      <c r="Z877" s="1043"/>
      <c r="AA877" s="219"/>
      <c r="AB877" s="384"/>
      <c r="AC877" s="1043"/>
      <c r="AD877" s="219"/>
      <c r="AE877" s="384"/>
      <c r="AF877" s="1043"/>
      <c r="AG877" s="385"/>
      <c r="AH877" s="228"/>
      <c r="AI877" s="386"/>
      <c r="AJ877" s="228"/>
      <c r="AK877" s="386"/>
      <c r="AL877" s="228"/>
      <c r="AM877" s="386"/>
      <c r="AN877" s="228"/>
      <c r="AO877" s="386"/>
    </row>
    <row r="878" spans="3:41" s="1092" customFormat="1" ht="30.75" customHeight="1">
      <c r="C878" s="1091"/>
      <c r="D878" s="387"/>
      <c r="E878" s="216"/>
      <c r="F878" s="365"/>
      <c r="G878" s="366"/>
      <c r="H878" s="367"/>
      <c r="I878" s="368"/>
      <c r="J878" s="369"/>
      <c r="K878" s="370"/>
      <c r="L878" s="1168"/>
      <c r="M878" s="370"/>
      <c r="N878" s="382"/>
      <c r="O878" s="381"/>
      <c r="P878" s="382"/>
      <c r="Q878" s="383"/>
      <c r="R878" s="219"/>
      <c r="S878" s="384"/>
      <c r="T878" s="1043"/>
      <c r="U878" s="219"/>
      <c r="V878" s="384"/>
      <c r="W878" s="1043"/>
      <c r="X878" s="219"/>
      <c r="Y878" s="384"/>
      <c r="Z878" s="1043"/>
      <c r="AA878" s="219"/>
      <c r="AB878" s="384"/>
      <c r="AC878" s="1043"/>
      <c r="AD878" s="219"/>
      <c r="AE878" s="384"/>
      <c r="AF878" s="1043"/>
      <c r="AG878" s="385"/>
      <c r="AH878" s="228"/>
      <c r="AI878" s="386"/>
      <c r="AJ878" s="228"/>
      <c r="AK878" s="386"/>
      <c r="AL878" s="228"/>
      <c r="AM878" s="386"/>
      <c r="AN878" s="228"/>
      <c r="AO878" s="386"/>
    </row>
    <row r="879" spans="3:41" s="1092" customFormat="1" ht="30.75" customHeight="1">
      <c r="C879" s="1091"/>
      <c r="D879" s="387"/>
      <c r="E879" s="216"/>
      <c r="F879" s="365"/>
      <c r="G879" s="366"/>
      <c r="H879" s="367"/>
      <c r="I879" s="368"/>
      <c r="J879" s="369"/>
      <c r="K879" s="370"/>
      <c r="L879" s="1168"/>
      <c r="M879" s="370"/>
      <c r="N879" s="382"/>
      <c r="O879" s="381"/>
      <c r="P879" s="382"/>
      <c r="Q879" s="383"/>
      <c r="R879" s="219"/>
      <c r="S879" s="384"/>
      <c r="T879" s="1043"/>
      <c r="U879" s="219"/>
      <c r="V879" s="384"/>
      <c r="W879" s="1043"/>
      <c r="X879" s="219"/>
      <c r="Y879" s="384"/>
      <c r="Z879" s="1043"/>
      <c r="AA879" s="219"/>
      <c r="AB879" s="384"/>
      <c r="AC879" s="1043"/>
      <c r="AD879" s="219"/>
      <c r="AE879" s="384"/>
      <c r="AF879" s="1043"/>
      <c r="AG879" s="385"/>
      <c r="AH879" s="228"/>
      <c r="AI879" s="386"/>
      <c r="AJ879" s="228"/>
      <c r="AK879" s="386"/>
      <c r="AL879" s="228"/>
      <c r="AM879" s="386"/>
      <c r="AN879" s="228"/>
      <c r="AO879" s="386"/>
    </row>
    <row r="880" spans="3:41" s="1092" customFormat="1" ht="30.75" customHeight="1">
      <c r="C880" s="1091"/>
      <c r="D880" s="387"/>
      <c r="E880" s="216"/>
      <c r="F880" s="365"/>
      <c r="G880" s="366"/>
      <c r="H880" s="367"/>
      <c r="I880" s="368"/>
      <c r="J880" s="369"/>
      <c r="K880" s="370"/>
      <c r="L880" s="1168"/>
      <c r="M880" s="370"/>
      <c r="N880" s="382"/>
      <c r="O880" s="381"/>
      <c r="P880" s="382"/>
      <c r="Q880" s="383"/>
      <c r="R880" s="219"/>
      <c r="S880" s="384"/>
      <c r="T880" s="1043"/>
      <c r="U880" s="219"/>
      <c r="V880" s="384"/>
      <c r="W880" s="1043"/>
      <c r="X880" s="219"/>
      <c r="Y880" s="384"/>
      <c r="Z880" s="1043"/>
      <c r="AA880" s="219"/>
      <c r="AB880" s="384"/>
      <c r="AC880" s="1043"/>
      <c r="AD880" s="219"/>
      <c r="AE880" s="384"/>
      <c r="AF880" s="1043"/>
      <c r="AG880" s="385"/>
      <c r="AH880" s="228"/>
      <c r="AI880" s="386"/>
      <c r="AJ880" s="228"/>
      <c r="AK880" s="386"/>
      <c r="AL880" s="228"/>
      <c r="AM880" s="386"/>
      <c r="AN880" s="228"/>
      <c r="AO880" s="386"/>
    </row>
    <row r="881" spans="3:41" s="1092" customFormat="1" ht="30.75" customHeight="1">
      <c r="C881" s="1091"/>
      <c r="D881" s="387"/>
      <c r="E881" s="216"/>
      <c r="F881" s="365"/>
      <c r="G881" s="366"/>
      <c r="H881" s="367"/>
      <c r="I881" s="368"/>
      <c r="J881" s="369"/>
      <c r="K881" s="370"/>
      <c r="L881" s="1168"/>
      <c r="M881" s="370"/>
      <c r="N881" s="382"/>
      <c r="O881" s="381"/>
      <c r="P881" s="382"/>
      <c r="Q881" s="383"/>
      <c r="R881" s="219"/>
      <c r="S881" s="384"/>
      <c r="T881" s="1043"/>
      <c r="U881" s="219"/>
      <c r="V881" s="384"/>
      <c r="W881" s="1043"/>
      <c r="X881" s="219"/>
      <c r="Y881" s="384"/>
      <c r="Z881" s="1043"/>
      <c r="AA881" s="219"/>
      <c r="AB881" s="384"/>
      <c r="AC881" s="1043"/>
      <c r="AD881" s="219"/>
      <c r="AE881" s="384"/>
      <c r="AF881" s="1043"/>
      <c r="AG881" s="385"/>
      <c r="AH881" s="228"/>
      <c r="AI881" s="386"/>
      <c r="AJ881" s="228"/>
      <c r="AK881" s="386"/>
      <c r="AL881" s="228"/>
      <c r="AM881" s="386"/>
      <c r="AN881" s="228"/>
      <c r="AO881" s="386"/>
    </row>
    <row r="882" spans="3:41" s="1092" customFormat="1" ht="30.75" customHeight="1">
      <c r="C882" s="1091"/>
      <c r="D882" s="387"/>
      <c r="E882" s="216"/>
      <c r="F882" s="365"/>
      <c r="G882" s="366"/>
      <c r="H882" s="367"/>
      <c r="I882" s="368"/>
      <c r="J882" s="369"/>
      <c r="K882" s="370"/>
      <c r="L882" s="1168"/>
      <c r="M882" s="370"/>
      <c r="N882" s="382"/>
      <c r="O882" s="381"/>
      <c r="P882" s="382"/>
      <c r="Q882" s="383"/>
      <c r="R882" s="219"/>
      <c r="S882" s="384"/>
      <c r="T882" s="1043"/>
      <c r="U882" s="219"/>
      <c r="V882" s="384"/>
      <c r="W882" s="1043"/>
      <c r="X882" s="219"/>
      <c r="Y882" s="384"/>
      <c r="Z882" s="1043"/>
      <c r="AA882" s="219"/>
      <c r="AB882" s="384"/>
      <c r="AC882" s="1043"/>
      <c r="AD882" s="219"/>
      <c r="AE882" s="384"/>
      <c r="AF882" s="1043"/>
      <c r="AG882" s="385"/>
      <c r="AH882" s="228"/>
      <c r="AI882" s="386"/>
      <c r="AJ882" s="228"/>
      <c r="AK882" s="386"/>
      <c r="AL882" s="228"/>
      <c r="AM882" s="386"/>
      <c r="AN882" s="228"/>
      <c r="AO882" s="386"/>
    </row>
    <row r="883" spans="3:41" s="1092" customFormat="1" ht="30.75" customHeight="1">
      <c r="C883" s="1091"/>
      <c r="D883" s="387"/>
      <c r="E883" s="216"/>
      <c r="F883" s="365"/>
      <c r="G883" s="366"/>
      <c r="H883" s="367"/>
      <c r="I883" s="368"/>
      <c r="J883" s="369"/>
      <c r="K883" s="370"/>
      <c r="L883" s="1168"/>
      <c r="M883" s="370"/>
      <c r="N883" s="382"/>
      <c r="O883" s="381"/>
      <c r="P883" s="382"/>
      <c r="Q883" s="383"/>
      <c r="R883" s="219"/>
      <c r="S883" s="384"/>
      <c r="T883" s="1043"/>
      <c r="U883" s="219"/>
      <c r="V883" s="384"/>
      <c r="W883" s="1043"/>
      <c r="X883" s="219"/>
      <c r="Y883" s="384"/>
      <c r="Z883" s="1043"/>
      <c r="AA883" s="219"/>
      <c r="AB883" s="384"/>
      <c r="AC883" s="1043"/>
      <c r="AD883" s="219"/>
      <c r="AE883" s="384"/>
      <c r="AF883" s="1043"/>
      <c r="AG883" s="385"/>
      <c r="AH883" s="228"/>
      <c r="AI883" s="386"/>
      <c r="AJ883" s="228"/>
      <c r="AK883" s="386"/>
      <c r="AL883" s="228"/>
      <c r="AM883" s="386"/>
      <c r="AN883" s="228"/>
      <c r="AO883" s="386"/>
    </row>
    <row r="884" spans="3:41" s="1092" customFormat="1" ht="30.75" customHeight="1">
      <c r="C884" s="1091"/>
      <c r="D884" s="387"/>
      <c r="E884" s="216"/>
      <c r="F884" s="365"/>
      <c r="G884" s="366"/>
      <c r="H884" s="367"/>
      <c r="I884" s="368"/>
      <c r="J884" s="369"/>
      <c r="K884" s="370"/>
      <c r="L884" s="1168"/>
      <c r="M884" s="370"/>
      <c r="N884" s="382"/>
      <c r="O884" s="381"/>
      <c r="P884" s="382"/>
      <c r="Q884" s="383"/>
      <c r="R884" s="219"/>
      <c r="S884" s="384"/>
      <c r="T884" s="1043"/>
      <c r="U884" s="219"/>
      <c r="V884" s="384"/>
      <c r="W884" s="1043"/>
      <c r="X884" s="219"/>
      <c r="Y884" s="384"/>
      <c r="Z884" s="1043"/>
      <c r="AA884" s="219"/>
      <c r="AB884" s="384"/>
      <c r="AC884" s="1043"/>
      <c r="AD884" s="219"/>
      <c r="AE884" s="384"/>
      <c r="AF884" s="1043"/>
      <c r="AG884" s="385"/>
      <c r="AH884" s="228"/>
      <c r="AI884" s="386"/>
      <c r="AJ884" s="228"/>
      <c r="AK884" s="386"/>
      <c r="AL884" s="228"/>
      <c r="AM884" s="386"/>
      <c r="AN884" s="228"/>
      <c r="AO884" s="386"/>
    </row>
    <row r="885" spans="3:41" s="1092" customFormat="1" ht="30.75" customHeight="1">
      <c r="C885" s="1091"/>
      <c r="D885" s="387"/>
      <c r="E885" s="216"/>
      <c r="F885" s="365"/>
      <c r="G885" s="366"/>
      <c r="H885" s="367"/>
      <c r="I885" s="368"/>
      <c r="J885" s="369"/>
      <c r="K885" s="370"/>
      <c r="L885" s="1168"/>
      <c r="M885" s="370"/>
      <c r="N885" s="382"/>
      <c r="O885" s="381"/>
      <c r="P885" s="382"/>
      <c r="Q885" s="383"/>
      <c r="R885" s="219"/>
      <c r="S885" s="384"/>
      <c r="T885" s="1043"/>
      <c r="U885" s="219"/>
      <c r="V885" s="384"/>
      <c r="W885" s="1043"/>
      <c r="X885" s="219"/>
      <c r="Y885" s="384"/>
      <c r="Z885" s="1043"/>
      <c r="AA885" s="219"/>
      <c r="AB885" s="384"/>
      <c r="AC885" s="1043"/>
      <c r="AD885" s="219"/>
      <c r="AE885" s="384"/>
      <c r="AF885" s="1043"/>
      <c r="AG885" s="385"/>
      <c r="AH885" s="228"/>
      <c r="AI885" s="386"/>
      <c r="AJ885" s="228"/>
      <c r="AK885" s="386"/>
      <c r="AL885" s="228"/>
      <c r="AM885" s="386"/>
      <c r="AN885" s="228"/>
      <c r="AO885" s="386"/>
    </row>
    <row r="886" spans="3:41" s="1092" customFormat="1" ht="30.75" customHeight="1">
      <c r="C886" s="1091"/>
      <c r="D886" s="387"/>
      <c r="E886" s="216"/>
      <c r="F886" s="365"/>
      <c r="G886" s="366"/>
      <c r="H886" s="367"/>
      <c r="I886" s="368"/>
      <c r="J886" s="369"/>
      <c r="K886" s="370"/>
      <c r="L886" s="1168"/>
      <c r="M886" s="370"/>
      <c r="N886" s="382"/>
      <c r="O886" s="381"/>
      <c r="P886" s="382"/>
      <c r="Q886" s="383"/>
      <c r="R886" s="219"/>
      <c r="S886" s="384"/>
      <c r="T886" s="1043"/>
      <c r="U886" s="219"/>
      <c r="V886" s="384"/>
      <c r="W886" s="1043"/>
      <c r="X886" s="219"/>
      <c r="Y886" s="384"/>
      <c r="Z886" s="1043"/>
      <c r="AA886" s="219"/>
      <c r="AB886" s="384"/>
      <c r="AC886" s="1043"/>
      <c r="AD886" s="219"/>
      <c r="AE886" s="384"/>
      <c r="AF886" s="1043"/>
      <c r="AG886" s="385"/>
      <c r="AH886" s="228"/>
      <c r="AI886" s="386"/>
      <c r="AJ886" s="228"/>
      <c r="AK886" s="386"/>
      <c r="AL886" s="228"/>
      <c r="AM886" s="386"/>
      <c r="AN886" s="228"/>
      <c r="AO886" s="386"/>
    </row>
    <row r="887" spans="3:41" s="1092" customFormat="1" ht="30.75" customHeight="1">
      <c r="C887" s="1091"/>
      <c r="D887" s="387"/>
      <c r="E887" s="216"/>
      <c r="F887" s="365"/>
      <c r="G887" s="366"/>
      <c r="H887" s="367"/>
      <c r="I887" s="368"/>
      <c r="J887" s="369"/>
      <c r="K887" s="370"/>
      <c r="L887" s="1168"/>
      <c r="M887" s="370"/>
      <c r="N887" s="382"/>
      <c r="O887" s="381"/>
      <c r="P887" s="382"/>
      <c r="Q887" s="383"/>
      <c r="R887" s="219"/>
      <c r="S887" s="384"/>
      <c r="T887" s="1043"/>
      <c r="U887" s="219"/>
      <c r="V887" s="384"/>
      <c r="W887" s="1043"/>
      <c r="X887" s="219"/>
      <c r="Y887" s="384"/>
      <c r="Z887" s="1043"/>
      <c r="AA887" s="219"/>
      <c r="AB887" s="384"/>
      <c r="AC887" s="1043"/>
      <c r="AD887" s="219"/>
      <c r="AE887" s="384"/>
      <c r="AF887" s="1043"/>
      <c r="AG887" s="385"/>
      <c r="AH887" s="228"/>
      <c r="AI887" s="386"/>
      <c r="AJ887" s="228"/>
      <c r="AK887" s="386"/>
      <c r="AL887" s="228"/>
      <c r="AM887" s="386"/>
      <c r="AN887" s="228"/>
      <c r="AO887" s="386"/>
    </row>
    <row r="888" spans="3:41" s="1092" customFormat="1" ht="30.75" customHeight="1">
      <c r="C888" s="1091"/>
      <c r="D888" s="387"/>
      <c r="E888" s="216"/>
      <c r="F888" s="365"/>
      <c r="G888" s="366"/>
      <c r="H888" s="367"/>
      <c r="I888" s="368"/>
      <c r="J888" s="369"/>
      <c r="K888" s="370"/>
      <c r="L888" s="1168"/>
      <c r="M888" s="370"/>
      <c r="N888" s="382"/>
      <c r="O888" s="381"/>
      <c r="P888" s="382"/>
      <c r="Q888" s="383"/>
      <c r="R888" s="219"/>
      <c r="S888" s="384"/>
      <c r="T888" s="1043"/>
      <c r="U888" s="219"/>
      <c r="V888" s="384"/>
      <c r="W888" s="1043"/>
      <c r="X888" s="219"/>
      <c r="Y888" s="384"/>
      <c r="Z888" s="1043"/>
      <c r="AA888" s="219"/>
      <c r="AB888" s="384"/>
      <c r="AC888" s="1043"/>
      <c r="AD888" s="219"/>
      <c r="AE888" s="384"/>
      <c r="AF888" s="1043"/>
      <c r="AG888" s="385"/>
      <c r="AH888" s="228"/>
      <c r="AI888" s="386"/>
      <c r="AJ888" s="228"/>
      <c r="AK888" s="386"/>
      <c r="AL888" s="228"/>
      <c r="AM888" s="386"/>
      <c r="AN888" s="228"/>
      <c r="AO888" s="386"/>
    </row>
    <row r="889" spans="3:41" s="1092" customFormat="1" ht="30.75" customHeight="1">
      <c r="C889" s="1091"/>
      <c r="D889" s="387"/>
      <c r="E889" s="216"/>
      <c r="F889" s="365"/>
      <c r="G889" s="366"/>
      <c r="H889" s="367"/>
      <c r="I889" s="368"/>
      <c r="J889" s="369"/>
      <c r="K889" s="370"/>
      <c r="L889" s="1168"/>
      <c r="M889" s="370"/>
      <c r="N889" s="382"/>
      <c r="O889" s="381"/>
      <c r="P889" s="382"/>
      <c r="Q889" s="383"/>
      <c r="R889" s="219"/>
      <c r="S889" s="384"/>
      <c r="T889" s="1043"/>
      <c r="U889" s="219"/>
      <c r="V889" s="384"/>
      <c r="W889" s="1043"/>
      <c r="X889" s="219"/>
      <c r="Y889" s="384"/>
      <c r="Z889" s="1043"/>
      <c r="AA889" s="219"/>
      <c r="AB889" s="384"/>
      <c r="AC889" s="1043"/>
      <c r="AD889" s="219"/>
      <c r="AE889" s="384"/>
      <c r="AF889" s="1043"/>
      <c r="AG889" s="385"/>
      <c r="AH889" s="228"/>
      <c r="AI889" s="386"/>
      <c r="AJ889" s="228"/>
      <c r="AK889" s="386"/>
      <c r="AL889" s="228"/>
      <c r="AM889" s="386"/>
      <c r="AN889" s="228"/>
      <c r="AO889" s="386"/>
    </row>
    <row r="890" spans="3:41" s="1092" customFormat="1" ht="30.75" customHeight="1">
      <c r="C890" s="1091"/>
      <c r="D890" s="387"/>
      <c r="E890" s="216"/>
      <c r="F890" s="365"/>
      <c r="G890" s="366"/>
      <c r="H890" s="367"/>
      <c r="I890" s="368"/>
      <c r="J890" s="369"/>
      <c r="K890" s="370"/>
      <c r="L890" s="1168"/>
      <c r="M890" s="370"/>
      <c r="N890" s="382"/>
      <c r="O890" s="381"/>
      <c r="P890" s="382"/>
      <c r="Q890" s="383"/>
      <c r="R890" s="219"/>
      <c r="S890" s="384"/>
      <c r="T890" s="1043"/>
      <c r="U890" s="219"/>
      <c r="V890" s="384"/>
      <c r="W890" s="1043"/>
      <c r="X890" s="219"/>
      <c r="Y890" s="384"/>
      <c r="Z890" s="1043"/>
      <c r="AA890" s="219"/>
      <c r="AB890" s="384"/>
      <c r="AC890" s="1043"/>
      <c r="AD890" s="219"/>
      <c r="AE890" s="384"/>
      <c r="AF890" s="1043"/>
      <c r="AG890" s="385"/>
      <c r="AH890" s="228"/>
      <c r="AI890" s="386"/>
      <c r="AJ890" s="228"/>
      <c r="AK890" s="386"/>
      <c r="AL890" s="228"/>
      <c r="AM890" s="386"/>
      <c r="AN890" s="228"/>
      <c r="AO890" s="386"/>
    </row>
    <row r="891" spans="3:41" s="1092" customFormat="1" ht="30.75" customHeight="1">
      <c r="C891" s="1091"/>
      <c r="D891" s="387"/>
      <c r="E891" s="216"/>
      <c r="F891" s="365"/>
      <c r="G891" s="366"/>
      <c r="H891" s="367"/>
      <c r="I891" s="368"/>
      <c r="J891" s="369"/>
      <c r="K891" s="370"/>
      <c r="L891" s="1168"/>
      <c r="M891" s="370"/>
      <c r="N891" s="382"/>
      <c r="O891" s="381"/>
      <c r="P891" s="382"/>
      <c r="Q891" s="383"/>
      <c r="R891" s="219"/>
      <c r="S891" s="384"/>
      <c r="T891" s="1043"/>
      <c r="U891" s="219"/>
      <c r="V891" s="384"/>
      <c r="W891" s="1043"/>
      <c r="X891" s="219"/>
      <c r="Y891" s="384"/>
      <c r="Z891" s="1043"/>
      <c r="AA891" s="219"/>
      <c r="AB891" s="384"/>
      <c r="AC891" s="1043"/>
      <c r="AD891" s="219"/>
      <c r="AE891" s="384"/>
      <c r="AF891" s="1043"/>
      <c r="AG891" s="385"/>
      <c r="AH891" s="228"/>
      <c r="AI891" s="386"/>
      <c r="AJ891" s="228"/>
      <c r="AK891" s="386"/>
      <c r="AL891" s="228"/>
      <c r="AM891" s="386"/>
      <c r="AN891" s="228"/>
      <c r="AO891" s="386"/>
    </row>
    <row r="892" spans="3:41" s="1092" customFormat="1" ht="30.75" customHeight="1">
      <c r="C892" s="1091"/>
      <c r="D892" s="387"/>
      <c r="E892" s="216"/>
      <c r="F892" s="365"/>
      <c r="G892" s="366"/>
      <c r="H892" s="367"/>
      <c r="I892" s="368"/>
      <c r="J892" s="369"/>
      <c r="K892" s="370"/>
      <c r="L892" s="1168"/>
      <c r="M892" s="370"/>
      <c r="N892" s="382"/>
      <c r="O892" s="381"/>
      <c r="P892" s="382"/>
      <c r="Q892" s="383"/>
      <c r="R892" s="219"/>
      <c r="S892" s="384"/>
      <c r="T892" s="1043"/>
      <c r="U892" s="219"/>
      <c r="V892" s="384"/>
      <c r="W892" s="1043"/>
      <c r="X892" s="219"/>
      <c r="Y892" s="384"/>
      <c r="Z892" s="1043"/>
      <c r="AA892" s="219"/>
      <c r="AB892" s="384"/>
      <c r="AC892" s="1043"/>
      <c r="AD892" s="219"/>
      <c r="AE892" s="384"/>
      <c r="AF892" s="1043"/>
      <c r="AG892" s="385"/>
      <c r="AH892" s="228"/>
      <c r="AI892" s="386"/>
      <c r="AJ892" s="228"/>
      <c r="AK892" s="386"/>
      <c r="AL892" s="228"/>
      <c r="AM892" s="386"/>
      <c r="AN892" s="228"/>
      <c r="AO892" s="386"/>
    </row>
    <row r="893" spans="3:41" s="1092" customFormat="1" ht="30.75" customHeight="1">
      <c r="C893" s="1091"/>
      <c r="D893" s="387"/>
      <c r="E893" s="216"/>
      <c r="F893" s="365"/>
      <c r="G893" s="366"/>
      <c r="H893" s="367"/>
      <c r="I893" s="368"/>
      <c r="J893" s="369"/>
      <c r="K893" s="370"/>
      <c r="L893" s="1168"/>
      <c r="M893" s="370"/>
      <c r="N893" s="382"/>
      <c r="O893" s="381"/>
      <c r="P893" s="382"/>
      <c r="Q893" s="383"/>
      <c r="R893" s="219"/>
      <c r="S893" s="384"/>
      <c r="T893" s="1043"/>
      <c r="U893" s="219"/>
      <c r="V893" s="384"/>
      <c r="W893" s="1043"/>
      <c r="X893" s="219"/>
      <c r="Y893" s="384"/>
      <c r="Z893" s="1043"/>
      <c r="AA893" s="219"/>
      <c r="AB893" s="384"/>
      <c r="AC893" s="1043"/>
      <c r="AD893" s="219"/>
      <c r="AE893" s="384"/>
      <c r="AF893" s="1043"/>
      <c r="AG893" s="385"/>
      <c r="AH893" s="228"/>
      <c r="AI893" s="386"/>
      <c r="AJ893" s="228"/>
      <c r="AK893" s="386"/>
      <c r="AL893" s="228"/>
      <c r="AM893" s="386"/>
      <c r="AN893" s="228"/>
      <c r="AO893" s="386"/>
    </row>
    <row r="894" spans="3:41" s="1092" customFormat="1" ht="30.75" customHeight="1">
      <c r="C894" s="1091"/>
      <c r="D894" s="387"/>
      <c r="E894" s="216"/>
      <c r="F894" s="365"/>
      <c r="G894" s="366"/>
      <c r="H894" s="367"/>
      <c r="I894" s="368"/>
      <c r="J894" s="369"/>
      <c r="K894" s="370"/>
      <c r="L894" s="1168"/>
      <c r="M894" s="370"/>
      <c r="N894" s="382"/>
      <c r="O894" s="381"/>
      <c r="P894" s="382"/>
      <c r="Q894" s="383"/>
      <c r="R894" s="219"/>
      <c r="S894" s="384"/>
      <c r="T894" s="1043"/>
      <c r="U894" s="219"/>
      <c r="V894" s="384"/>
      <c r="W894" s="1043"/>
      <c r="X894" s="219"/>
      <c r="Y894" s="384"/>
      <c r="Z894" s="1043"/>
      <c r="AA894" s="219"/>
      <c r="AB894" s="384"/>
      <c r="AC894" s="1043"/>
      <c r="AD894" s="219"/>
      <c r="AE894" s="384"/>
      <c r="AF894" s="1043"/>
      <c r="AG894" s="385"/>
      <c r="AH894" s="228"/>
      <c r="AI894" s="386"/>
      <c r="AJ894" s="228"/>
      <c r="AK894" s="386"/>
      <c r="AL894" s="228"/>
      <c r="AM894" s="386"/>
      <c r="AN894" s="228"/>
      <c r="AO894" s="386"/>
    </row>
    <row r="895" spans="3:41" s="1092" customFormat="1" ht="30.75" customHeight="1">
      <c r="C895" s="1091"/>
      <c r="D895" s="387"/>
      <c r="E895" s="216"/>
      <c r="F895" s="365"/>
      <c r="G895" s="366"/>
      <c r="H895" s="367"/>
      <c r="I895" s="368"/>
      <c r="J895" s="369"/>
      <c r="K895" s="370"/>
      <c r="L895" s="1168"/>
      <c r="M895" s="370"/>
      <c r="N895" s="382"/>
      <c r="O895" s="381"/>
      <c r="P895" s="382"/>
      <c r="Q895" s="383"/>
      <c r="R895" s="219"/>
      <c r="S895" s="384"/>
      <c r="T895" s="1043"/>
      <c r="U895" s="219"/>
      <c r="V895" s="384"/>
      <c r="W895" s="1043"/>
      <c r="X895" s="219"/>
      <c r="Y895" s="384"/>
      <c r="Z895" s="1043"/>
      <c r="AA895" s="219"/>
      <c r="AB895" s="384"/>
      <c r="AC895" s="1043"/>
      <c r="AD895" s="219"/>
      <c r="AE895" s="384"/>
      <c r="AF895" s="1043"/>
      <c r="AG895" s="385"/>
      <c r="AH895" s="228"/>
      <c r="AI895" s="386"/>
      <c r="AJ895" s="228"/>
      <c r="AK895" s="386"/>
      <c r="AL895" s="228"/>
      <c r="AM895" s="386"/>
      <c r="AN895" s="228"/>
      <c r="AO895" s="386"/>
    </row>
    <row r="896" spans="3:41" s="1092" customFormat="1" ht="30.75" customHeight="1">
      <c r="C896" s="1091"/>
      <c r="D896" s="387"/>
      <c r="E896" s="216"/>
      <c r="F896" s="365"/>
      <c r="G896" s="366"/>
      <c r="H896" s="367"/>
      <c r="I896" s="368"/>
      <c r="J896" s="369"/>
      <c r="K896" s="370"/>
      <c r="L896" s="1168"/>
      <c r="M896" s="370"/>
      <c r="N896" s="382"/>
      <c r="O896" s="381"/>
      <c r="P896" s="382"/>
      <c r="Q896" s="383"/>
      <c r="R896" s="219"/>
      <c r="S896" s="384"/>
      <c r="T896" s="1043"/>
      <c r="U896" s="219"/>
      <c r="V896" s="384"/>
      <c r="W896" s="1043"/>
      <c r="X896" s="219"/>
      <c r="Y896" s="384"/>
      <c r="Z896" s="1043"/>
      <c r="AA896" s="219"/>
      <c r="AB896" s="384"/>
      <c r="AC896" s="1043"/>
      <c r="AD896" s="219"/>
      <c r="AE896" s="384"/>
      <c r="AF896" s="1043"/>
      <c r="AG896" s="385"/>
      <c r="AH896" s="228"/>
      <c r="AI896" s="386"/>
      <c r="AJ896" s="228"/>
      <c r="AK896" s="386"/>
      <c r="AL896" s="228"/>
      <c r="AM896" s="386"/>
      <c r="AN896" s="228"/>
      <c r="AO896" s="386"/>
    </row>
    <row r="897" spans="3:41" s="1092" customFormat="1" ht="30.75" customHeight="1">
      <c r="C897" s="1091"/>
      <c r="D897" s="387"/>
      <c r="E897" s="216"/>
      <c r="F897" s="365"/>
      <c r="G897" s="366"/>
      <c r="H897" s="367"/>
      <c r="I897" s="368"/>
      <c r="J897" s="369"/>
      <c r="K897" s="370"/>
      <c r="L897" s="1168"/>
      <c r="M897" s="370"/>
      <c r="N897" s="382"/>
      <c r="O897" s="381"/>
      <c r="P897" s="382"/>
      <c r="Q897" s="383"/>
      <c r="R897" s="219"/>
      <c r="S897" s="384"/>
      <c r="T897" s="1043"/>
      <c r="U897" s="219"/>
      <c r="V897" s="384"/>
      <c r="W897" s="1043"/>
      <c r="X897" s="219"/>
      <c r="Y897" s="384"/>
      <c r="Z897" s="1043"/>
      <c r="AA897" s="219"/>
      <c r="AB897" s="384"/>
      <c r="AC897" s="1043"/>
      <c r="AD897" s="219"/>
      <c r="AE897" s="384"/>
      <c r="AF897" s="1043"/>
      <c r="AG897" s="385"/>
      <c r="AH897" s="228"/>
      <c r="AI897" s="386"/>
      <c r="AJ897" s="228"/>
      <c r="AK897" s="386"/>
      <c r="AL897" s="228"/>
      <c r="AM897" s="386"/>
      <c r="AN897" s="228"/>
      <c r="AO897" s="386"/>
    </row>
    <row r="898" spans="3:41" s="1092" customFormat="1" ht="30.75" customHeight="1">
      <c r="C898" s="1091"/>
      <c r="D898" s="387"/>
      <c r="E898" s="216"/>
      <c r="F898" s="365"/>
      <c r="G898" s="366"/>
      <c r="H898" s="367"/>
      <c r="I898" s="368"/>
      <c r="J898" s="369"/>
      <c r="K898" s="370"/>
      <c r="L898" s="1168"/>
      <c r="M898" s="370"/>
      <c r="N898" s="382"/>
      <c r="O898" s="381"/>
      <c r="P898" s="382"/>
      <c r="Q898" s="383"/>
      <c r="R898" s="219"/>
      <c r="S898" s="384"/>
      <c r="T898" s="1043"/>
      <c r="U898" s="219"/>
      <c r="V898" s="384"/>
      <c r="W898" s="1043"/>
      <c r="X898" s="219"/>
      <c r="Y898" s="384"/>
      <c r="Z898" s="1043"/>
      <c r="AA898" s="219"/>
      <c r="AB898" s="384"/>
      <c r="AC898" s="1043"/>
      <c r="AD898" s="219"/>
      <c r="AE898" s="384"/>
      <c r="AF898" s="1043"/>
      <c r="AG898" s="385"/>
      <c r="AH898" s="228"/>
      <c r="AI898" s="386"/>
      <c r="AJ898" s="228"/>
      <c r="AK898" s="386"/>
      <c r="AL898" s="228"/>
      <c r="AM898" s="386"/>
      <c r="AN898" s="228"/>
      <c r="AO898" s="386"/>
    </row>
    <row r="899" spans="3:41" s="1092" customFormat="1" ht="30.75" customHeight="1">
      <c r="C899" s="1091"/>
      <c r="D899" s="387"/>
      <c r="E899" s="216"/>
      <c r="F899" s="365"/>
      <c r="G899" s="366"/>
      <c r="H899" s="367"/>
      <c r="I899" s="368"/>
      <c r="J899" s="369"/>
      <c r="K899" s="370"/>
      <c r="L899" s="1168"/>
      <c r="M899" s="370"/>
      <c r="N899" s="382"/>
      <c r="O899" s="381"/>
      <c r="P899" s="382"/>
      <c r="Q899" s="383"/>
      <c r="R899" s="219"/>
      <c r="S899" s="384"/>
      <c r="T899" s="1043"/>
      <c r="U899" s="219"/>
      <c r="V899" s="384"/>
      <c r="W899" s="1043"/>
      <c r="X899" s="219"/>
      <c r="Y899" s="384"/>
      <c r="Z899" s="1043"/>
      <c r="AA899" s="219"/>
      <c r="AB899" s="384"/>
      <c r="AC899" s="1043"/>
      <c r="AD899" s="219"/>
      <c r="AE899" s="384"/>
      <c r="AF899" s="1043"/>
      <c r="AG899" s="385"/>
      <c r="AH899" s="228"/>
      <c r="AI899" s="386"/>
      <c r="AJ899" s="228"/>
      <c r="AK899" s="386"/>
      <c r="AL899" s="228"/>
      <c r="AM899" s="386"/>
      <c r="AN899" s="228"/>
      <c r="AO899" s="386"/>
    </row>
    <row r="900" spans="3:41" s="1092" customFormat="1" ht="30.75" customHeight="1">
      <c r="C900" s="1091"/>
      <c r="D900" s="387"/>
      <c r="E900" s="216"/>
      <c r="F900" s="365"/>
      <c r="G900" s="366"/>
      <c r="H900" s="367"/>
      <c r="I900" s="368"/>
      <c r="J900" s="369"/>
      <c r="K900" s="370"/>
      <c r="L900" s="1168"/>
      <c r="M900" s="370"/>
      <c r="N900" s="382"/>
      <c r="O900" s="381"/>
      <c r="P900" s="382"/>
      <c r="Q900" s="383"/>
      <c r="R900" s="219"/>
      <c r="S900" s="384"/>
      <c r="T900" s="1043"/>
      <c r="U900" s="219"/>
      <c r="V900" s="384"/>
      <c r="W900" s="1043"/>
      <c r="X900" s="219"/>
      <c r="Y900" s="384"/>
      <c r="Z900" s="1043"/>
      <c r="AA900" s="219"/>
      <c r="AB900" s="384"/>
      <c r="AC900" s="1043"/>
      <c r="AD900" s="219"/>
      <c r="AE900" s="384"/>
      <c r="AF900" s="1043"/>
      <c r="AG900" s="385"/>
      <c r="AH900" s="228"/>
      <c r="AI900" s="386"/>
      <c r="AJ900" s="228"/>
      <c r="AK900" s="386"/>
      <c r="AL900" s="228"/>
      <c r="AM900" s="386"/>
      <c r="AN900" s="228"/>
      <c r="AO900" s="386"/>
    </row>
    <row r="901" spans="3:41" s="1092" customFormat="1" ht="30.75" customHeight="1">
      <c r="C901" s="1091"/>
      <c r="D901" s="387"/>
      <c r="E901" s="216"/>
      <c r="F901" s="365"/>
      <c r="G901" s="366"/>
      <c r="H901" s="367"/>
      <c r="I901" s="368"/>
      <c r="J901" s="369"/>
      <c r="K901" s="370"/>
      <c r="L901" s="1168"/>
      <c r="M901" s="370"/>
      <c r="N901" s="382"/>
      <c r="O901" s="381"/>
      <c r="P901" s="382"/>
      <c r="Q901" s="383"/>
      <c r="R901" s="219"/>
      <c r="S901" s="384"/>
      <c r="T901" s="1043"/>
      <c r="U901" s="219"/>
      <c r="V901" s="384"/>
      <c r="W901" s="1043"/>
      <c r="X901" s="219"/>
      <c r="Y901" s="384"/>
      <c r="Z901" s="1043"/>
      <c r="AA901" s="219"/>
      <c r="AB901" s="384"/>
      <c r="AC901" s="1043"/>
      <c r="AD901" s="219"/>
      <c r="AE901" s="384"/>
      <c r="AF901" s="1043"/>
      <c r="AG901" s="385"/>
      <c r="AH901" s="228"/>
      <c r="AI901" s="386"/>
      <c r="AJ901" s="228"/>
      <c r="AK901" s="386"/>
      <c r="AL901" s="228"/>
      <c r="AM901" s="386"/>
      <c r="AN901" s="228"/>
      <c r="AO901" s="386"/>
    </row>
    <row r="902" spans="3:41" s="1092" customFormat="1" ht="30.75" customHeight="1">
      <c r="C902" s="1091"/>
      <c r="D902" s="387"/>
      <c r="E902" s="216"/>
      <c r="F902" s="365"/>
      <c r="G902" s="366"/>
      <c r="H902" s="367"/>
      <c r="I902" s="368"/>
      <c r="J902" s="369"/>
      <c r="K902" s="370"/>
      <c r="L902" s="1168"/>
      <c r="M902" s="370"/>
      <c r="N902" s="382"/>
      <c r="O902" s="381"/>
      <c r="P902" s="382"/>
      <c r="Q902" s="383"/>
      <c r="R902" s="219"/>
      <c r="S902" s="384"/>
      <c r="T902" s="1043"/>
      <c r="U902" s="219"/>
      <c r="V902" s="384"/>
      <c r="W902" s="1043"/>
      <c r="X902" s="219"/>
      <c r="Y902" s="384"/>
      <c r="Z902" s="1043"/>
      <c r="AA902" s="219"/>
      <c r="AB902" s="384"/>
      <c r="AC902" s="1043"/>
      <c r="AD902" s="219"/>
      <c r="AE902" s="384"/>
      <c r="AF902" s="1043"/>
      <c r="AG902" s="385"/>
      <c r="AH902" s="228"/>
      <c r="AI902" s="386"/>
      <c r="AJ902" s="228"/>
      <c r="AK902" s="386"/>
      <c r="AL902" s="228"/>
      <c r="AM902" s="386"/>
      <c r="AN902" s="228"/>
      <c r="AO902" s="386"/>
    </row>
    <row r="903" spans="3:41" s="1092" customFormat="1" ht="30.75" customHeight="1">
      <c r="C903" s="1091"/>
      <c r="D903" s="387"/>
      <c r="E903" s="216"/>
      <c r="F903" s="365"/>
      <c r="G903" s="366"/>
      <c r="H903" s="367"/>
      <c r="I903" s="368"/>
      <c r="J903" s="369"/>
      <c r="K903" s="370"/>
      <c r="L903" s="1168"/>
      <c r="M903" s="370"/>
      <c r="N903" s="382"/>
      <c r="O903" s="381"/>
      <c r="P903" s="382"/>
      <c r="Q903" s="383"/>
      <c r="R903" s="219"/>
      <c r="S903" s="384"/>
      <c r="T903" s="1043"/>
      <c r="U903" s="219"/>
      <c r="V903" s="384"/>
      <c r="W903" s="1043"/>
      <c r="X903" s="219"/>
      <c r="Y903" s="384"/>
      <c r="Z903" s="1043"/>
      <c r="AA903" s="219"/>
      <c r="AB903" s="384"/>
      <c r="AC903" s="1043"/>
      <c r="AD903" s="219"/>
      <c r="AE903" s="384"/>
      <c r="AF903" s="1043"/>
      <c r="AG903" s="385"/>
      <c r="AH903" s="228"/>
      <c r="AI903" s="386"/>
      <c r="AJ903" s="228"/>
      <c r="AK903" s="386"/>
      <c r="AL903" s="228"/>
      <c r="AM903" s="386"/>
      <c r="AN903" s="228"/>
      <c r="AO903" s="386"/>
    </row>
    <row r="904" spans="3:41" s="1092" customFormat="1" ht="30.75" customHeight="1">
      <c r="C904" s="1091"/>
      <c r="D904" s="387"/>
      <c r="E904" s="216"/>
      <c r="F904" s="365"/>
      <c r="G904" s="366"/>
      <c r="H904" s="367"/>
      <c r="I904" s="368"/>
      <c r="J904" s="369"/>
      <c r="K904" s="370"/>
      <c r="L904" s="1168"/>
      <c r="M904" s="370"/>
      <c r="N904" s="382"/>
      <c r="O904" s="381"/>
      <c r="P904" s="382"/>
      <c r="Q904" s="383"/>
      <c r="R904" s="219"/>
      <c r="S904" s="384"/>
      <c r="T904" s="1043"/>
      <c r="U904" s="219"/>
      <c r="V904" s="384"/>
      <c r="W904" s="1043"/>
      <c r="X904" s="219"/>
      <c r="Y904" s="384"/>
      <c r="Z904" s="1043"/>
      <c r="AA904" s="219"/>
      <c r="AB904" s="384"/>
      <c r="AC904" s="1043"/>
      <c r="AD904" s="219"/>
      <c r="AE904" s="384"/>
      <c r="AF904" s="1043"/>
      <c r="AG904" s="385"/>
      <c r="AH904" s="228"/>
      <c r="AI904" s="386"/>
      <c r="AJ904" s="228"/>
      <c r="AK904" s="386"/>
      <c r="AL904" s="228"/>
      <c r="AM904" s="386"/>
      <c r="AN904" s="228"/>
      <c r="AO904" s="386"/>
    </row>
    <row r="905" spans="3:41" s="1092" customFormat="1" ht="30.75" customHeight="1">
      <c r="C905" s="1091"/>
      <c r="D905" s="387"/>
      <c r="E905" s="216"/>
      <c r="F905" s="365"/>
      <c r="G905" s="366"/>
      <c r="H905" s="367"/>
      <c r="I905" s="368"/>
      <c r="J905" s="369"/>
      <c r="K905" s="370"/>
      <c r="L905" s="1168"/>
      <c r="M905" s="370"/>
      <c r="N905" s="382"/>
      <c r="O905" s="381"/>
      <c r="P905" s="382"/>
      <c r="Q905" s="383"/>
      <c r="R905" s="219"/>
      <c r="S905" s="384"/>
      <c r="T905" s="1043"/>
      <c r="U905" s="219"/>
      <c r="V905" s="384"/>
      <c r="W905" s="1043"/>
      <c r="X905" s="219"/>
      <c r="Y905" s="384"/>
      <c r="Z905" s="1043"/>
      <c r="AA905" s="219"/>
      <c r="AB905" s="384"/>
      <c r="AC905" s="1043"/>
      <c r="AD905" s="219"/>
      <c r="AE905" s="384"/>
      <c r="AF905" s="1043"/>
      <c r="AG905" s="385"/>
      <c r="AH905" s="228"/>
      <c r="AI905" s="386"/>
      <c r="AJ905" s="228"/>
      <c r="AK905" s="386"/>
      <c r="AL905" s="228"/>
      <c r="AM905" s="386"/>
      <c r="AN905" s="228"/>
      <c r="AO905" s="386"/>
    </row>
    <row r="906" spans="3:41" s="1092" customFormat="1" ht="30.75" customHeight="1">
      <c r="C906" s="1091"/>
      <c r="D906" s="387"/>
      <c r="E906" s="216"/>
      <c r="F906" s="365"/>
      <c r="G906" s="366"/>
      <c r="H906" s="367"/>
      <c r="I906" s="368"/>
      <c r="J906" s="369"/>
      <c r="K906" s="370"/>
      <c r="L906" s="1168"/>
      <c r="M906" s="370"/>
      <c r="N906" s="382"/>
      <c r="O906" s="381"/>
      <c r="P906" s="382"/>
      <c r="Q906" s="383"/>
      <c r="R906" s="219"/>
      <c r="S906" s="384"/>
      <c r="T906" s="1043"/>
      <c r="U906" s="219"/>
      <c r="V906" s="384"/>
      <c r="W906" s="1043"/>
      <c r="X906" s="219"/>
      <c r="Y906" s="384"/>
      <c r="Z906" s="1043"/>
      <c r="AA906" s="219"/>
      <c r="AB906" s="384"/>
      <c r="AC906" s="1043"/>
      <c r="AD906" s="219"/>
      <c r="AE906" s="384"/>
      <c r="AF906" s="1043"/>
      <c r="AG906" s="385"/>
      <c r="AH906" s="228"/>
      <c r="AI906" s="386"/>
      <c r="AJ906" s="228"/>
      <c r="AK906" s="386"/>
      <c r="AL906" s="228"/>
      <c r="AM906" s="386"/>
      <c r="AN906" s="228"/>
      <c r="AO906" s="386"/>
    </row>
    <row r="907" spans="3:41" s="1092" customFormat="1" ht="30.75" customHeight="1">
      <c r="C907" s="1091"/>
      <c r="D907" s="387"/>
      <c r="E907" s="216"/>
      <c r="F907" s="365"/>
      <c r="G907" s="366"/>
      <c r="H907" s="367"/>
      <c r="I907" s="368"/>
      <c r="J907" s="369"/>
      <c r="K907" s="370"/>
      <c r="L907" s="1168"/>
      <c r="M907" s="370"/>
      <c r="N907" s="382"/>
      <c r="O907" s="381"/>
      <c r="P907" s="382"/>
      <c r="Q907" s="383"/>
      <c r="R907" s="219"/>
      <c r="S907" s="384"/>
      <c r="T907" s="1043"/>
      <c r="U907" s="219"/>
      <c r="V907" s="384"/>
      <c r="W907" s="1043"/>
      <c r="X907" s="219"/>
      <c r="Y907" s="384"/>
      <c r="Z907" s="1043"/>
      <c r="AA907" s="219"/>
      <c r="AB907" s="384"/>
      <c r="AC907" s="1043"/>
      <c r="AD907" s="219"/>
      <c r="AE907" s="384"/>
      <c r="AF907" s="1043"/>
      <c r="AG907" s="385"/>
      <c r="AH907" s="228"/>
      <c r="AI907" s="386"/>
      <c r="AJ907" s="228"/>
      <c r="AK907" s="386"/>
      <c r="AL907" s="228"/>
      <c r="AM907" s="386"/>
      <c r="AN907" s="228"/>
      <c r="AO907" s="386"/>
    </row>
    <row r="908" spans="3:41" s="1092" customFormat="1" ht="30.75" customHeight="1">
      <c r="C908" s="1091"/>
      <c r="D908" s="387"/>
      <c r="E908" s="216"/>
      <c r="F908" s="365"/>
      <c r="G908" s="366"/>
      <c r="H908" s="367"/>
      <c r="I908" s="368"/>
      <c r="J908" s="369"/>
      <c r="K908" s="370"/>
      <c r="L908" s="1168"/>
      <c r="M908" s="370"/>
      <c r="N908" s="382"/>
      <c r="O908" s="381"/>
      <c r="P908" s="382"/>
      <c r="Q908" s="383"/>
      <c r="R908" s="219"/>
      <c r="S908" s="384"/>
      <c r="T908" s="1043"/>
      <c r="U908" s="219"/>
      <c r="V908" s="384"/>
      <c r="W908" s="1043"/>
      <c r="X908" s="219"/>
      <c r="Y908" s="384"/>
      <c r="Z908" s="1043"/>
      <c r="AA908" s="219"/>
      <c r="AB908" s="384"/>
      <c r="AC908" s="1043"/>
      <c r="AD908" s="219"/>
      <c r="AE908" s="384"/>
      <c r="AF908" s="1043"/>
      <c r="AG908" s="385"/>
      <c r="AH908" s="228"/>
      <c r="AI908" s="386"/>
      <c r="AJ908" s="228"/>
      <c r="AK908" s="386"/>
      <c r="AL908" s="228"/>
      <c r="AM908" s="386"/>
      <c r="AN908" s="228"/>
      <c r="AO908" s="386"/>
    </row>
    <row r="909" spans="3:41" s="1092" customFormat="1" ht="30.75" customHeight="1">
      <c r="C909" s="1091"/>
      <c r="D909" s="387"/>
      <c r="E909" s="216"/>
      <c r="F909" s="365"/>
      <c r="G909" s="366"/>
      <c r="H909" s="367"/>
      <c r="I909" s="368"/>
      <c r="J909" s="369"/>
      <c r="K909" s="370"/>
      <c r="L909" s="1168"/>
      <c r="M909" s="370"/>
      <c r="N909" s="382"/>
      <c r="O909" s="381"/>
      <c r="P909" s="382"/>
      <c r="Q909" s="383"/>
      <c r="R909" s="219"/>
      <c r="S909" s="384"/>
      <c r="T909" s="1043"/>
      <c r="U909" s="219"/>
      <c r="V909" s="384"/>
      <c r="W909" s="1043"/>
      <c r="X909" s="219"/>
      <c r="Y909" s="384"/>
      <c r="Z909" s="1043"/>
      <c r="AA909" s="219"/>
      <c r="AB909" s="384"/>
      <c r="AC909" s="1043"/>
      <c r="AD909" s="219"/>
      <c r="AE909" s="384"/>
      <c r="AF909" s="1043"/>
      <c r="AG909" s="385"/>
      <c r="AH909" s="228"/>
      <c r="AI909" s="386"/>
      <c r="AJ909" s="228"/>
      <c r="AK909" s="386"/>
      <c r="AL909" s="228"/>
      <c r="AM909" s="386"/>
      <c r="AN909" s="228"/>
      <c r="AO909" s="386"/>
    </row>
    <row r="910" spans="3:41" s="1092" customFormat="1" ht="30.75" customHeight="1">
      <c r="C910" s="1091"/>
      <c r="D910" s="387"/>
      <c r="E910" s="216"/>
      <c r="F910" s="365"/>
      <c r="G910" s="366"/>
      <c r="H910" s="367"/>
      <c r="I910" s="368"/>
      <c r="J910" s="369"/>
      <c r="K910" s="370"/>
      <c r="L910" s="1168"/>
      <c r="M910" s="370"/>
      <c r="N910" s="382"/>
      <c r="O910" s="381"/>
      <c r="P910" s="382"/>
      <c r="Q910" s="383"/>
      <c r="R910" s="219"/>
      <c r="S910" s="384"/>
      <c r="T910" s="1043"/>
      <c r="U910" s="219"/>
      <c r="V910" s="384"/>
      <c r="W910" s="1043"/>
      <c r="X910" s="219"/>
      <c r="Y910" s="384"/>
      <c r="Z910" s="1043"/>
      <c r="AA910" s="219"/>
      <c r="AB910" s="384"/>
      <c r="AC910" s="1043"/>
      <c r="AD910" s="219"/>
      <c r="AE910" s="384"/>
      <c r="AF910" s="1043"/>
      <c r="AG910" s="385"/>
      <c r="AH910" s="228"/>
      <c r="AI910" s="386"/>
      <c r="AJ910" s="228"/>
      <c r="AK910" s="386"/>
      <c r="AL910" s="228"/>
      <c r="AM910" s="386"/>
      <c r="AN910" s="228"/>
      <c r="AO910" s="386"/>
    </row>
    <row r="911" spans="3:41" s="1092" customFormat="1" ht="30.75" customHeight="1">
      <c r="C911" s="1091"/>
      <c r="D911" s="387"/>
      <c r="E911" s="216"/>
      <c r="F911" s="365"/>
      <c r="G911" s="366"/>
      <c r="H911" s="367"/>
      <c r="I911" s="368"/>
      <c r="J911" s="369"/>
      <c r="K911" s="370"/>
      <c r="L911" s="1168"/>
      <c r="M911" s="370"/>
      <c r="N911" s="382"/>
      <c r="O911" s="381"/>
      <c r="P911" s="382"/>
      <c r="Q911" s="383"/>
      <c r="R911" s="219"/>
      <c r="S911" s="384"/>
      <c r="T911" s="1043"/>
      <c r="U911" s="219"/>
      <c r="V911" s="384"/>
      <c r="W911" s="1043"/>
      <c r="X911" s="219"/>
      <c r="Y911" s="384"/>
      <c r="Z911" s="1043"/>
      <c r="AA911" s="219"/>
      <c r="AB911" s="384"/>
      <c r="AC911" s="1043"/>
      <c r="AD911" s="219"/>
      <c r="AE911" s="384"/>
      <c r="AF911" s="1043"/>
      <c r="AG911" s="385"/>
      <c r="AH911" s="228"/>
      <c r="AI911" s="386"/>
      <c r="AJ911" s="228"/>
      <c r="AK911" s="386"/>
      <c r="AL911" s="228"/>
      <c r="AM911" s="386"/>
      <c r="AN911" s="228"/>
      <c r="AO911" s="386"/>
    </row>
    <row r="912" spans="3:41" s="1092" customFormat="1" ht="30.75" customHeight="1">
      <c r="C912" s="1091"/>
      <c r="D912" s="387"/>
      <c r="E912" s="216"/>
      <c r="F912" s="365"/>
      <c r="G912" s="366"/>
      <c r="H912" s="367"/>
      <c r="I912" s="368"/>
      <c r="J912" s="369"/>
      <c r="K912" s="370"/>
      <c r="L912" s="1168"/>
      <c r="M912" s="370"/>
      <c r="N912" s="382"/>
      <c r="O912" s="381"/>
      <c r="P912" s="382"/>
      <c r="Q912" s="383"/>
      <c r="R912" s="219"/>
      <c r="S912" s="384"/>
      <c r="T912" s="1043"/>
      <c r="U912" s="219"/>
      <c r="V912" s="384"/>
      <c r="W912" s="1043"/>
      <c r="X912" s="219"/>
      <c r="Y912" s="384"/>
      <c r="Z912" s="1043"/>
      <c r="AA912" s="219"/>
      <c r="AB912" s="384"/>
      <c r="AC912" s="1043"/>
      <c r="AD912" s="219"/>
      <c r="AE912" s="384"/>
      <c r="AF912" s="1043"/>
      <c r="AG912" s="385"/>
      <c r="AH912" s="228"/>
      <c r="AI912" s="386"/>
      <c r="AJ912" s="228"/>
      <c r="AK912" s="386"/>
      <c r="AL912" s="228"/>
      <c r="AM912" s="386"/>
      <c r="AN912" s="228"/>
      <c r="AO912" s="386"/>
    </row>
    <row r="913" spans="3:41" s="1092" customFormat="1" ht="30.75" customHeight="1">
      <c r="C913" s="1091"/>
      <c r="D913" s="387"/>
      <c r="E913" s="216"/>
      <c r="F913" s="365"/>
      <c r="G913" s="366"/>
      <c r="H913" s="367"/>
      <c r="I913" s="368"/>
      <c r="J913" s="369"/>
      <c r="K913" s="370"/>
      <c r="L913" s="1168"/>
      <c r="M913" s="370"/>
      <c r="N913" s="382"/>
      <c r="O913" s="381"/>
      <c r="P913" s="382"/>
      <c r="Q913" s="383"/>
      <c r="R913" s="219"/>
      <c r="S913" s="384"/>
      <c r="T913" s="1043"/>
      <c r="U913" s="219"/>
      <c r="V913" s="384"/>
      <c r="W913" s="1043"/>
      <c r="X913" s="219"/>
      <c r="Y913" s="384"/>
      <c r="Z913" s="1043"/>
      <c r="AA913" s="219"/>
      <c r="AB913" s="384"/>
      <c r="AC913" s="1043"/>
      <c r="AD913" s="219"/>
      <c r="AE913" s="384"/>
      <c r="AF913" s="1043"/>
      <c r="AG913" s="385"/>
      <c r="AH913" s="228"/>
      <c r="AI913" s="386"/>
      <c r="AJ913" s="228"/>
      <c r="AK913" s="386"/>
      <c r="AL913" s="228"/>
      <c r="AM913" s="386"/>
      <c r="AN913" s="228"/>
      <c r="AO913" s="386"/>
    </row>
    <row r="914" spans="3:41" s="1092" customFormat="1" ht="30.75" customHeight="1">
      <c r="C914" s="1091"/>
      <c r="D914" s="387"/>
      <c r="E914" s="216"/>
      <c r="F914" s="365"/>
      <c r="G914" s="366"/>
      <c r="H914" s="367"/>
      <c r="I914" s="368"/>
      <c r="J914" s="369"/>
      <c r="K914" s="370"/>
      <c r="L914" s="1168"/>
      <c r="M914" s="370"/>
      <c r="N914" s="382"/>
      <c r="O914" s="381"/>
      <c r="P914" s="382"/>
      <c r="Q914" s="383"/>
      <c r="R914" s="219"/>
      <c r="S914" s="384"/>
      <c r="T914" s="1043"/>
      <c r="U914" s="219"/>
      <c r="V914" s="384"/>
      <c r="W914" s="1043"/>
      <c r="X914" s="219"/>
      <c r="Y914" s="384"/>
      <c r="Z914" s="1043"/>
      <c r="AA914" s="219"/>
      <c r="AB914" s="384"/>
      <c r="AC914" s="1043"/>
      <c r="AD914" s="219"/>
      <c r="AE914" s="384"/>
      <c r="AF914" s="1043"/>
      <c r="AG914" s="385"/>
      <c r="AH914" s="228"/>
      <c r="AI914" s="386"/>
      <c r="AJ914" s="228"/>
      <c r="AK914" s="386"/>
      <c r="AL914" s="228"/>
      <c r="AM914" s="386"/>
      <c r="AN914" s="228"/>
      <c r="AO914" s="386"/>
    </row>
    <row r="915" spans="3:41" s="1092" customFormat="1" ht="30.75" customHeight="1">
      <c r="C915" s="1091"/>
      <c r="D915" s="387"/>
      <c r="E915" s="216"/>
      <c r="F915" s="365"/>
      <c r="G915" s="366"/>
      <c r="H915" s="367"/>
      <c r="I915" s="368"/>
      <c r="J915" s="369"/>
      <c r="K915" s="370"/>
      <c r="L915" s="1168"/>
      <c r="M915" s="370"/>
      <c r="N915" s="382"/>
      <c r="O915" s="381"/>
      <c r="P915" s="382"/>
      <c r="Q915" s="383"/>
      <c r="R915" s="219"/>
      <c r="S915" s="384"/>
      <c r="T915" s="1043"/>
      <c r="U915" s="219"/>
      <c r="V915" s="384"/>
      <c r="W915" s="1043"/>
      <c r="X915" s="219"/>
      <c r="Y915" s="384"/>
      <c r="Z915" s="1043"/>
      <c r="AA915" s="219"/>
      <c r="AB915" s="384"/>
      <c r="AC915" s="1043"/>
      <c r="AD915" s="219"/>
      <c r="AE915" s="384"/>
      <c r="AF915" s="1043"/>
      <c r="AG915" s="385"/>
      <c r="AH915" s="228"/>
      <c r="AI915" s="386"/>
      <c r="AJ915" s="228"/>
      <c r="AK915" s="386"/>
      <c r="AL915" s="228"/>
      <c r="AM915" s="386"/>
      <c r="AN915" s="228"/>
      <c r="AO915" s="386"/>
    </row>
    <row r="916" spans="3:41" s="1092" customFormat="1" ht="30.75" customHeight="1">
      <c r="C916" s="1091"/>
      <c r="D916" s="387"/>
      <c r="E916" s="216"/>
      <c r="F916" s="365"/>
      <c r="G916" s="366"/>
      <c r="H916" s="367"/>
      <c r="I916" s="368"/>
      <c r="J916" s="369"/>
      <c r="K916" s="370"/>
      <c r="L916" s="1168"/>
      <c r="M916" s="370"/>
      <c r="N916" s="382"/>
      <c r="O916" s="381"/>
      <c r="P916" s="382"/>
      <c r="Q916" s="383"/>
      <c r="R916" s="219"/>
      <c r="S916" s="384"/>
      <c r="T916" s="1043"/>
      <c r="U916" s="219"/>
      <c r="V916" s="384"/>
      <c r="W916" s="1043"/>
      <c r="X916" s="219"/>
      <c r="Y916" s="384"/>
      <c r="Z916" s="1043"/>
      <c r="AA916" s="219"/>
      <c r="AB916" s="384"/>
      <c r="AC916" s="1043"/>
      <c r="AD916" s="219"/>
      <c r="AE916" s="384"/>
      <c r="AF916" s="1043"/>
      <c r="AG916" s="385"/>
      <c r="AH916" s="228"/>
      <c r="AI916" s="386"/>
      <c r="AJ916" s="228"/>
      <c r="AK916" s="386"/>
      <c r="AL916" s="228"/>
      <c r="AM916" s="386"/>
      <c r="AN916" s="228"/>
      <c r="AO916" s="386"/>
    </row>
    <row r="917" spans="3:41" s="1092" customFormat="1" ht="30.75" customHeight="1">
      <c r="C917" s="1091"/>
      <c r="D917" s="387"/>
      <c r="E917" s="216"/>
      <c r="F917" s="365"/>
      <c r="G917" s="366"/>
      <c r="H917" s="367"/>
      <c r="I917" s="368"/>
      <c r="J917" s="369"/>
      <c r="K917" s="370"/>
      <c r="L917" s="1168"/>
      <c r="M917" s="370"/>
      <c r="N917" s="382"/>
      <c r="O917" s="381"/>
      <c r="P917" s="382"/>
      <c r="Q917" s="383"/>
      <c r="R917" s="219"/>
      <c r="S917" s="384"/>
      <c r="T917" s="1043"/>
      <c r="U917" s="219"/>
      <c r="V917" s="384"/>
      <c r="W917" s="1043"/>
      <c r="X917" s="219"/>
      <c r="Y917" s="384"/>
      <c r="Z917" s="1043"/>
      <c r="AA917" s="219"/>
      <c r="AB917" s="384"/>
      <c r="AC917" s="1043"/>
      <c r="AD917" s="219"/>
      <c r="AE917" s="384"/>
      <c r="AF917" s="1043"/>
      <c r="AG917" s="385"/>
      <c r="AH917" s="228"/>
      <c r="AI917" s="386"/>
      <c r="AJ917" s="228"/>
      <c r="AK917" s="386"/>
      <c r="AL917" s="228"/>
      <c r="AM917" s="386"/>
      <c r="AN917" s="228"/>
      <c r="AO917" s="386"/>
    </row>
    <row r="918" spans="3:41" s="1092" customFormat="1" ht="30.75" customHeight="1">
      <c r="C918" s="1091"/>
      <c r="D918" s="387"/>
      <c r="E918" s="216"/>
      <c r="F918" s="365"/>
      <c r="G918" s="366"/>
      <c r="H918" s="367"/>
      <c r="I918" s="368"/>
      <c r="J918" s="369"/>
      <c r="K918" s="370"/>
      <c r="L918" s="1168"/>
      <c r="M918" s="370"/>
      <c r="N918" s="382"/>
      <c r="O918" s="381"/>
      <c r="P918" s="382"/>
      <c r="Q918" s="383"/>
      <c r="R918" s="219"/>
      <c r="S918" s="384"/>
      <c r="T918" s="1043"/>
      <c r="U918" s="219"/>
      <c r="V918" s="384"/>
      <c r="W918" s="1043"/>
      <c r="X918" s="219"/>
      <c r="Y918" s="384"/>
      <c r="Z918" s="1043"/>
      <c r="AA918" s="219"/>
      <c r="AB918" s="384"/>
      <c r="AC918" s="1043"/>
      <c r="AD918" s="219"/>
      <c r="AE918" s="384"/>
      <c r="AF918" s="1043"/>
      <c r="AG918" s="385"/>
      <c r="AH918" s="228"/>
      <c r="AI918" s="386"/>
      <c r="AJ918" s="228"/>
      <c r="AK918" s="386"/>
      <c r="AL918" s="228"/>
      <c r="AM918" s="386"/>
      <c r="AN918" s="228"/>
      <c r="AO918" s="386"/>
    </row>
    <row r="919" spans="3:41" s="1092" customFormat="1" ht="30.75" customHeight="1">
      <c r="C919" s="1091"/>
      <c r="D919" s="387"/>
      <c r="E919" s="216"/>
      <c r="F919" s="365"/>
      <c r="G919" s="366"/>
      <c r="H919" s="367"/>
      <c r="I919" s="368"/>
      <c r="J919" s="369"/>
      <c r="K919" s="370"/>
      <c r="L919" s="1168"/>
      <c r="M919" s="370"/>
      <c r="N919" s="382"/>
      <c r="O919" s="381"/>
      <c r="P919" s="382"/>
      <c r="Q919" s="383"/>
      <c r="R919" s="219"/>
      <c r="S919" s="384"/>
      <c r="T919" s="1043"/>
      <c r="U919" s="219"/>
      <c r="V919" s="384"/>
      <c r="W919" s="1043"/>
      <c r="X919" s="219"/>
      <c r="Y919" s="384"/>
      <c r="Z919" s="1043"/>
      <c r="AA919" s="219"/>
      <c r="AB919" s="384"/>
      <c r="AC919" s="1043"/>
      <c r="AD919" s="219"/>
      <c r="AE919" s="384"/>
      <c r="AF919" s="1043"/>
      <c r="AG919" s="385"/>
      <c r="AH919" s="228"/>
      <c r="AI919" s="386"/>
      <c r="AJ919" s="228"/>
      <c r="AK919" s="386"/>
      <c r="AL919" s="228"/>
      <c r="AM919" s="386"/>
      <c r="AN919" s="228"/>
      <c r="AO919" s="386"/>
    </row>
    <row r="920" spans="3:41" s="1092" customFormat="1" ht="30.75" customHeight="1">
      <c r="C920" s="1091"/>
      <c r="D920" s="387"/>
      <c r="E920" s="216"/>
      <c r="F920" s="365"/>
      <c r="G920" s="366"/>
      <c r="H920" s="367"/>
      <c r="I920" s="368"/>
      <c r="J920" s="369"/>
      <c r="K920" s="370"/>
      <c r="L920" s="1168"/>
      <c r="M920" s="370"/>
      <c r="N920" s="382"/>
      <c r="O920" s="381"/>
      <c r="P920" s="382"/>
      <c r="Q920" s="383"/>
      <c r="R920" s="219"/>
      <c r="S920" s="384"/>
      <c r="T920" s="1043"/>
      <c r="U920" s="219"/>
      <c r="V920" s="384"/>
      <c r="W920" s="1043"/>
      <c r="X920" s="219"/>
      <c r="Y920" s="384"/>
      <c r="Z920" s="1043"/>
      <c r="AA920" s="219"/>
      <c r="AB920" s="384"/>
      <c r="AC920" s="1043"/>
      <c r="AD920" s="219"/>
      <c r="AE920" s="384"/>
      <c r="AF920" s="1043"/>
      <c r="AG920" s="385"/>
      <c r="AH920" s="228"/>
      <c r="AI920" s="386"/>
      <c r="AJ920" s="228"/>
      <c r="AK920" s="386"/>
      <c r="AL920" s="228"/>
      <c r="AM920" s="386"/>
      <c r="AN920" s="228"/>
      <c r="AO920" s="386"/>
    </row>
    <row r="921" spans="3:41" s="1092" customFormat="1" ht="30.75" customHeight="1">
      <c r="C921" s="1091"/>
      <c r="D921" s="387"/>
      <c r="E921" s="216"/>
      <c r="F921" s="365"/>
      <c r="G921" s="366"/>
      <c r="H921" s="367"/>
      <c r="I921" s="368"/>
      <c r="J921" s="369"/>
      <c r="K921" s="370"/>
      <c r="L921" s="1168"/>
      <c r="M921" s="370"/>
      <c r="N921" s="382"/>
      <c r="O921" s="381"/>
      <c r="P921" s="382"/>
      <c r="Q921" s="383"/>
      <c r="R921" s="219"/>
      <c r="S921" s="384"/>
      <c r="T921" s="1043"/>
      <c r="U921" s="219"/>
      <c r="V921" s="384"/>
      <c r="W921" s="1043"/>
      <c r="X921" s="219"/>
      <c r="Y921" s="384"/>
      <c r="Z921" s="1043"/>
      <c r="AA921" s="219"/>
      <c r="AB921" s="384"/>
      <c r="AC921" s="1043"/>
      <c r="AD921" s="219"/>
      <c r="AE921" s="384"/>
      <c r="AF921" s="1043"/>
      <c r="AG921" s="385"/>
      <c r="AH921" s="228"/>
      <c r="AI921" s="386"/>
      <c r="AJ921" s="228"/>
      <c r="AK921" s="386"/>
      <c r="AL921" s="228"/>
      <c r="AM921" s="386"/>
      <c r="AN921" s="228"/>
      <c r="AO921" s="386"/>
    </row>
    <row r="922" spans="3:41" s="1092" customFormat="1" ht="30.75" customHeight="1">
      <c r="C922" s="1091"/>
      <c r="D922" s="387"/>
      <c r="E922" s="216"/>
      <c r="F922" s="365"/>
      <c r="G922" s="366"/>
      <c r="H922" s="367"/>
      <c r="I922" s="368"/>
      <c r="J922" s="369"/>
      <c r="K922" s="370"/>
      <c r="L922" s="1168"/>
      <c r="M922" s="370"/>
      <c r="N922" s="382"/>
      <c r="O922" s="381"/>
      <c r="P922" s="382"/>
      <c r="Q922" s="383"/>
      <c r="R922" s="219"/>
      <c r="S922" s="384"/>
      <c r="T922" s="1043"/>
      <c r="U922" s="219"/>
      <c r="V922" s="384"/>
      <c r="W922" s="1043"/>
      <c r="X922" s="219"/>
      <c r="Y922" s="384"/>
      <c r="Z922" s="1043"/>
      <c r="AA922" s="219"/>
      <c r="AB922" s="384"/>
      <c r="AC922" s="1043"/>
      <c r="AD922" s="219"/>
      <c r="AE922" s="384"/>
      <c r="AF922" s="1043"/>
      <c r="AG922" s="385"/>
      <c r="AH922" s="228"/>
      <c r="AI922" s="386"/>
      <c r="AJ922" s="228"/>
      <c r="AK922" s="386"/>
      <c r="AL922" s="228"/>
      <c r="AM922" s="386"/>
      <c r="AN922" s="228"/>
      <c r="AO922" s="386"/>
    </row>
    <row r="923" spans="3:41" s="1092" customFormat="1" ht="30.75" customHeight="1">
      <c r="C923" s="1091"/>
      <c r="D923" s="387"/>
      <c r="E923" s="216"/>
      <c r="F923" s="365"/>
      <c r="G923" s="366"/>
      <c r="H923" s="367"/>
      <c r="I923" s="368"/>
      <c r="J923" s="369"/>
      <c r="K923" s="370"/>
      <c r="L923" s="1168"/>
      <c r="M923" s="370"/>
      <c r="N923" s="382"/>
      <c r="O923" s="381"/>
      <c r="P923" s="382"/>
      <c r="Q923" s="383"/>
      <c r="R923" s="219"/>
      <c r="S923" s="384"/>
      <c r="T923" s="1043"/>
      <c r="U923" s="219"/>
      <c r="V923" s="384"/>
      <c r="W923" s="1043"/>
      <c r="X923" s="219"/>
      <c r="Y923" s="384"/>
      <c r="Z923" s="1043"/>
      <c r="AA923" s="219"/>
      <c r="AB923" s="384"/>
      <c r="AC923" s="1043"/>
      <c r="AD923" s="219"/>
      <c r="AE923" s="384"/>
      <c r="AF923" s="1043"/>
      <c r="AG923" s="385"/>
      <c r="AH923" s="228"/>
      <c r="AI923" s="386"/>
      <c r="AJ923" s="228"/>
      <c r="AK923" s="386"/>
      <c r="AL923" s="228"/>
      <c r="AM923" s="386"/>
      <c r="AN923" s="228"/>
      <c r="AO923" s="386"/>
    </row>
    <row r="924" spans="3:41" s="1092" customFormat="1" ht="30.75" customHeight="1">
      <c r="C924" s="1091"/>
      <c r="D924" s="387"/>
      <c r="E924" s="216"/>
      <c r="F924" s="365"/>
      <c r="G924" s="366"/>
      <c r="H924" s="367"/>
      <c r="I924" s="368"/>
      <c r="J924" s="369"/>
      <c r="K924" s="370"/>
      <c r="L924" s="1168"/>
      <c r="M924" s="370"/>
      <c r="N924" s="382"/>
      <c r="O924" s="381"/>
      <c r="P924" s="382"/>
      <c r="Q924" s="383"/>
      <c r="R924" s="219"/>
      <c r="S924" s="384"/>
      <c r="T924" s="1043"/>
      <c r="U924" s="219"/>
      <c r="V924" s="384"/>
      <c r="W924" s="1043"/>
      <c r="X924" s="219"/>
      <c r="Y924" s="384"/>
      <c r="Z924" s="1043"/>
      <c r="AA924" s="219"/>
      <c r="AB924" s="384"/>
      <c r="AC924" s="1043"/>
      <c r="AD924" s="219"/>
      <c r="AE924" s="384"/>
      <c r="AF924" s="1043"/>
      <c r="AG924" s="385"/>
      <c r="AH924" s="228"/>
      <c r="AI924" s="386"/>
      <c r="AJ924" s="228"/>
      <c r="AK924" s="386"/>
      <c r="AL924" s="228"/>
      <c r="AM924" s="386"/>
      <c r="AN924" s="228"/>
      <c r="AO924" s="386"/>
    </row>
    <row r="925" spans="3:41" s="1092" customFormat="1" ht="30.75" customHeight="1">
      <c r="C925" s="1091"/>
      <c r="D925" s="387"/>
      <c r="E925" s="216"/>
      <c r="F925" s="365"/>
      <c r="G925" s="366"/>
      <c r="H925" s="367"/>
      <c r="I925" s="368"/>
      <c r="J925" s="369"/>
      <c r="K925" s="370"/>
      <c r="L925" s="1168"/>
      <c r="M925" s="370"/>
      <c r="N925" s="382"/>
      <c r="O925" s="381"/>
      <c r="P925" s="382"/>
      <c r="Q925" s="383"/>
      <c r="R925" s="219"/>
      <c r="S925" s="384"/>
      <c r="T925" s="1043"/>
      <c r="U925" s="219"/>
      <c r="V925" s="384"/>
      <c r="W925" s="1043"/>
      <c r="X925" s="219"/>
      <c r="Y925" s="384"/>
      <c r="Z925" s="1043"/>
      <c r="AA925" s="219"/>
      <c r="AB925" s="384"/>
      <c r="AC925" s="1043"/>
      <c r="AD925" s="219"/>
      <c r="AE925" s="384"/>
      <c r="AF925" s="1043"/>
      <c r="AG925" s="385"/>
      <c r="AH925" s="228"/>
      <c r="AI925" s="386"/>
      <c r="AJ925" s="228"/>
      <c r="AK925" s="386"/>
      <c r="AL925" s="228"/>
      <c r="AM925" s="386"/>
      <c r="AN925" s="228"/>
      <c r="AO925" s="386"/>
    </row>
    <row r="926" spans="3:41" s="1092" customFormat="1" ht="30.75" customHeight="1">
      <c r="C926" s="1091"/>
      <c r="D926" s="387"/>
      <c r="E926" s="216"/>
      <c r="F926" s="365"/>
      <c r="G926" s="366"/>
      <c r="H926" s="367"/>
      <c r="I926" s="368"/>
      <c r="J926" s="369"/>
      <c r="K926" s="370"/>
      <c r="L926" s="1168"/>
      <c r="M926" s="370"/>
      <c r="N926" s="382"/>
      <c r="O926" s="381"/>
      <c r="P926" s="382"/>
      <c r="Q926" s="383"/>
      <c r="R926" s="219"/>
      <c r="S926" s="384"/>
      <c r="T926" s="1043"/>
      <c r="U926" s="219"/>
      <c r="V926" s="384"/>
      <c r="W926" s="1043"/>
      <c r="X926" s="219"/>
      <c r="Y926" s="384"/>
      <c r="Z926" s="1043"/>
      <c r="AA926" s="219"/>
      <c r="AB926" s="384"/>
      <c r="AC926" s="1043"/>
      <c r="AD926" s="219"/>
      <c r="AE926" s="384"/>
      <c r="AF926" s="1043"/>
      <c r="AG926" s="385"/>
      <c r="AH926" s="228"/>
      <c r="AI926" s="386"/>
      <c r="AJ926" s="228"/>
      <c r="AK926" s="386"/>
      <c r="AL926" s="228"/>
      <c r="AM926" s="386"/>
      <c r="AN926" s="228"/>
      <c r="AO926" s="386"/>
    </row>
    <row r="927" spans="3:41" s="1092" customFormat="1" ht="30.75" customHeight="1">
      <c r="C927" s="1091"/>
      <c r="D927" s="387"/>
      <c r="E927" s="216"/>
      <c r="F927" s="365"/>
      <c r="G927" s="366"/>
      <c r="H927" s="367"/>
      <c r="I927" s="368"/>
      <c r="J927" s="369"/>
      <c r="K927" s="370"/>
      <c r="L927" s="1168"/>
      <c r="M927" s="370"/>
      <c r="N927" s="382"/>
      <c r="O927" s="381"/>
      <c r="P927" s="382"/>
      <c r="Q927" s="383"/>
      <c r="R927" s="219"/>
      <c r="S927" s="384"/>
      <c r="T927" s="1043"/>
      <c r="U927" s="219"/>
      <c r="V927" s="384"/>
      <c r="W927" s="1043"/>
      <c r="X927" s="219"/>
      <c r="Y927" s="384"/>
      <c r="Z927" s="1043"/>
      <c r="AA927" s="219"/>
      <c r="AB927" s="384"/>
      <c r="AC927" s="1043"/>
      <c r="AD927" s="219"/>
      <c r="AE927" s="384"/>
      <c r="AF927" s="1043"/>
      <c r="AG927" s="385"/>
      <c r="AH927" s="228"/>
      <c r="AI927" s="386"/>
      <c r="AJ927" s="228"/>
      <c r="AK927" s="386"/>
      <c r="AL927" s="228"/>
      <c r="AM927" s="386"/>
      <c r="AN927" s="228"/>
      <c r="AO927" s="386"/>
    </row>
    <row r="928" spans="3:41" s="1092" customFormat="1" ht="30.75" customHeight="1">
      <c r="C928" s="1091"/>
      <c r="D928" s="387"/>
      <c r="E928" s="216"/>
      <c r="F928" s="365"/>
      <c r="G928" s="366"/>
      <c r="H928" s="367"/>
      <c r="I928" s="368"/>
      <c r="J928" s="369"/>
      <c r="K928" s="370"/>
      <c r="L928" s="1168"/>
      <c r="M928" s="370"/>
      <c r="N928" s="382"/>
      <c r="O928" s="381"/>
      <c r="P928" s="382"/>
      <c r="Q928" s="383"/>
      <c r="R928" s="219"/>
      <c r="S928" s="384"/>
      <c r="T928" s="1043"/>
      <c r="U928" s="219"/>
      <c r="V928" s="384"/>
      <c r="W928" s="1043"/>
      <c r="X928" s="219"/>
      <c r="Y928" s="384"/>
      <c r="Z928" s="1043"/>
      <c r="AA928" s="219"/>
      <c r="AB928" s="384"/>
      <c r="AC928" s="1043"/>
      <c r="AD928" s="219"/>
      <c r="AE928" s="384"/>
      <c r="AF928" s="1043"/>
      <c r="AG928" s="385"/>
      <c r="AH928" s="228"/>
      <c r="AI928" s="386"/>
      <c r="AJ928" s="228"/>
      <c r="AK928" s="386"/>
      <c r="AL928" s="228"/>
      <c r="AM928" s="386"/>
      <c r="AN928" s="228"/>
      <c r="AO928" s="386"/>
    </row>
    <row r="929" spans="3:41" s="1092" customFormat="1" ht="30.75" customHeight="1">
      <c r="C929" s="1091"/>
      <c r="D929" s="387"/>
      <c r="E929" s="216"/>
      <c r="F929" s="365"/>
      <c r="G929" s="366"/>
      <c r="H929" s="367"/>
      <c r="I929" s="368"/>
      <c r="J929" s="369"/>
      <c r="K929" s="370"/>
      <c r="L929" s="1168"/>
      <c r="M929" s="370"/>
      <c r="N929" s="382"/>
      <c r="O929" s="381"/>
      <c r="P929" s="382"/>
      <c r="Q929" s="383"/>
      <c r="R929" s="219"/>
      <c r="S929" s="384"/>
      <c r="T929" s="1043"/>
      <c r="U929" s="219"/>
      <c r="V929" s="384"/>
      <c r="W929" s="1043"/>
      <c r="X929" s="219"/>
      <c r="Y929" s="384"/>
      <c r="Z929" s="1043"/>
      <c r="AA929" s="219"/>
      <c r="AB929" s="384"/>
      <c r="AC929" s="1043"/>
      <c r="AD929" s="219"/>
      <c r="AE929" s="384"/>
      <c r="AF929" s="1043"/>
      <c r="AG929" s="385"/>
      <c r="AH929" s="228"/>
      <c r="AI929" s="386"/>
      <c r="AJ929" s="228"/>
      <c r="AK929" s="386"/>
      <c r="AL929" s="228"/>
      <c r="AM929" s="386"/>
      <c r="AN929" s="228"/>
      <c r="AO929" s="386"/>
    </row>
    <row r="930" spans="3:41" s="1092" customFormat="1" ht="30.75" customHeight="1">
      <c r="C930" s="1091"/>
      <c r="D930" s="387"/>
      <c r="E930" s="216"/>
      <c r="F930" s="365"/>
      <c r="G930" s="366"/>
      <c r="H930" s="367"/>
      <c r="I930" s="368"/>
      <c r="J930" s="369"/>
      <c r="K930" s="370"/>
      <c r="L930" s="1168"/>
      <c r="M930" s="370"/>
      <c r="N930" s="382"/>
      <c r="O930" s="381"/>
      <c r="P930" s="382"/>
      <c r="Q930" s="383"/>
      <c r="R930" s="219"/>
      <c r="S930" s="384"/>
      <c r="T930" s="1043"/>
      <c r="U930" s="219"/>
      <c r="V930" s="384"/>
      <c r="W930" s="1043"/>
      <c r="X930" s="219"/>
      <c r="Y930" s="384"/>
      <c r="Z930" s="1043"/>
      <c r="AA930" s="219"/>
      <c r="AB930" s="384"/>
      <c r="AC930" s="1043"/>
      <c r="AD930" s="219"/>
      <c r="AE930" s="384"/>
      <c r="AF930" s="1043"/>
      <c r="AG930" s="385"/>
      <c r="AH930" s="228"/>
      <c r="AI930" s="386"/>
      <c r="AJ930" s="228"/>
      <c r="AK930" s="386"/>
      <c r="AL930" s="228"/>
      <c r="AM930" s="386"/>
      <c r="AN930" s="228"/>
      <c r="AO930" s="386"/>
    </row>
    <row r="931" spans="3:41" s="1092" customFormat="1" ht="30.75" customHeight="1">
      <c r="C931" s="1091"/>
      <c r="D931" s="387"/>
      <c r="E931" s="216"/>
      <c r="F931" s="365"/>
      <c r="G931" s="366"/>
      <c r="H931" s="367"/>
      <c r="I931" s="368"/>
      <c r="J931" s="369"/>
      <c r="K931" s="370"/>
      <c r="L931" s="1168"/>
      <c r="M931" s="370"/>
      <c r="N931" s="382"/>
      <c r="O931" s="381"/>
      <c r="P931" s="382"/>
      <c r="Q931" s="383"/>
      <c r="R931" s="219"/>
      <c r="S931" s="384"/>
      <c r="T931" s="1043"/>
      <c r="U931" s="219"/>
      <c r="V931" s="384"/>
      <c r="W931" s="1043"/>
      <c r="X931" s="219"/>
      <c r="Y931" s="384"/>
      <c r="Z931" s="1043"/>
      <c r="AA931" s="219"/>
      <c r="AB931" s="384"/>
      <c r="AC931" s="1043"/>
      <c r="AD931" s="219"/>
      <c r="AE931" s="384"/>
      <c r="AF931" s="1043"/>
      <c r="AG931" s="385"/>
      <c r="AH931" s="228"/>
      <c r="AI931" s="386"/>
      <c r="AJ931" s="228"/>
      <c r="AK931" s="386"/>
      <c r="AL931" s="228"/>
      <c r="AM931" s="386"/>
      <c r="AN931" s="228"/>
      <c r="AO931" s="386"/>
    </row>
    <row r="932" spans="3:41" s="1092" customFormat="1" ht="30.75" customHeight="1">
      <c r="C932" s="1091"/>
      <c r="D932" s="387"/>
      <c r="E932" s="216"/>
      <c r="F932" s="365"/>
      <c r="G932" s="366"/>
      <c r="H932" s="367"/>
      <c r="I932" s="368"/>
      <c r="J932" s="369"/>
      <c r="K932" s="370"/>
      <c r="L932" s="1168"/>
      <c r="M932" s="370"/>
      <c r="N932" s="382"/>
      <c r="O932" s="381"/>
      <c r="P932" s="382"/>
      <c r="Q932" s="383"/>
      <c r="R932" s="219"/>
      <c r="S932" s="384"/>
      <c r="T932" s="1043"/>
      <c r="U932" s="219"/>
      <c r="V932" s="384"/>
      <c r="W932" s="1043"/>
      <c r="X932" s="219"/>
      <c r="Y932" s="384"/>
      <c r="Z932" s="1043"/>
      <c r="AA932" s="219"/>
      <c r="AB932" s="384"/>
      <c r="AC932" s="1043"/>
      <c r="AD932" s="219"/>
      <c r="AE932" s="384"/>
      <c r="AF932" s="1043"/>
      <c r="AG932" s="385"/>
      <c r="AH932" s="228"/>
      <c r="AI932" s="386"/>
      <c r="AJ932" s="228"/>
      <c r="AK932" s="386"/>
      <c r="AL932" s="228"/>
      <c r="AM932" s="386"/>
      <c r="AN932" s="228"/>
      <c r="AO932" s="386"/>
    </row>
    <row r="933" spans="3:41" s="1092" customFormat="1" ht="30.75" customHeight="1">
      <c r="C933" s="1091"/>
      <c r="D933" s="387"/>
      <c r="E933" s="216"/>
      <c r="F933" s="365"/>
      <c r="G933" s="366"/>
      <c r="H933" s="367"/>
      <c r="I933" s="368"/>
      <c r="J933" s="369"/>
      <c r="K933" s="370"/>
      <c r="L933" s="1168"/>
      <c r="M933" s="370"/>
      <c r="N933" s="382"/>
      <c r="O933" s="381"/>
      <c r="P933" s="382"/>
      <c r="Q933" s="383"/>
      <c r="R933" s="219"/>
      <c r="S933" s="384"/>
      <c r="T933" s="1043"/>
      <c r="U933" s="219"/>
      <c r="V933" s="384"/>
      <c r="W933" s="1043"/>
      <c r="X933" s="219"/>
      <c r="Y933" s="384"/>
      <c r="Z933" s="1043"/>
      <c r="AA933" s="219"/>
      <c r="AB933" s="384"/>
      <c r="AC933" s="1043"/>
      <c r="AD933" s="219"/>
      <c r="AE933" s="384"/>
      <c r="AF933" s="1043"/>
      <c r="AG933" s="385"/>
      <c r="AH933" s="228"/>
      <c r="AI933" s="386"/>
      <c r="AJ933" s="228"/>
      <c r="AK933" s="386"/>
      <c r="AL933" s="228"/>
      <c r="AM933" s="386"/>
      <c r="AN933" s="228"/>
      <c r="AO933" s="386"/>
    </row>
    <row r="934" spans="3:41" s="1092" customFormat="1" ht="30.75" customHeight="1">
      <c r="C934" s="1091"/>
      <c r="D934" s="387"/>
      <c r="E934" s="216"/>
      <c r="F934" s="365"/>
      <c r="G934" s="366"/>
      <c r="H934" s="367"/>
      <c r="I934" s="368"/>
      <c r="J934" s="369"/>
      <c r="K934" s="370"/>
      <c r="L934" s="1168"/>
      <c r="M934" s="370"/>
      <c r="N934" s="382"/>
      <c r="O934" s="381"/>
      <c r="P934" s="382"/>
      <c r="Q934" s="383"/>
      <c r="R934" s="219"/>
      <c r="S934" s="384"/>
      <c r="T934" s="1043"/>
      <c r="U934" s="219"/>
      <c r="V934" s="384"/>
      <c r="W934" s="1043"/>
      <c r="X934" s="219"/>
      <c r="Y934" s="384"/>
      <c r="Z934" s="1043"/>
      <c r="AA934" s="219"/>
      <c r="AB934" s="384"/>
      <c r="AC934" s="1043"/>
      <c r="AD934" s="219"/>
      <c r="AE934" s="384"/>
      <c r="AF934" s="1043"/>
      <c r="AG934" s="385"/>
      <c r="AH934" s="228"/>
      <c r="AI934" s="386"/>
      <c r="AJ934" s="228"/>
      <c r="AK934" s="386"/>
      <c r="AL934" s="228"/>
      <c r="AM934" s="386"/>
      <c r="AN934" s="228"/>
      <c r="AO934" s="386"/>
    </row>
    <row r="935" spans="3:41" s="1092" customFormat="1" ht="30.75" customHeight="1">
      <c r="C935" s="1091"/>
      <c r="D935" s="387"/>
      <c r="E935" s="216"/>
      <c r="F935" s="365"/>
      <c r="G935" s="366"/>
      <c r="H935" s="367"/>
      <c r="I935" s="368"/>
      <c r="J935" s="369"/>
      <c r="K935" s="370"/>
      <c r="L935" s="1168"/>
      <c r="M935" s="370"/>
      <c r="N935" s="382"/>
      <c r="O935" s="381"/>
      <c r="P935" s="382"/>
      <c r="Q935" s="383"/>
      <c r="R935" s="219"/>
      <c r="S935" s="384"/>
      <c r="T935" s="1043"/>
      <c r="U935" s="219"/>
      <c r="V935" s="384"/>
      <c r="W935" s="1043"/>
      <c r="X935" s="219"/>
      <c r="Y935" s="384"/>
      <c r="Z935" s="1043"/>
      <c r="AA935" s="219"/>
      <c r="AB935" s="384"/>
      <c r="AC935" s="1043"/>
      <c r="AD935" s="219"/>
      <c r="AE935" s="384"/>
      <c r="AF935" s="1043"/>
      <c r="AG935" s="385"/>
      <c r="AH935" s="228"/>
      <c r="AI935" s="386"/>
      <c r="AJ935" s="228"/>
      <c r="AK935" s="386"/>
      <c r="AL935" s="228"/>
      <c r="AM935" s="386"/>
      <c r="AN935" s="228"/>
      <c r="AO935" s="386"/>
    </row>
    <row r="936" spans="3:41" s="1092" customFormat="1" ht="30.75" customHeight="1">
      <c r="C936" s="1091"/>
      <c r="D936" s="387"/>
      <c r="E936" s="216"/>
      <c r="F936" s="365"/>
      <c r="G936" s="366"/>
      <c r="H936" s="367"/>
      <c r="I936" s="368"/>
      <c r="J936" s="369"/>
      <c r="K936" s="370"/>
      <c r="L936" s="1168"/>
      <c r="M936" s="370"/>
      <c r="N936" s="382"/>
      <c r="O936" s="381"/>
      <c r="P936" s="382"/>
      <c r="Q936" s="383"/>
      <c r="R936" s="219"/>
      <c r="S936" s="384"/>
      <c r="T936" s="1043"/>
      <c r="U936" s="219"/>
      <c r="V936" s="384"/>
      <c r="W936" s="1043"/>
      <c r="X936" s="219"/>
      <c r="Y936" s="384"/>
      <c r="Z936" s="1043"/>
      <c r="AA936" s="219"/>
      <c r="AB936" s="384"/>
      <c r="AC936" s="1043"/>
      <c r="AD936" s="219"/>
      <c r="AE936" s="384"/>
      <c r="AF936" s="1043"/>
      <c r="AG936" s="385"/>
      <c r="AH936" s="228"/>
      <c r="AI936" s="386"/>
      <c r="AJ936" s="228"/>
      <c r="AK936" s="386"/>
      <c r="AL936" s="228"/>
      <c r="AM936" s="386"/>
      <c r="AN936" s="228"/>
      <c r="AO936" s="386"/>
    </row>
    <row r="937" spans="3:41" s="1092" customFormat="1" ht="30.75" customHeight="1">
      <c r="C937" s="1091"/>
      <c r="D937" s="387"/>
      <c r="E937" s="216"/>
      <c r="F937" s="365"/>
      <c r="G937" s="366"/>
      <c r="H937" s="367"/>
      <c r="I937" s="368"/>
      <c r="J937" s="369"/>
      <c r="K937" s="370"/>
      <c r="L937" s="1168"/>
      <c r="M937" s="370"/>
      <c r="N937" s="382"/>
      <c r="O937" s="381"/>
      <c r="P937" s="382"/>
      <c r="Q937" s="383"/>
      <c r="R937" s="219"/>
      <c r="S937" s="384"/>
      <c r="T937" s="1043"/>
      <c r="U937" s="219"/>
      <c r="V937" s="384"/>
      <c r="W937" s="1043"/>
      <c r="X937" s="219"/>
      <c r="Y937" s="384"/>
      <c r="Z937" s="1043"/>
      <c r="AA937" s="219"/>
      <c r="AB937" s="384"/>
      <c r="AC937" s="1043"/>
      <c r="AD937" s="219"/>
      <c r="AE937" s="384"/>
      <c r="AF937" s="1043"/>
      <c r="AG937" s="385"/>
      <c r="AH937" s="228"/>
      <c r="AI937" s="386"/>
      <c r="AJ937" s="228"/>
      <c r="AK937" s="386"/>
      <c r="AL937" s="228"/>
      <c r="AM937" s="386"/>
      <c r="AN937" s="228"/>
      <c r="AO937" s="386"/>
    </row>
    <row r="938" spans="3:41" s="1092" customFormat="1" ht="30.75" customHeight="1">
      <c r="C938" s="1091"/>
      <c r="D938" s="387"/>
      <c r="E938" s="216"/>
      <c r="F938" s="365"/>
      <c r="G938" s="366"/>
      <c r="H938" s="367"/>
      <c r="I938" s="368"/>
      <c r="J938" s="369"/>
      <c r="K938" s="370"/>
      <c r="L938" s="1168"/>
      <c r="M938" s="370"/>
      <c r="N938" s="382"/>
      <c r="O938" s="381"/>
      <c r="P938" s="382"/>
      <c r="Q938" s="383"/>
      <c r="R938" s="219"/>
      <c r="S938" s="384"/>
      <c r="T938" s="1043"/>
      <c r="U938" s="219"/>
      <c r="V938" s="384"/>
      <c r="W938" s="1043"/>
      <c r="X938" s="219"/>
      <c r="Y938" s="384"/>
      <c r="Z938" s="1043"/>
      <c r="AA938" s="219"/>
      <c r="AB938" s="384"/>
      <c r="AC938" s="1043"/>
      <c r="AD938" s="219"/>
      <c r="AE938" s="384"/>
      <c r="AF938" s="1043"/>
      <c r="AG938" s="385"/>
      <c r="AH938" s="228"/>
      <c r="AI938" s="386"/>
      <c r="AJ938" s="228"/>
      <c r="AK938" s="386"/>
      <c r="AL938" s="228"/>
      <c r="AM938" s="386"/>
      <c r="AN938" s="228"/>
      <c r="AO938" s="386"/>
    </row>
    <row r="939" spans="3:41" s="1092" customFormat="1" ht="30.75" customHeight="1">
      <c r="C939" s="1091"/>
      <c r="D939" s="387"/>
      <c r="E939" s="216"/>
      <c r="F939" s="365"/>
      <c r="G939" s="366"/>
      <c r="H939" s="367"/>
      <c r="I939" s="368"/>
      <c r="J939" s="369"/>
      <c r="K939" s="370"/>
      <c r="L939" s="1168"/>
      <c r="M939" s="370"/>
      <c r="N939" s="382"/>
      <c r="O939" s="381"/>
      <c r="P939" s="382"/>
      <c r="Q939" s="383"/>
      <c r="R939" s="219"/>
      <c r="S939" s="384"/>
      <c r="T939" s="1043"/>
      <c r="U939" s="219"/>
      <c r="V939" s="384"/>
      <c r="W939" s="1043"/>
      <c r="X939" s="219"/>
      <c r="Y939" s="384"/>
      <c r="Z939" s="1043"/>
      <c r="AA939" s="219"/>
      <c r="AB939" s="384"/>
      <c r="AC939" s="1043"/>
      <c r="AD939" s="219"/>
      <c r="AE939" s="384"/>
      <c r="AF939" s="1043"/>
      <c r="AG939" s="385"/>
      <c r="AH939" s="228"/>
      <c r="AI939" s="386"/>
      <c r="AJ939" s="228"/>
      <c r="AK939" s="386"/>
      <c r="AL939" s="228"/>
      <c r="AM939" s="386"/>
      <c r="AN939" s="228"/>
      <c r="AO939" s="386"/>
    </row>
    <row r="940" spans="3:41" s="1092" customFormat="1" ht="30.75" customHeight="1">
      <c r="C940" s="1091"/>
      <c r="D940" s="387"/>
      <c r="E940" s="216"/>
      <c r="F940" s="365"/>
      <c r="G940" s="366"/>
      <c r="H940" s="367"/>
      <c r="I940" s="368"/>
      <c r="J940" s="369"/>
      <c r="K940" s="370"/>
      <c r="L940" s="1168"/>
      <c r="M940" s="370"/>
      <c r="N940" s="382"/>
      <c r="O940" s="381"/>
      <c r="P940" s="382"/>
      <c r="Q940" s="383"/>
      <c r="R940" s="219"/>
      <c r="S940" s="384"/>
      <c r="T940" s="1043"/>
      <c r="U940" s="219"/>
      <c r="V940" s="384"/>
      <c r="W940" s="1043"/>
      <c r="X940" s="219"/>
      <c r="Y940" s="384"/>
      <c r="Z940" s="1043"/>
      <c r="AA940" s="219"/>
      <c r="AB940" s="384"/>
      <c r="AC940" s="1043"/>
      <c r="AD940" s="219"/>
      <c r="AE940" s="384"/>
      <c r="AF940" s="1043"/>
      <c r="AG940" s="385"/>
      <c r="AH940" s="228"/>
      <c r="AI940" s="386"/>
      <c r="AJ940" s="228"/>
      <c r="AK940" s="386"/>
      <c r="AL940" s="228"/>
      <c r="AM940" s="386"/>
      <c r="AN940" s="228"/>
      <c r="AO940" s="386"/>
    </row>
    <row r="941" spans="3:41" s="1092" customFormat="1" ht="30.75" customHeight="1">
      <c r="C941" s="1091"/>
      <c r="D941" s="387"/>
      <c r="E941" s="216"/>
      <c r="F941" s="365"/>
      <c r="G941" s="366"/>
      <c r="H941" s="367"/>
      <c r="I941" s="368"/>
      <c r="J941" s="369"/>
      <c r="K941" s="370"/>
      <c r="L941" s="1168"/>
      <c r="M941" s="370"/>
      <c r="N941" s="382"/>
      <c r="O941" s="381"/>
      <c r="P941" s="382"/>
      <c r="Q941" s="383"/>
      <c r="R941" s="219"/>
      <c r="S941" s="384"/>
      <c r="T941" s="1043"/>
      <c r="U941" s="219"/>
      <c r="V941" s="384"/>
      <c r="W941" s="1043"/>
      <c r="X941" s="219"/>
      <c r="Y941" s="384"/>
      <c r="Z941" s="1043"/>
      <c r="AA941" s="219"/>
      <c r="AB941" s="384"/>
      <c r="AC941" s="1043"/>
      <c r="AD941" s="219"/>
      <c r="AE941" s="384"/>
      <c r="AF941" s="1043"/>
      <c r="AG941" s="385"/>
      <c r="AH941" s="228"/>
      <c r="AI941" s="386"/>
      <c r="AJ941" s="228"/>
      <c r="AK941" s="386"/>
      <c r="AL941" s="228"/>
      <c r="AM941" s="386"/>
      <c r="AN941" s="228"/>
      <c r="AO941" s="386"/>
    </row>
    <row r="942" spans="3:41" s="1092" customFormat="1" ht="30.75" customHeight="1">
      <c r="C942" s="1091"/>
      <c r="D942" s="387"/>
      <c r="E942" s="216"/>
      <c r="F942" s="365"/>
      <c r="G942" s="366"/>
      <c r="H942" s="367"/>
      <c r="I942" s="368"/>
      <c r="J942" s="369"/>
      <c r="K942" s="370"/>
      <c r="L942" s="1168"/>
      <c r="M942" s="370"/>
      <c r="N942" s="382"/>
      <c r="O942" s="381"/>
      <c r="P942" s="382"/>
      <c r="Q942" s="383"/>
      <c r="R942" s="219"/>
      <c r="S942" s="384"/>
      <c r="T942" s="1043"/>
      <c r="U942" s="219"/>
      <c r="V942" s="384"/>
      <c r="W942" s="1043"/>
      <c r="X942" s="219"/>
      <c r="Y942" s="384"/>
      <c r="Z942" s="1043"/>
      <c r="AA942" s="219"/>
      <c r="AB942" s="384"/>
      <c r="AC942" s="1043"/>
      <c r="AD942" s="219"/>
      <c r="AE942" s="384"/>
      <c r="AF942" s="1043"/>
      <c r="AG942" s="385"/>
      <c r="AH942" s="228"/>
      <c r="AI942" s="386"/>
      <c r="AJ942" s="228"/>
      <c r="AK942" s="386"/>
      <c r="AL942" s="228"/>
      <c r="AM942" s="386"/>
      <c r="AN942" s="228"/>
      <c r="AO942" s="386"/>
    </row>
    <row r="943" spans="3:41" s="1092" customFormat="1" ht="30.75" customHeight="1">
      <c r="C943" s="1091"/>
      <c r="D943" s="387"/>
      <c r="E943" s="216"/>
      <c r="F943" s="365"/>
      <c r="G943" s="366"/>
      <c r="H943" s="367"/>
      <c r="I943" s="368"/>
      <c r="J943" s="369"/>
      <c r="K943" s="370"/>
      <c r="L943" s="1168"/>
      <c r="M943" s="370"/>
      <c r="N943" s="382"/>
      <c r="O943" s="381"/>
      <c r="P943" s="382"/>
      <c r="Q943" s="383"/>
      <c r="R943" s="219"/>
      <c r="S943" s="384"/>
      <c r="T943" s="1043"/>
      <c r="U943" s="219"/>
      <c r="V943" s="384"/>
      <c r="W943" s="1043"/>
      <c r="X943" s="219"/>
      <c r="Y943" s="384"/>
      <c r="Z943" s="1043"/>
      <c r="AA943" s="219"/>
      <c r="AB943" s="384"/>
      <c r="AC943" s="1043"/>
      <c r="AD943" s="219"/>
      <c r="AE943" s="384"/>
      <c r="AF943" s="1043"/>
      <c r="AG943" s="385"/>
      <c r="AH943" s="228"/>
      <c r="AI943" s="386"/>
      <c r="AJ943" s="228"/>
      <c r="AK943" s="386"/>
      <c r="AL943" s="228"/>
      <c r="AM943" s="386"/>
      <c r="AN943" s="228"/>
      <c r="AO943" s="386"/>
    </row>
    <row r="944" spans="3:41" s="1092" customFormat="1" ht="30.75" customHeight="1">
      <c r="C944" s="1091"/>
      <c r="D944" s="387"/>
      <c r="E944" s="216"/>
      <c r="F944" s="365"/>
      <c r="G944" s="366"/>
      <c r="H944" s="367"/>
      <c r="I944" s="368"/>
      <c r="J944" s="369"/>
      <c r="K944" s="370"/>
      <c r="L944" s="1168"/>
      <c r="M944" s="370"/>
      <c r="N944" s="382"/>
      <c r="O944" s="381"/>
      <c r="P944" s="382"/>
      <c r="Q944" s="383"/>
      <c r="R944" s="219"/>
      <c r="S944" s="384"/>
      <c r="T944" s="1043"/>
      <c r="U944" s="219"/>
      <c r="V944" s="384"/>
      <c r="W944" s="1043"/>
      <c r="X944" s="219"/>
      <c r="Y944" s="384"/>
      <c r="Z944" s="1043"/>
      <c r="AA944" s="219"/>
      <c r="AB944" s="384"/>
      <c r="AC944" s="1043"/>
      <c r="AD944" s="219"/>
      <c r="AE944" s="384"/>
      <c r="AF944" s="1043"/>
      <c r="AG944" s="385"/>
      <c r="AH944" s="228"/>
      <c r="AI944" s="386"/>
      <c r="AJ944" s="228"/>
      <c r="AK944" s="386"/>
      <c r="AL944" s="228"/>
      <c r="AM944" s="386"/>
      <c r="AN944" s="228"/>
      <c r="AO944" s="386"/>
    </row>
    <row r="945" spans="3:41" s="1092" customFormat="1" ht="30.75" customHeight="1">
      <c r="C945" s="1091"/>
      <c r="D945" s="387"/>
      <c r="E945" s="216"/>
      <c r="F945" s="365"/>
      <c r="G945" s="366"/>
      <c r="H945" s="367"/>
      <c r="I945" s="368"/>
      <c r="J945" s="369"/>
      <c r="K945" s="370"/>
      <c r="L945" s="1168"/>
      <c r="M945" s="370"/>
      <c r="N945" s="382"/>
      <c r="O945" s="381"/>
      <c r="P945" s="382"/>
      <c r="Q945" s="383"/>
      <c r="R945" s="219"/>
      <c r="S945" s="384"/>
      <c r="T945" s="1043"/>
      <c r="U945" s="219"/>
      <c r="V945" s="384"/>
      <c r="W945" s="1043"/>
      <c r="X945" s="219"/>
      <c r="Y945" s="384"/>
      <c r="Z945" s="1043"/>
      <c r="AA945" s="219"/>
      <c r="AB945" s="384"/>
      <c r="AC945" s="1043"/>
      <c r="AD945" s="219"/>
      <c r="AE945" s="384"/>
      <c r="AF945" s="1043"/>
      <c r="AG945" s="385"/>
      <c r="AH945" s="228"/>
      <c r="AI945" s="386"/>
      <c r="AJ945" s="228"/>
      <c r="AK945" s="386"/>
      <c r="AL945" s="228"/>
      <c r="AM945" s="386"/>
      <c r="AN945" s="228"/>
      <c r="AO945" s="386"/>
    </row>
    <row r="946" spans="3:41" s="1092" customFormat="1" ht="30.75" customHeight="1">
      <c r="C946" s="1091"/>
      <c r="D946" s="387"/>
      <c r="E946" s="216"/>
      <c r="F946" s="365"/>
      <c r="G946" s="366"/>
      <c r="H946" s="367"/>
      <c r="I946" s="368"/>
      <c r="J946" s="369"/>
      <c r="K946" s="370"/>
      <c r="L946" s="1168"/>
      <c r="M946" s="370"/>
      <c r="N946" s="382"/>
      <c r="O946" s="381"/>
      <c r="P946" s="382"/>
      <c r="Q946" s="383"/>
      <c r="R946" s="219"/>
      <c r="S946" s="384"/>
      <c r="T946" s="1043"/>
      <c r="U946" s="219"/>
      <c r="V946" s="384"/>
      <c r="W946" s="1043"/>
      <c r="X946" s="219"/>
      <c r="Y946" s="384"/>
      <c r="Z946" s="1043"/>
      <c r="AA946" s="219"/>
      <c r="AB946" s="384"/>
      <c r="AC946" s="1043"/>
      <c r="AD946" s="219"/>
      <c r="AE946" s="384"/>
      <c r="AF946" s="1043"/>
      <c r="AG946" s="385"/>
      <c r="AH946" s="228"/>
      <c r="AI946" s="386"/>
      <c r="AJ946" s="228"/>
      <c r="AK946" s="386"/>
      <c r="AL946" s="228"/>
      <c r="AM946" s="386"/>
      <c r="AN946" s="228"/>
      <c r="AO946" s="386"/>
    </row>
    <row r="947" spans="3:41" s="1092" customFormat="1" ht="30.75" customHeight="1">
      <c r="C947" s="1091"/>
      <c r="D947" s="387"/>
      <c r="E947" s="216"/>
      <c r="F947" s="365"/>
      <c r="G947" s="366"/>
      <c r="H947" s="367"/>
      <c r="I947" s="368"/>
      <c r="J947" s="369"/>
      <c r="K947" s="370"/>
      <c r="L947" s="1168"/>
      <c r="M947" s="370"/>
      <c r="N947" s="382"/>
      <c r="O947" s="381"/>
      <c r="P947" s="382"/>
      <c r="Q947" s="383"/>
      <c r="R947" s="219"/>
      <c r="S947" s="384"/>
      <c r="T947" s="1043"/>
      <c r="U947" s="219"/>
      <c r="V947" s="384"/>
      <c r="W947" s="1043"/>
      <c r="X947" s="219"/>
      <c r="Y947" s="384"/>
      <c r="Z947" s="1043"/>
      <c r="AA947" s="219"/>
      <c r="AB947" s="384"/>
      <c r="AC947" s="1043"/>
      <c r="AD947" s="219"/>
      <c r="AE947" s="384"/>
      <c r="AF947" s="1043"/>
      <c r="AG947" s="385"/>
      <c r="AH947" s="228"/>
      <c r="AI947" s="386"/>
      <c r="AJ947" s="228"/>
      <c r="AK947" s="386"/>
      <c r="AL947" s="228"/>
      <c r="AM947" s="386"/>
      <c r="AN947" s="228"/>
      <c r="AO947" s="386"/>
    </row>
    <row r="948" spans="3:41" s="1092" customFormat="1" ht="30.75" customHeight="1">
      <c r="C948" s="1091"/>
      <c r="D948" s="387"/>
      <c r="E948" s="216"/>
      <c r="F948" s="365"/>
      <c r="G948" s="366"/>
      <c r="H948" s="367"/>
      <c r="I948" s="368"/>
      <c r="J948" s="369"/>
      <c r="K948" s="370"/>
      <c r="L948" s="1168"/>
      <c r="M948" s="370"/>
      <c r="N948" s="382"/>
      <c r="O948" s="381"/>
      <c r="P948" s="382"/>
      <c r="Q948" s="383"/>
      <c r="R948" s="219"/>
      <c r="S948" s="384"/>
      <c r="T948" s="1043"/>
      <c r="U948" s="219"/>
      <c r="V948" s="384"/>
      <c r="W948" s="1043"/>
      <c r="X948" s="219"/>
      <c r="Y948" s="384"/>
      <c r="Z948" s="1043"/>
      <c r="AA948" s="219"/>
      <c r="AB948" s="384"/>
      <c r="AC948" s="1043"/>
      <c r="AD948" s="219"/>
      <c r="AE948" s="384"/>
      <c r="AF948" s="1043"/>
      <c r="AG948" s="385"/>
      <c r="AH948" s="228"/>
      <c r="AI948" s="386"/>
      <c r="AJ948" s="228"/>
      <c r="AK948" s="386"/>
      <c r="AL948" s="228"/>
      <c r="AM948" s="386"/>
      <c r="AN948" s="228"/>
      <c r="AO948" s="386"/>
    </row>
    <row r="949" spans="3:41" s="1092" customFormat="1" ht="30.75" customHeight="1">
      <c r="C949" s="1091"/>
      <c r="D949" s="387"/>
      <c r="E949" s="216"/>
      <c r="F949" s="365"/>
      <c r="G949" s="366"/>
      <c r="H949" s="367"/>
      <c r="I949" s="368"/>
      <c r="J949" s="369"/>
      <c r="K949" s="370"/>
      <c r="L949" s="1168"/>
      <c r="M949" s="370"/>
      <c r="N949" s="382"/>
      <c r="O949" s="381"/>
      <c r="P949" s="382"/>
      <c r="Q949" s="383"/>
      <c r="R949" s="219"/>
      <c r="S949" s="384"/>
      <c r="T949" s="1043"/>
      <c r="U949" s="219"/>
      <c r="V949" s="384"/>
      <c r="W949" s="1043"/>
      <c r="X949" s="219"/>
      <c r="Y949" s="384"/>
      <c r="Z949" s="1043"/>
      <c r="AA949" s="219"/>
      <c r="AB949" s="384"/>
      <c r="AC949" s="1043"/>
      <c r="AD949" s="219"/>
      <c r="AE949" s="384"/>
      <c r="AF949" s="1043"/>
      <c r="AG949" s="385"/>
      <c r="AH949" s="228"/>
      <c r="AI949" s="386"/>
      <c r="AJ949" s="228"/>
      <c r="AK949" s="386"/>
      <c r="AL949" s="228"/>
      <c r="AM949" s="386"/>
      <c r="AN949" s="228"/>
      <c r="AO949" s="386"/>
    </row>
    <row r="950" spans="3:41" s="1092" customFormat="1" ht="30.75" customHeight="1">
      <c r="C950" s="1091"/>
      <c r="D950" s="387"/>
      <c r="E950" s="216"/>
      <c r="F950" s="365"/>
      <c r="G950" s="366"/>
      <c r="H950" s="367"/>
      <c r="I950" s="368"/>
      <c r="J950" s="369"/>
      <c r="K950" s="370"/>
      <c r="L950" s="1168"/>
      <c r="M950" s="370"/>
      <c r="N950" s="382"/>
      <c r="O950" s="381"/>
      <c r="P950" s="382"/>
      <c r="Q950" s="383"/>
      <c r="R950" s="219"/>
      <c r="S950" s="384"/>
      <c r="T950" s="1043"/>
      <c r="U950" s="219"/>
      <c r="V950" s="384"/>
      <c r="W950" s="1043"/>
      <c r="X950" s="219"/>
      <c r="Y950" s="384"/>
      <c r="Z950" s="1043"/>
      <c r="AA950" s="219"/>
      <c r="AB950" s="384"/>
      <c r="AC950" s="1043"/>
      <c r="AD950" s="219"/>
      <c r="AE950" s="384"/>
      <c r="AF950" s="1043"/>
      <c r="AG950" s="385"/>
      <c r="AH950" s="228"/>
      <c r="AI950" s="386"/>
      <c r="AJ950" s="228"/>
      <c r="AK950" s="386"/>
      <c r="AL950" s="228"/>
      <c r="AM950" s="386"/>
      <c r="AN950" s="228"/>
      <c r="AO950" s="386"/>
    </row>
    <row r="951" spans="3:41" s="1092" customFormat="1" ht="30.75" customHeight="1">
      <c r="C951" s="1091"/>
      <c r="D951" s="387"/>
      <c r="E951" s="216"/>
      <c r="F951" s="365"/>
      <c r="G951" s="366"/>
      <c r="H951" s="367"/>
      <c r="I951" s="368"/>
      <c r="J951" s="369"/>
      <c r="K951" s="370"/>
      <c r="L951" s="1168"/>
      <c r="M951" s="370"/>
      <c r="N951" s="382"/>
      <c r="O951" s="381"/>
      <c r="P951" s="382"/>
      <c r="Q951" s="383"/>
      <c r="R951" s="219"/>
      <c r="S951" s="384"/>
      <c r="T951" s="1043"/>
      <c r="U951" s="219"/>
      <c r="V951" s="384"/>
      <c r="W951" s="1043"/>
      <c r="X951" s="219"/>
      <c r="Y951" s="384"/>
      <c r="Z951" s="1043"/>
      <c r="AA951" s="219"/>
      <c r="AB951" s="384"/>
      <c r="AC951" s="1043"/>
      <c r="AD951" s="219"/>
      <c r="AE951" s="384"/>
      <c r="AF951" s="1043"/>
      <c r="AG951" s="385"/>
      <c r="AH951" s="228"/>
      <c r="AI951" s="386"/>
      <c r="AJ951" s="228"/>
      <c r="AK951" s="386"/>
      <c r="AL951" s="228"/>
      <c r="AM951" s="386"/>
      <c r="AN951" s="228"/>
      <c r="AO951" s="386"/>
    </row>
    <row r="952" spans="3:41" s="1092" customFormat="1" ht="30.75" customHeight="1">
      <c r="C952" s="1091"/>
      <c r="D952" s="387"/>
      <c r="E952" s="216"/>
      <c r="F952" s="365"/>
      <c r="G952" s="366"/>
      <c r="H952" s="367"/>
      <c r="I952" s="368"/>
      <c r="J952" s="369"/>
      <c r="K952" s="370"/>
      <c r="L952" s="1168"/>
      <c r="M952" s="370"/>
      <c r="N952" s="382"/>
      <c r="O952" s="381"/>
      <c r="P952" s="382"/>
      <c r="Q952" s="383"/>
      <c r="R952" s="219"/>
      <c r="S952" s="384"/>
      <c r="T952" s="1043"/>
      <c r="U952" s="219"/>
      <c r="V952" s="384"/>
      <c r="W952" s="1043"/>
      <c r="X952" s="219"/>
      <c r="Y952" s="384"/>
      <c r="Z952" s="1043"/>
      <c r="AA952" s="219"/>
      <c r="AB952" s="384"/>
      <c r="AC952" s="1043"/>
      <c r="AD952" s="219"/>
      <c r="AE952" s="384"/>
      <c r="AF952" s="1043"/>
      <c r="AG952" s="385"/>
      <c r="AH952" s="228"/>
      <c r="AI952" s="386"/>
      <c r="AJ952" s="228"/>
      <c r="AK952" s="386"/>
      <c r="AL952" s="228"/>
      <c r="AM952" s="386"/>
      <c r="AN952" s="228"/>
      <c r="AO952" s="386"/>
    </row>
    <row r="953" spans="3:41" s="1092" customFormat="1" ht="30.75" customHeight="1">
      <c r="C953" s="1091"/>
      <c r="D953" s="387"/>
      <c r="E953" s="216"/>
      <c r="F953" s="365"/>
      <c r="G953" s="366"/>
      <c r="H953" s="367"/>
      <c r="I953" s="368"/>
      <c r="J953" s="369"/>
      <c r="K953" s="370"/>
      <c r="L953" s="1168"/>
      <c r="M953" s="370"/>
      <c r="N953" s="382"/>
      <c r="O953" s="381"/>
      <c r="P953" s="382"/>
      <c r="Q953" s="383"/>
      <c r="R953" s="219"/>
      <c r="S953" s="384"/>
      <c r="T953" s="1043"/>
      <c r="U953" s="219"/>
      <c r="V953" s="384"/>
      <c r="W953" s="1043"/>
      <c r="X953" s="219"/>
      <c r="Y953" s="384"/>
      <c r="Z953" s="1043"/>
      <c r="AA953" s="219"/>
      <c r="AB953" s="384"/>
      <c r="AC953" s="1043"/>
      <c r="AD953" s="219"/>
      <c r="AE953" s="384"/>
      <c r="AF953" s="1043"/>
      <c r="AG953" s="385"/>
      <c r="AH953" s="228"/>
      <c r="AI953" s="386"/>
      <c r="AJ953" s="228"/>
      <c r="AK953" s="386"/>
      <c r="AL953" s="228"/>
      <c r="AM953" s="386"/>
      <c r="AN953" s="228"/>
      <c r="AO953" s="386"/>
    </row>
    <row r="954" spans="3:41" s="1092" customFormat="1" ht="30.75" customHeight="1">
      <c r="C954" s="1091"/>
      <c r="D954" s="387"/>
      <c r="E954" s="216"/>
      <c r="F954" s="365"/>
      <c r="G954" s="366"/>
      <c r="H954" s="367"/>
      <c r="I954" s="368"/>
      <c r="J954" s="369"/>
      <c r="K954" s="370"/>
      <c r="L954" s="1168"/>
      <c r="M954" s="370"/>
      <c r="N954" s="382"/>
      <c r="O954" s="381"/>
      <c r="P954" s="382"/>
      <c r="Q954" s="383"/>
      <c r="R954" s="219"/>
      <c r="S954" s="384"/>
      <c r="T954" s="1043"/>
      <c r="U954" s="219"/>
      <c r="V954" s="384"/>
      <c r="W954" s="1043"/>
      <c r="X954" s="219"/>
      <c r="Y954" s="384"/>
      <c r="Z954" s="1043"/>
      <c r="AA954" s="219"/>
      <c r="AB954" s="384"/>
      <c r="AC954" s="1043"/>
      <c r="AD954" s="219"/>
      <c r="AE954" s="384"/>
      <c r="AF954" s="1043"/>
      <c r="AG954" s="385"/>
      <c r="AH954" s="228"/>
      <c r="AI954" s="386"/>
      <c r="AJ954" s="228"/>
      <c r="AK954" s="386"/>
      <c r="AL954" s="228"/>
      <c r="AM954" s="386"/>
      <c r="AN954" s="228"/>
      <c r="AO954" s="386"/>
    </row>
    <row r="955" spans="3:41" s="1092" customFormat="1" ht="30.75" customHeight="1">
      <c r="C955" s="1091"/>
      <c r="D955" s="387"/>
      <c r="E955" s="216"/>
      <c r="F955" s="365"/>
      <c r="G955" s="366"/>
      <c r="H955" s="367"/>
      <c r="I955" s="368"/>
      <c r="J955" s="369"/>
      <c r="K955" s="370"/>
      <c r="L955" s="1168"/>
      <c r="M955" s="370"/>
      <c r="N955" s="382"/>
      <c r="O955" s="381"/>
      <c r="P955" s="382"/>
      <c r="Q955" s="383"/>
      <c r="R955" s="219"/>
      <c r="S955" s="384"/>
      <c r="T955" s="1043"/>
      <c r="U955" s="219"/>
      <c r="V955" s="384"/>
      <c r="W955" s="1043"/>
      <c r="X955" s="219"/>
      <c r="Y955" s="384"/>
      <c r="Z955" s="1043"/>
      <c r="AA955" s="219"/>
      <c r="AB955" s="384"/>
      <c r="AC955" s="1043"/>
      <c r="AD955" s="219"/>
      <c r="AE955" s="384"/>
      <c r="AF955" s="1043"/>
      <c r="AG955" s="385"/>
      <c r="AH955" s="228"/>
      <c r="AI955" s="386"/>
      <c r="AJ955" s="228"/>
      <c r="AK955" s="386"/>
      <c r="AL955" s="228"/>
      <c r="AM955" s="386"/>
      <c r="AN955" s="228"/>
      <c r="AO955" s="386"/>
    </row>
    <row r="956" spans="3:41" s="1092" customFormat="1" ht="30.75" customHeight="1">
      <c r="C956" s="1091"/>
      <c r="D956" s="387"/>
      <c r="E956" s="216"/>
      <c r="F956" s="365"/>
      <c r="G956" s="366"/>
      <c r="H956" s="367"/>
      <c r="I956" s="368"/>
      <c r="J956" s="369"/>
      <c r="K956" s="370"/>
      <c r="L956" s="1168"/>
      <c r="M956" s="370"/>
      <c r="N956" s="382"/>
      <c r="O956" s="381"/>
      <c r="P956" s="382"/>
      <c r="Q956" s="383"/>
      <c r="R956" s="219"/>
      <c r="S956" s="384"/>
      <c r="T956" s="1043"/>
      <c r="U956" s="219"/>
      <c r="V956" s="384"/>
      <c r="W956" s="1043"/>
      <c r="X956" s="219"/>
      <c r="Y956" s="384"/>
      <c r="Z956" s="1043"/>
      <c r="AA956" s="219"/>
      <c r="AB956" s="384"/>
      <c r="AC956" s="1043"/>
      <c r="AD956" s="219"/>
      <c r="AE956" s="384"/>
      <c r="AF956" s="1043"/>
      <c r="AG956" s="385"/>
      <c r="AH956" s="228"/>
      <c r="AI956" s="386"/>
      <c r="AJ956" s="228"/>
      <c r="AK956" s="386"/>
      <c r="AL956" s="228"/>
      <c r="AM956" s="386"/>
      <c r="AN956" s="228"/>
      <c r="AO956" s="386"/>
    </row>
    <row r="957" spans="3:41" s="1092" customFormat="1" ht="30.75" customHeight="1">
      <c r="C957" s="1091"/>
      <c r="D957" s="387"/>
      <c r="E957" s="216"/>
      <c r="F957" s="365"/>
      <c r="G957" s="366"/>
      <c r="H957" s="367"/>
      <c r="I957" s="368"/>
      <c r="J957" s="369"/>
      <c r="K957" s="370"/>
      <c r="L957" s="1168"/>
      <c r="M957" s="370"/>
      <c r="N957" s="382"/>
      <c r="O957" s="381"/>
      <c r="P957" s="382"/>
      <c r="Q957" s="383"/>
      <c r="R957" s="219"/>
      <c r="S957" s="384"/>
      <c r="T957" s="1043"/>
      <c r="U957" s="219"/>
      <c r="V957" s="384"/>
      <c r="W957" s="1043"/>
      <c r="X957" s="219"/>
      <c r="Y957" s="384"/>
      <c r="Z957" s="1043"/>
      <c r="AA957" s="219"/>
      <c r="AB957" s="384"/>
      <c r="AC957" s="1043"/>
      <c r="AD957" s="219"/>
      <c r="AE957" s="384"/>
      <c r="AF957" s="1043"/>
      <c r="AG957" s="385"/>
      <c r="AH957" s="228"/>
      <c r="AI957" s="386"/>
      <c r="AJ957" s="228"/>
      <c r="AK957" s="386"/>
      <c r="AL957" s="228"/>
      <c r="AM957" s="386"/>
      <c r="AN957" s="228"/>
      <c r="AO957" s="386"/>
    </row>
    <row r="958" spans="3:41" s="1092" customFormat="1" ht="30.75" customHeight="1">
      <c r="C958" s="1091"/>
      <c r="D958" s="387"/>
      <c r="E958" s="216"/>
      <c r="F958" s="365"/>
      <c r="G958" s="366"/>
      <c r="H958" s="367"/>
      <c r="I958" s="368"/>
      <c r="J958" s="369"/>
      <c r="K958" s="370"/>
      <c r="L958" s="1168"/>
      <c r="M958" s="370"/>
      <c r="N958" s="382"/>
      <c r="O958" s="381"/>
      <c r="P958" s="382"/>
      <c r="Q958" s="383"/>
      <c r="R958" s="219"/>
      <c r="S958" s="384"/>
      <c r="T958" s="1043"/>
      <c r="U958" s="219"/>
      <c r="V958" s="384"/>
      <c r="W958" s="1043"/>
      <c r="X958" s="219"/>
      <c r="Y958" s="384"/>
      <c r="Z958" s="1043"/>
      <c r="AA958" s="219"/>
      <c r="AB958" s="384"/>
      <c r="AC958" s="1043"/>
      <c r="AD958" s="219"/>
      <c r="AE958" s="384"/>
      <c r="AF958" s="1043"/>
      <c r="AG958" s="385"/>
      <c r="AH958" s="228"/>
      <c r="AI958" s="386"/>
      <c r="AJ958" s="228"/>
      <c r="AK958" s="386"/>
      <c r="AL958" s="228"/>
      <c r="AM958" s="386"/>
      <c r="AN958" s="228"/>
      <c r="AO958" s="386"/>
    </row>
    <row r="959" spans="3:41" s="1092" customFormat="1" ht="30.75" customHeight="1">
      <c r="C959" s="1091"/>
      <c r="D959" s="387"/>
      <c r="E959" s="216"/>
      <c r="F959" s="365"/>
      <c r="G959" s="366"/>
      <c r="H959" s="367"/>
      <c r="I959" s="368"/>
      <c r="J959" s="369"/>
      <c r="K959" s="370"/>
      <c r="L959" s="1168"/>
      <c r="M959" s="370"/>
      <c r="N959" s="382"/>
      <c r="O959" s="381"/>
      <c r="P959" s="382"/>
      <c r="Q959" s="383"/>
      <c r="R959" s="219"/>
      <c r="S959" s="384"/>
      <c r="T959" s="1043"/>
      <c r="U959" s="219"/>
      <c r="V959" s="384"/>
      <c r="W959" s="1043"/>
      <c r="X959" s="219"/>
      <c r="Y959" s="384"/>
      <c r="Z959" s="1043"/>
      <c r="AA959" s="219"/>
      <c r="AB959" s="384"/>
      <c r="AC959" s="1043"/>
      <c r="AD959" s="219"/>
      <c r="AE959" s="384"/>
      <c r="AF959" s="1043"/>
      <c r="AG959" s="385"/>
      <c r="AH959" s="228"/>
      <c r="AI959" s="386"/>
      <c r="AJ959" s="228"/>
      <c r="AK959" s="386"/>
      <c r="AL959" s="228"/>
      <c r="AM959" s="386"/>
      <c r="AN959" s="228"/>
      <c r="AO959" s="386"/>
    </row>
    <row r="960" spans="3:41" s="1092" customFormat="1" ht="30.75" customHeight="1">
      <c r="C960" s="1091"/>
      <c r="D960" s="387"/>
      <c r="E960" s="216"/>
      <c r="F960" s="365"/>
      <c r="G960" s="366"/>
      <c r="H960" s="367"/>
      <c r="I960" s="368"/>
      <c r="J960" s="369"/>
      <c r="K960" s="370"/>
      <c r="L960" s="1168"/>
      <c r="M960" s="370"/>
      <c r="N960" s="382"/>
      <c r="O960" s="381"/>
      <c r="P960" s="382"/>
      <c r="Q960" s="383"/>
      <c r="R960" s="219"/>
      <c r="S960" s="384"/>
      <c r="T960" s="1043"/>
      <c r="U960" s="219"/>
      <c r="V960" s="384"/>
      <c r="W960" s="1043"/>
      <c r="X960" s="219"/>
      <c r="Y960" s="384"/>
      <c r="Z960" s="1043"/>
      <c r="AA960" s="219"/>
      <c r="AB960" s="384"/>
      <c r="AC960" s="1043"/>
      <c r="AD960" s="219"/>
      <c r="AE960" s="384"/>
      <c r="AF960" s="1043"/>
      <c r="AG960" s="385"/>
      <c r="AH960" s="228"/>
      <c r="AI960" s="386"/>
      <c r="AJ960" s="228"/>
      <c r="AK960" s="386"/>
      <c r="AL960" s="228"/>
      <c r="AM960" s="386"/>
      <c r="AN960" s="228"/>
      <c r="AO960" s="386"/>
    </row>
    <row r="961" spans="3:41" s="1092" customFormat="1" ht="30.75" customHeight="1">
      <c r="C961" s="1091"/>
      <c r="D961" s="387"/>
      <c r="E961" s="216"/>
      <c r="F961" s="365"/>
      <c r="G961" s="366"/>
      <c r="H961" s="367"/>
      <c r="I961" s="368"/>
      <c r="J961" s="369"/>
      <c r="K961" s="370"/>
      <c r="L961" s="1168"/>
      <c r="M961" s="370"/>
      <c r="N961" s="382"/>
      <c r="O961" s="381"/>
      <c r="P961" s="382"/>
      <c r="Q961" s="383"/>
      <c r="R961" s="219"/>
      <c r="S961" s="384"/>
      <c r="T961" s="1043"/>
      <c r="U961" s="219"/>
      <c r="V961" s="384"/>
      <c r="W961" s="1043"/>
      <c r="X961" s="219"/>
      <c r="Y961" s="384"/>
      <c r="Z961" s="1043"/>
      <c r="AA961" s="219"/>
      <c r="AB961" s="384"/>
      <c r="AC961" s="1043"/>
      <c r="AD961" s="219"/>
      <c r="AE961" s="384"/>
      <c r="AF961" s="1043"/>
      <c r="AG961" s="385"/>
      <c r="AH961" s="228"/>
      <c r="AI961" s="386"/>
      <c r="AJ961" s="228"/>
      <c r="AK961" s="386"/>
      <c r="AL961" s="228"/>
      <c r="AM961" s="386"/>
      <c r="AN961" s="228"/>
      <c r="AO961" s="386"/>
    </row>
    <row r="962" spans="3:41" s="1092" customFormat="1" ht="30.75" customHeight="1">
      <c r="C962" s="1091"/>
      <c r="D962" s="387"/>
      <c r="E962" s="216"/>
      <c r="F962" s="365"/>
      <c r="G962" s="366"/>
      <c r="H962" s="367"/>
      <c r="I962" s="368"/>
      <c r="J962" s="369"/>
      <c r="K962" s="370"/>
      <c r="L962" s="1168"/>
      <c r="M962" s="370"/>
      <c r="N962" s="382"/>
      <c r="O962" s="381"/>
      <c r="P962" s="382"/>
      <c r="Q962" s="383"/>
      <c r="R962" s="219"/>
      <c r="S962" s="384"/>
      <c r="T962" s="1043"/>
      <c r="U962" s="219"/>
      <c r="V962" s="384"/>
      <c r="W962" s="1043"/>
      <c r="X962" s="219"/>
      <c r="Y962" s="384"/>
      <c r="Z962" s="1043"/>
      <c r="AA962" s="219"/>
      <c r="AB962" s="384"/>
      <c r="AC962" s="1043"/>
      <c r="AD962" s="219"/>
      <c r="AE962" s="384"/>
      <c r="AF962" s="1043"/>
      <c r="AG962" s="385"/>
      <c r="AH962" s="228"/>
      <c r="AI962" s="386"/>
      <c r="AJ962" s="228"/>
      <c r="AK962" s="386"/>
      <c r="AL962" s="228"/>
      <c r="AM962" s="386"/>
      <c r="AN962" s="228"/>
      <c r="AO962" s="386"/>
    </row>
    <row r="963" spans="3:41" s="1092" customFormat="1" ht="30.75" customHeight="1">
      <c r="C963" s="1091"/>
      <c r="D963" s="387"/>
      <c r="E963" s="216"/>
      <c r="F963" s="365"/>
      <c r="G963" s="366"/>
      <c r="H963" s="367"/>
      <c r="I963" s="368"/>
      <c r="J963" s="369"/>
      <c r="K963" s="370"/>
      <c r="L963" s="1168"/>
      <c r="M963" s="370"/>
      <c r="N963" s="382"/>
      <c r="O963" s="381"/>
      <c r="P963" s="382"/>
      <c r="Q963" s="383"/>
      <c r="R963" s="219"/>
      <c r="S963" s="384"/>
      <c r="T963" s="1043"/>
      <c r="U963" s="219"/>
      <c r="V963" s="384"/>
      <c r="W963" s="1043"/>
      <c r="X963" s="219"/>
      <c r="Y963" s="384"/>
      <c r="Z963" s="1043"/>
      <c r="AA963" s="219"/>
      <c r="AB963" s="384"/>
      <c r="AC963" s="1043"/>
      <c r="AD963" s="219"/>
      <c r="AE963" s="384"/>
      <c r="AF963" s="1043"/>
      <c r="AG963" s="385"/>
      <c r="AH963" s="228"/>
      <c r="AI963" s="386"/>
      <c r="AJ963" s="228"/>
      <c r="AK963" s="386"/>
      <c r="AL963" s="228"/>
      <c r="AM963" s="386"/>
      <c r="AN963" s="228"/>
      <c r="AO963" s="386"/>
    </row>
    <row r="964" spans="3:41" s="1092" customFormat="1" ht="30.75" customHeight="1">
      <c r="C964" s="1091"/>
      <c r="D964" s="387"/>
      <c r="E964" s="216"/>
      <c r="F964" s="365"/>
      <c r="G964" s="366"/>
      <c r="H964" s="367"/>
      <c r="I964" s="368"/>
      <c r="J964" s="369"/>
      <c r="K964" s="370"/>
      <c r="L964" s="1168"/>
      <c r="M964" s="370"/>
      <c r="N964" s="382"/>
      <c r="O964" s="381"/>
      <c r="P964" s="382"/>
      <c r="Q964" s="383"/>
      <c r="R964" s="219"/>
      <c r="S964" s="384"/>
      <c r="T964" s="1043"/>
      <c r="U964" s="219"/>
      <c r="V964" s="384"/>
      <c r="W964" s="1043"/>
      <c r="X964" s="219"/>
      <c r="Y964" s="384"/>
      <c r="Z964" s="1043"/>
      <c r="AA964" s="219"/>
      <c r="AB964" s="384"/>
      <c r="AC964" s="1043"/>
      <c r="AD964" s="219"/>
      <c r="AE964" s="384"/>
      <c r="AF964" s="1043"/>
      <c r="AG964" s="385"/>
      <c r="AH964" s="228"/>
      <c r="AI964" s="386"/>
      <c r="AJ964" s="228"/>
      <c r="AK964" s="386"/>
      <c r="AL964" s="228"/>
      <c r="AM964" s="386"/>
      <c r="AN964" s="228"/>
      <c r="AO964" s="386"/>
    </row>
    <row r="965" spans="3:41" s="1092" customFormat="1" ht="30.75" customHeight="1">
      <c r="C965" s="1091"/>
      <c r="D965" s="387"/>
      <c r="E965" s="216"/>
      <c r="F965" s="365"/>
      <c r="G965" s="366"/>
      <c r="H965" s="367"/>
      <c r="I965" s="368"/>
      <c r="J965" s="369"/>
      <c r="K965" s="370"/>
      <c r="L965" s="1168"/>
      <c r="M965" s="370"/>
      <c r="N965" s="382"/>
      <c r="O965" s="381"/>
      <c r="P965" s="382"/>
      <c r="Q965" s="383"/>
      <c r="R965" s="219"/>
      <c r="S965" s="384"/>
      <c r="T965" s="1043"/>
      <c r="U965" s="219"/>
      <c r="V965" s="384"/>
      <c r="W965" s="1043"/>
      <c r="X965" s="219"/>
      <c r="Y965" s="384"/>
      <c r="Z965" s="1043"/>
      <c r="AA965" s="219"/>
      <c r="AB965" s="384"/>
      <c r="AC965" s="1043"/>
      <c r="AD965" s="219"/>
      <c r="AE965" s="384"/>
      <c r="AF965" s="1043"/>
      <c r="AG965" s="385"/>
      <c r="AH965" s="228"/>
      <c r="AI965" s="386"/>
      <c r="AJ965" s="228"/>
      <c r="AK965" s="386"/>
      <c r="AL965" s="228"/>
      <c r="AM965" s="386"/>
      <c r="AN965" s="228"/>
      <c r="AO965" s="386"/>
    </row>
    <row r="966" spans="3:41" s="1092" customFormat="1" ht="30.75" customHeight="1">
      <c r="C966" s="1091"/>
      <c r="D966" s="387"/>
      <c r="E966" s="216"/>
      <c r="F966" s="365"/>
      <c r="G966" s="366"/>
      <c r="H966" s="367"/>
      <c r="I966" s="368"/>
      <c r="J966" s="369"/>
      <c r="K966" s="370"/>
      <c r="L966" s="1168"/>
      <c r="M966" s="370"/>
      <c r="N966" s="382"/>
      <c r="O966" s="381"/>
      <c r="P966" s="382"/>
      <c r="Q966" s="383"/>
      <c r="R966" s="219"/>
      <c r="S966" s="384"/>
      <c r="T966" s="1043"/>
      <c r="U966" s="219"/>
      <c r="V966" s="384"/>
      <c r="W966" s="1043"/>
      <c r="X966" s="219"/>
      <c r="Y966" s="384"/>
      <c r="Z966" s="1043"/>
      <c r="AA966" s="219"/>
      <c r="AB966" s="384"/>
      <c r="AC966" s="1043"/>
      <c r="AD966" s="219"/>
      <c r="AE966" s="384"/>
      <c r="AF966" s="1043"/>
      <c r="AG966" s="385"/>
      <c r="AH966" s="228"/>
      <c r="AI966" s="386"/>
      <c r="AJ966" s="228"/>
      <c r="AK966" s="386"/>
      <c r="AL966" s="228"/>
      <c r="AM966" s="386"/>
      <c r="AN966" s="228"/>
      <c r="AO966" s="386"/>
    </row>
    <row r="967" spans="3:41" s="1092" customFormat="1" ht="30.75" customHeight="1">
      <c r="C967" s="1091"/>
      <c r="D967" s="387"/>
      <c r="E967" s="216"/>
      <c r="F967" s="365"/>
      <c r="G967" s="366"/>
      <c r="H967" s="367"/>
      <c r="I967" s="368"/>
      <c r="J967" s="369"/>
      <c r="K967" s="370"/>
      <c r="L967" s="1168"/>
      <c r="M967" s="370"/>
      <c r="N967" s="382"/>
      <c r="O967" s="381"/>
      <c r="P967" s="382"/>
      <c r="Q967" s="383"/>
      <c r="R967" s="219"/>
      <c r="S967" s="384"/>
      <c r="T967" s="1043"/>
      <c r="U967" s="219"/>
      <c r="V967" s="384"/>
      <c r="W967" s="1043"/>
      <c r="X967" s="219"/>
      <c r="Y967" s="384"/>
      <c r="Z967" s="1043"/>
      <c r="AA967" s="219"/>
      <c r="AB967" s="384"/>
      <c r="AC967" s="1043"/>
      <c r="AD967" s="219"/>
      <c r="AE967" s="384"/>
      <c r="AF967" s="1043"/>
      <c r="AG967" s="385"/>
      <c r="AH967" s="228"/>
      <c r="AI967" s="386"/>
      <c r="AJ967" s="228"/>
      <c r="AK967" s="386"/>
      <c r="AL967" s="228"/>
      <c r="AM967" s="386"/>
      <c r="AN967" s="228"/>
      <c r="AO967" s="386"/>
    </row>
    <row r="968" spans="3:41" s="1092" customFormat="1" ht="30.75" customHeight="1">
      <c r="C968" s="1091"/>
      <c r="D968" s="387"/>
      <c r="E968" s="216"/>
      <c r="F968" s="365"/>
      <c r="G968" s="366"/>
      <c r="H968" s="367"/>
      <c r="I968" s="368"/>
      <c r="J968" s="369"/>
      <c r="K968" s="370"/>
      <c r="L968" s="1168"/>
      <c r="M968" s="370"/>
      <c r="N968" s="382"/>
      <c r="O968" s="381"/>
      <c r="P968" s="382"/>
      <c r="Q968" s="383"/>
      <c r="R968" s="219"/>
      <c r="S968" s="384"/>
      <c r="T968" s="1043"/>
      <c r="U968" s="219"/>
      <c r="V968" s="384"/>
      <c r="W968" s="1043"/>
      <c r="X968" s="219"/>
      <c r="Y968" s="384"/>
      <c r="Z968" s="1043"/>
      <c r="AA968" s="219"/>
      <c r="AB968" s="384"/>
      <c r="AC968" s="1043"/>
      <c r="AD968" s="219"/>
      <c r="AE968" s="384"/>
      <c r="AF968" s="1043"/>
      <c r="AG968" s="385"/>
      <c r="AH968" s="228"/>
      <c r="AI968" s="386"/>
      <c r="AJ968" s="228"/>
      <c r="AK968" s="386"/>
      <c r="AL968" s="228"/>
      <c r="AM968" s="386"/>
      <c r="AN968" s="228"/>
      <c r="AO968" s="386"/>
    </row>
    <row r="969" spans="3:41" s="1092" customFormat="1" ht="30.75" customHeight="1">
      <c r="C969" s="1091"/>
      <c r="D969" s="387"/>
      <c r="E969" s="216"/>
      <c r="F969" s="365"/>
      <c r="G969" s="366"/>
      <c r="H969" s="367"/>
      <c r="I969" s="368"/>
      <c r="J969" s="369"/>
      <c r="K969" s="370"/>
      <c r="L969" s="1168"/>
      <c r="M969" s="370"/>
      <c r="N969" s="382"/>
      <c r="O969" s="381"/>
      <c r="P969" s="382"/>
      <c r="Q969" s="383"/>
      <c r="R969" s="219"/>
      <c r="S969" s="384"/>
      <c r="T969" s="1043"/>
      <c r="U969" s="219"/>
      <c r="V969" s="384"/>
      <c r="W969" s="1043"/>
      <c r="X969" s="219"/>
      <c r="Y969" s="384"/>
      <c r="Z969" s="1043"/>
      <c r="AA969" s="219"/>
      <c r="AB969" s="384"/>
      <c r="AC969" s="1043"/>
      <c r="AD969" s="219"/>
      <c r="AE969" s="384"/>
      <c r="AF969" s="1043"/>
      <c r="AG969" s="385"/>
      <c r="AH969" s="228"/>
      <c r="AI969" s="386"/>
      <c r="AJ969" s="228"/>
      <c r="AK969" s="386"/>
      <c r="AL969" s="228"/>
      <c r="AM969" s="386"/>
      <c r="AN969" s="228"/>
      <c r="AO969" s="386"/>
    </row>
    <row r="970" spans="3:41" s="1092" customFormat="1" ht="30.75" customHeight="1">
      <c r="C970" s="1091"/>
      <c r="D970" s="387"/>
      <c r="E970" s="216"/>
      <c r="F970" s="365"/>
      <c r="G970" s="366"/>
      <c r="H970" s="367"/>
      <c r="I970" s="368"/>
      <c r="J970" s="369"/>
      <c r="K970" s="370"/>
      <c r="L970" s="1168"/>
      <c r="M970" s="370"/>
      <c r="N970" s="382"/>
      <c r="O970" s="381"/>
      <c r="P970" s="382"/>
      <c r="Q970" s="383"/>
      <c r="R970" s="219"/>
      <c r="S970" s="384"/>
      <c r="T970" s="1043"/>
      <c r="U970" s="219"/>
      <c r="V970" s="384"/>
      <c r="W970" s="1043"/>
      <c r="X970" s="219"/>
      <c r="Y970" s="384"/>
      <c r="Z970" s="1043"/>
      <c r="AA970" s="219"/>
      <c r="AB970" s="384"/>
      <c r="AC970" s="1043"/>
      <c r="AD970" s="219"/>
      <c r="AE970" s="384"/>
      <c r="AF970" s="1043"/>
      <c r="AG970" s="385"/>
      <c r="AH970" s="228"/>
      <c r="AI970" s="386"/>
      <c r="AJ970" s="228"/>
      <c r="AK970" s="386"/>
      <c r="AL970" s="228"/>
      <c r="AM970" s="386"/>
      <c r="AN970" s="228"/>
      <c r="AO970" s="386"/>
    </row>
    <row r="971" spans="3:41" s="1092" customFormat="1" ht="30.75" customHeight="1">
      <c r="C971" s="1091"/>
      <c r="D971" s="387"/>
      <c r="E971" s="216"/>
      <c r="F971" s="365"/>
      <c r="G971" s="366"/>
      <c r="H971" s="367"/>
      <c r="I971" s="368"/>
      <c r="J971" s="369"/>
      <c r="K971" s="370"/>
      <c r="L971" s="1168"/>
      <c r="M971" s="370"/>
      <c r="N971" s="382"/>
      <c r="O971" s="381"/>
      <c r="P971" s="382"/>
      <c r="Q971" s="383"/>
      <c r="R971" s="219"/>
      <c r="S971" s="384"/>
      <c r="T971" s="1043"/>
      <c r="U971" s="219"/>
      <c r="V971" s="384"/>
      <c r="W971" s="1043"/>
      <c r="X971" s="219"/>
      <c r="Y971" s="384"/>
      <c r="Z971" s="1043"/>
      <c r="AA971" s="219"/>
      <c r="AB971" s="384"/>
      <c r="AC971" s="1043"/>
      <c r="AD971" s="219"/>
      <c r="AE971" s="384"/>
      <c r="AF971" s="1043"/>
      <c r="AG971" s="385"/>
      <c r="AH971" s="228"/>
      <c r="AI971" s="386"/>
      <c r="AJ971" s="228"/>
      <c r="AK971" s="386"/>
      <c r="AL971" s="228"/>
      <c r="AM971" s="386"/>
      <c r="AN971" s="228"/>
      <c r="AO971" s="386"/>
    </row>
    <row r="972" spans="3:41" s="1092" customFormat="1" ht="30.75" customHeight="1">
      <c r="C972" s="1091"/>
      <c r="D972" s="387"/>
      <c r="E972" s="216"/>
      <c r="F972" s="365"/>
      <c r="G972" s="366"/>
      <c r="H972" s="367"/>
      <c r="I972" s="368"/>
      <c r="J972" s="369"/>
      <c r="K972" s="370"/>
      <c r="L972" s="1168"/>
      <c r="M972" s="370"/>
      <c r="N972" s="382"/>
      <c r="O972" s="381"/>
      <c r="P972" s="382"/>
      <c r="Q972" s="383"/>
      <c r="R972" s="219"/>
      <c r="S972" s="384"/>
      <c r="T972" s="1043"/>
      <c r="U972" s="219"/>
      <c r="V972" s="384"/>
      <c r="W972" s="1043"/>
      <c r="X972" s="219"/>
      <c r="Y972" s="384"/>
      <c r="Z972" s="1043"/>
      <c r="AA972" s="219"/>
      <c r="AB972" s="384"/>
      <c r="AC972" s="1043"/>
      <c r="AD972" s="219"/>
      <c r="AE972" s="384"/>
      <c r="AF972" s="1043"/>
      <c r="AG972" s="385"/>
      <c r="AH972" s="228"/>
      <c r="AI972" s="386"/>
      <c r="AJ972" s="228"/>
      <c r="AK972" s="386"/>
      <c r="AL972" s="228"/>
      <c r="AM972" s="386"/>
      <c r="AN972" s="228"/>
      <c r="AO972" s="386"/>
    </row>
    <row r="973" spans="3:41" s="1092" customFormat="1" ht="30.75" customHeight="1">
      <c r="C973" s="1091"/>
      <c r="D973" s="387"/>
      <c r="E973" s="216"/>
      <c r="F973" s="365"/>
      <c r="G973" s="366"/>
      <c r="H973" s="367"/>
      <c r="I973" s="368"/>
      <c r="J973" s="369"/>
      <c r="K973" s="370"/>
      <c r="L973" s="1168"/>
      <c r="M973" s="370"/>
      <c r="N973" s="382"/>
      <c r="O973" s="381"/>
      <c r="P973" s="382"/>
      <c r="Q973" s="383"/>
      <c r="R973" s="219"/>
      <c r="S973" s="384"/>
      <c r="T973" s="1043"/>
      <c r="U973" s="219"/>
      <c r="V973" s="384"/>
      <c r="W973" s="1043"/>
      <c r="X973" s="219"/>
      <c r="Y973" s="384"/>
      <c r="Z973" s="1043"/>
      <c r="AA973" s="219"/>
      <c r="AB973" s="384"/>
      <c r="AC973" s="1043"/>
      <c r="AD973" s="219"/>
      <c r="AE973" s="384"/>
      <c r="AF973" s="1043"/>
      <c r="AG973" s="385"/>
      <c r="AH973" s="228"/>
      <c r="AI973" s="386"/>
      <c r="AJ973" s="228"/>
      <c r="AK973" s="386"/>
      <c r="AL973" s="228"/>
      <c r="AM973" s="386"/>
      <c r="AN973" s="228"/>
      <c r="AO973" s="386"/>
    </row>
    <row r="974" spans="3:41" s="1092" customFormat="1" ht="30.75" customHeight="1">
      <c r="C974" s="1091"/>
      <c r="D974" s="387"/>
      <c r="E974" s="216"/>
      <c r="F974" s="365"/>
      <c r="G974" s="366"/>
      <c r="H974" s="367"/>
      <c r="I974" s="368"/>
      <c r="J974" s="369"/>
      <c r="K974" s="370"/>
      <c r="L974" s="1168"/>
      <c r="M974" s="370"/>
      <c r="N974" s="382"/>
      <c r="O974" s="381"/>
      <c r="P974" s="382"/>
      <c r="Q974" s="383"/>
      <c r="R974" s="219"/>
      <c r="S974" s="384"/>
      <c r="T974" s="1043"/>
      <c r="U974" s="219"/>
      <c r="V974" s="384"/>
      <c r="W974" s="1043"/>
      <c r="X974" s="219"/>
      <c r="Y974" s="384"/>
      <c r="Z974" s="1043"/>
      <c r="AA974" s="219"/>
      <c r="AB974" s="384"/>
      <c r="AC974" s="1043"/>
      <c r="AD974" s="219"/>
      <c r="AE974" s="384"/>
      <c r="AF974" s="1043"/>
      <c r="AG974" s="385"/>
      <c r="AH974" s="228"/>
      <c r="AI974" s="386"/>
      <c r="AJ974" s="228"/>
      <c r="AK974" s="386"/>
      <c r="AL974" s="228"/>
      <c r="AM974" s="386"/>
      <c r="AN974" s="228"/>
      <c r="AO974" s="386"/>
    </row>
    <row r="975" spans="3:41" s="1092" customFormat="1" ht="30.75" customHeight="1">
      <c r="C975" s="1091"/>
      <c r="D975" s="387"/>
      <c r="E975" s="216"/>
      <c r="F975" s="365"/>
      <c r="G975" s="366"/>
      <c r="H975" s="367"/>
      <c r="I975" s="368"/>
      <c r="J975" s="369"/>
      <c r="K975" s="370"/>
      <c r="L975" s="1168"/>
      <c r="M975" s="370"/>
      <c r="N975" s="382"/>
      <c r="O975" s="381"/>
      <c r="P975" s="382"/>
      <c r="Q975" s="383"/>
      <c r="R975" s="219"/>
      <c r="S975" s="384"/>
      <c r="T975" s="1043"/>
      <c r="U975" s="219"/>
      <c r="V975" s="384"/>
      <c r="W975" s="1043"/>
      <c r="X975" s="219"/>
      <c r="Y975" s="384"/>
      <c r="Z975" s="1043"/>
      <c r="AA975" s="219"/>
      <c r="AB975" s="384"/>
      <c r="AC975" s="1043"/>
      <c r="AD975" s="219"/>
      <c r="AE975" s="384"/>
      <c r="AF975" s="1043"/>
      <c r="AG975" s="385"/>
      <c r="AH975" s="228"/>
      <c r="AI975" s="386"/>
      <c r="AJ975" s="228"/>
      <c r="AK975" s="386"/>
      <c r="AL975" s="228"/>
      <c r="AM975" s="386"/>
      <c r="AN975" s="228"/>
      <c r="AO975" s="386"/>
    </row>
    <row r="976" spans="3:41" s="1092" customFormat="1" ht="30.75" customHeight="1">
      <c r="C976" s="1091"/>
      <c r="D976" s="387"/>
      <c r="E976" s="216"/>
      <c r="F976" s="365"/>
      <c r="G976" s="366"/>
      <c r="H976" s="367"/>
      <c r="I976" s="368"/>
      <c r="J976" s="369"/>
      <c r="K976" s="370"/>
      <c r="L976" s="1168"/>
      <c r="M976" s="370"/>
      <c r="N976" s="382"/>
      <c r="O976" s="381"/>
      <c r="P976" s="382"/>
      <c r="Q976" s="383"/>
      <c r="R976" s="219"/>
      <c r="S976" s="384"/>
      <c r="T976" s="1043"/>
      <c r="U976" s="219"/>
      <c r="V976" s="384"/>
      <c r="W976" s="1043"/>
      <c r="X976" s="219"/>
      <c r="Y976" s="384"/>
      <c r="Z976" s="1043"/>
      <c r="AA976" s="219"/>
      <c r="AB976" s="384"/>
      <c r="AC976" s="1043"/>
      <c r="AD976" s="219"/>
      <c r="AE976" s="384"/>
      <c r="AF976" s="1043"/>
      <c r="AG976" s="385"/>
      <c r="AH976" s="228"/>
      <c r="AI976" s="386"/>
      <c r="AJ976" s="228"/>
      <c r="AK976" s="386"/>
      <c r="AL976" s="228"/>
      <c r="AM976" s="386"/>
      <c r="AN976" s="228"/>
      <c r="AO976" s="386"/>
    </row>
    <row r="977" spans="3:41" s="1092" customFormat="1" ht="30.75" customHeight="1">
      <c r="C977" s="1091"/>
      <c r="D977" s="387"/>
      <c r="E977" s="216"/>
      <c r="F977" s="365"/>
      <c r="G977" s="366"/>
      <c r="H977" s="367"/>
      <c r="I977" s="368"/>
      <c r="J977" s="369"/>
      <c r="K977" s="370"/>
      <c r="L977" s="1168"/>
      <c r="M977" s="370"/>
      <c r="N977" s="382"/>
      <c r="O977" s="381"/>
      <c r="P977" s="382"/>
      <c r="Q977" s="383"/>
      <c r="R977" s="219"/>
      <c r="S977" s="384"/>
      <c r="T977" s="1043"/>
      <c r="U977" s="219"/>
      <c r="V977" s="384"/>
      <c r="W977" s="1043"/>
      <c r="X977" s="219"/>
      <c r="Y977" s="384"/>
      <c r="Z977" s="1043"/>
      <c r="AA977" s="219"/>
      <c r="AB977" s="384"/>
      <c r="AC977" s="1043"/>
      <c r="AD977" s="219"/>
      <c r="AE977" s="384"/>
      <c r="AF977" s="1043"/>
      <c r="AG977" s="385"/>
      <c r="AH977" s="228"/>
      <c r="AI977" s="386"/>
      <c r="AJ977" s="228"/>
      <c r="AK977" s="386"/>
      <c r="AL977" s="228"/>
      <c r="AM977" s="386"/>
      <c r="AN977" s="228"/>
      <c r="AO977" s="386"/>
    </row>
    <row r="978" spans="3:41" s="1092" customFormat="1" ht="30.75" customHeight="1">
      <c r="C978" s="1091"/>
      <c r="D978" s="387"/>
      <c r="E978" s="216"/>
      <c r="F978" s="365"/>
      <c r="G978" s="366"/>
      <c r="H978" s="367"/>
      <c r="I978" s="368"/>
      <c r="J978" s="369"/>
      <c r="K978" s="370"/>
      <c r="L978" s="1168"/>
      <c r="M978" s="370"/>
      <c r="N978" s="382"/>
      <c r="O978" s="381"/>
      <c r="P978" s="382"/>
      <c r="Q978" s="383"/>
      <c r="R978" s="219"/>
      <c r="S978" s="384"/>
      <c r="T978" s="1043"/>
      <c r="U978" s="219"/>
      <c r="V978" s="384"/>
      <c r="W978" s="1043"/>
      <c r="X978" s="219"/>
      <c r="Y978" s="384"/>
      <c r="Z978" s="1043"/>
      <c r="AA978" s="219"/>
      <c r="AB978" s="384"/>
      <c r="AC978" s="1043"/>
      <c r="AD978" s="219"/>
      <c r="AE978" s="384"/>
      <c r="AF978" s="1043"/>
      <c r="AG978" s="385"/>
      <c r="AH978" s="228"/>
      <c r="AI978" s="386"/>
      <c r="AJ978" s="228"/>
      <c r="AK978" s="386"/>
      <c r="AL978" s="228"/>
      <c r="AM978" s="386"/>
      <c r="AN978" s="228"/>
      <c r="AO978" s="386"/>
    </row>
    <row r="979" spans="3:41" s="1092" customFormat="1" ht="30.75" customHeight="1">
      <c r="C979" s="1091"/>
      <c r="D979" s="387"/>
      <c r="E979" s="216"/>
      <c r="F979" s="365"/>
      <c r="G979" s="366"/>
      <c r="H979" s="367"/>
      <c r="I979" s="368"/>
      <c r="J979" s="369"/>
      <c r="K979" s="370"/>
      <c r="L979" s="1168"/>
      <c r="M979" s="370"/>
      <c r="N979" s="382"/>
      <c r="O979" s="381"/>
      <c r="P979" s="382"/>
      <c r="Q979" s="383"/>
      <c r="R979" s="219"/>
      <c r="S979" s="384"/>
      <c r="T979" s="1043"/>
      <c r="U979" s="219"/>
      <c r="V979" s="384"/>
      <c r="W979" s="1043"/>
      <c r="X979" s="219"/>
      <c r="Y979" s="384"/>
      <c r="Z979" s="1043"/>
      <c r="AA979" s="219"/>
      <c r="AB979" s="384"/>
      <c r="AC979" s="1043"/>
      <c r="AD979" s="219"/>
      <c r="AE979" s="384"/>
      <c r="AF979" s="1043"/>
      <c r="AG979" s="385"/>
      <c r="AH979" s="228"/>
      <c r="AI979" s="386"/>
      <c r="AJ979" s="228"/>
      <c r="AK979" s="386"/>
      <c r="AL979" s="228"/>
      <c r="AM979" s="386"/>
      <c r="AN979" s="228"/>
      <c r="AO979" s="386"/>
    </row>
    <row r="980" spans="3:41" s="1092" customFormat="1" ht="30.75" customHeight="1">
      <c r="C980" s="1091"/>
      <c r="D980" s="387"/>
      <c r="E980" s="216"/>
      <c r="F980" s="365"/>
      <c r="G980" s="366"/>
      <c r="H980" s="367"/>
      <c r="I980" s="368"/>
      <c r="J980" s="369"/>
      <c r="K980" s="370"/>
      <c r="L980" s="1168"/>
      <c r="M980" s="370"/>
      <c r="N980" s="382"/>
      <c r="O980" s="381"/>
      <c r="P980" s="382"/>
      <c r="Q980" s="383"/>
      <c r="R980" s="219"/>
      <c r="S980" s="384"/>
      <c r="T980" s="1043"/>
      <c r="U980" s="219"/>
      <c r="V980" s="384"/>
      <c r="W980" s="1043"/>
      <c r="X980" s="219"/>
      <c r="Y980" s="384"/>
      <c r="Z980" s="1043"/>
      <c r="AA980" s="219"/>
      <c r="AB980" s="384"/>
      <c r="AC980" s="1043"/>
      <c r="AD980" s="219"/>
      <c r="AE980" s="384"/>
      <c r="AF980" s="1043"/>
      <c r="AG980" s="385"/>
      <c r="AH980" s="228"/>
      <c r="AI980" s="386"/>
      <c r="AJ980" s="228"/>
      <c r="AK980" s="386"/>
      <c r="AL980" s="228"/>
      <c r="AM980" s="386"/>
      <c r="AN980" s="228"/>
      <c r="AO980" s="386"/>
    </row>
    <row r="981" spans="3:41" s="1092" customFormat="1" ht="30.75" customHeight="1">
      <c r="C981" s="1091"/>
      <c r="D981" s="387"/>
      <c r="E981" s="216"/>
      <c r="F981" s="365"/>
      <c r="G981" s="366"/>
      <c r="H981" s="367"/>
      <c r="I981" s="368"/>
      <c r="J981" s="369"/>
      <c r="K981" s="370"/>
      <c r="L981" s="1168"/>
      <c r="M981" s="370"/>
      <c r="N981" s="382"/>
      <c r="O981" s="381"/>
      <c r="P981" s="382"/>
      <c r="Q981" s="383"/>
      <c r="R981" s="219"/>
      <c r="S981" s="384"/>
      <c r="T981" s="1043"/>
      <c r="U981" s="219"/>
      <c r="V981" s="384"/>
      <c r="W981" s="1043"/>
      <c r="X981" s="219"/>
      <c r="Y981" s="384"/>
      <c r="Z981" s="1043"/>
      <c r="AA981" s="219"/>
      <c r="AB981" s="384"/>
      <c r="AC981" s="1043"/>
      <c r="AD981" s="219"/>
      <c r="AE981" s="384"/>
      <c r="AF981" s="1043"/>
      <c r="AG981" s="385"/>
      <c r="AH981" s="228"/>
      <c r="AI981" s="386"/>
      <c r="AJ981" s="228"/>
      <c r="AK981" s="386"/>
      <c r="AL981" s="228"/>
      <c r="AM981" s="386"/>
      <c r="AN981" s="228"/>
      <c r="AO981" s="386"/>
    </row>
    <row r="982" spans="3:41" s="1092" customFormat="1" ht="30.75" customHeight="1">
      <c r="C982" s="1091"/>
      <c r="D982" s="387"/>
      <c r="E982" s="216"/>
      <c r="F982" s="365"/>
      <c r="G982" s="366"/>
      <c r="H982" s="367"/>
      <c r="I982" s="368"/>
      <c r="J982" s="369"/>
      <c r="K982" s="370"/>
      <c r="L982" s="1168"/>
      <c r="M982" s="370"/>
      <c r="N982" s="382"/>
      <c r="O982" s="381"/>
      <c r="P982" s="382"/>
      <c r="Q982" s="383"/>
      <c r="R982" s="219"/>
      <c r="S982" s="384"/>
      <c r="T982" s="1043"/>
      <c r="U982" s="219"/>
      <c r="V982" s="384"/>
      <c r="W982" s="1043"/>
      <c r="X982" s="219"/>
      <c r="Y982" s="384"/>
      <c r="Z982" s="1043"/>
      <c r="AA982" s="219"/>
      <c r="AB982" s="384"/>
      <c r="AC982" s="1043"/>
      <c r="AD982" s="219"/>
      <c r="AE982" s="384"/>
      <c r="AF982" s="1043"/>
      <c r="AG982" s="385"/>
      <c r="AH982" s="228"/>
      <c r="AI982" s="386"/>
      <c r="AJ982" s="228"/>
      <c r="AK982" s="386"/>
      <c r="AL982" s="228"/>
      <c r="AM982" s="386"/>
      <c r="AN982" s="228"/>
      <c r="AO982" s="386"/>
    </row>
    <row r="983" spans="3:41" s="1092" customFormat="1" ht="30.75" customHeight="1">
      <c r="C983" s="1091"/>
      <c r="D983" s="387"/>
      <c r="E983" s="216"/>
      <c r="F983" s="365"/>
      <c r="G983" s="366"/>
      <c r="H983" s="367"/>
      <c r="I983" s="368"/>
      <c r="J983" s="369"/>
      <c r="K983" s="370"/>
      <c r="L983" s="1168"/>
      <c r="M983" s="370"/>
      <c r="N983" s="382"/>
      <c r="O983" s="381"/>
      <c r="P983" s="382"/>
      <c r="Q983" s="383"/>
      <c r="R983" s="219"/>
      <c r="S983" s="384"/>
      <c r="T983" s="1043"/>
      <c r="U983" s="219"/>
      <c r="V983" s="384"/>
      <c r="W983" s="1043"/>
      <c r="X983" s="219"/>
      <c r="Y983" s="384"/>
      <c r="Z983" s="1043"/>
      <c r="AA983" s="219"/>
      <c r="AB983" s="384"/>
      <c r="AC983" s="1043"/>
      <c r="AD983" s="219"/>
      <c r="AE983" s="384"/>
      <c r="AF983" s="1043"/>
      <c r="AG983" s="385"/>
      <c r="AH983" s="228"/>
      <c r="AI983" s="386"/>
      <c r="AJ983" s="228"/>
      <c r="AK983" s="386"/>
      <c r="AL983" s="228"/>
      <c r="AM983" s="386"/>
      <c r="AN983" s="228"/>
      <c r="AO983" s="386"/>
    </row>
    <row r="984" spans="3:41" s="1092" customFormat="1" ht="30.75" customHeight="1">
      <c r="C984" s="1091"/>
      <c r="D984" s="387"/>
      <c r="E984" s="216"/>
      <c r="F984" s="365"/>
      <c r="G984" s="366"/>
      <c r="H984" s="367"/>
      <c r="I984" s="368"/>
      <c r="J984" s="369"/>
      <c r="K984" s="370"/>
      <c r="L984" s="1168"/>
      <c r="M984" s="370"/>
      <c r="N984" s="382"/>
      <c r="O984" s="381"/>
      <c r="P984" s="382"/>
      <c r="Q984" s="383"/>
      <c r="R984" s="219"/>
      <c r="S984" s="384"/>
      <c r="T984" s="1043"/>
      <c r="U984" s="219"/>
      <c r="V984" s="384"/>
      <c r="W984" s="1043"/>
      <c r="X984" s="219"/>
      <c r="Y984" s="384"/>
      <c r="Z984" s="1043"/>
      <c r="AA984" s="219"/>
      <c r="AB984" s="384"/>
      <c r="AC984" s="1043"/>
      <c r="AD984" s="219"/>
      <c r="AE984" s="384"/>
      <c r="AF984" s="1043"/>
      <c r="AG984" s="385"/>
      <c r="AH984" s="228"/>
      <c r="AI984" s="386"/>
      <c r="AJ984" s="228"/>
      <c r="AK984" s="386"/>
      <c r="AL984" s="228"/>
      <c r="AM984" s="386"/>
      <c r="AN984" s="228"/>
      <c r="AO984" s="386"/>
    </row>
    <row r="985" spans="3:41" s="1092" customFormat="1" ht="30.75" customHeight="1">
      <c r="C985" s="1091"/>
      <c r="D985" s="387"/>
      <c r="E985" s="216"/>
      <c r="F985" s="365"/>
      <c r="G985" s="366"/>
      <c r="H985" s="367"/>
      <c r="I985" s="368"/>
      <c r="J985" s="369"/>
      <c r="K985" s="370"/>
      <c r="L985" s="1168"/>
      <c r="M985" s="370"/>
      <c r="N985" s="382"/>
      <c r="O985" s="381"/>
      <c r="P985" s="382"/>
      <c r="Q985" s="383"/>
      <c r="R985" s="219"/>
      <c r="S985" s="384"/>
      <c r="T985" s="1043"/>
      <c r="U985" s="219"/>
      <c r="V985" s="384"/>
      <c r="W985" s="1043"/>
      <c r="X985" s="219"/>
      <c r="Y985" s="384"/>
      <c r="Z985" s="1043"/>
      <c r="AA985" s="219"/>
      <c r="AB985" s="384"/>
      <c r="AC985" s="1043"/>
      <c r="AD985" s="219"/>
      <c r="AE985" s="384"/>
      <c r="AF985" s="1043"/>
      <c r="AG985" s="385"/>
      <c r="AH985" s="228"/>
      <c r="AI985" s="386"/>
      <c r="AJ985" s="228"/>
      <c r="AK985" s="386"/>
      <c r="AL985" s="228"/>
      <c r="AM985" s="386"/>
      <c r="AN985" s="228"/>
      <c r="AO985" s="386"/>
    </row>
    <row r="986" spans="3:41" s="1092" customFormat="1" ht="30.75" customHeight="1">
      <c r="C986" s="1091"/>
      <c r="D986" s="387"/>
      <c r="E986" s="216"/>
      <c r="F986" s="365"/>
      <c r="G986" s="366"/>
      <c r="H986" s="367"/>
      <c r="I986" s="368"/>
      <c r="J986" s="369"/>
      <c r="K986" s="370"/>
      <c r="L986" s="1168"/>
      <c r="M986" s="370"/>
      <c r="N986" s="382"/>
      <c r="O986" s="381"/>
      <c r="P986" s="382"/>
      <c r="Q986" s="383"/>
      <c r="R986" s="219"/>
      <c r="S986" s="384"/>
      <c r="T986" s="1043"/>
      <c r="U986" s="219"/>
      <c r="V986" s="384"/>
      <c r="W986" s="1043"/>
      <c r="X986" s="219"/>
      <c r="Y986" s="384"/>
      <c r="Z986" s="1043"/>
      <c r="AA986" s="219"/>
      <c r="AB986" s="384"/>
      <c r="AC986" s="1043"/>
      <c r="AD986" s="219"/>
      <c r="AE986" s="384"/>
      <c r="AF986" s="1043"/>
      <c r="AG986" s="385"/>
      <c r="AH986" s="228"/>
      <c r="AI986" s="386"/>
      <c r="AJ986" s="228"/>
      <c r="AK986" s="386"/>
      <c r="AL986" s="228"/>
      <c r="AM986" s="386"/>
      <c r="AN986" s="228"/>
      <c r="AO986" s="386"/>
    </row>
    <row r="987" spans="3:41" s="1092" customFormat="1" ht="30.75" customHeight="1">
      <c r="C987" s="1091"/>
      <c r="D987" s="387"/>
      <c r="E987" s="216"/>
      <c r="F987" s="365"/>
      <c r="G987" s="366"/>
      <c r="H987" s="367"/>
      <c r="I987" s="368"/>
      <c r="J987" s="369"/>
      <c r="K987" s="370"/>
      <c r="L987" s="1168"/>
      <c r="M987" s="370"/>
      <c r="N987" s="382"/>
      <c r="O987" s="381"/>
      <c r="P987" s="382"/>
      <c r="Q987" s="383"/>
      <c r="R987" s="219"/>
      <c r="S987" s="384"/>
      <c r="T987" s="1043"/>
      <c r="U987" s="219"/>
      <c r="V987" s="384"/>
      <c r="W987" s="1043"/>
      <c r="X987" s="219"/>
      <c r="Y987" s="384"/>
      <c r="Z987" s="1043"/>
      <c r="AA987" s="219"/>
      <c r="AB987" s="384"/>
      <c r="AC987" s="1043"/>
      <c r="AD987" s="219"/>
      <c r="AE987" s="384"/>
      <c r="AF987" s="1043"/>
      <c r="AG987" s="385"/>
      <c r="AH987" s="228"/>
      <c r="AI987" s="386"/>
      <c r="AJ987" s="228"/>
      <c r="AK987" s="386"/>
      <c r="AL987" s="228"/>
      <c r="AM987" s="386"/>
      <c r="AN987" s="228"/>
      <c r="AO987" s="386"/>
    </row>
    <row r="988" spans="3:41" s="1092" customFormat="1" ht="30.75" customHeight="1">
      <c r="C988" s="1091"/>
      <c r="D988" s="387"/>
      <c r="E988" s="216"/>
      <c r="F988" s="365"/>
      <c r="G988" s="366"/>
      <c r="H988" s="367"/>
      <c r="I988" s="368"/>
      <c r="J988" s="369"/>
      <c r="K988" s="370"/>
      <c r="L988" s="1168"/>
      <c r="M988" s="370"/>
      <c r="N988" s="382"/>
      <c r="O988" s="381"/>
      <c r="P988" s="382"/>
      <c r="Q988" s="383"/>
      <c r="R988" s="219"/>
      <c r="S988" s="384"/>
      <c r="T988" s="1043"/>
      <c r="U988" s="219"/>
      <c r="V988" s="384"/>
      <c r="W988" s="1043"/>
      <c r="X988" s="219"/>
      <c r="Y988" s="384"/>
      <c r="Z988" s="1043"/>
      <c r="AA988" s="219"/>
      <c r="AB988" s="384"/>
      <c r="AC988" s="1043"/>
      <c r="AD988" s="219"/>
      <c r="AE988" s="384"/>
      <c r="AF988" s="1043"/>
      <c r="AG988" s="385"/>
      <c r="AH988" s="228"/>
      <c r="AI988" s="386"/>
      <c r="AJ988" s="228"/>
      <c r="AK988" s="386"/>
      <c r="AL988" s="228"/>
      <c r="AM988" s="386"/>
      <c r="AN988" s="228"/>
      <c r="AO988" s="386"/>
    </row>
    <row r="989" spans="3:41" s="1092" customFormat="1" ht="30.75" customHeight="1">
      <c r="C989" s="1091"/>
      <c r="D989" s="387"/>
      <c r="E989" s="216"/>
      <c r="F989" s="365"/>
      <c r="G989" s="366"/>
      <c r="H989" s="367"/>
      <c r="I989" s="368"/>
      <c r="J989" s="369"/>
      <c r="K989" s="370"/>
      <c r="L989" s="1168"/>
      <c r="M989" s="370"/>
      <c r="N989" s="382"/>
      <c r="O989" s="381"/>
      <c r="P989" s="382"/>
      <c r="Q989" s="383"/>
      <c r="R989" s="219"/>
      <c r="S989" s="384"/>
      <c r="T989" s="1043"/>
      <c r="U989" s="219"/>
      <c r="V989" s="384"/>
      <c r="W989" s="1043"/>
      <c r="X989" s="219"/>
      <c r="Y989" s="384"/>
      <c r="Z989" s="1043"/>
      <c r="AA989" s="219"/>
      <c r="AB989" s="384"/>
      <c r="AC989" s="1043"/>
      <c r="AD989" s="219"/>
      <c r="AE989" s="384"/>
      <c r="AF989" s="1043"/>
      <c r="AG989" s="385"/>
      <c r="AH989" s="228"/>
      <c r="AI989" s="386"/>
      <c r="AJ989" s="228"/>
      <c r="AK989" s="386"/>
      <c r="AL989" s="228"/>
      <c r="AM989" s="386"/>
      <c r="AN989" s="228"/>
      <c r="AO989" s="386"/>
    </row>
    <row r="990" spans="3:41" s="1092" customFormat="1" ht="30.75" customHeight="1">
      <c r="C990" s="1091"/>
      <c r="D990" s="387"/>
      <c r="E990" s="216"/>
      <c r="F990" s="365"/>
      <c r="G990" s="366"/>
      <c r="H990" s="367"/>
      <c r="I990" s="368"/>
      <c r="J990" s="369"/>
      <c r="K990" s="370"/>
      <c r="L990" s="1168"/>
      <c r="M990" s="370"/>
      <c r="N990" s="382"/>
      <c r="O990" s="381"/>
      <c r="P990" s="382"/>
      <c r="Q990" s="383"/>
      <c r="R990" s="219"/>
      <c r="S990" s="384"/>
      <c r="T990" s="1043"/>
      <c r="U990" s="219"/>
      <c r="V990" s="384"/>
      <c r="W990" s="1043"/>
      <c r="X990" s="219"/>
      <c r="Y990" s="384"/>
      <c r="Z990" s="1043"/>
      <c r="AA990" s="219"/>
      <c r="AB990" s="384"/>
      <c r="AC990" s="1043"/>
      <c r="AD990" s="219"/>
      <c r="AE990" s="384"/>
      <c r="AF990" s="1043"/>
      <c r="AG990" s="385"/>
      <c r="AH990" s="228"/>
      <c r="AI990" s="386"/>
      <c r="AJ990" s="228"/>
      <c r="AK990" s="386"/>
      <c r="AL990" s="228"/>
      <c r="AM990" s="386"/>
      <c r="AN990" s="228"/>
      <c r="AO990" s="386"/>
    </row>
    <row r="991" spans="3:41" s="1092" customFormat="1" ht="30.75" customHeight="1">
      <c r="C991" s="1091"/>
      <c r="D991" s="387"/>
      <c r="E991" s="216"/>
      <c r="F991" s="365"/>
      <c r="G991" s="366"/>
      <c r="H991" s="367"/>
      <c r="I991" s="368"/>
      <c r="J991" s="369"/>
      <c r="K991" s="370"/>
      <c r="L991" s="1168"/>
      <c r="M991" s="370"/>
      <c r="N991" s="382"/>
      <c r="O991" s="381"/>
      <c r="P991" s="382"/>
      <c r="Q991" s="383"/>
      <c r="R991" s="219"/>
      <c r="S991" s="384"/>
      <c r="T991" s="1043"/>
      <c r="U991" s="219"/>
      <c r="V991" s="384"/>
      <c r="W991" s="1043"/>
      <c r="X991" s="219"/>
      <c r="Y991" s="384"/>
      <c r="Z991" s="1043"/>
      <c r="AA991" s="219"/>
      <c r="AB991" s="384"/>
      <c r="AC991" s="1043"/>
      <c r="AD991" s="219"/>
      <c r="AE991" s="384"/>
      <c r="AF991" s="1043"/>
      <c r="AG991" s="385"/>
      <c r="AH991" s="228"/>
      <c r="AI991" s="386"/>
      <c r="AJ991" s="228"/>
      <c r="AK991" s="386"/>
      <c r="AL991" s="228"/>
      <c r="AM991" s="386"/>
      <c r="AN991" s="228"/>
      <c r="AO991" s="386"/>
    </row>
    <row r="992" spans="3:41" s="1092" customFormat="1" ht="30.75" customHeight="1">
      <c r="C992" s="1091"/>
      <c r="D992" s="387"/>
      <c r="E992" s="216"/>
      <c r="F992" s="365"/>
      <c r="G992" s="366"/>
      <c r="H992" s="367"/>
      <c r="I992" s="368"/>
      <c r="J992" s="369"/>
      <c r="K992" s="370"/>
      <c r="L992" s="1168"/>
      <c r="M992" s="370"/>
      <c r="N992" s="382"/>
      <c r="O992" s="381"/>
      <c r="P992" s="382"/>
      <c r="Q992" s="383"/>
      <c r="R992" s="219"/>
      <c r="S992" s="384"/>
      <c r="T992" s="1043"/>
      <c r="U992" s="219"/>
      <c r="V992" s="384"/>
      <c r="W992" s="1043"/>
      <c r="X992" s="219"/>
      <c r="Y992" s="384"/>
      <c r="Z992" s="1043"/>
      <c r="AA992" s="219"/>
      <c r="AB992" s="384"/>
      <c r="AC992" s="1043"/>
      <c r="AD992" s="219"/>
      <c r="AE992" s="384"/>
      <c r="AF992" s="1043"/>
      <c r="AG992" s="385"/>
      <c r="AH992" s="228"/>
      <c r="AI992" s="386"/>
      <c r="AJ992" s="228"/>
      <c r="AK992" s="386"/>
      <c r="AL992" s="228"/>
      <c r="AM992" s="386"/>
      <c r="AN992" s="228"/>
      <c r="AO992" s="386"/>
    </row>
    <row r="993" spans="1:41" s="1092" customFormat="1" ht="30.75" customHeight="1">
      <c r="C993" s="1091"/>
      <c r="D993" s="387"/>
      <c r="E993" s="216"/>
      <c r="F993" s="365"/>
      <c r="G993" s="366"/>
      <c r="H993" s="367"/>
      <c r="I993" s="368"/>
      <c r="J993" s="369"/>
      <c r="K993" s="370"/>
      <c r="L993" s="1168"/>
      <c r="M993" s="370"/>
      <c r="N993" s="382"/>
      <c r="O993" s="381"/>
      <c r="P993" s="382"/>
      <c r="Q993" s="383"/>
      <c r="R993" s="219"/>
      <c r="S993" s="384"/>
      <c r="T993" s="1043"/>
      <c r="U993" s="219"/>
      <c r="V993" s="384"/>
      <c r="W993" s="1043"/>
      <c r="X993" s="219"/>
      <c r="Y993" s="384"/>
      <c r="Z993" s="1043"/>
      <c r="AA993" s="219"/>
      <c r="AB993" s="384"/>
      <c r="AC993" s="1043"/>
      <c r="AD993" s="219"/>
      <c r="AE993" s="384"/>
      <c r="AF993" s="1043"/>
      <c r="AG993" s="385"/>
      <c r="AH993" s="228"/>
      <c r="AI993" s="386"/>
      <c r="AJ993" s="228"/>
      <c r="AK993" s="386"/>
      <c r="AL993" s="228"/>
      <c r="AM993" s="386"/>
      <c r="AN993" s="228"/>
      <c r="AO993" s="386"/>
    </row>
    <row r="994" spans="1:41" s="1092" customFormat="1" ht="30.75" customHeight="1">
      <c r="C994" s="1091"/>
      <c r="D994" s="387"/>
      <c r="E994" s="216"/>
      <c r="F994" s="365"/>
      <c r="G994" s="366"/>
      <c r="H994" s="367"/>
      <c r="I994" s="368"/>
      <c r="J994" s="369"/>
      <c r="K994" s="370"/>
      <c r="L994" s="1168"/>
      <c r="M994" s="370"/>
      <c r="N994" s="382"/>
      <c r="O994" s="381"/>
      <c r="P994" s="382"/>
      <c r="Q994" s="383"/>
      <c r="R994" s="219"/>
      <c r="S994" s="384"/>
      <c r="T994" s="1043"/>
      <c r="U994" s="219"/>
      <c r="V994" s="384"/>
      <c r="W994" s="1043"/>
      <c r="X994" s="219"/>
      <c r="Y994" s="384"/>
      <c r="Z994" s="1043"/>
      <c r="AA994" s="219"/>
      <c r="AB994" s="384"/>
      <c r="AC994" s="1043"/>
      <c r="AD994" s="219"/>
      <c r="AE994" s="384"/>
      <c r="AF994" s="1043"/>
      <c r="AG994" s="385"/>
      <c r="AH994" s="228"/>
      <c r="AI994" s="386"/>
      <c r="AJ994" s="228"/>
      <c r="AK994" s="386"/>
      <c r="AL994" s="228"/>
      <c r="AM994" s="386"/>
      <c r="AN994" s="228"/>
      <c r="AO994" s="386"/>
    </row>
    <row r="995" spans="1:41" s="1092" customFormat="1" ht="30.75" customHeight="1">
      <c r="C995" s="1091"/>
      <c r="D995" s="387"/>
      <c r="E995" s="216"/>
      <c r="F995" s="365"/>
      <c r="G995" s="366"/>
      <c r="H995" s="367"/>
      <c r="I995" s="368"/>
      <c r="J995" s="369"/>
      <c r="K995" s="370"/>
      <c r="L995" s="1168"/>
      <c r="M995" s="370"/>
      <c r="N995" s="382"/>
      <c r="O995" s="381"/>
      <c r="P995" s="382"/>
      <c r="Q995" s="383"/>
      <c r="R995" s="219"/>
      <c r="S995" s="384"/>
      <c r="T995" s="1043"/>
      <c r="U995" s="219"/>
      <c r="V995" s="384"/>
      <c r="W995" s="1043"/>
      <c r="X995" s="219"/>
      <c r="Y995" s="384"/>
      <c r="Z995" s="1043"/>
      <c r="AA995" s="219"/>
      <c r="AB995" s="384"/>
      <c r="AC995" s="1043"/>
      <c r="AD995" s="219"/>
      <c r="AE995" s="384"/>
      <c r="AF995" s="1043"/>
      <c r="AG995" s="385"/>
      <c r="AH995" s="228"/>
      <c r="AI995" s="386"/>
      <c r="AJ995" s="228"/>
      <c r="AK995" s="386"/>
      <c r="AL995" s="228"/>
      <c r="AM995" s="386"/>
      <c r="AN995" s="228"/>
      <c r="AO995" s="386"/>
    </row>
    <row r="996" spans="1:41" s="1092" customFormat="1" ht="30.75" customHeight="1">
      <c r="C996" s="1091"/>
      <c r="D996" s="387"/>
      <c r="E996" s="216"/>
      <c r="F996" s="365"/>
      <c r="G996" s="366"/>
      <c r="H996" s="367"/>
      <c r="I996" s="368"/>
      <c r="J996" s="369"/>
      <c r="K996" s="370"/>
      <c r="L996" s="1168"/>
      <c r="M996" s="370"/>
      <c r="N996" s="382"/>
      <c r="O996" s="381"/>
      <c r="P996" s="382"/>
      <c r="Q996" s="383"/>
      <c r="R996" s="219"/>
      <c r="S996" s="384"/>
      <c r="T996" s="1043"/>
      <c r="U996" s="219"/>
      <c r="V996" s="384"/>
      <c r="W996" s="1043"/>
      <c r="X996" s="219"/>
      <c r="Y996" s="384"/>
      <c r="Z996" s="1043"/>
      <c r="AA996" s="219"/>
      <c r="AB996" s="384"/>
      <c r="AC996" s="1043"/>
      <c r="AD996" s="219"/>
      <c r="AE996" s="384"/>
      <c r="AF996" s="1043"/>
      <c r="AG996" s="385"/>
      <c r="AH996" s="228"/>
      <c r="AI996" s="386"/>
      <c r="AJ996" s="228"/>
      <c r="AK996" s="386"/>
      <c r="AL996" s="228"/>
      <c r="AM996" s="386"/>
      <c r="AN996" s="228"/>
      <c r="AO996" s="386"/>
    </row>
    <row r="997" spans="1:41" s="1092" customFormat="1" ht="30.75" customHeight="1">
      <c r="C997" s="1091"/>
      <c r="D997" s="387"/>
      <c r="E997" s="216"/>
      <c r="F997" s="365"/>
      <c r="G997" s="366"/>
      <c r="H997" s="367"/>
      <c r="I997" s="368"/>
      <c r="J997" s="369"/>
      <c r="K997" s="370"/>
      <c r="L997" s="1168"/>
      <c r="M997" s="370"/>
      <c r="N997" s="382"/>
      <c r="O997" s="381"/>
      <c r="P997" s="382"/>
      <c r="Q997" s="383"/>
      <c r="R997" s="219"/>
      <c r="S997" s="384"/>
      <c r="T997" s="1043"/>
      <c r="U997" s="219"/>
      <c r="V997" s="384"/>
      <c r="W997" s="1043"/>
      <c r="X997" s="219"/>
      <c r="Y997" s="384"/>
      <c r="Z997" s="1043"/>
      <c r="AA997" s="219"/>
      <c r="AB997" s="384"/>
      <c r="AC997" s="1043"/>
      <c r="AD997" s="219"/>
      <c r="AE997" s="384"/>
      <c r="AF997" s="1043"/>
      <c r="AG997" s="385"/>
      <c r="AH997" s="228"/>
      <c r="AI997" s="386"/>
      <c r="AJ997" s="228"/>
      <c r="AK997" s="386"/>
      <c r="AL997" s="228"/>
      <c r="AM997" s="386"/>
      <c r="AN997" s="228"/>
      <c r="AO997" s="386"/>
    </row>
    <row r="998" spans="1:41" s="1092" customFormat="1" ht="30.75" customHeight="1">
      <c r="C998" s="1091"/>
      <c r="D998" s="387"/>
      <c r="E998" s="216"/>
      <c r="F998" s="365"/>
      <c r="G998" s="366"/>
      <c r="H998" s="367"/>
      <c r="I998" s="368"/>
      <c r="J998" s="369"/>
      <c r="K998" s="370"/>
      <c r="L998" s="1168"/>
      <c r="M998" s="370"/>
      <c r="N998" s="382"/>
      <c r="O998" s="381"/>
      <c r="P998" s="382"/>
      <c r="Q998" s="383"/>
      <c r="R998" s="219"/>
      <c r="S998" s="384"/>
      <c r="T998" s="1043"/>
      <c r="U998" s="219"/>
      <c r="V998" s="384"/>
      <c r="W998" s="1043"/>
      <c r="X998" s="219"/>
      <c r="Y998" s="384"/>
      <c r="Z998" s="1043"/>
      <c r="AA998" s="219"/>
      <c r="AB998" s="384"/>
      <c r="AC998" s="1043"/>
      <c r="AD998" s="219"/>
      <c r="AE998" s="384"/>
      <c r="AF998" s="1043"/>
      <c r="AG998" s="385"/>
      <c r="AH998" s="228"/>
      <c r="AI998" s="386"/>
      <c r="AJ998" s="228"/>
      <c r="AK998" s="386"/>
      <c r="AL998" s="228"/>
      <c r="AM998" s="386"/>
      <c r="AN998" s="228"/>
      <c r="AO998" s="386"/>
    </row>
    <row r="999" spans="1:41" s="1092" customFormat="1" ht="30.75" customHeight="1">
      <c r="C999" s="1091"/>
      <c r="D999" s="387"/>
      <c r="E999" s="216"/>
      <c r="F999" s="365"/>
      <c r="G999" s="366"/>
      <c r="H999" s="367"/>
      <c r="I999" s="368"/>
      <c r="J999" s="369"/>
      <c r="K999" s="370"/>
      <c r="L999" s="1168"/>
      <c r="M999" s="370"/>
      <c r="N999" s="382"/>
      <c r="O999" s="381"/>
      <c r="P999" s="382"/>
      <c r="Q999" s="383"/>
      <c r="R999" s="219"/>
      <c r="S999" s="384"/>
      <c r="T999" s="1043"/>
      <c r="U999" s="219"/>
      <c r="V999" s="384"/>
      <c r="W999" s="1043"/>
      <c r="X999" s="219"/>
      <c r="Y999" s="384"/>
      <c r="Z999" s="1043"/>
      <c r="AA999" s="219"/>
      <c r="AB999" s="384"/>
      <c r="AC999" s="1043"/>
      <c r="AD999" s="219"/>
      <c r="AE999" s="384"/>
      <c r="AF999" s="1043"/>
      <c r="AG999" s="385"/>
      <c r="AH999" s="228"/>
      <c r="AI999" s="386"/>
      <c r="AJ999" s="228"/>
      <c r="AK999" s="386"/>
      <c r="AL999" s="228"/>
      <c r="AM999" s="386"/>
      <c r="AN999" s="228"/>
      <c r="AO999" s="386"/>
    </row>
    <row r="1000" spans="1:41" s="1092" customFormat="1" ht="30.75" customHeight="1">
      <c r="C1000" s="1091"/>
      <c r="D1000" s="387"/>
      <c r="E1000" s="216"/>
      <c r="F1000" s="365"/>
      <c r="G1000" s="366"/>
      <c r="H1000" s="367"/>
      <c r="I1000" s="368"/>
      <c r="J1000" s="369"/>
      <c r="K1000" s="370"/>
      <c r="L1000" s="1168"/>
      <c r="M1000" s="370"/>
      <c r="N1000" s="382"/>
      <c r="O1000" s="381"/>
      <c r="P1000" s="382"/>
      <c r="Q1000" s="383"/>
      <c r="R1000" s="219"/>
      <c r="S1000" s="384"/>
      <c r="T1000" s="1043"/>
      <c r="U1000" s="219"/>
      <c r="V1000" s="384"/>
      <c r="W1000" s="1043"/>
      <c r="X1000" s="219"/>
      <c r="Y1000" s="384"/>
      <c r="Z1000" s="1043"/>
      <c r="AA1000" s="219"/>
      <c r="AB1000" s="384"/>
      <c r="AC1000" s="1043"/>
      <c r="AD1000" s="219"/>
      <c r="AE1000" s="384"/>
      <c r="AF1000" s="1043"/>
      <c r="AG1000" s="385"/>
      <c r="AH1000" s="228"/>
      <c r="AI1000" s="386"/>
      <c r="AJ1000" s="228"/>
      <c r="AK1000" s="386"/>
      <c r="AL1000" s="228"/>
      <c r="AM1000" s="386"/>
      <c r="AN1000" s="228"/>
      <c r="AO1000" s="386"/>
    </row>
    <row r="1001" spans="1:41" s="1092" customFormat="1" ht="30.75" customHeight="1">
      <c r="C1001" s="1091"/>
      <c r="D1001" s="387"/>
      <c r="E1001" s="216"/>
      <c r="F1001" s="365"/>
      <c r="G1001" s="366"/>
      <c r="H1001" s="367"/>
      <c r="I1001" s="368"/>
      <c r="J1001" s="369"/>
      <c r="K1001" s="370"/>
      <c r="L1001" s="1168"/>
      <c r="M1001" s="370"/>
      <c r="N1001" s="382"/>
      <c r="O1001" s="381"/>
      <c r="P1001" s="382"/>
      <c r="Q1001" s="383"/>
      <c r="R1001" s="219"/>
      <c r="S1001" s="384"/>
      <c r="T1001" s="1043"/>
      <c r="U1001" s="219"/>
      <c r="V1001" s="384"/>
      <c r="W1001" s="1043"/>
      <c r="X1001" s="219"/>
      <c r="Y1001" s="384"/>
      <c r="Z1001" s="1043"/>
      <c r="AA1001" s="219"/>
      <c r="AB1001" s="384"/>
      <c r="AC1001" s="1043"/>
      <c r="AD1001" s="219"/>
      <c r="AE1001" s="384"/>
      <c r="AF1001" s="1043"/>
      <c r="AG1001" s="385"/>
      <c r="AH1001" s="228"/>
      <c r="AI1001" s="386"/>
      <c r="AJ1001" s="228"/>
      <c r="AK1001" s="386"/>
      <c r="AL1001" s="228"/>
      <c r="AM1001" s="386"/>
      <c r="AN1001" s="228"/>
      <c r="AO1001" s="386"/>
    </row>
    <row r="1002" spans="1:41" s="1092" customFormat="1" ht="30.75" customHeight="1">
      <c r="C1002" s="1091"/>
      <c r="D1002" s="387"/>
      <c r="E1002" s="216"/>
      <c r="F1002" s="365"/>
      <c r="G1002" s="366"/>
      <c r="H1002" s="367"/>
      <c r="I1002" s="368"/>
      <c r="J1002" s="369"/>
      <c r="K1002" s="370"/>
      <c r="L1002" s="1168"/>
      <c r="M1002" s="370"/>
      <c r="N1002" s="382"/>
      <c r="O1002" s="381"/>
      <c r="P1002" s="382"/>
      <c r="Q1002" s="383"/>
      <c r="R1002" s="219"/>
      <c r="S1002" s="384"/>
      <c r="T1002" s="1043"/>
      <c r="U1002" s="219"/>
      <c r="V1002" s="384"/>
      <c r="W1002" s="1043"/>
      <c r="X1002" s="219"/>
      <c r="Y1002" s="384"/>
      <c r="Z1002" s="1043"/>
      <c r="AA1002" s="219"/>
      <c r="AB1002" s="384"/>
      <c r="AC1002" s="1043"/>
      <c r="AD1002" s="219"/>
      <c r="AE1002" s="384"/>
      <c r="AF1002" s="1043"/>
      <c r="AG1002" s="385"/>
      <c r="AH1002" s="228"/>
      <c r="AI1002" s="386"/>
      <c r="AJ1002" s="228"/>
      <c r="AK1002" s="386"/>
      <c r="AL1002" s="228"/>
      <c r="AM1002" s="386"/>
      <c r="AN1002" s="228"/>
      <c r="AO1002" s="386"/>
    </row>
    <row r="1003" spans="1:41" s="1092" customFormat="1" ht="30.75" customHeight="1">
      <c r="C1003" s="1091"/>
      <c r="D1003" s="387" t="s">
        <v>263</v>
      </c>
      <c r="E1003" s="216"/>
      <c r="F1003" s="365"/>
      <c r="G1003" s="366"/>
      <c r="H1003" s="367"/>
      <c r="I1003" s="368"/>
      <c r="J1003" s="369"/>
      <c r="K1003" s="370"/>
      <c r="L1003" s="1168"/>
      <c r="M1003" s="370"/>
      <c r="N1003" s="382"/>
      <c r="O1003" s="381"/>
      <c r="P1003" s="382"/>
      <c r="Q1003" s="383"/>
      <c r="R1003" s="219"/>
      <c r="S1003" s="384"/>
      <c r="T1003" s="1043" t="s">
        <v>1408</v>
      </c>
      <c r="U1003" s="219"/>
      <c r="V1003" s="384"/>
      <c r="W1003" s="1043"/>
      <c r="X1003" s="219"/>
      <c r="Y1003" s="384"/>
      <c r="Z1003" s="1043"/>
      <c r="AA1003" s="219"/>
      <c r="AB1003" s="384"/>
      <c r="AC1003" s="1043"/>
      <c r="AD1003" s="219"/>
      <c r="AE1003" s="384"/>
      <c r="AF1003" s="1043"/>
      <c r="AG1003" s="385"/>
      <c r="AH1003" s="228"/>
      <c r="AI1003" s="386"/>
      <c r="AJ1003" s="228"/>
      <c r="AK1003" s="386"/>
      <c r="AL1003" s="228"/>
      <c r="AM1003" s="386"/>
      <c r="AN1003" s="228"/>
      <c r="AO1003" s="386"/>
    </row>
    <row r="1004" spans="1:41" ht="30.75" customHeight="1">
      <c r="A1004" s="237" t="s">
        <v>104</v>
      </c>
      <c r="B1004" s="238" t="s">
        <v>105</v>
      </c>
      <c r="C1004" s="215"/>
      <c r="D1004" s="391"/>
      <c r="E1004" s="392"/>
      <c r="F1004" s="393"/>
      <c r="G1004" s="241"/>
      <c r="H1004" s="241"/>
      <c r="I1004" s="394"/>
      <c r="J1004" s="395"/>
      <c r="K1004" s="396"/>
      <c r="L1004" s="1169"/>
      <c r="M1004" s="396"/>
      <c r="N1004" s="398"/>
      <c r="O1004" s="397"/>
      <c r="P1004" s="398"/>
      <c r="Q1004" s="399"/>
      <c r="R1004" s="243"/>
      <c r="S1004" s="400"/>
      <c r="T1004" s="399"/>
      <c r="U1004" s="243"/>
      <c r="V1004" s="400"/>
      <c r="W1004" s="399"/>
      <c r="X1004" s="243"/>
      <c r="Y1004" s="400"/>
      <c r="Z1004" s="399"/>
      <c r="AA1004" s="243"/>
      <c r="AB1004" s="400"/>
      <c r="AC1004" s="399"/>
      <c r="AD1004" s="243"/>
      <c r="AE1004" s="400"/>
      <c r="AF1004" s="399"/>
      <c r="AG1004" s="401"/>
      <c r="AH1004" s="402"/>
      <c r="AI1004" s="399"/>
      <c r="AJ1004" s="403"/>
      <c r="AK1004" s="399"/>
      <c r="AL1004" s="403"/>
      <c r="AM1004" s="399"/>
      <c r="AN1004" s="403"/>
      <c r="AO1004" s="399"/>
    </row>
    <row r="1005" spans="1:41" ht="23.25" customHeight="1">
      <c r="D1005" s="275" t="s">
        <v>1274</v>
      </c>
    </row>
    <row r="1006" spans="1:41">
      <c r="F1006" s="276" t="s">
        <v>68</v>
      </c>
      <c r="I1006" s="198"/>
      <c r="J1006" s="198"/>
      <c r="R1006" s="201"/>
      <c r="S1006" s="201"/>
      <c r="T1006" s="201"/>
      <c r="U1006" s="201"/>
      <c r="V1006" s="201"/>
      <c r="W1006" s="201"/>
      <c r="X1006" s="201"/>
      <c r="Y1006" s="201"/>
      <c r="Z1006" s="201"/>
      <c r="AA1006" s="201"/>
      <c r="AB1006" s="201"/>
      <c r="AC1006" s="201"/>
      <c r="AD1006" s="201"/>
      <c r="AE1006" s="201"/>
      <c r="AF1006" s="201"/>
      <c r="AI1006" s="201"/>
      <c r="AK1006" s="201"/>
      <c r="AM1006" s="201"/>
      <c r="AO1006" s="201"/>
    </row>
    <row r="1007" spans="1:41" ht="12.75" customHeight="1">
      <c r="F1007" s="269"/>
      <c r="G1007" s="269"/>
      <c r="H1007" s="269"/>
      <c r="I1007" s="198"/>
      <c r="J1007" s="198"/>
      <c r="R1007" s="198"/>
      <c r="S1007" s="198"/>
      <c r="T1007" s="198"/>
      <c r="U1007" s="198"/>
      <c r="V1007" s="198"/>
      <c r="W1007" s="198"/>
      <c r="X1007" s="198"/>
      <c r="Y1007" s="198"/>
      <c r="Z1007" s="198"/>
      <c r="AA1007" s="198"/>
      <c r="AB1007" s="198"/>
      <c r="AC1007" s="198"/>
      <c r="AD1007" s="198"/>
      <c r="AE1007" s="198"/>
      <c r="AF1007" s="198"/>
      <c r="AI1007" s="198"/>
      <c r="AK1007" s="198"/>
      <c r="AM1007" s="198"/>
      <c r="AO1007" s="198"/>
    </row>
    <row r="1008" spans="1:41" ht="12.75" customHeight="1">
      <c r="D1008" s="198"/>
      <c r="E1008" s="198"/>
      <c r="I1008" s="198"/>
      <c r="J1008" s="198"/>
      <c r="R1008" s="198"/>
      <c r="S1008" s="198"/>
      <c r="U1008" s="198"/>
      <c r="V1008" s="198"/>
      <c r="X1008" s="198"/>
      <c r="Y1008" s="198"/>
      <c r="AA1008" s="198"/>
      <c r="AB1008" s="198"/>
      <c r="AD1008" s="198"/>
      <c r="AE1008" s="198"/>
      <c r="AI1008" s="198"/>
      <c r="AK1008" s="198"/>
      <c r="AM1008" s="198"/>
      <c r="AO1008" s="198"/>
    </row>
    <row r="1009" spans="4:41" ht="12.75" customHeight="1">
      <c r="D1009" s="198"/>
      <c r="E1009" s="198"/>
      <c r="R1009" s="198" t="str">
        <f>REPT(Personalizza!B1,1)</f>
        <v>Registro determine 2021 - versione 1.0 - N.A.</v>
      </c>
      <c r="S1009" s="198"/>
      <c r="U1009" s="198" t="str">
        <f>REPT(Personalizza!E1,1)</f>
        <v>10</v>
      </c>
      <c r="V1009" s="198"/>
      <c r="X1009" s="198" t="str">
        <f>REPT(Personalizza!H1,1)</f>
        <v/>
      </c>
      <c r="Y1009" s="198"/>
      <c r="AA1009" s="198" t="str">
        <f>REPT(Personalizza!K1,1)</f>
        <v/>
      </c>
      <c r="AB1009" s="198"/>
      <c r="AD1009" s="198" t="str">
        <f>REPT(Personalizza!N1,1)</f>
        <v/>
      </c>
      <c r="AE1009" s="198"/>
      <c r="AI1009" s="198"/>
      <c r="AK1009" s="198"/>
      <c r="AM1009" s="198"/>
      <c r="AO1009" s="198"/>
    </row>
    <row r="1010" spans="4:41" ht="12.75" customHeight="1">
      <c r="D1010" s="288"/>
    </row>
    <row r="1011" spans="4:41" ht="12.75" customHeight="1">
      <c r="D1011" s="289"/>
      <c r="E1011"/>
    </row>
    <row r="1014" spans="4:41" ht="12.75" customHeight="1">
      <c r="D1014" s="298"/>
    </row>
    <row r="1015" spans="4:41" ht="12.75" customHeight="1">
      <c r="D1015" s="299"/>
      <c r="E1015"/>
    </row>
    <row r="1017" spans="4:41" ht="12.75" customHeight="1">
      <c r="D1017" s="289"/>
    </row>
    <row r="1019" spans="4:41" ht="12.75" customHeight="1">
      <c r="D1019" s="289"/>
    </row>
    <row r="1020" spans="4:41" s="1382" customFormat="1" ht="12.75" customHeight="1">
      <c r="E1020" s="1383"/>
      <c r="F1020" s="1384"/>
      <c r="G1020" s="1384"/>
      <c r="H1020" s="1384"/>
      <c r="I1020" s="1384"/>
      <c r="J1020" s="1384"/>
      <c r="K1020" s="1385"/>
      <c r="L1020" s="1385"/>
      <c r="M1020" s="1385"/>
      <c r="N1020" s="1385"/>
      <c r="O1020" s="1385"/>
      <c r="P1020" s="1385"/>
      <c r="R1020" s="1384"/>
      <c r="S1020" s="1384"/>
      <c r="T1020" s="1386"/>
      <c r="U1020" s="1384"/>
      <c r="V1020" s="1384"/>
      <c r="W1020" s="1386"/>
      <c r="X1020" s="1384"/>
      <c r="Y1020" s="1384"/>
      <c r="Z1020" s="1386"/>
      <c r="AA1020" s="1384"/>
      <c r="AB1020" s="1384"/>
      <c r="AC1020" s="1386"/>
      <c r="AD1020" s="1384"/>
      <c r="AE1020" s="1384"/>
      <c r="AF1020" s="1386"/>
      <c r="AG1020" s="1387"/>
      <c r="AI1020" s="1384"/>
      <c r="AK1020" s="1384"/>
      <c r="AM1020" s="1384"/>
      <c r="AO1020" s="1384"/>
    </row>
    <row r="1021" spans="4:41" s="1388" customFormat="1" ht="12.75" hidden="1" customHeight="1">
      <c r="E1021" s="1389"/>
      <c r="F1021" s="1390"/>
      <c r="G1021" s="1390"/>
      <c r="H1021" s="1390"/>
      <c r="I1021" s="1390"/>
      <c r="J1021" s="1390"/>
      <c r="K1021" s="1391"/>
      <c r="L1021" s="1391"/>
      <c r="M1021" s="1391"/>
      <c r="N1021" s="1391"/>
      <c r="O1021" s="1391"/>
      <c r="P1021" s="1391"/>
      <c r="R1021" s="1390"/>
      <c r="S1021" s="1390"/>
      <c r="T1021" s="1392"/>
      <c r="U1021" s="1390"/>
      <c r="V1021" s="1390"/>
      <c r="W1021" s="1392"/>
      <c r="X1021" s="1390"/>
      <c r="Y1021" s="1390"/>
      <c r="Z1021" s="1392"/>
      <c r="AA1021" s="1390"/>
      <c r="AB1021" s="1390"/>
      <c r="AC1021" s="1392"/>
      <c r="AD1021" s="1390"/>
      <c r="AE1021" s="1390"/>
      <c r="AF1021" s="1392"/>
      <c r="AG1021" s="1393"/>
      <c r="AI1021" s="1390"/>
      <c r="AK1021" s="1390"/>
      <c r="AM1021" s="1390"/>
      <c r="AO1021" s="1390"/>
    </row>
    <row r="1022" spans="4:41" s="1388" customFormat="1" ht="12.75" hidden="1" customHeight="1">
      <c r="E1022" s="1389"/>
      <c r="F1022" s="1390"/>
      <c r="G1022" s="1390"/>
      <c r="H1022" s="1390"/>
      <c r="I1022" s="1390"/>
      <c r="J1022" s="1390"/>
      <c r="K1022" s="1391"/>
      <c r="L1022" s="1391"/>
      <c r="M1022" s="1391"/>
      <c r="N1022" s="1391"/>
      <c r="O1022" s="1391"/>
      <c r="P1022" s="1391"/>
      <c r="R1022" s="1390"/>
      <c r="S1022" s="1390"/>
      <c r="T1022" s="1392"/>
      <c r="U1022" s="1390"/>
      <c r="V1022" s="1390"/>
      <c r="W1022" s="1392"/>
      <c r="X1022" s="1390"/>
      <c r="Y1022" s="1390"/>
      <c r="Z1022" s="1392"/>
      <c r="AA1022" s="1390"/>
      <c r="AB1022" s="1390"/>
      <c r="AC1022" s="1392"/>
      <c r="AD1022" s="1390"/>
      <c r="AE1022" s="1390"/>
      <c r="AF1022" s="1392"/>
      <c r="AI1022" s="1390"/>
      <c r="AK1022" s="1390"/>
      <c r="AM1022" s="1390"/>
      <c r="AO1022" s="1390"/>
    </row>
    <row r="1023" spans="4:41" s="1388" customFormat="1" ht="12.75" hidden="1" customHeight="1">
      <c r="E1023" s="1389"/>
      <c r="F1023" s="1390"/>
      <c r="G1023" s="1390"/>
      <c r="H1023" s="1390"/>
      <c r="I1023" s="1390"/>
      <c r="J1023" s="1390"/>
      <c r="K1023" s="1391"/>
      <c r="L1023" s="1391"/>
      <c r="M1023" s="1391"/>
      <c r="N1023" s="1391"/>
      <c r="O1023" s="1391"/>
      <c r="P1023" s="1391"/>
      <c r="R1023" s="1390"/>
      <c r="S1023" s="1390"/>
      <c r="T1023" s="1392"/>
      <c r="U1023" s="1390"/>
      <c r="V1023" s="1390"/>
      <c r="W1023" s="1392"/>
      <c r="X1023" s="1390"/>
      <c r="Y1023" s="1390"/>
      <c r="Z1023" s="1392"/>
      <c r="AA1023" s="1390"/>
      <c r="AB1023" s="1390"/>
      <c r="AC1023" s="1392"/>
      <c r="AD1023" s="1390"/>
      <c r="AE1023" s="1390"/>
      <c r="AF1023" s="1392"/>
      <c r="AI1023" s="1390"/>
      <c r="AK1023" s="1390"/>
      <c r="AM1023" s="1390"/>
      <c r="AO1023" s="1390"/>
    </row>
    <row r="1024" spans="4:41" s="1388" customFormat="1" ht="12.75" hidden="1" customHeight="1">
      <c r="E1024" s="1392"/>
      <c r="F1024" s="1390"/>
      <c r="G1024" s="1390"/>
      <c r="H1024" s="1394" t="s">
        <v>1724</v>
      </c>
      <c r="I1024" s="1395">
        <v>0</v>
      </c>
      <c r="K1024" s="1391"/>
      <c r="L1024" s="1396"/>
      <c r="M1024" s="1391"/>
      <c r="N1024" s="1396"/>
      <c r="O1024" s="1391"/>
      <c r="P1024" s="1391"/>
      <c r="S1024" s="1390"/>
      <c r="T1024" s="1390"/>
      <c r="U1024" s="1390"/>
      <c r="V1024" s="1390"/>
      <c r="W1024" s="1390"/>
      <c r="X1024" s="1390"/>
      <c r="Y1024" s="1390"/>
      <c r="Z1024" s="1390"/>
      <c r="AA1024" s="1390"/>
      <c r="AB1024" s="1390"/>
      <c r="AC1024" s="1390"/>
      <c r="AE1024" s="1390"/>
      <c r="AF1024" s="1390"/>
      <c r="AI1024" s="1390"/>
      <c r="AK1024" s="1390"/>
      <c r="AM1024" s="1390"/>
      <c r="AO1024" s="1390"/>
    </row>
    <row r="1025" spans="5:41" s="1388" customFormat="1" ht="12.75" hidden="1" customHeight="1">
      <c r="E1025" s="1397">
        <v>44197</v>
      </c>
      <c r="F1025" s="1390"/>
      <c r="G1025" s="1390"/>
      <c r="H1025" s="1398" t="s">
        <v>1581</v>
      </c>
      <c r="I1025" s="1389" t="s">
        <v>1405</v>
      </c>
      <c r="J1025" s="1389"/>
      <c r="K1025" s="1391"/>
      <c r="L1025" s="1396" t="s">
        <v>89</v>
      </c>
      <c r="M1025" s="1391" t="s">
        <v>90</v>
      </c>
      <c r="N1025" s="1396" t="s">
        <v>264</v>
      </c>
      <c r="O1025" s="1391" t="s">
        <v>6</v>
      </c>
      <c r="P1025" s="1391" t="s">
        <v>9</v>
      </c>
      <c r="Q1025" s="1388" t="s">
        <v>1297</v>
      </c>
      <c r="R1025" s="1399" t="str">
        <f>CONCATENATE("                    ",Personalizza!D264)</f>
        <v xml:space="preserve">                    ATTIVITÀ</v>
      </c>
      <c r="S1025" s="1390"/>
      <c r="T1025" s="1400" t="s">
        <v>909</v>
      </c>
      <c r="U1025" s="1390"/>
      <c r="V1025" s="1390"/>
      <c r="W1025" s="1390"/>
      <c r="X1025" s="1390"/>
      <c r="Y1025" s="1390"/>
      <c r="Z1025" s="1390"/>
      <c r="AA1025" s="1390"/>
      <c r="AB1025" s="1390"/>
      <c r="AC1025" s="1390"/>
      <c r="AD1025" s="1399" t="s">
        <v>72</v>
      </c>
      <c r="AE1025" s="1390"/>
      <c r="AF1025" s="1390"/>
      <c r="AI1025" s="1390"/>
      <c r="AK1025" s="1390"/>
      <c r="AM1025" s="1390"/>
      <c r="AO1025" s="1390"/>
    </row>
    <row r="1026" spans="5:41" s="1388" customFormat="1" ht="12.75" hidden="1" customHeight="1">
      <c r="E1026" s="1397">
        <v>44198</v>
      </c>
      <c r="F1026" s="1390"/>
      <c r="G1026" s="1390"/>
      <c r="H1026" s="1398" t="s">
        <v>283</v>
      </c>
      <c r="I1026" s="1389" t="s">
        <v>100</v>
      </c>
      <c r="J1026" s="1389"/>
      <c r="K1026" s="1391"/>
      <c r="L1026" s="1396" t="s">
        <v>1703</v>
      </c>
      <c r="M1026" s="1391" t="s">
        <v>683</v>
      </c>
      <c r="N1026" s="1396" t="s">
        <v>634</v>
      </c>
      <c r="O1026" s="1391" t="s">
        <v>1697</v>
      </c>
      <c r="P1026" s="1391" t="s">
        <v>632</v>
      </c>
      <c r="Q1026" s="1388" t="s">
        <v>821</v>
      </c>
      <c r="R1026" s="1399" t="str">
        <f>CONCATENATE(Personalizza!B265," - ",Personalizza!C265,"  ",Personalizza!D265)</f>
        <v>A01 - 1  Funzionamento generale e decoro della scuola</v>
      </c>
      <c r="S1026" s="1390"/>
      <c r="T1026" s="1398" t="s">
        <v>910</v>
      </c>
      <c r="U1026" s="1390"/>
      <c r="V1026" s="1390"/>
      <c r="W1026" s="1390"/>
      <c r="X1026" s="1390"/>
      <c r="Y1026" s="1390"/>
      <c r="Z1026" s="1390"/>
      <c r="AA1026" s="1390"/>
      <c r="AB1026" s="1390"/>
      <c r="AC1026" s="1390"/>
      <c r="AD1026" s="1399" t="s">
        <v>88</v>
      </c>
      <c r="AE1026" s="1390"/>
      <c r="AF1026" s="1390"/>
      <c r="AI1026" s="1390"/>
      <c r="AK1026" s="1390"/>
      <c r="AM1026" s="1390"/>
      <c r="AO1026" s="1390"/>
    </row>
    <row r="1027" spans="5:41" s="1388" customFormat="1" ht="12.75" hidden="1" customHeight="1">
      <c r="E1027" s="1397">
        <v>44199</v>
      </c>
      <c r="F1027" s="1390"/>
      <c r="G1027" s="1390"/>
      <c r="H1027" s="1398" t="s">
        <v>1582</v>
      </c>
      <c r="I1027" s="1389" t="s">
        <v>101</v>
      </c>
      <c r="J1027" s="1389"/>
      <c r="K1027" s="1391"/>
      <c r="L1027" s="1396" t="s">
        <v>74</v>
      </c>
      <c r="M1027" s="1391"/>
      <c r="N1027" s="1396" t="s">
        <v>629</v>
      </c>
      <c r="O1027" s="1391" t="s">
        <v>7</v>
      </c>
      <c r="P1027" s="1391" t="s">
        <v>262</v>
      </c>
      <c r="Q1027" s="1388" t="s">
        <v>1624</v>
      </c>
      <c r="R1027" s="1399" t="str">
        <f>CONCATENATE(Personalizza!B266," - ",Personalizza!C266,"  ",Personalizza!D266)</f>
        <v>A02 - 2  Funzionamento Amministrativo</v>
      </c>
      <c r="S1027" s="1390"/>
      <c r="T1027" s="1398" t="s">
        <v>1178</v>
      </c>
      <c r="U1027" s="1390"/>
      <c r="V1027" s="1390"/>
      <c r="W1027" s="1390"/>
      <c r="X1027" s="1390"/>
      <c r="Y1027" s="1390"/>
      <c r="Z1027" s="1390"/>
      <c r="AA1027" s="1390"/>
      <c r="AB1027" s="1390"/>
      <c r="AC1027" s="1390"/>
      <c r="AD1027" s="1399" t="s">
        <v>1702</v>
      </c>
      <c r="AE1027" s="1390"/>
      <c r="AF1027" s="1390"/>
      <c r="AI1027" s="1390"/>
      <c r="AK1027" s="1390"/>
      <c r="AM1027" s="1390"/>
      <c r="AO1027" s="1390"/>
    </row>
    <row r="1028" spans="5:41" s="1388" customFormat="1" ht="12.75" hidden="1" customHeight="1">
      <c r="E1028" s="1397">
        <v>44200</v>
      </c>
      <c r="F1028" s="1390"/>
      <c r="G1028" s="1390"/>
      <c r="H1028" s="1398" t="s">
        <v>1583</v>
      </c>
      <c r="I1028" s="1389" t="s">
        <v>102</v>
      </c>
      <c r="J1028" s="1389"/>
      <c r="K1028" s="1391"/>
      <c r="L1028" s="1396"/>
      <c r="M1028" s="1391"/>
      <c r="N1028" s="1396" t="s">
        <v>1175</v>
      </c>
      <c r="O1028" s="1391"/>
      <c r="P1028" s="1391" t="s">
        <v>266</v>
      </c>
      <c r="R1028" s="1399" t="str">
        <f>CONCATENATE(Personalizza!B267," - ",Personalizza!C267,"  ",Personalizza!D267)</f>
        <v>A03 - 3  Didattica</v>
      </c>
      <c r="S1028" s="1390"/>
      <c r="T1028" s="1398" t="s">
        <v>1934</v>
      </c>
      <c r="U1028" s="1390"/>
      <c r="V1028" s="1390"/>
      <c r="W1028" s="1390"/>
      <c r="X1028" s="1390"/>
      <c r="Y1028" s="1390"/>
      <c r="Z1028" s="1390"/>
      <c r="AA1028" s="1390"/>
      <c r="AB1028" s="1390"/>
      <c r="AC1028" s="1390"/>
      <c r="AD1028" s="1399" t="s">
        <v>912</v>
      </c>
      <c r="AE1028" s="1390"/>
      <c r="AF1028" s="1390"/>
      <c r="AI1028" s="1390"/>
      <c r="AK1028" s="1390"/>
      <c r="AM1028" s="1390"/>
      <c r="AO1028" s="1390"/>
    </row>
    <row r="1029" spans="5:41" s="1388" customFormat="1" ht="12.75" hidden="1" customHeight="1">
      <c r="E1029" s="1397">
        <v>44201</v>
      </c>
      <c r="F1029" s="1390"/>
      <c r="G1029" s="1390"/>
      <c r="H1029" s="1398" t="s">
        <v>1581</v>
      </c>
      <c r="I1029" s="1389" t="s">
        <v>91</v>
      </c>
      <c r="J1029" s="1389"/>
      <c r="K1029" s="1391"/>
      <c r="L1029" s="1396"/>
      <c r="M1029" s="1391"/>
      <c r="N1029" s="1396" t="s">
        <v>1174</v>
      </c>
      <c r="O1029" s="1391"/>
      <c r="P1029" s="1391" t="s">
        <v>267</v>
      </c>
      <c r="R1029" s="1399" t="str">
        <f>CONCATENATE(Personalizza!B268," - ",Personalizza!C268,"  ",Personalizza!D268)</f>
        <v>A03 - 1  Miglioramento offerta formativa</v>
      </c>
      <c r="S1029" s="1390"/>
      <c r="T1029" s="1398" t="s">
        <v>1935</v>
      </c>
      <c r="U1029" s="1390"/>
      <c r="V1029" s="1390"/>
      <c r="W1029" s="1390"/>
      <c r="X1029" s="1390"/>
      <c r="Y1029" s="1390"/>
      <c r="Z1029" s="1390"/>
      <c r="AA1029" s="1390"/>
      <c r="AB1029" s="1390"/>
      <c r="AC1029" s="1390"/>
      <c r="AD1029" s="1399" t="s">
        <v>148</v>
      </c>
      <c r="AE1029" s="1390"/>
      <c r="AF1029" s="1390"/>
      <c r="AI1029" s="1390"/>
      <c r="AK1029" s="1390"/>
      <c r="AM1029" s="1390"/>
      <c r="AO1029" s="1390"/>
    </row>
    <row r="1030" spans="5:41" s="1388" customFormat="1" ht="12.75" hidden="1" customHeight="1">
      <c r="E1030" s="1397">
        <v>44202</v>
      </c>
      <c r="F1030" s="1390"/>
      <c r="G1030" s="1390"/>
      <c r="H1030" s="1398" t="s">
        <v>284</v>
      </c>
      <c r="I1030" s="1389" t="s">
        <v>96</v>
      </c>
      <c r="J1030" s="1389"/>
      <c r="K1030" s="1391"/>
      <c r="L1030" s="1396"/>
      <c r="M1030" s="1391"/>
      <c r="N1030" s="1396" t="s">
        <v>1176</v>
      </c>
      <c r="O1030" s="1391"/>
      <c r="P1030" s="1391" t="s">
        <v>10</v>
      </c>
      <c r="R1030" s="1399" t="str">
        <f>CONCATENATE(Personalizza!B269," - ",Personalizza!C269,"  ",Personalizza!D269)</f>
        <v>A03 - 2  Scuola infanzia di Esine - Attività integrative</v>
      </c>
      <c r="S1030" s="1390"/>
      <c r="T1030" s="1398" t="s">
        <v>1936</v>
      </c>
      <c r="U1030" s="1390"/>
      <c r="V1030" s="1390"/>
      <c r="W1030" s="1390"/>
      <c r="X1030" s="1390"/>
      <c r="Y1030" s="1390"/>
      <c r="Z1030" s="1390"/>
      <c r="AA1030" s="1390"/>
      <c r="AB1030" s="1390"/>
      <c r="AC1030" s="1390"/>
      <c r="AE1030" s="1390"/>
      <c r="AF1030" s="1390"/>
      <c r="AI1030" s="1390"/>
      <c r="AK1030" s="1390"/>
      <c r="AM1030" s="1390"/>
      <c r="AO1030" s="1390"/>
    </row>
    <row r="1031" spans="5:41" s="1388" customFormat="1" ht="12.75" hidden="1" customHeight="1">
      <c r="E1031" s="1397">
        <v>44203</v>
      </c>
      <c r="F1031" s="1390"/>
      <c r="G1031" s="1390"/>
      <c r="H1031" s="1398" t="s">
        <v>1584</v>
      </c>
      <c r="I1031" s="1389" t="s">
        <v>97</v>
      </c>
      <c r="J1031" s="1389"/>
      <c r="K1031" s="1391"/>
      <c r="L1031" s="1391"/>
      <c r="M1031" s="1391"/>
      <c r="N1031" s="1391" t="s">
        <v>633</v>
      </c>
      <c r="O1031" s="1391" t="s">
        <v>265</v>
      </c>
      <c r="P1031" s="1391" t="s">
        <v>633</v>
      </c>
      <c r="R1031" s="1399" t="str">
        <f>CONCATENATE(Personalizza!B270," - ",Personalizza!C270,"  ",Personalizza!D270)</f>
        <v>A03 - 3  Scuola primaria di Esine - Attività integrative</v>
      </c>
      <c r="S1031" s="1390"/>
      <c r="T1031" s="1398" t="s">
        <v>1937</v>
      </c>
      <c r="U1031" s="1390"/>
      <c r="V1031" s="1390"/>
      <c r="W1031" s="1390"/>
      <c r="X1031" s="1390"/>
      <c r="Y1031" s="1390"/>
      <c r="Z1031" s="1390"/>
      <c r="AA1031" s="1390"/>
      <c r="AB1031" s="1390"/>
      <c r="AC1031" s="1390"/>
      <c r="AD1031" s="1399" t="str">
        <f>CONCATENATE(Personalizza!C317," - ",Personalizza!D317)</f>
        <v>2 - Multimedialità d'Istituto</v>
      </c>
      <c r="AE1031" s="1390"/>
      <c r="AF1031" s="1390"/>
      <c r="AI1031" s="1390"/>
      <c r="AK1031" s="1390"/>
      <c r="AM1031" s="1390"/>
      <c r="AO1031" s="1390"/>
    </row>
    <row r="1032" spans="5:41" s="1388" customFormat="1" ht="12.75" hidden="1" customHeight="1">
      <c r="E1032" s="1397">
        <v>44204</v>
      </c>
      <c r="F1032" s="1390"/>
      <c r="G1032" s="1390"/>
      <c r="H1032" s="1398" t="s">
        <v>1585</v>
      </c>
      <c r="I1032" s="1389" t="s">
        <v>98</v>
      </c>
      <c r="J1032" s="1389"/>
      <c r="K1032" s="1391"/>
      <c r="L1032" s="1391"/>
      <c r="M1032" s="1391"/>
      <c r="N1032" s="1391"/>
      <c r="O1032" s="1391" t="s">
        <v>1698</v>
      </c>
      <c r="P1032" s="1391"/>
      <c r="R1032" s="1399" t="str">
        <f>CONCATENATE(Personalizza!B271," - ",Personalizza!C271,"  ",Personalizza!D271)</f>
        <v>A03 - 4  Scuola secondaria di Esine - Attività integrative</v>
      </c>
      <c r="S1032" s="1390"/>
      <c r="T1032" s="1398" t="s">
        <v>1938</v>
      </c>
      <c r="U1032" s="1390"/>
      <c r="V1032" s="1390"/>
      <c r="W1032" s="1390"/>
      <c r="X1032" s="1390"/>
      <c r="Y1032" s="1390"/>
      <c r="Z1032" s="1390"/>
      <c r="AA1032" s="1390"/>
      <c r="AB1032" s="1390"/>
      <c r="AC1032" s="1390"/>
      <c r="AD1032" s="1399" t="str">
        <f>CONCATENATE(Personalizza!C318," - ",Personalizza!D318)</f>
        <v>3 - Ambienti digitali in aree a rischio</v>
      </c>
      <c r="AE1032" s="1390"/>
      <c r="AF1032" s="1390"/>
      <c r="AI1032" s="1390"/>
      <c r="AK1032" s="1390"/>
      <c r="AM1032" s="1390"/>
      <c r="AO1032" s="1390"/>
    </row>
    <row r="1033" spans="5:41" s="1388" customFormat="1" ht="12.75" hidden="1" customHeight="1">
      <c r="E1033" s="1397">
        <v>44205</v>
      </c>
      <c r="F1033" s="1390"/>
      <c r="G1033" s="1390"/>
      <c r="H1033" s="1398" t="s">
        <v>1586</v>
      </c>
      <c r="I1033" s="1389" t="s">
        <v>103</v>
      </c>
      <c r="J1033" s="1389"/>
      <c r="K1033" s="1391"/>
      <c r="L1033" s="1391"/>
      <c r="M1033" s="1391"/>
      <c r="N1033" s="1391"/>
      <c r="O1033" s="1391" t="s">
        <v>630</v>
      </c>
      <c r="P1033" s="1391"/>
      <c r="R1033" s="1399" t="str">
        <f>CONCATENATE(Personalizza!B272," - ",Personalizza!C272,"  ",Personalizza!D272)</f>
        <v>A03 - 5  Scuola infanzia Sacca - Attività integrative</v>
      </c>
      <c r="S1033" s="1390"/>
      <c r="T1033" s="1398" t="s">
        <v>1939</v>
      </c>
      <c r="U1033" s="1390"/>
      <c r="V1033" s="1390"/>
      <c r="W1033" s="1390"/>
      <c r="X1033" s="1390"/>
      <c r="Y1033" s="1390"/>
      <c r="Z1033" s="1390"/>
      <c r="AA1033" s="1390"/>
      <c r="AB1033" s="1390"/>
      <c r="AC1033" s="1390"/>
      <c r="AD1033" s="1399" t="str">
        <f>CONCATENATE(Personalizza!C319," - ",Personalizza!D319)</f>
        <v>4 - 10.2.2a-fdrpoc-lo-2018-116- Pensiero computazionale e cittadinanza digitale</v>
      </c>
      <c r="AE1033" s="1390"/>
      <c r="AF1033" s="1390"/>
      <c r="AI1033" s="1390"/>
      <c r="AK1033" s="1390"/>
      <c r="AM1033" s="1390"/>
      <c r="AO1033" s="1390"/>
    </row>
    <row r="1034" spans="5:41" s="1388" customFormat="1" ht="12.75" hidden="1" customHeight="1">
      <c r="E1034" s="1397">
        <v>44206</v>
      </c>
      <c r="F1034" s="1390"/>
      <c r="G1034" s="1390"/>
      <c r="H1034" s="1398" t="s">
        <v>1581</v>
      </c>
      <c r="I1034" s="1389" t="s">
        <v>1805</v>
      </c>
      <c r="J1034" s="1389"/>
      <c r="K1034" s="1391"/>
      <c r="L1034" s="1396"/>
      <c r="M1034" s="1391"/>
      <c r="N1034" s="1396"/>
      <c r="O1034" s="1391" t="s">
        <v>631</v>
      </c>
      <c r="P1034" s="1391"/>
      <c r="R1034" s="1399" t="str">
        <f>CONCATENATE(Personalizza!B273," - ",Personalizza!C273,"  ",Personalizza!D273)</f>
        <v>A03 - 6  Scuola primaria Sacca - Attività integrative</v>
      </c>
      <c r="S1034" s="1390"/>
      <c r="T1034" s="1398" t="s">
        <v>1940</v>
      </c>
      <c r="U1034" s="1390"/>
      <c r="V1034" s="1390"/>
      <c r="W1034" s="1390"/>
      <c r="X1034" s="1390"/>
      <c r="Y1034" s="1390"/>
      <c r="Z1034" s="1390"/>
      <c r="AA1034" s="1390"/>
      <c r="AB1034" s="1390"/>
      <c r="AC1034" s="1390"/>
      <c r="AD1034" s="1399" t="str">
        <f>CONCATENATE(Personalizza!C320," - ",Personalizza!D320)</f>
        <v>1 - Progetto scuola - Sportelli di consulenza psicopedagogica</v>
      </c>
      <c r="AE1034" s="1390"/>
      <c r="AF1034" s="1390"/>
      <c r="AI1034" s="1390"/>
      <c r="AK1034" s="1390"/>
      <c r="AM1034" s="1390"/>
      <c r="AO1034" s="1390"/>
    </row>
    <row r="1035" spans="5:41" s="1388" customFormat="1" ht="12.75" hidden="1" customHeight="1">
      <c r="E1035" s="1397">
        <v>44207</v>
      </c>
      <c r="F1035" s="1390"/>
      <c r="G1035" s="1390"/>
      <c r="H1035" s="1398" t="s">
        <v>285</v>
      </c>
      <c r="K1035" s="1391"/>
      <c r="L1035" s="1396"/>
      <c r="M1035" s="1391"/>
      <c r="N1035" s="1396"/>
      <c r="O1035" s="1391"/>
      <c r="P1035" s="1391"/>
      <c r="R1035" s="1399" t="str">
        <f>CONCATENATE(Personalizza!B274," - ",Personalizza!C274,"  ",Personalizza!D274)</f>
        <v>A03 - 7  Scuola infanzia di Piamborno - Attività integrative</v>
      </c>
      <c r="S1035" s="1390"/>
      <c r="T1035" s="1398" t="s">
        <v>1941</v>
      </c>
      <c r="U1035" s="1390"/>
      <c r="V1035" s="1390"/>
      <c r="W1035" s="1390"/>
      <c r="X1035" s="1390"/>
      <c r="Y1035" s="1390"/>
      <c r="Z1035" s="1390"/>
      <c r="AA1035" s="1390"/>
      <c r="AB1035" s="1390"/>
      <c r="AC1035" s="1390"/>
      <c r="AD1035" s="1399" t="str">
        <f>CONCATENATE(Personalizza!C321," - ",Personalizza!D321)</f>
        <v>2 - 10.1.1A-Fsepon-lo-2017-173-Inclusione sociale e lotta al disagio</v>
      </c>
      <c r="AE1035" s="1390"/>
      <c r="AF1035" s="1390"/>
      <c r="AI1035" s="1390"/>
      <c r="AK1035" s="1390"/>
      <c r="AM1035" s="1390"/>
      <c r="AO1035" s="1390"/>
    </row>
    <row r="1036" spans="5:41" s="1388" customFormat="1" ht="12.75" hidden="1" customHeight="1">
      <c r="E1036" s="1397">
        <v>44208</v>
      </c>
      <c r="F1036" s="1390"/>
      <c r="G1036" s="1390"/>
      <c r="H1036" s="1398" t="s">
        <v>1587</v>
      </c>
      <c r="K1036" s="1391"/>
      <c r="L1036" s="1396"/>
      <c r="M1036" s="1391"/>
      <c r="N1036" s="1396"/>
      <c r="O1036" s="1391"/>
      <c r="P1036" s="1391"/>
      <c r="R1036" s="1399" t="str">
        <f>CONCATENATE(Personalizza!B275," - ",Personalizza!C275,"  ",Personalizza!D275)</f>
        <v>A03 - 8  Scuola primaria di Piamborno - Attività integrative</v>
      </c>
      <c r="S1036" s="1390"/>
      <c r="T1036" s="1398" t="s">
        <v>1942</v>
      </c>
      <c r="U1036" s="1390"/>
      <c r="V1036" s="1390"/>
      <c r="W1036" s="1390"/>
      <c r="X1036" s="1390"/>
      <c r="Y1036" s="1390"/>
      <c r="Z1036" s="1390"/>
      <c r="AA1036" s="1390"/>
      <c r="AB1036" s="1390"/>
      <c r="AC1036" s="1390"/>
      <c r="AD1036" s="1399" t="str">
        <f>CONCATENATE(Personalizza!C322," - ",Personalizza!D322)</f>
        <v>3 - 10.2.1A-Fsepon-lo-2017-94- Competenze base per la scuola dell'infanzia</v>
      </c>
      <c r="AE1036" s="1390"/>
      <c r="AF1036" s="1390"/>
      <c r="AI1036" s="1390"/>
      <c r="AK1036" s="1390"/>
      <c r="AM1036" s="1390"/>
      <c r="AO1036" s="1390"/>
    </row>
    <row r="1037" spans="5:41" s="1388" customFormat="1" ht="12.75" hidden="1" customHeight="1">
      <c r="E1037" s="1397">
        <v>44209</v>
      </c>
      <c r="F1037" s="1390"/>
      <c r="G1037" s="1390"/>
      <c r="H1037" s="1398" t="s">
        <v>1588</v>
      </c>
      <c r="K1037" s="1391"/>
      <c r="L1037" s="1396"/>
      <c r="M1037" s="1391"/>
      <c r="N1037" s="1396"/>
      <c r="O1037" s="1391"/>
      <c r="P1037" s="1391"/>
      <c r="R1037" s="1399" t="str">
        <f>CONCATENATE(Personalizza!B276," - ",Personalizza!C276,"  ",Personalizza!D276)</f>
        <v>A03 - 9  Scuola secondaria di Piamborno - Attività integrative</v>
      </c>
      <c r="S1037" s="1390"/>
      <c r="T1037" s="1398" t="s">
        <v>1933</v>
      </c>
      <c r="U1037" s="1390"/>
      <c r="V1037" s="1390"/>
      <c r="W1037" s="1390"/>
      <c r="X1037" s="1390"/>
      <c r="Y1037" s="1390"/>
      <c r="Z1037" s="1390"/>
      <c r="AA1037" s="1390"/>
      <c r="AB1037" s="1390"/>
      <c r="AC1037" s="1390"/>
      <c r="AD1037" s="1399" t="str">
        <f>CONCATENATE(Personalizza!C323," - ",Personalizza!D323)</f>
        <v>4 - 10.2.2A-Fsepon-lo-2017-200-Competenze base per la scuola del 1^ ciclo</v>
      </c>
      <c r="AE1037" s="1390"/>
      <c r="AF1037" s="1390"/>
      <c r="AI1037" s="1390"/>
      <c r="AK1037" s="1390"/>
      <c r="AM1037" s="1390"/>
      <c r="AO1037" s="1390"/>
    </row>
    <row r="1038" spans="5:41" s="1388" customFormat="1" ht="12.75" hidden="1" customHeight="1">
      <c r="E1038" s="1397">
        <v>44210</v>
      </c>
      <c r="F1038" s="1390"/>
      <c r="G1038" s="1390"/>
      <c r="H1038" s="1398" t="s">
        <v>1589</v>
      </c>
      <c r="K1038" s="1391"/>
      <c r="L1038" s="1396"/>
      <c r="M1038" s="1391"/>
      <c r="N1038" s="1396"/>
      <c r="O1038" s="1391"/>
      <c r="P1038" s="1391"/>
      <c r="R1038" s="1399" t="str">
        <f>CONCATENATE(Personalizza!B277," - ",Personalizza!C277,"  ",Personalizza!D277)</f>
        <v>A03 - 10  Scuola infanzia Cogno - Attività integrative</v>
      </c>
      <c r="S1038" s="1390"/>
      <c r="T1038" s="1398" t="s">
        <v>1943</v>
      </c>
      <c r="U1038" s="1390"/>
      <c r="V1038" s="1390"/>
      <c r="W1038" s="1390"/>
      <c r="X1038" s="1390"/>
      <c r="Y1038" s="1390"/>
      <c r="Z1038" s="1390"/>
      <c r="AA1038" s="1390"/>
      <c r="AB1038" s="1390"/>
      <c r="AC1038" s="1390"/>
      <c r="AD1038" s="1399" t="str">
        <f>CONCATENATE(Personalizza!C324," - ",Personalizza!D324)</f>
        <v>6 - 10.2.5A-Fsepon-lo-2018-137-Educazione al patrimonio culturale</v>
      </c>
      <c r="AE1038" s="1390"/>
      <c r="AF1038" s="1390"/>
      <c r="AI1038" s="1390"/>
      <c r="AK1038" s="1390"/>
      <c r="AM1038" s="1390"/>
      <c r="AO1038" s="1390"/>
    </row>
    <row r="1039" spans="5:41" s="1388" customFormat="1" ht="12.75" hidden="1" customHeight="1">
      <c r="E1039" s="1397">
        <v>44211</v>
      </c>
      <c r="F1039" s="1390"/>
      <c r="G1039" s="1390"/>
      <c r="H1039" s="1398" t="s">
        <v>39</v>
      </c>
      <c r="K1039" s="1391"/>
      <c r="L1039" s="1391"/>
      <c r="M1039" s="1391"/>
      <c r="N1039" s="1391"/>
      <c r="O1039" s="1391"/>
      <c r="P1039" s="1391"/>
      <c r="R1039" s="1399" t="str">
        <f>CONCATENATE(Personalizza!B278," - ",Personalizza!C278,"  ",Personalizza!D278)</f>
        <v>A03 - 12  10.8.6A-FESRPON-LO-2020-480 Smart class per scuole I^ ciclo</v>
      </c>
      <c r="S1039" s="1390"/>
      <c r="T1039" s="1398" t="s">
        <v>1944</v>
      </c>
      <c r="U1039" s="1390"/>
      <c r="V1039" s="1390"/>
      <c r="W1039" s="1390"/>
      <c r="X1039" s="1390"/>
      <c r="Y1039" s="1390"/>
      <c r="Z1039" s="1390"/>
      <c r="AA1039" s="1390"/>
      <c r="AB1039" s="1390"/>
      <c r="AC1039" s="1390"/>
      <c r="AD1039" s="1399" t="str">
        <f>CONCATENATE(Personalizza!C325," - ",Personalizza!D325)</f>
        <v>7 - 10.2.5A-Fsepon-lo-2018-243-Competenze di cittadinanza globale</v>
      </c>
      <c r="AE1039" s="1390"/>
      <c r="AF1039" s="1390"/>
      <c r="AI1039" s="1390"/>
      <c r="AK1039" s="1390"/>
      <c r="AM1039" s="1390"/>
      <c r="AO1039" s="1390"/>
    </row>
    <row r="1040" spans="5:41" s="1388" customFormat="1" ht="12.75" hidden="1" customHeight="1">
      <c r="E1040" s="1397">
        <v>44212</v>
      </c>
      <c r="F1040" s="1390"/>
      <c r="G1040" s="1390"/>
      <c r="H1040" s="1398" t="s">
        <v>40</v>
      </c>
      <c r="K1040" s="1391"/>
      <c r="L1040" s="1391"/>
      <c r="M1040" s="1391"/>
      <c r="N1040" s="1391"/>
      <c r="O1040" s="1391"/>
      <c r="P1040" s="1391"/>
      <c r="R1040" s="1399" t="str">
        <f>CONCATENATE(Personalizza!B279," - ",Personalizza!C279,"  ",Personalizza!D279)</f>
        <v>A03 - 13  Art.21 D.L. 137/2020 didattica digitale integrata</v>
      </c>
      <c r="S1040" s="1390"/>
      <c r="T1040" s="1398" t="s">
        <v>742</v>
      </c>
      <c r="U1040" s="1390"/>
      <c r="V1040" s="1390"/>
      <c r="W1040" s="1390"/>
      <c r="X1040" s="1390"/>
      <c r="Y1040" s="1390"/>
      <c r="Z1040" s="1390"/>
      <c r="AA1040" s="1390"/>
      <c r="AB1040" s="1390"/>
      <c r="AC1040" s="1390"/>
      <c r="AD1040" s="1399" t="str">
        <f>CONCATENATE(Personalizza!C326," - ",Personalizza!D326)</f>
        <v>8 - 10.2.2A-Fsepon-lo-2018-42-Potenziamento della cittadinanza europea</v>
      </c>
      <c r="AE1040" s="1390"/>
      <c r="AF1040" s="1390"/>
      <c r="AI1040" s="1390"/>
      <c r="AK1040" s="1390"/>
      <c r="AM1040" s="1390"/>
      <c r="AO1040" s="1390"/>
    </row>
    <row r="1041" spans="5:41" s="1388" customFormat="1" ht="12.75" hidden="1" customHeight="1">
      <c r="E1041" s="1397">
        <v>44213</v>
      </c>
      <c r="F1041" s="1390"/>
      <c r="G1041" s="1390"/>
      <c r="H1041" s="1398" t="s">
        <v>41</v>
      </c>
      <c r="K1041" s="1391"/>
      <c r="L1041" s="1391"/>
      <c r="M1041" s="1391"/>
      <c r="N1041" s="1391"/>
      <c r="O1041" s="1391"/>
      <c r="P1041" s="1391"/>
      <c r="R1041" s="1399" t="str">
        <f>CONCATENATE(Personalizza!B280," - ",Personalizza!C280,"  ",Personalizza!D280)</f>
        <v>A04 - 1  Alternanza Scuola-Lavoro</v>
      </c>
      <c r="S1041" s="1390"/>
      <c r="T1041" s="1398" t="s">
        <v>743</v>
      </c>
      <c r="U1041" s="1390"/>
      <c r="V1041" s="1390"/>
      <c r="W1041" s="1390"/>
      <c r="X1041" s="1390"/>
      <c r="Y1041" s="1390"/>
      <c r="Z1041" s="1390"/>
      <c r="AA1041" s="1390"/>
      <c r="AB1041" s="1390"/>
      <c r="AC1041" s="1390"/>
      <c r="AD1041" s="1399" t="str">
        <f>CONCATENATE(Personalizza!C327," - ",Personalizza!D327)</f>
        <v>9 - 10.2.3B-Fsepon-lo-2018-30-Potenziamento della cittadinanza europea</v>
      </c>
      <c r="AE1041" s="1390"/>
      <c r="AF1041" s="1390"/>
      <c r="AI1041" s="1390"/>
      <c r="AK1041" s="1390"/>
      <c r="AM1041" s="1390"/>
      <c r="AO1041" s="1390"/>
    </row>
    <row r="1042" spans="5:41" s="1388" customFormat="1" ht="12.75" hidden="1" customHeight="1">
      <c r="E1042" s="1397">
        <v>44214</v>
      </c>
      <c r="F1042" s="1390"/>
      <c r="G1042" s="1390"/>
      <c r="H1042" s="1398" t="s">
        <v>1581</v>
      </c>
      <c r="K1042" s="1391"/>
      <c r="L1042" s="1391"/>
      <c r="M1042" s="1391"/>
      <c r="N1042" s="1391"/>
      <c r="O1042" s="1391"/>
      <c r="P1042" s="1391"/>
      <c r="R1042" s="1399" t="str">
        <f>CONCATENATE(Personalizza!B281," - ",Personalizza!C281,"  ",Personalizza!D281)</f>
        <v>A05 - 1  Visite e viaggi d'istruzione-soggiorno-mostre-spettacoli</v>
      </c>
      <c r="S1042" s="1390"/>
      <c r="T1042" s="1398" t="s">
        <v>744</v>
      </c>
      <c r="U1042" s="1390"/>
      <c r="V1042" s="1390"/>
      <c r="W1042" s="1390"/>
      <c r="X1042" s="1390"/>
      <c r="Y1042" s="1390"/>
      <c r="Z1042" s="1390"/>
      <c r="AA1042" s="1390"/>
      <c r="AB1042" s="1390"/>
      <c r="AC1042" s="1390"/>
      <c r="AD1042" s="1399" t="str">
        <f>CONCATENATE(Personalizza!C328," - ",Personalizza!D328)</f>
        <v>11 - Screening DSA e progetto Teatro disabili</v>
      </c>
      <c r="AE1042" s="1390"/>
      <c r="AF1042" s="1390"/>
      <c r="AI1042" s="1390"/>
      <c r="AK1042" s="1390"/>
      <c r="AM1042" s="1390"/>
      <c r="AO1042" s="1390"/>
    </row>
    <row r="1043" spans="5:41" s="1388" customFormat="1" ht="12.75" hidden="1" customHeight="1">
      <c r="E1043" s="1397">
        <v>44215</v>
      </c>
      <c r="F1043" s="1390"/>
      <c r="G1043" s="1390"/>
      <c r="H1043" s="1398" t="s">
        <v>286</v>
      </c>
      <c r="K1043" s="1391"/>
      <c r="L1043" s="1391"/>
      <c r="M1043" s="1391"/>
      <c r="N1043" s="1391"/>
      <c r="O1043" s="1391"/>
      <c r="P1043" s="1391"/>
      <c r="R1043" s="1399" t="str">
        <f>CONCATENATE(Personalizza!B282," - ",Personalizza!C282,"  ",Personalizza!D282)</f>
        <v>A05 - 2  Progetto Erasmus</v>
      </c>
      <c r="S1043" s="1390"/>
      <c r="T1043" s="1398" t="s">
        <v>745</v>
      </c>
      <c r="U1043" s="1390"/>
      <c r="V1043" s="1390"/>
      <c r="W1043" s="1390"/>
      <c r="X1043" s="1390"/>
      <c r="Y1043" s="1390"/>
      <c r="Z1043" s="1390"/>
      <c r="AA1043" s="1390"/>
      <c r="AB1043" s="1390"/>
      <c r="AC1043" s="1390"/>
      <c r="AD1043" s="1399" t="str">
        <f>CONCATENATE(Personalizza!C329," - ",Personalizza!D329)</f>
        <v>12 - Progetto "L" I.C. di Esine diventa autore</v>
      </c>
      <c r="AE1043" s="1390"/>
      <c r="AF1043" s="1390"/>
      <c r="AI1043" s="1390"/>
      <c r="AK1043" s="1390"/>
      <c r="AM1043" s="1390"/>
      <c r="AO1043" s="1390"/>
    </row>
    <row r="1044" spans="5:41" s="1388" customFormat="1" ht="12.75" hidden="1" customHeight="1">
      <c r="E1044" s="1397">
        <v>44216</v>
      </c>
      <c r="F1044" s="1390"/>
      <c r="G1044" s="1390"/>
      <c r="H1044" s="1398" t="s">
        <v>42</v>
      </c>
      <c r="K1044" s="1391"/>
      <c r="L1044" s="1391"/>
      <c r="M1044" s="1391"/>
      <c r="N1044" s="1391"/>
      <c r="O1044" s="1391"/>
      <c r="P1044" s="1391"/>
      <c r="R1044" s="1399" t="str">
        <f>CONCATENATE(Personalizza!B283," - ",Personalizza!C283,"  ",Personalizza!D283)</f>
        <v>A06 - 1  10.1.6A-FSEPON-LO-2018-68-Orientamento e riorientamento</v>
      </c>
      <c r="S1044" s="1390"/>
      <c r="T1044" s="1398" t="s">
        <v>746</v>
      </c>
      <c r="U1044" s="1390"/>
      <c r="V1044" s="1390"/>
      <c r="W1044" s="1390"/>
      <c r="X1044" s="1390"/>
      <c r="Y1044" s="1390"/>
      <c r="Z1044" s="1390"/>
      <c r="AA1044" s="1390"/>
      <c r="AB1044" s="1390"/>
      <c r="AC1044" s="1390"/>
      <c r="AD1044" s="1399" t="str">
        <f>CONCATENATE(Personalizza!C330," - ",Personalizza!D330)</f>
        <v>13 - 10.2.1A-FDRPOC-LO-2019-5-Competenze Base2 Ediz.Sc.Infanzia</v>
      </c>
      <c r="AE1044" s="1390"/>
      <c r="AF1044" s="1390"/>
      <c r="AI1044" s="1390"/>
      <c r="AK1044" s="1390"/>
      <c r="AM1044" s="1390"/>
      <c r="AO1044" s="1390"/>
    </row>
    <row r="1045" spans="5:41" s="1388" customFormat="1" ht="12.75" hidden="1" customHeight="1">
      <c r="E1045" s="1397">
        <v>44217</v>
      </c>
      <c r="F1045" s="1390"/>
      <c r="G1045" s="1390"/>
      <c r="H1045" s="1398" t="s">
        <v>43</v>
      </c>
      <c r="K1045" s="1391"/>
      <c r="L1045" s="1391"/>
      <c r="M1045" s="1391"/>
      <c r="N1045" s="1391"/>
      <c r="O1045" s="1391"/>
      <c r="P1045" s="1391"/>
      <c r="R1045" s="1399" t="str">
        <f>CONCATENATE(Personalizza!B284," - ",Personalizza!C284,"  ",Personalizza!D284)</f>
        <v>A06 - 2  Orientamento generico</v>
      </c>
      <c r="S1045" s="1390"/>
      <c r="T1045" s="1398" t="s">
        <v>747</v>
      </c>
      <c r="U1045" s="1390"/>
      <c r="V1045" s="1390"/>
      <c r="W1045" s="1390"/>
      <c r="X1045" s="1390"/>
      <c r="Y1045" s="1390"/>
      <c r="Z1045" s="1390"/>
      <c r="AA1045" s="1390"/>
      <c r="AB1045" s="1390"/>
      <c r="AC1045" s="1390"/>
      <c r="AD1045" s="1399" t="str">
        <f>CONCATENATE(Personalizza!C331," - ",Personalizza!D331)</f>
        <v>14 - 10.2.2A-FDRPOC-LO-2019-7-Competenze base 2 Ediz.Sc.Primaria</v>
      </c>
      <c r="AE1045" s="1390"/>
      <c r="AF1045" s="1390"/>
      <c r="AI1045" s="1390"/>
      <c r="AK1045" s="1390"/>
      <c r="AM1045" s="1390"/>
      <c r="AO1045" s="1390"/>
    </row>
    <row r="1046" spans="5:41" s="1388" customFormat="1" ht="12.75" hidden="1" customHeight="1">
      <c r="E1046" s="1397">
        <v>44218</v>
      </c>
      <c r="F1046" s="1390"/>
      <c r="G1046" s="1390"/>
      <c r="H1046" s="1398" t="s">
        <v>44</v>
      </c>
      <c r="K1046" s="1391"/>
      <c r="L1046" s="1391"/>
      <c r="M1046" s="1391"/>
      <c r="N1046" s="1391"/>
      <c r="O1046" s="1391"/>
      <c r="P1046" s="1391"/>
      <c r="R1046" s="1399" t="str">
        <f>CONCATENATE(Personalizza!B285," - ",Personalizza!C285,"  ",Personalizza!D285)</f>
        <v xml:space="preserve"> -   </v>
      </c>
      <c r="S1046" s="1390"/>
      <c r="T1046" s="1398" t="s">
        <v>748</v>
      </c>
      <c r="U1046" s="1390"/>
      <c r="V1046" s="1390"/>
      <c r="W1046" s="1390"/>
      <c r="X1046" s="1390"/>
      <c r="Y1046" s="1390"/>
      <c r="Z1046" s="1390"/>
      <c r="AA1046" s="1390"/>
      <c r="AB1046" s="1390"/>
      <c r="AC1046" s="1390"/>
      <c r="AD1046" s="1399" t="str">
        <f>CONCATENATE(Personalizza!C334," - ",Personalizza!D334)</f>
        <v>1 - Formazione generica del personale docente-amministrativo-ausiliario</v>
      </c>
      <c r="AE1046" s="1390"/>
      <c r="AF1046" s="1390"/>
      <c r="AI1046" s="1390"/>
      <c r="AK1046" s="1390"/>
      <c r="AM1046" s="1390"/>
      <c r="AO1046" s="1390"/>
    </row>
    <row r="1047" spans="5:41" s="1388" customFormat="1" ht="12.75" hidden="1" customHeight="1">
      <c r="E1047" s="1397">
        <v>44219</v>
      </c>
      <c r="F1047" s="1390"/>
      <c r="G1047" s="1390"/>
      <c r="H1047" s="1398" t="s">
        <v>45</v>
      </c>
      <c r="K1047" s="1391"/>
      <c r="L1047" s="1391"/>
      <c r="M1047" s="1391"/>
      <c r="N1047" s="1391"/>
      <c r="O1047" s="1391"/>
      <c r="P1047" s="1391"/>
      <c r="R1047" s="1399" t="str">
        <f>CONCATENATE(Personalizza!B286," - ",Personalizza!C286,"  ",Personalizza!D286)</f>
        <v xml:space="preserve"> -   </v>
      </c>
      <c r="S1047" s="1390"/>
      <c r="T1047" s="1398" t="s">
        <v>1933</v>
      </c>
      <c r="U1047" s="1390"/>
      <c r="V1047" s="1390"/>
      <c r="W1047" s="1390"/>
      <c r="X1047" s="1390"/>
      <c r="Y1047" s="1390"/>
      <c r="Z1047" s="1390"/>
      <c r="AA1047" s="1390"/>
      <c r="AB1047" s="1390"/>
      <c r="AC1047" s="1390"/>
      <c r="AD1047" s="1399" t="str">
        <f>CONCATENATE(Personalizza!C335," - ",Personalizza!D335)</f>
        <v>2 - Formazione del personale docente - Aree a rischio</v>
      </c>
      <c r="AE1047" s="1390"/>
      <c r="AF1047" s="1390"/>
      <c r="AI1047" s="1390"/>
      <c r="AK1047" s="1390"/>
      <c r="AM1047" s="1390"/>
      <c r="AO1047" s="1390"/>
    </row>
    <row r="1048" spans="5:41" s="1388" customFormat="1" ht="12.75" hidden="1" customHeight="1">
      <c r="E1048" s="1397">
        <v>44220</v>
      </c>
      <c r="F1048" s="1390"/>
      <c r="G1048" s="1390"/>
      <c r="H1048" s="1398" t="s">
        <v>1581</v>
      </c>
      <c r="K1048" s="1391"/>
      <c r="L1048" s="1391"/>
      <c r="M1048" s="1391"/>
      <c r="N1048" s="1391"/>
      <c r="O1048" s="1391"/>
      <c r="P1048" s="1391"/>
      <c r="R1048" s="1399" t="str">
        <f>CONCATENATE(Personalizza!B287," - ",Personalizza!C287,"  ",Personalizza!D287)</f>
        <v xml:space="preserve"> -   </v>
      </c>
      <c r="S1048" s="1390"/>
      <c r="T1048" s="1398" t="s">
        <v>749</v>
      </c>
      <c r="U1048" s="1390"/>
      <c r="V1048" s="1390"/>
      <c r="W1048" s="1390"/>
      <c r="X1048" s="1390"/>
      <c r="Y1048" s="1390"/>
      <c r="Z1048" s="1390"/>
      <c r="AA1048" s="1390"/>
      <c r="AB1048" s="1390"/>
      <c r="AC1048" s="1390"/>
      <c r="AD1048" s="1399" t="str">
        <f>CONCATENATE(Personalizza!C336," - ",Personalizza!D336)</f>
        <v>1 - Progetti per "Gare e Concorsi"</v>
      </c>
      <c r="AE1048" s="1390"/>
      <c r="AF1048" s="1390"/>
      <c r="AI1048" s="1390"/>
      <c r="AK1048" s="1390"/>
      <c r="AM1048" s="1390"/>
      <c r="AO1048" s="1390"/>
    </row>
    <row r="1049" spans="5:41" s="1388" customFormat="1" ht="12.75" hidden="1" customHeight="1">
      <c r="E1049" s="1397">
        <v>44221</v>
      </c>
      <c r="F1049" s="1390"/>
      <c r="G1049" s="1390"/>
      <c r="H1049" s="1398" t="s">
        <v>287</v>
      </c>
      <c r="K1049" s="1391"/>
      <c r="L1049" s="1391"/>
      <c r="M1049" s="1391"/>
      <c r="N1049" s="1391"/>
      <c r="O1049" s="1391"/>
      <c r="P1049" s="1391"/>
      <c r="R1049" s="1399" t="str">
        <f>CONCATENATE(Personalizza!B288," - ",Personalizza!C288,"  ",Personalizza!D288)</f>
        <v xml:space="preserve"> -   </v>
      </c>
      <c r="S1049" s="1390"/>
      <c r="T1049" s="1398" t="s">
        <v>750</v>
      </c>
      <c r="U1049" s="1390"/>
      <c r="V1049" s="1390"/>
      <c r="W1049" s="1390"/>
      <c r="X1049" s="1390"/>
      <c r="Y1049" s="1390"/>
      <c r="Z1049" s="1390"/>
      <c r="AA1049" s="1390"/>
      <c r="AB1049" s="1390"/>
      <c r="AC1049" s="1390"/>
      <c r="AD1049" s="1399" t="str">
        <f>CONCATENATE(Personalizza!C337," - ",Personalizza!D337)</f>
        <v>1 - Giochi Matematici</v>
      </c>
      <c r="AE1049" s="1390"/>
      <c r="AF1049" s="1390"/>
      <c r="AI1049" s="1390"/>
      <c r="AK1049" s="1390"/>
      <c r="AM1049" s="1390"/>
      <c r="AO1049" s="1390"/>
    </row>
    <row r="1050" spans="5:41" s="1388" customFormat="1" ht="12.75" hidden="1" customHeight="1">
      <c r="E1050" s="1397">
        <v>44222</v>
      </c>
      <c r="F1050" s="1390"/>
      <c r="G1050" s="1390"/>
      <c r="H1050" s="1398" t="s">
        <v>46</v>
      </c>
      <c r="K1050" s="1391"/>
      <c r="L1050" s="1391"/>
      <c r="M1050" s="1391"/>
      <c r="N1050" s="1391"/>
      <c r="O1050" s="1391"/>
      <c r="P1050" s="1391"/>
      <c r="R1050" s="1399" t="str">
        <f>CONCATENATE(Personalizza!B289," - ",Personalizza!C289,"  ",Personalizza!D289)</f>
        <v xml:space="preserve"> -   </v>
      </c>
      <c r="S1050" s="1390"/>
      <c r="T1050" s="1398" t="s">
        <v>751</v>
      </c>
      <c r="U1050" s="1390"/>
      <c r="V1050" s="1390"/>
      <c r="W1050" s="1390"/>
      <c r="X1050" s="1390"/>
      <c r="Y1050" s="1390"/>
      <c r="Z1050" s="1390"/>
      <c r="AA1050" s="1390"/>
      <c r="AB1050" s="1390"/>
      <c r="AC1050" s="1390"/>
      <c r="AD1050" s="1399" t="str">
        <f>CONCATENATE(Personalizza!C338," - ",Personalizza!D338)</f>
        <v xml:space="preserve"> - </v>
      </c>
      <c r="AE1050" s="1390"/>
      <c r="AF1050" s="1390"/>
      <c r="AI1050" s="1390"/>
      <c r="AK1050" s="1390"/>
      <c r="AM1050" s="1390"/>
      <c r="AO1050" s="1390"/>
    </row>
    <row r="1051" spans="5:41" s="1388" customFormat="1" ht="12.75" hidden="1" customHeight="1">
      <c r="E1051" s="1397">
        <v>44223</v>
      </c>
      <c r="F1051" s="1390"/>
      <c r="G1051" s="1390"/>
      <c r="H1051" s="1398" t="s">
        <v>47</v>
      </c>
      <c r="K1051" s="1391"/>
      <c r="L1051" s="1391"/>
      <c r="M1051" s="1391"/>
      <c r="N1051" s="1391"/>
      <c r="O1051" s="1391"/>
      <c r="P1051" s="1391"/>
      <c r="R1051" s="1399" t="str">
        <f>CONCATENATE(Personalizza!B290," - ",Personalizza!C290,"  ",Personalizza!D290)</f>
        <v xml:space="preserve"> -   </v>
      </c>
      <c r="S1051" s="1390"/>
      <c r="T1051" s="1398" t="s">
        <v>752</v>
      </c>
      <c r="U1051" s="1390"/>
      <c r="V1051" s="1390"/>
      <c r="W1051" s="1390"/>
      <c r="X1051" s="1390"/>
      <c r="Y1051" s="1390"/>
      <c r="Z1051" s="1390"/>
      <c r="AA1051" s="1390"/>
      <c r="AB1051" s="1390"/>
      <c r="AC1051" s="1390"/>
      <c r="AD1051" s="1399" t="str">
        <f>CONCATENATE(Personalizza!C339," - ",Personalizza!D339)</f>
        <v xml:space="preserve"> - </v>
      </c>
      <c r="AE1051" s="1390"/>
      <c r="AF1051" s="1390"/>
      <c r="AI1051" s="1390"/>
      <c r="AK1051" s="1390"/>
      <c r="AM1051" s="1390"/>
      <c r="AO1051" s="1390"/>
    </row>
    <row r="1052" spans="5:41" s="1388" customFormat="1" ht="12.75" hidden="1" customHeight="1">
      <c r="E1052" s="1397">
        <v>44224</v>
      </c>
      <c r="F1052" s="1390"/>
      <c r="G1052" s="1390"/>
      <c r="H1052" s="1398" t="s">
        <v>48</v>
      </c>
      <c r="K1052" s="1391"/>
      <c r="L1052" s="1391"/>
      <c r="M1052" s="1391"/>
      <c r="N1052" s="1391"/>
      <c r="O1052" s="1391"/>
      <c r="P1052" s="1391"/>
      <c r="R1052" s="1399" t="str">
        <f>CONCATENATE(Personalizza!B291," - ",Personalizza!C291,"  ",Personalizza!D291)</f>
        <v xml:space="preserve"> -   </v>
      </c>
      <c r="S1052" s="1390"/>
      <c r="T1052" s="1398" t="s">
        <v>753</v>
      </c>
      <c r="U1052" s="1390"/>
      <c r="V1052" s="1390"/>
      <c r="W1052" s="1390"/>
      <c r="X1052" s="1390"/>
      <c r="Y1052" s="1390"/>
      <c r="Z1052" s="1390"/>
      <c r="AA1052" s="1390"/>
      <c r="AB1052" s="1390"/>
      <c r="AC1052" s="1390"/>
      <c r="AD1052" s="1399" t="str">
        <f>CONCATENATE(Personalizza!C340," - ",Personalizza!D340)</f>
        <v xml:space="preserve"> - </v>
      </c>
      <c r="AE1052" s="1390"/>
      <c r="AF1052" s="1390"/>
      <c r="AI1052" s="1390"/>
      <c r="AK1052" s="1390"/>
      <c r="AM1052" s="1390"/>
      <c r="AO1052" s="1390"/>
    </row>
    <row r="1053" spans="5:41" s="1388" customFormat="1" ht="12.75" hidden="1" customHeight="1">
      <c r="E1053" s="1397">
        <v>44225</v>
      </c>
      <c r="F1053" s="1390"/>
      <c r="G1053" s="1390"/>
      <c r="H1053" s="1398" t="s">
        <v>49</v>
      </c>
      <c r="K1053" s="1391"/>
      <c r="L1053" s="1391"/>
      <c r="M1053" s="1391"/>
      <c r="N1053" s="1391"/>
      <c r="O1053" s="1391"/>
      <c r="P1053" s="1391"/>
      <c r="R1053" s="1399" t="str">
        <f>CONCATENATE(Personalizza!B292," - ",Personalizza!C292,"  ",Personalizza!D292)</f>
        <v xml:space="preserve"> -   </v>
      </c>
      <c r="S1053" s="1390"/>
      <c r="T1053" s="1398" t="s">
        <v>754</v>
      </c>
      <c r="U1053" s="1390"/>
      <c r="V1053" s="1390"/>
      <c r="W1053" s="1390"/>
      <c r="X1053" s="1390"/>
      <c r="Y1053" s="1390"/>
      <c r="Z1053" s="1390"/>
      <c r="AA1053" s="1390"/>
      <c r="AB1053" s="1390"/>
      <c r="AC1053" s="1390"/>
      <c r="AD1053" s="1399" t="e">
        <f>CONCATENATE(Personalizza!#REF!," - ",Personalizza!#REF!)</f>
        <v>#REF!</v>
      </c>
      <c r="AE1053" s="1390"/>
      <c r="AF1053" s="1390"/>
      <c r="AI1053" s="1390"/>
      <c r="AK1053" s="1390"/>
      <c r="AM1053" s="1390"/>
      <c r="AO1053" s="1390"/>
    </row>
    <row r="1054" spans="5:41" s="1388" customFormat="1" ht="12.75" hidden="1" customHeight="1">
      <c r="E1054" s="1397">
        <v>44226</v>
      </c>
      <c r="F1054" s="1390"/>
      <c r="G1054" s="1390"/>
      <c r="H1054" s="1398" t="s">
        <v>50</v>
      </c>
      <c r="K1054" s="1391"/>
      <c r="L1054" s="1391"/>
      <c r="M1054" s="1391"/>
      <c r="N1054" s="1391"/>
      <c r="O1054" s="1391"/>
      <c r="P1054" s="1391"/>
      <c r="R1054" s="1399" t="str">
        <f>CONCATENATE(Personalizza!B293," - ",Personalizza!C293,"  ",Personalizza!D293)</f>
        <v xml:space="preserve"> -   </v>
      </c>
      <c r="S1054" s="1390"/>
      <c r="T1054" s="1398" t="s">
        <v>755</v>
      </c>
      <c r="U1054" s="1390"/>
      <c r="V1054" s="1390"/>
      <c r="W1054" s="1390"/>
      <c r="X1054" s="1390"/>
      <c r="Y1054" s="1390"/>
      <c r="Z1054" s="1390"/>
      <c r="AA1054" s="1390"/>
      <c r="AB1054" s="1390"/>
      <c r="AC1054" s="1390"/>
      <c r="AD1054" s="1399" t="e">
        <f>CONCATENATE(Personalizza!#REF!," - ",Personalizza!#REF!)</f>
        <v>#REF!</v>
      </c>
      <c r="AE1054" s="1390"/>
      <c r="AF1054" s="1390"/>
      <c r="AI1054" s="1390"/>
      <c r="AK1054" s="1390"/>
      <c r="AM1054" s="1390"/>
      <c r="AO1054" s="1390"/>
    </row>
    <row r="1055" spans="5:41" s="1388" customFormat="1" ht="12.75" hidden="1" customHeight="1">
      <c r="E1055" s="1397">
        <v>44227</v>
      </c>
      <c r="F1055" s="1390"/>
      <c r="G1055" s="1390"/>
      <c r="H1055" s="1398" t="s">
        <v>51</v>
      </c>
      <c r="K1055" s="1391"/>
      <c r="L1055" s="1391"/>
      <c r="M1055" s="1391"/>
      <c r="N1055" s="1391"/>
      <c r="O1055" s="1391"/>
      <c r="P1055" s="1391"/>
      <c r="R1055" s="1399" t="str">
        <f>CONCATENATE(Personalizza!B294," - ",Personalizza!C294,"  ",Personalizza!D294)</f>
        <v xml:space="preserve"> -   </v>
      </c>
      <c r="S1055" s="1390"/>
      <c r="T1055" s="1398" t="s">
        <v>756</v>
      </c>
      <c r="U1055" s="1390"/>
      <c r="V1055" s="1390"/>
      <c r="W1055" s="1390"/>
      <c r="X1055" s="1390"/>
      <c r="Y1055" s="1390"/>
      <c r="Z1055" s="1390"/>
      <c r="AA1055" s="1390"/>
      <c r="AB1055" s="1390"/>
      <c r="AC1055" s="1390"/>
      <c r="AD1055" s="1399" t="str">
        <f>CONCATENATE(Personalizza!C341," - ",Personalizza!D341)</f>
        <v xml:space="preserve"> - </v>
      </c>
      <c r="AE1055" s="1390"/>
      <c r="AF1055" s="1390"/>
      <c r="AI1055" s="1390"/>
      <c r="AK1055" s="1390"/>
      <c r="AM1055" s="1390"/>
      <c r="AO1055" s="1390"/>
    </row>
    <row r="1056" spans="5:41" s="1388" customFormat="1" ht="12.75" hidden="1" customHeight="1">
      <c r="E1056" s="1397">
        <v>44228</v>
      </c>
      <c r="F1056" s="1390"/>
      <c r="G1056" s="1390"/>
      <c r="H1056" s="1398" t="s">
        <v>1581</v>
      </c>
      <c r="K1056" s="1391"/>
      <c r="L1056" s="1391"/>
      <c r="M1056" s="1391"/>
      <c r="N1056" s="1391"/>
      <c r="O1056" s="1391"/>
      <c r="P1056" s="1391"/>
      <c r="R1056" s="1399" t="str">
        <f>CONCATENATE(Personalizza!B295," - ",Personalizza!C295,"  ",Personalizza!D295)</f>
        <v xml:space="preserve"> -   </v>
      </c>
      <c r="S1056" s="1390"/>
      <c r="T1056" s="1398" t="s">
        <v>757</v>
      </c>
      <c r="U1056" s="1390"/>
      <c r="V1056" s="1390"/>
      <c r="W1056" s="1390"/>
      <c r="X1056" s="1390"/>
      <c r="Y1056" s="1390"/>
      <c r="Z1056" s="1390"/>
      <c r="AA1056" s="1390"/>
      <c r="AB1056" s="1390"/>
      <c r="AC1056" s="1390"/>
      <c r="AD1056" s="1399" t="str">
        <f>CONCATENATE(Personalizza!C342," - ",Personalizza!D342)</f>
        <v xml:space="preserve"> - </v>
      </c>
      <c r="AE1056" s="1390"/>
      <c r="AF1056" s="1390"/>
      <c r="AI1056" s="1390"/>
      <c r="AK1056" s="1390"/>
      <c r="AM1056" s="1390"/>
      <c r="AO1056" s="1390"/>
    </row>
    <row r="1057" spans="5:41" s="1388" customFormat="1" ht="12.75" hidden="1" customHeight="1">
      <c r="E1057" s="1397">
        <v>44229</v>
      </c>
      <c r="F1057" s="1390"/>
      <c r="G1057" s="1390"/>
      <c r="H1057" s="1398" t="s">
        <v>288</v>
      </c>
      <c r="K1057" s="1391"/>
      <c r="L1057" s="1391"/>
      <c r="M1057" s="1391"/>
      <c r="N1057" s="1391"/>
      <c r="O1057" s="1391"/>
      <c r="P1057" s="1391"/>
      <c r="R1057" s="1399" t="str">
        <f>CONCATENATE(Personalizza!B296," - ",Personalizza!C296,"  ",Personalizza!D296)</f>
        <v xml:space="preserve"> -   </v>
      </c>
      <c r="S1057" s="1390"/>
      <c r="T1057" s="1398" t="s">
        <v>758</v>
      </c>
      <c r="U1057" s="1390"/>
      <c r="V1057" s="1390"/>
      <c r="W1057" s="1390"/>
      <c r="X1057" s="1390"/>
      <c r="Y1057" s="1390"/>
      <c r="Z1057" s="1390"/>
      <c r="AA1057" s="1390"/>
      <c r="AB1057" s="1390"/>
      <c r="AC1057" s="1390"/>
      <c r="AD1057" s="1399" t="str">
        <f>CONCATENATE(Personalizza!C343," - ",Personalizza!D343)</f>
        <v xml:space="preserve"> - </v>
      </c>
      <c r="AE1057" s="1390"/>
      <c r="AF1057" s="1390"/>
      <c r="AI1057" s="1390"/>
      <c r="AK1057" s="1390"/>
      <c r="AM1057" s="1390"/>
      <c r="AO1057" s="1390"/>
    </row>
    <row r="1058" spans="5:41" s="1388" customFormat="1" ht="12.75" hidden="1" customHeight="1">
      <c r="E1058" s="1397">
        <v>44230</v>
      </c>
      <c r="F1058" s="1390"/>
      <c r="G1058" s="1390"/>
      <c r="H1058" s="1398" t="s">
        <v>52</v>
      </c>
      <c r="K1058" s="1391"/>
      <c r="L1058" s="1391"/>
      <c r="M1058" s="1391"/>
      <c r="N1058" s="1391"/>
      <c r="O1058" s="1391"/>
      <c r="P1058" s="1391"/>
      <c r="R1058" s="1399" t="str">
        <f>CONCATENATE(Personalizza!B297," - ",Personalizza!C297,"  ",Personalizza!D297)</f>
        <v xml:space="preserve"> -   </v>
      </c>
      <c r="S1058" s="1390"/>
      <c r="T1058" s="1398" t="s">
        <v>759</v>
      </c>
      <c r="U1058" s="1390"/>
      <c r="V1058" s="1390"/>
      <c r="W1058" s="1390"/>
      <c r="X1058" s="1390"/>
      <c r="Y1058" s="1390"/>
      <c r="Z1058" s="1390"/>
      <c r="AA1058" s="1390"/>
      <c r="AB1058" s="1390"/>
      <c r="AC1058" s="1390"/>
      <c r="AD1058" s="1399" t="str">
        <f>CONCATENATE(Personalizza!C344," - ",Personalizza!D344)</f>
        <v xml:space="preserve"> - </v>
      </c>
      <c r="AE1058" s="1390"/>
      <c r="AF1058" s="1390"/>
      <c r="AI1058" s="1390"/>
      <c r="AK1058" s="1390"/>
      <c r="AM1058" s="1390"/>
      <c r="AO1058" s="1390"/>
    </row>
    <row r="1059" spans="5:41" s="1388" customFormat="1" ht="12.75" hidden="1" customHeight="1">
      <c r="E1059" s="1397">
        <v>44231</v>
      </c>
      <c r="F1059" s="1390"/>
      <c r="G1059" s="1390"/>
      <c r="H1059" s="1398" t="s">
        <v>1684</v>
      </c>
      <c r="K1059" s="1391"/>
      <c r="L1059" s="1391"/>
      <c r="M1059" s="1391"/>
      <c r="N1059" s="1391"/>
      <c r="O1059" s="1391"/>
      <c r="P1059" s="1391"/>
      <c r="R1059" s="1399" t="str">
        <f>CONCATENATE(Personalizza!B298," - ",Personalizza!C298,"  ",Personalizza!D298)</f>
        <v xml:space="preserve"> -   </v>
      </c>
      <c r="S1059" s="1390"/>
      <c r="T1059" s="1398" t="s">
        <v>760</v>
      </c>
      <c r="U1059" s="1390"/>
      <c r="V1059" s="1390"/>
      <c r="W1059" s="1390"/>
      <c r="X1059" s="1390"/>
      <c r="Y1059" s="1390"/>
      <c r="Z1059" s="1390"/>
      <c r="AA1059" s="1390"/>
      <c r="AB1059" s="1390"/>
      <c r="AC1059" s="1390"/>
      <c r="AD1059" s="1399" t="str">
        <f>CONCATENATE(Personalizza!C345," - ",Personalizza!D345)</f>
        <v xml:space="preserve"> - </v>
      </c>
      <c r="AE1059" s="1390"/>
      <c r="AF1059" s="1390"/>
      <c r="AI1059" s="1390"/>
      <c r="AK1059" s="1390"/>
      <c r="AM1059" s="1390"/>
      <c r="AO1059" s="1390"/>
    </row>
    <row r="1060" spans="5:41" s="1388" customFormat="1" ht="12.75" hidden="1" customHeight="1">
      <c r="E1060" s="1397">
        <v>44232</v>
      </c>
      <c r="F1060" s="1390"/>
      <c r="G1060" s="1390"/>
      <c r="H1060" s="1398" t="s">
        <v>1685</v>
      </c>
      <c r="K1060" s="1391"/>
      <c r="L1060" s="1391"/>
      <c r="M1060" s="1391"/>
      <c r="N1060" s="1391"/>
      <c r="O1060" s="1391"/>
      <c r="P1060" s="1391"/>
      <c r="R1060" s="1399" t="str">
        <f>CONCATENATE(Personalizza!B299," - ",Personalizza!C299,"  ",Personalizza!D299)</f>
        <v xml:space="preserve"> -   </v>
      </c>
      <c r="S1060" s="1390"/>
      <c r="T1060" s="1398" t="s">
        <v>761</v>
      </c>
      <c r="U1060" s="1390"/>
      <c r="V1060" s="1390"/>
      <c r="W1060" s="1390"/>
      <c r="X1060" s="1390"/>
      <c r="Y1060" s="1390"/>
      <c r="Z1060" s="1390"/>
      <c r="AA1060" s="1390"/>
      <c r="AB1060" s="1390"/>
      <c r="AC1060" s="1390"/>
      <c r="AD1060" s="1399" t="str">
        <f>CONCATENATE(Personalizza!C346," - ",Personalizza!D346)</f>
        <v xml:space="preserve"> - </v>
      </c>
      <c r="AE1060" s="1390"/>
      <c r="AF1060" s="1390"/>
      <c r="AI1060" s="1390"/>
      <c r="AK1060" s="1390"/>
      <c r="AM1060" s="1390"/>
      <c r="AO1060" s="1390"/>
    </row>
    <row r="1061" spans="5:41" s="1388" customFormat="1" ht="12.75" hidden="1" customHeight="1">
      <c r="E1061" s="1397">
        <v>44233</v>
      </c>
      <c r="F1061" s="1390"/>
      <c r="G1061" s="1390"/>
      <c r="H1061" s="1398" t="s">
        <v>1686</v>
      </c>
      <c r="K1061" s="1391"/>
      <c r="L1061" s="1391"/>
      <c r="M1061" s="1391"/>
      <c r="N1061" s="1391"/>
      <c r="O1061" s="1391"/>
      <c r="P1061" s="1391"/>
      <c r="R1061" s="1399" t="str">
        <f>CONCATENATE(Personalizza!B300," - ",Personalizza!C300,"  ",Personalizza!D300)</f>
        <v xml:space="preserve"> -   </v>
      </c>
      <c r="S1061" s="1390"/>
      <c r="T1061" s="1398" t="s">
        <v>762</v>
      </c>
      <c r="U1061" s="1390"/>
      <c r="V1061" s="1390"/>
      <c r="W1061" s="1390"/>
      <c r="X1061" s="1390"/>
      <c r="Y1061" s="1390"/>
      <c r="Z1061" s="1390"/>
      <c r="AA1061" s="1390"/>
      <c r="AB1061" s="1390"/>
      <c r="AC1061" s="1390"/>
      <c r="AD1061" s="1399" t="str">
        <f>CONCATENATE(Personalizza!C347," - ",Personalizza!D347)</f>
        <v xml:space="preserve"> - </v>
      </c>
      <c r="AE1061" s="1390"/>
      <c r="AF1061" s="1390"/>
      <c r="AI1061" s="1390"/>
      <c r="AK1061" s="1390"/>
      <c r="AM1061" s="1390"/>
      <c r="AO1061" s="1390"/>
    </row>
    <row r="1062" spans="5:41" s="1388" customFormat="1" ht="12.75" hidden="1" customHeight="1">
      <c r="E1062" s="1397">
        <v>44234</v>
      </c>
      <c r="F1062" s="1390"/>
      <c r="G1062" s="1390"/>
      <c r="H1062" s="1398" t="s">
        <v>1687</v>
      </c>
      <c r="K1062" s="1391"/>
      <c r="L1062" s="1391"/>
      <c r="M1062" s="1391"/>
      <c r="N1062" s="1391"/>
      <c r="O1062" s="1391"/>
      <c r="P1062" s="1391"/>
      <c r="R1062" s="1399" t="str">
        <f>CONCATENATE(Personalizza!B301," - ",Personalizza!C301,"  ",Personalizza!D301)</f>
        <v xml:space="preserve"> -   </v>
      </c>
      <c r="S1062" s="1390"/>
      <c r="T1062" s="1398" t="s">
        <v>723</v>
      </c>
      <c r="U1062" s="1390"/>
      <c r="V1062" s="1390"/>
      <c r="W1062" s="1390"/>
      <c r="X1062" s="1390"/>
      <c r="Y1062" s="1390"/>
      <c r="Z1062" s="1390"/>
      <c r="AA1062" s="1390"/>
      <c r="AB1062" s="1390"/>
      <c r="AC1062" s="1390"/>
      <c r="AD1062" s="1399" t="str">
        <f>CONCATENATE(Personalizza!C348," - ",Personalizza!D348)</f>
        <v xml:space="preserve"> - </v>
      </c>
      <c r="AE1062" s="1390"/>
      <c r="AF1062" s="1390"/>
      <c r="AI1062" s="1390"/>
      <c r="AK1062" s="1390"/>
      <c r="AM1062" s="1390"/>
      <c r="AO1062" s="1390"/>
    </row>
    <row r="1063" spans="5:41" s="1388" customFormat="1" ht="12.75" hidden="1" customHeight="1">
      <c r="E1063" s="1397">
        <v>44235</v>
      </c>
      <c r="F1063" s="1390"/>
      <c r="G1063" s="1390"/>
      <c r="H1063" s="1398" t="s">
        <v>1688</v>
      </c>
      <c r="K1063" s="1391"/>
      <c r="L1063" s="1391"/>
      <c r="M1063" s="1391"/>
      <c r="N1063" s="1391"/>
      <c r="O1063" s="1391"/>
      <c r="P1063" s="1391"/>
      <c r="R1063" s="1399" t="str">
        <f>CONCATENATE(Personalizza!B302," - ",Personalizza!C302,"  ",Personalizza!D302)</f>
        <v xml:space="preserve"> -   </v>
      </c>
      <c r="S1063" s="1390"/>
      <c r="T1063" s="1398" t="s">
        <v>724</v>
      </c>
      <c r="U1063" s="1390"/>
      <c r="V1063" s="1390"/>
      <c r="W1063" s="1390"/>
      <c r="X1063" s="1390"/>
      <c r="Y1063" s="1390"/>
      <c r="Z1063" s="1390"/>
      <c r="AA1063" s="1390"/>
      <c r="AB1063" s="1390"/>
      <c r="AC1063" s="1390"/>
      <c r="AD1063" s="1399" t="str">
        <f>CONCATENATE(Personalizza!C349," - ",Personalizza!D349)</f>
        <v xml:space="preserve"> - </v>
      </c>
      <c r="AE1063" s="1390"/>
      <c r="AF1063" s="1390"/>
      <c r="AI1063" s="1390"/>
      <c r="AK1063" s="1390"/>
      <c r="AM1063" s="1390"/>
      <c r="AO1063" s="1390"/>
    </row>
    <row r="1064" spans="5:41" s="1388" customFormat="1" ht="12.75" hidden="1" customHeight="1">
      <c r="E1064" s="1397">
        <v>44236</v>
      </c>
      <c r="F1064" s="1390"/>
      <c r="G1064" s="1390"/>
      <c r="H1064" s="1398" t="s">
        <v>1689</v>
      </c>
      <c r="K1064" s="1391"/>
      <c r="L1064" s="1391"/>
      <c r="M1064" s="1391"/>
      <c r="N1064" s="1391"/>
      <c r="O1064" s="1391"/>
      <c r="P1064" s="1391"/>
      <c r="R1064" s="1399" t="str">
        <f>CONCATENATE(Personalizza!B303," - ",Personalizza!C303,"  ",Personalizza!D303)</f>
        <v xml:space="preserve"> -   </v>
      </c>
      <c r="S1064" s="1390"/>
      <c r="T1064" s="1398" t="s">
        <v>725</v>
      </c>
      <c r="U1064" s="1390"/>
      <c r="V1064" s="1390"/>
      <c r="W1064" s="1390"/>
      <c r="X1064" s="1390"/>
      <c r="Y1064" s="1390"/>
      <c r="Z1064" s="1390"/>
      <c r="AA1064" s="1390"/>
      <c r="AB1064" s="1390"/>
      <c r="AC1064" s="1390"/>
      <c r="AD1064" s="1399" t="str">
        <f>CONCATENATE(Personalizza!C350," - ",Personalizza!D350)</f>
        <v xml:space="preserve"> - </v>
      </c>
      <c r="AE1064" s="1390"/>
      <c r="AF1064" s="1390"/>
      <c r="AI1064" s="1390"/>
      <c r="AK1064" s="1390"/>
      <c r="AM1064" s="1390"/>
      <c r="AO1064" s="1390"/>
    </row>
    <row r="1065" spans="5:41" s="1388" customFormat="1" ht="12.75" hidden="1" customHeight="1">
      <c r="E1065" s="1397">
        <v>44237</v>
      </c>
      <c r="F1065" s="1390"/>
      <c r="G1065" s="1390"/>
      <c r="H1065" s="1398" t="s">
        <v>178</v>
      </c>
      <c r="K1065" s="1391"/>
      <c r="L1065" s="1391"/>
      <c r="M1065" s="1391"/>
      <c r="N1065" s="1391"/>
      <c r="O1065" s="1391"/>
      <c r="P1065" s="1391"/>
      <c r="R1065" s="1399" t="str">
        <f>CONCATENATE(Personalizza!B304," - ",Personalizza!C304,"  ",Personalizza!D304)</f>
        <v xml:space="preserve"> -   </v>
      </c>
      <c r="S1065" s="1390"/>
      <c r="T1065" s="1398" t="s">
        <v>726</v>
      </c>
      <c r="U1065" s="1390"/>
      <c r="V1065" s="1390"/>
      <c r="W1065" s="1390"/>
      <c r="X1065" s="1390"/>
      <c r="Y1065" s="1390"/>
      <c r="Z1065" s="1390"/>
      <c r="AA1065" s="1390"/>
      <c r="AB1065" s="1390"/>
      <c r="AC1065" s="1390"/>
      <c r="AD1065" s="1399" t="str">
        <f>CONCATENATE(Personalizza!C351," - ",Personalizza!D351)</f>
        <v xml:space="preserve"> - </v>
      </c>
      <c r="AE1065" s="1390"/>
      <c r="AF1065" s="1390"/>
      <c r="AI1065" s="1390"/>
      <c r="AK1065" s="1390"/>
      <c r="AM1065" s="1390"/>
      <c r="AO1065" s="1390"/>
    </row>
    <row r="1066" spans="5:41" s="1388" customFormat="1" ht="12.75" hidden="1" customHeight="1">
      <c r="E1066" s="1397">
        <v>44238</v>
      </c>
      <c r="F1066" s="1390"/>
      <c r="G1066" s="1390"/>
      <c r="H1066" s="1398" t="s">
        <v>179</v>
      </c>
      <c r="K1066" s="1391"/>
      <c r="L1066" s="1391"/>
      <c r="M1066" s="1391"/>
      <c r="N1066" s="1391"/>
      <c r="O1066" s="1391"/>
      <c r="P1066" s="1391"/>
      <c r="R1066" s="1399" t="str">
        <f>CONCATENATE(Personalizza!B305," - ",Personalizza!C305,"  ",Personalizza!D305)</f>
        <v xml:space="preserve"> -   </v>
      </c>
      <c r="S1066" s="1390"/>
      <c r="T1066" s="1398" t="s">
        <v>727</v>
      </c>
      <c r="U1066" s="1390"/>
      <c r="V1066" s="1390"/>
      <c r="W1066" s="1390"/>
      <c r="X1066" s="1390"/>
      <c r="Y1066" s="1390"/>
      <c r="Z1066" s="1390"/>
      <c r="AA1066" s="1390"/>
      <c r="AB1066" s="1390"/>
      <c r="AC1066" s="1390"/>
      <c r="AD1066" s="1399" t="str">
        <f>CONCATENATE(Personalizza!C352," - ",Personalizza!D352)</f>
        <v xml:space="preserve"> - </v>
      </c>
      <c r="AE1066" s="1390"/>
      <c r="AF1066" s="1390"/>
      <c r="AI1066" s="1390"/>
      <c r="AK1066" s="1390"/>
      <c r="AM1066" s="1390"/>
      <c r="AO1066" s="1390"/>
    </row>
    <row r="1067" spans="5:41" s="1388" customFormat="1" ht="12.75" hidden="1" customHeight="1">
      <c r="E1067" s="1397">
        <v>44239</v>
      </c>
      <c r="F1067" s="1390"/>
      <c r="G1067" s="1390"/>
      <c r="H1067" s="1398" t="s">
        <v>180</v>
      </c>
      <c r="K1067" s="1391"/>
      <c r="L1067" s="1391"/>
      <c r="M1067" s="1391"/>
      <c r="N1067" s="1391"/>
      <c r="O1067" s="1391"/>
      <c r="P1067" s="1391"/>
      <c r="R1067" s="1399" t="str">
        <f>CONCATENATE(Personalizza!B306," - ",Personalizza!C306,"  ",Personalizza!D306)</f>
        <v xml:space="preserve"> -   </v>
      </c>
      <c r="S1067" s="1390"/>
      <c r="T1067" s="1398" t="s">
        <v>1119</v>
      </c>
      <c r="U1067" s="1390"/>
      <c r="V1067" s="1390"/>
      <c r="W1067" s="1390"/>
      <c r="X1067" s="1390"/>
      <c r="Y1067" s="1390"/>
      <c r="Z1067" s="1390"/>
      <c r="AA1067" s="1390"/>
      <c r="AB1067" s="1390"/>
      <c r="AC1067" s="1390"/>
      <c r="AD1067" s="1399" t="str">
        <f>CONCATENATE(Personalizza!C353," - ",Personalizza!D353)</f>
        <v xml:space="preserve"> - </v>
      </c>
      <c r="AE1067" s="1390"/>
      <c r="AF1067" s="1390"/>
      <c r="AI1067" s="1390"/>
      <c r="AK1067" s="1390"/>
      <c r="AM1067" s="1390"/>
      <c r="AO1067" s="1390"/>
    </row>
    <row r="1068" spans="5:41" s="1388" customFormat="1" ht="12.75" hidden="1" customHeight="1">
      <c r="E1068" s="1397">
        <v>44240</v>
      </c>
      <c r="F1068" s="1390"/>
      <c r="G1068" s="1390"/>
      <c r="H1068" s="1398" t="s">
        <v>181</v>
      </c>
      <c r="K1068" s="1391"/>
      <c r="L1068" s="1391"/>
      <c r="M1068" s="1391"/>
      <c r="N1068" s="1391"/>
      <c r="O1068" s="1391"/>
      <c r="P1068" s="1391"/>
      <c r="R1068" s="1399" t="str">
        <f>CONCATENATE(Personalizza!B307," - ",Personalizza!C307,"  ",Personalizza!D307)</f>
        <v xml:space="preserve"> -   </v>
      </c>
      <c r="S1068" s="1390"/>
      <c r="T1068" s="1398" t="s">
        <v>1120</v>
      </c>
      <c r="U1068" s="1390"/>
      <c r="V1068" s="1390"/>
      <c r="W1068" s="1390"/>
      <c r="X1068" s="1390"/>
      <c r="Y1068" s="1390"/>
      <c r="Z1068" s="1390"/>
      <c r="AA1068" s="1390"/>
      <c r="AB1068" s="1390"/>
      <c r="AC1068" s="1390"/>
      <c r="AD1068" s="1399" t="str">
        <f>CONCATENATE(Personalizza!C354," - ",Personalizza!D354)</f>
        <v xml:space="preserve"> - </v>
      </c>
      <c r="AE1068" s="1390"/>
      <c r="AF1068" s="1390"/>
      <c r="AI1068" s="1390"/>
      <c r="AK1068" s="1390"/>
      <c r="AM1068" s="1390"/>
      <c r="AO1068" s="1390"/>
    </row>
    <row r="1069" spans="5:41" s="1388" customFormat="1" ht="12.75" hidden="1" customHeight="1">
      <c r="E1069" s="1397">
        <v>44241</v>
      </c>
      <c r="F1069" s="1390"/>
      <c r="G1069" s="1390"/>
      <c r="H1069" s="1398" t="s">
        <v>182</v>
      </c>
      <c r="K1069" s="1391"/>
      <c r="L1069" s="1391"/>
      <c r="M1069" s="1391"/>
      <c r="N1069" s="1391"/>
      <c r="O1069" s="1391"/>
      <c r="P1069" s="1391"/>
      <c r="R1069" s="1399" t="str">
        <f>CONCATENATE(Personalizza!B308," - ",Personalizza!C308,"  ",Personalizza!D308)</f>
        <v xml:space="preserve"> -   </v>
      </c>
      <c r="S1069" s="1390"/>
      <c r="T1069" s="1398" t="s">
        <v>1121</v>
      </c>
      <c r="U1069" s="1390"/>
      <c r="V1069" s="1390"/>
      <c r="W1069" s="1390"/>
      <c r="X1069" s="1390"/>
      <c r="Y1069" s="1390"/>
      <c r="Z1069" s="1390"/>
      <c r="AA1069" s="1390"/>
      <c r="AB1069" s="1390"/>
      <c r="AC1069" s="1390"/>
      <c r="AD1069" s="1399" t="str">
        <f>CONCATENATE(Personalizza!C355," - ",Personalizza!D355)</f>
        <v xml:space="preserve"> - </v>
      </c>
      <c r="AE1069" s="1390"/>
      <c r="AF1069" s="1390"/>
      <c r="AI1069" s="1390"/>
      <c r="AK1069" s="1390"/>
      <c r="AM1069" s="1390"/>
      <c r="AO1069" s="1390"/>
    </row>
    <row r="1070" spans="5:41" s="1388" customFormat="1" ht="12.75" hidden="1" customHeight="1">
      <c r="E1070" s="1397">
        <v>44242</v>
      </c>
      <c r="F1070" s="1390"/>
      <c r="H1070" s="1398" t="s">
        <v>1581</v>
      </c>
      <c r="I1070" s="1401">
        <v>2</v>
      </c>
      <c r="J1070" s="1400" t="s">
        <v>1543</v>
      </c>
      <c r="K1070" s="1391"/>
      <c r="L1070" s="1391"/>
      <c r="M1070" s="1391"/>
      <c r="N1070" s="1391"/>
      <c r="O1070" s="1391"/>
      <c r="P1070" s="1391"/>
      <c r="R1070" s="1399" t="str">
        <f>CONCATENATE(Personalizza!B309," - ",Personalizza!C309,"  ",Personalizza!D309)</f>
        <v xml:space="preserve"> -   </v>
      </c>
      <c r="S1070" s="1390"/>
      <c r="T1070" s="1398" t="s">
        <v>1122</v>
      </c>
      <c r="U1070" s="1390"/>
      <c r="V1070" s="1390"/>
      <c r="W1070" s="1390"/>
      <c r="X1070" s="1390"/>
      <c r="Y1070" s="1390"/>
      <c r="Z1070" s="1390"/>
      <c r="AA1070" s="1390"/>
      <c r="AB1070" s="1390"/>
      <c r="AC1070" s="1390"/>
      <c r="AD1070" s="1399" t="str">
        <f>CONCATENATE(Personalizza!C376," - ",Personalizza!D376)</f>
        <v xml:space="preserve"> - </v>
      </c>
      <c r="AE1070" s="1390"/>
      <c r="AF1070" s="1390"/>
      <c r="AI1070" s="1390"/>
      <c r="AK1070" s="1390"/>
      <c r="AM1070" s="1390"/>
      <c r="AO1070" s="1390"/>
    </row>
    <row r="1071" spans="5:41" s="1388" customFormat="1" ht="12.75" hidden="1" customHeight="1">
      <c r="E1071" s="1397">
        <v>44243</v>
      </c>
      <c r="F1071" s="1390"/>
      <c r="H1071" s="1398" t="s">
        <v>289</v>
      </c>
      <c r="I1071" s="1401">
        <v>3</v>
      </c>
      <c r="J1071" s="1400" t="s">
        <v>1544</v>
      </c>
      <c r="K1071" s="1391"/>
      <c r="L1071" s="1391"/>
      <c r="M1071" s="1391"/>
      <c r="N1071" s="1391"/>
      <c r="O1071" s="1391"/>
      <c r="P1071" s="1391"/>
      <c r="R1071" s="1399" t="str">
        <f>CONCATENATE(Personalizza!B310," - ",Personalizza!C310,"  ",Personalizza!D310)</f>
        <v xml:space="preserve"> -   </v>
      </c>
      <c r="S1071" s="1390"/>
      <c r="T1071" s="1398" t="s">
        <v>1933</v>
      </c>
      <c r="U1071" s="1390"/>
      <c r="V1071" s="1390"/>
      <c r="W1071" s="1390"/>
      <c r="X1071" s="1390"/>
      <c r="Y1071" s="1390"/>
      <c r="Z1071" s="1390"/>
      <c r="AA1071" s="1390"/>
      <c r="AB1071" s="1390"/>
      <c r="AC1071" s="1390"/>
      <c r="AD1071" s="1399" t="str">
        <f>CONCATENATE(Personalizza!C379," - ",Personalizza!D379)</f>
        <v>1 - Azienda agraria</v>
      </c>
      <c r="AE1071" s="1390"/>
      <c r="AF1071" s="1390"/>
      <c r="AI1071" s="1390"/>
      <c r="AK1071" s="1390"/>
      <c r="AM1071" s="1390"/>
      <c r="AO1071" s="1390"/>
    </row>
    <row r="1072" spans="5:41" s="1388" customFormat="1" ht="12.75" hidden="1" customHeight="1">
      <c r="E1072" s="1397">
        <v>44244</v>
      </c>
      <c r="F1072" s="1390"/>
      <c r="H1072" s="1398" t="s">
        <v>183</v>
      </c>
      <c r="I1072" s="1401">
        <v>4</v>
      </c>
      <c r="J1072" s="1400" t="s">
        <v>1545</v>
      </c>
      <c r="K1072" s="1391"/>
      <c r="L1072" s="1391"/>
      <c r="M1072" s="1391"/>
      <c r="N1072" s="1391"/>
      <c r="O1072" s="1391"/>
      <c r="P1072" s="1391"/>
      <c r="R1072" s="1399" t="str">
        <f>CONCATENATE(Personalizza!B311," - ",Personalizza!C311,"  ",Personalizza!D311)</f>
        <v xml:space="preserve"> -   </v>
      </c>
      <c r="S1072" s="1390"/>
      <c r="T1072" s="1398" t="s">
        <v>1123</v>
      </c>
      <c r="U1072" s="1390"/>
      <c r="V1072" s="1390"/>
      <c r="W1072" s="1390"/>
      <c r="X1072" s="1390"/>
      <c r="Y1072" s="1390"/>
      <c r="Z1072" s="1390"/>
      <c r="AA1072" s="1390"/>
      <c r="AB1072" s="1390"/>
      <c r="AC1072" s="1390"/>
      <c r="AD1072" s="1399" t="str">
        <f>CONCATENATE(Personalizza!C380," - ",Personalizza!D380)</f>
        <v>2 - Azienda speciale</v>
      </c>
      <c r="AE1072" s="1390"/>
      <c r="AF1072" s="1390"/>
      <c r="AI1072" s="1390"/>
      <c r="AK1072" s="1390"/>
      <c r="AM1072" s="1390"/>
      <c r="AO1072" s="1390"/>
    </row>
    <row r="1073" spans="5:41" s="1388" customFormat="1" ht="12.75" hidden="1" customHeight="1">
      <c r="E1073" s="1397">
        <v>44245</v>
      </c>
      <c r="F1073" s="1390"/>
      <c r="H1073" s="1398" t="s">
        <v>184</v>
      </c>
      <c r="I1073" s="1401">
        <v>5</v>
      </c>
      <c r="J1073" s="1400" t="s">
        <v>1546</v>
      </c>
      <c r="K1073" s="1391"/>
      <c r="L1073" s="1391"/>
      <c r="M1073" s="1391"/>
      <c r="N1073" s="1391"/>
      <c r="O1073" s="1391"/>
      <c r="P1073" s="1391"/>
      <c r="R1073" s="1399" t="str">
        <f>CONCATENATE(Personalizza!B312," - ",Personalizza!C312,"  ",Personalizza!D312)</f>
        <v xml:space="preserve"> -   </v>
      </c>
      <c r="S1073" s="1390"/>
      <c r="T1073" s="1398" t="s">
        <v>1124</v>
      </c>
      <c r="U1073" s="1390"/>
      <c r="V1073" s="1390"/>
      <c r="W1073" s="1390"/>
      <c r="X1073" s="1390"/>
      <c r="Y1073" s="1390"/>
      <c r="Z1073" s="1390"/>
      <c r="AA1073" s="1390"/>
      <c r="AB1073" s="1390"/>
      <c r="AC1073" s="1390"/>
      <c r="AD1073" s="1399" t="str">
        <f>CONCATENATE(Personalizza!C381," - ",Personalizza!D381)</f>
        <v xml:space="preserve"> - Attività per conto terzi</v>
      </c>
      <c r="AE1073" s="1390"/>
      <c r="AF1073" s="1390"/>
      <c r="AI1073" s="1390"/>
      <c r="AK1073" s="1390"/>
      <c r="AM1073" s="1390"/>
      <c r="AO1073" s="1390"/>
    </row>
    <row r="1074" spans="5:41" s="1388" customFormat="1" ht="12.75" hidden="1" customHeight="1">
      <c r="E1074" s="1397">
        <v>44246</v>
      </c>
      <c r="F1074" s="1390"/>
      <c r="H1074" s="1398" t="s">
        <v>185</v>
      </c>
      <c r="I1074" s="1401">
        <v>6</v>
      </c>
      <c r="J1074" s="1400" t="s">
        <v>1547</v>
      </c>
      <c r="K1074" s="1391"/>
      <c r="L1074" s="1391"/>
      <c r="M1074" s="1391"/>
      <c r="N1074" s="1391"/>
      <c r="O1074" s="1391"/>
      <c r="P1074" s="1391"/>
      <c r="R1074" s="1399" t="str">
        <f>CONCATENATE(Personalizza!B313," - ",Personalizza!C313,"  ",Personalizza!D313)</f>
        <v xml:space="preserve"> -   </v>
      </c>
      <c r="S1074" s="1390"/>
      <c r="T1074" s="1398" t="s">
        <v>1125</v>
      </c>
      <c r="U1074" s="1390"/>
      <c r="V1074" s="1390"/>
      <c r="W1074" s="1390"/>
      <c r="X1074" s="1390"/>
      <c r="Y1074" s="1390"/>
      <c r="Z1074" s="1390"/>
      <c r="AA1074" s="1390"/>
      <c r="AB1074" s="1390"/>
      <c r="AC1074" s="1390"/>
      <c r="AD1074" s="1399" t="str">
        <f>CONCATENATE(Personalizza!C388," - ",Personalizza!D388)</f>
        <v xml:space="preserve"> - </v>
      </c>
      <c r="AE1074" s="1390"/>
      <c r="AF1074" s="1390"/>
      <c r="AI1074" s="1390"/>
      <c r="AK1074" s="1390"/>
      <c r="AM1074" s="1390"/>
      <c r="AO1074" s="1390"/>
    </row>
    <row r="1075" spans="5:41" s="1388" customFormat="1" ht="12.75" hidden="1" customHeight="1">
      <c r="E1075" s="1397">
        <v>44247</v>
      </c>
      <c r="F1075" s="1390"/>
      <c r="H1075" s="1398" t="s">
        <v>186</v>
      </c>
      <c r="I1075" s="1401">
        <v>7</v>
      </c>
      <c r="J1075" s="1400" t="s">
        <v>1548</v>
      </c>
      <c r="K1075" s="1391"/>
      <c r="L1075" s="1391"/>
      <c r="M1075" s="1391"/>
      <c r="N1075" s="1391"/>
      <c r="O1075" s="1391"/>
      <c r="P1075" s="1391"/>
      <c r="R1075" s="1399" t="str">
        <f>CONCATENATE(Personalizza!B314," - ",Personalizza!C314,"  ",Personalizza!D314)</f>
        <v xml:space="preserve"> -   </v>
      </c>
      <c r="S1075" s="1390"/>
      <c r="T1075" s="1398" t="s">
        <v>1126</v>
      </c>
      <c r="U1075" s="1390"/>
      <c r="V1075" s="1390"/>
      <c r="W1075" s="1390"/>
      <c r="X1075" s="1390"/>
      <c r="Y1075" s="1390"/>
      <c r="Z1075" s="1390"/>
      <c r="AA1075" s="1390"/>
      <c r="AB1075" s="1390"/>
      <c r="AC1075" s="1390"/>
      <c r="AD1075" s="1399" t="str">
        <f>CONCATENATE(Personalizza!C390," - ",Personalizza!D390)</f>
        <v>R98 - Fondo di riserva</v>
      </c>
      <c r="AE1075" s="1390"/>
      <c r="AF1075" s="1390"/>
      <c r="AI1075" s="1390"/>
      <c r="AK1075" s="1390"/>
      <c r="AM1075" s="1390"/>
      <c r="AO1075" s="1390"/>
    </row>
    <row r="1076" spans="5:41" s="1388" customFormat="1" ht="12.75" hidden="1" customHeight="1">
      <c r="E1076" s="1397">
        <v>44248</v>
      </c>
      <c r="F1076" s="1390"/>
      <c r="H1076" s="1398" t="s">
        <v>187</v>
      </c>
      <c r="I1076" s="1401">
        <v>8</v>
      </c>
      <c r="J1076" s="1400" t="s">
        <v>1549</v>
      </c>
      <c r="K1076" s="1391"/>
      <c r="L1076" s="1391"/>
      <c r="M1076" s="1391"/>
      <c r="N1076" s="1391"/>
      <c r="O1076" s="1391"/>
      <c r="P1076" s="1391"/>
      <c r="R1076" s="1399" t="str">
        <f>CONCATENATE(Personalizza!B315," - ",Personalizza!C315,"  ",Personalizza!D315)</f>
        <v xml:space="preserve"> -   </v>
      </c>
      <c r="S1076" s="1390"/>
      <c r="T1076" s="1398" t="s">
        <v>1127</v>
      </c>
      <c r="U1076" s="1390"/>
      <c r="V1076" s="1390"/>
      <c r="W1076" s="1390"/>
      <c r="X1076" s="1390"/>
      <c r="Y1076" s="1390"/>
      <c r="Z1076" s="1390"/>
      <c r="AA1076" s="1390"/>
      <c r="AB1076" s="1390"/>
      <c r="AC1076" s="1390"/>
      <c r="AD1076" s="1390"/>
      <c r="AE1076" s="1390"/>
      <c r="AF1076" s="1390"/>
      <c r="AI1076" s="1390"/>
      <c r="AK1076" s="1390"/>
      <c r="AM1076" s="1390"/>
      <c r="AO1076" s="1390"/>
    </row>
    <row r="1077" spans="5:41" s="1388" customFormat="1" ht="12.75" hidden="1" customHeight="1">
      <c r="E1077" s="1397">
        <v>44249</v>
      </c>
      <c r="F1077" s="1390"/>
      <c r="H1077" s="1398" t="s">
        <v>188</v>
      </c>
      <c r="I1077" s="1401">
        <v>9</v>
      </c>
      <c r="J1077" s="1390" t="s">
        <v>1314</v>
      </c>
      <c r="K1077" s="1391"/>
      <c r="L1077" s="1391"/>
      <c r="M1077" s="1391"/>
      <c r="N1077" s="1391"/>
      <c r="O1077" s="1391"/>
      <c r="P1077" s="1391"/>
      <c r="R1077" s="1399" t="str">
        <f>CONCATENATE("                    ",Personalizza!D316)</f>
        <v xml:space="preserve">                    PROGETTI</v>
      </c>
      <c r="S1077" s="1390"/>
      <c r="T1077" s="1398" t="s">
        <v>1128</v>
      </c>
      <c r="U1077" s="1390"/>
      <c r="V1077" s="1390"/>
      <c r="W1077" s="1390"/>
      <c r="X1077" s="1390"/>
      <c r="Y1077" s="1390"/>
      <c r="Z1077" s="1390"/>
      <c r="AA1077" s="1390"/>
      <c r="AB1077" s="1390"/>
      <c r="AC1077" s="1390"/>
      <c r="AD1077" s="1390"/>
      <c r="AE1077" s="1390"/>
      <c r="AF1077" s="1390"/>
      <c r="AI1077" s="1390"/>
      <c r="AK1077" s="1390"/>
      <c r="AM1077" s="1390"/>
      <c r="AO1077" s="1390"/>
    </row>
    <row r="1078" spans="5:41" s="1388" customFormat="1" ht="12.75" hidden="1" customHeight="1">
      <c r="E1078" s="1397">
        <v>44250</v>
      </c>
      <c r="F1078" s="1390"/>
      <c r="G1078" s="1390"/>
      <c r="H1078" s="1398" t="s">
        <v>189</v>
      </c>
      <c r="K1078" s="1391"/>
      <c r="L1078" s="1391"/>
      <c r="M1078" s="1391"/>
      <c r="N1078" s="1391"/>
      <c r="O1078" s="1391"/>
      <c r="P1078" s="1391"/>
      <c r="R1078" s="1399" t="str">
        <f>CONCATENATE(Personalizza!B317," - ",Personalizza!C317,"  ",Personalizza!D317)</f>
        <v>P01 - 2  Multimedialità d'Istituto</v>
      </c>
      <c r="S1078" s="1390"/>
      <c r="T1078" s="1398" t="s">
        <v>1129</v>
      </c>
      <c r="U1078" s="1390"/>
      <c r="V1078" s="1390"/>
      <c r="W1078" s="1390"/>
      <c r="X1078" s="1390"/>
      <c r="Y1078" s="1390"/>
      <c r="Z1078" s="1390"/>
      <c r="AA1078" s="1390"/>
      <c r="AB1078" s="1390"/>
      <c r="AC1078" s="1390"/>
      <c r="AD1078" s="1390"/>
      <c r="AE1078" s="1390"/>
      <c r="AF1078" s="1390"/>
      <c r="AI1078" s="1390"/>
      <c r="AK1078" s="1390"/>
      <c r="AM1078" s="1390"/>
      <c r="AO1078" s="1390"/>
    </row>
    <row r="1079" spans="5:41" s="1388" customFormat="1" ht="12.75" hidden="1" customHeight="1">
      <c r="E1079" s="1397">
        <v>44251</v>
      </c>
      <c r="F1079" s="1390"/>
      <c r="G1079" s="1390"/>
      <c r="H1079" s="1398" t="s">
        <v>1581</v>
      </c>
      <c r="K1079" s="1391"/>
      <c r="L1079" s="1391"/>
      <c r="M1079" s="1391"/>
      <c r="N1079" s="1391"/>
      <c r="O1079" s="1391"/>
      <c r="P1079" s="1391"/>
      <c r="R1079" s="1399" t="str">
        <f>CONCATENATE(Personalizza!B318," - ",Personalizza!C318,"  ",Personalizza!D318)</f>
        <v>P01 - 3  Ambienti digitali in aree a rischio</v>
      </c>
      <c r="S1079" s="1390"/>
      <c r="T1079" s="1398" t="s">
        <v>1130</v>
      </c>
      <c r="U1079" s="1390"/>
      <c r="V1079" s="1390"/>
      <c r="W1079" s="1390"/>
      <c r="X1079" s="1390"/>
      <c r="Y1079" s="1390"/>
      <c r="Z1079" s="1390"/>
      <c r="AA1079" s="1390"/>
      <c r="AB1079" s="1390"/>
      <c r="AC1079" s="1390"/>
      <c r="AD1079" s="1390"/>
      <c r="AE1079" s="1390"/>
      <c r="AF1079" s="1390"/>
      <c r="AI1079" s="1390"/>
      <c r="AK1079" s="1390"/>
      <c r="AM1079" s="1390"/>
      <c r="AO1079" s="1390"/>
    </row>
    <row r="1080" spans="5:41" s="1388" customFormat="1" ht="12.75" hidden="1" customHeight="1">
      <c r="E1080" s="1397">
        <v>44252</v>
      </c>
      <c r="F1080" s="1390"/>
      <c r="G1080" s="1390"/>
      <c r="H1080" s="1398" t="s">
        <v>290</v>
      </c>
      <c r="K1080" s="1391"/>
      <c r="L1080" s="1391"/>
      <c r="M1080" s="1391"/>
      <c r="N1080" s="1391"/>
      <c r="O1080" s="1391"/>
      <c r="P1080" s="1391"/>
      <c r="R1080" s="1399" t="str">
        <f>CONCATENATE(Personalizza!B319," - ",Personalizza!C319,"  ",Personalizza!D319)</f>
        <v>P01 - 4  10.2.2a-fdrpoc-lo-2018-116- Pensiero computazionale e cittadinanza digitale</v>
      </c>
      <c r="S1080" s="1390"/>
      <c r="T1080" s="1398" t="s">
        <v>1131</v>
      </c>
      <c r="U1080" s="1390"/>
      <c r="V1080" s="1390"/>
      <c r="W1080" s="1390"/>
      <c r="X1080" s="1390"/>
      <c r="Y1080" s="1390"/>
      <c r="Z1080" s="1390"/>
      <c r="AA1080" s="1390"/>
      <c r="AB1080" s="1390"/>
      <c r="AC1080" s="1390"/>
      <c r="AD1080" s="1390"/>
      <c r="AE1080" s="1390"/>
      <c r="AF1080" s="1390"/>
      <c r="AI1080" s="1390"/>
      <c r="AK1080" s="1390"/>
      <c r="AM1080" s="1390"/>
      <c r="AO1080" s="1390"/>
    </row>
    <row r="1081" spans="5:41" s="1388" customFormat="1" ht="12.75" hidden="1" customHeight="1">
      <c r="E1081" s="1397">
        <v>44253</v>
      </c>
      <c r="F1081" s="1390"/>
      <c r="G1081" s="1390"/>
      <c r="H1081" s="1398" t="s">
        <v>190</v>
      </c>
      <c r="K1081" s="1391"/>
      <c r="L1081" s="1391"/>
      <c r="M1081" s="1391"/>
      <c r="N1081" s="1391"/>
      <c r="O1081" s="1391"/>
      <c r="P1081" s="1391"/>
      <c r="R1081" s="1399" t="str">
        <f>CONCATENATE(Personalizza!B320," - ",Personalizza!C320,"  ",Personalizza!D320)</f>
        <v>P02 - 1  Progetto scuola - Sportelli di consulenza psicopedagogica</v>
      </c>
      <c r="S1081" s="1390"/>
      <c r="T1081" s="1398" t="s">
        <v>1132</v>
      </c>
      <c r="U1081" s="1390"/>
      <c r="V1081" s="1390"/>
      <c r="W1081" s="1390"/>
      <c r="X1081" s="1390"/>
      <c r="Y1081" s="1390"/>
      <c r="Z1081" s="1390"/>
      <c r="AA1081" s="1390"/>
      <c r="AB1081" s="1390"/>
      <c r="AC1081" s="1390"/>
      <c r="AD1081" s="1390"/>
      <c r="AE1081" s="1390"/>
      <c r="AF1081" s="1390"/>
      <c r="AI1081" s="1390"/>
      <c r="AK1081" s="1390"/>
      <c r="AM1081" s="1390"/>
      <c r="AO1081" s="1390"/>
    </row>
    <row r="1082" spans="5:41" s="1388" customFormat="1" ht="12.75" hidden="1" customHeight="1">
      <c r="E1082" s="1397">
        <v>44254</v>
      </c>
      <c r="F1082" s="1390"/>
      <c r="G1082" s="1390"/>
      <c r="H1082" s="1398" t="s">
        <v>191</v>
      </c>
      <c r="K1082" s="1391"/>
      <c r="L1082" s="1391"/>
      <c r="M1082" s="1391"/>
      <c r="N1082" s="1391"/>
      <c r="O1082" s="1391"/>
      <c r="P1082" s="1391"/>
      <c r="R1082" s="1399" t="str">
        <f>CONCATENATE(Personalizza!B321," - ",Personalizza!C321,"  ",Personalizza!D321)</f>
        <v>P02 - 2  10.1.1A-Fsepon-lo-2017-173-Inclusione sociale e lotta al disagio</v>
      </c>
      <c r="S1082" s="1390"/>
      <c r="T1082" s="1398" t="s">
        <v>1881</v>
      </c>
      <c r="U1082" s="1390"/>
      <c r="V1082" s="1390"/>
      <c r="W1082" s="1390"/>
      <c r="X1082" s="1390"/>
      <c r="Y1082" s="1390"/>
      <c r="Z1082" s="1390"/>
      <c r="AA1082" s="1390"/>
      <c r="AB1082" s="1390"/>
      <c r="AC1082" s="1390"/>
      <c r="AD1082" s="1390"/>
      <c r="AE1082" s="1390"/>
      <c r="AF1082" s="1390"/>
      <c r="AI1082" s="1390"/>
      <c r="AK1082" s="1390"/>
      <c r="AM1082" s="1390"/>
      <c r="AO1082" s="1390"/>
    </row>
    <row r="1083" spans="5:41" s="1388" customFormat="1" ht="12.75" hidden="1" customHeight="1">
      <c r="E1083" s="1397">
        <v>44255</v>
      </c>
      <c r="F1083" s="1390"/>
      <c r="G1083" s="1390"/>
      <c r="H1083" s="1398" t="s">
        <v>192</v>
      </c>
      <c r="K1083" s="1391"/>
      <c r="L1083" s="1391"/>
      <c r="M1083" s="1391"/>
      <c r="N1083" s="1391"/>
      <c r="O1083" s="1391"/>
      <c r="P1083" s="1391"/>
      <c r="R1083" s="1399" t="str">
        <f>CONCATENATE(Personalizza!B322," - ",Personalizza!C322,"  ",Personalizza!D322)</f>
        <v>P02 - 3  10.2.1A-Fsepon-lo-2017-94- Competenze base per la scuola dell'infanzia</v>
      </c>
      <c r="S1083" s="1390"/>
      <c r="T1083" s="1398" t="s">
        <v>1882</v>
      </c>
      <c r="U1083" s="1390"/>
      <c r="V1083" s="1390"/>
      <c r="W1083" s="1390"/>
      <c r="X1083" s="1390"/>
      <c r="Y1083" s="1390"/>
      <c r="Z1083" s="1390"/>
      <c r="AA1083" s="1390"/>
      <c r="AB1083" s="1390"/>
      <c r="AC1083" s="1390"/>
      <c r="AD1083" s="1390"/>
      <c r="AE1083" s="1390"/>
      <c r="AF1083" s="1390"/>
      <c r="AI1083" s="1390"/>
      <c r="AK1083" s="1390"/>
      <c r="AM1083" s="1390"/>
      <c r="AO1083" s="1390"/>
    </row>
    <row r="1084" spans="5:41" s="1388" customFormat="1" ht="12.75" hidden="1" customHeight="1">
      <c r="E1084" s="1397" t="s">
        <v>2060</v>
      </c>
      <c r="F1084" s="1390"/>
      <c r="G1084" s="1390"/>
      <c r="H1084" s="1398" t="s">
        <v>193</v>
      </c>
      <c r="K1084" s="1391"/>
      <c r="L1084" s="1391"/>
      <c r="M1084" s="1391"/>
      <c r="N1084" s="1391"/>
      <c r="O1084" s="1391"/>
      <c r="P1084" s="1391"/>
      <c r="R1084" s="1399" t="str">
        <f>CONCATENATE(Personalizza!B323," - ",Personalizza!C323,"  ",Personalizza!D323)</f>
        <v>P02 - 4  10.2.2A-Fsepon-lo-2017-200-Competenze base per la scuola del 1^ ciclo</v>
      </c>
      <c r="S1084" s="1390"/>
      <c r="T1084" s="1398" t="s">
        <v>1883</v>
      </c>
      <c r="U1084" s="1390"/>
      <c r="V1084" s="1390"/>
      <c r="W1084" s="1390"/>
      <c r="X1084" s="1390"/>
      <c r="Y1084" s="1390"/>
      <c r="Z1084" s="1390"/>
      <c r="AA1084" s="1390"/>
      <c r="AB1084" s="1390"/>
      <c r="AC1084" s="1390"/>
      <c r="AD1084" s="1390"/>
      <c r="AE1084" s="1390"/>
      <c r="AF1084" s="1390"/>
      <c r="AI1084" s="1390"/>
      <c r="AK1084" s="1390"/>
      <c r="AM1084" s="1390"/>
      <c r="AO1084" s="1390"/>
    </row>
    <row r="1085" spans="5:41" s="1388" customFormat="1" ht="12.75" hidden="1" customHeight="1">
      <c r="E1085" s="1397">
        <v>44256</v>
      </c>
      <c r="F1085" s="1390"/>
      <c r="G1085" s="1390"/>
      <c r="H1085" s="1398" t="s">
        <v>194</v>
      </c>
      <c r="K1085" s="1391"/>
      <c r="L1085" s="1391"/>
      <c r="M1085" s="1391"/>
      <c r="N1085" s="1391"/>
      <c r="O1085" s="1391"/>
      <c r="P1085" s="1391"/>
      <c r="R1085" s="1399" t="str">
        <f>CONCATENATE(Personalizza!B324," - ",Personalizza!C324,"  ",Personalizza!D324)</f>
        <v>P02 - 6  10.2.5A-Fsepon-lo-2018-137-Educazione al patrimonio culturale</v>
      </c>
      <c r="S1085" s="1390"/>
      <c r="T1085" s="1398" t="s">
        <v>1884</v>
      </c>
      <c r="U1085" s="1390"/>
      <c r="V1085" s="1390"/>
      <c r="W1085" s="1390"/>
      <c r="X1085" s="1390"/>
      <c r="Y1085" s="1390"/>
      <c r="Z1085" s="1390"/>
      <c r="AA1085" s="1390"/>
      <c r="AB1085" s="1390"/>
      <c r="AC1085" s="1390"/>
      <c r="AD1085" s="1390"/>
      <c r="AE1085" s="1390"/>
      <c r="AF1085" s="1390"/>
      <c r="AI1085" s="1390"/>
      <c r="AK1085" s="1390"/>
      <c r="AM1085" s="1390"/>
      <c r="AO1085" s="1390"/>
    </row>
    <row r="1086" spans="5:41" s="1388" customFormat="1" ht="12.75" hidden="1" customHeight="1">
      <c r="E1086" s="1397">
        <v>44257</v>
      </c>
      <c r="F1086" s="1390"/>
      <c r="G1086" s="1390"/>
      <c r="H1086" s="1398" t="s">
        <v>195</v>
      </c>
      <c r="K1086" s="1391"/>
      <c r="L1086" s="1391"/>
      <c r="M1086" s="1391"/>
      <c r="N1086" s="1391"/>
      <c r="O1086" s="1391"/>
      <c r="P1086" s="1391"/>
      <c r="R1086" s="1399" t="str">
        <f>CONCATENATE(Personalizza!B325," - ",Personalizza!C325,"  ",Personalizza!D325)</f>
        <v>P02 - 7  10.2.5A-Fsepon-lo-2018-243-Competenze di cittadinanza globale</v>
      </c>
      <c r="S1086" s="1390"/>
      <c r="T1086" s="1398" t="s">
        <v>1885</v>
      </c>
      <c r="U1086" s="1390"/>
      <c r="V1086" s="1390"/>
      <c r="W1086" s="1390"/>
      <c r="X1086" s="1390"/>
      <c r="Y1086" s="1390"/>
      <c r="Z1086" s="1390"/>
      <c r="AA1086" s="1390"/>
      <c r="AB1086" s="1390"/>
      <c r="AC1086" s="1390"/>
      <c r="AD1086" s="1390"/>
      <c r="AE1086" s="1390"/>
      <c r="AF1086" s="1390"/>
      <c r="AI1086" s="1390"/>
      <c r="AK1086" s="1390"/>
      <c r="AM1086" s="1390"/>
      <c r="AO1086" s="1390"/>
    </row>
    <row r="1087" spans="5:41" s="1388" customFormat="1" ht="12.75" hidden="1" customHeight="1">
      <c r="E1087" s="1397">
        <v>44258</v>
      </c>
      <c r="F1087" s="1390"/>
      <c r="G1087" s="1390"/>
      <c r="H1087" s="1398" t="s">
        <v>1581</v>
      </c>
      <c r="K1087" s="1391"/>
      <c r="L1087" s="1391"/>
      <c r="M1087" s="1391"/>
      <c r="N1087" s="1391"/>
      <c r="O1087" s="1391"/>
      <c r="P1087" s="1391"/>
      <c r="R1087" s="1399" t="str">
        <f>CONCATENATE(Personalizza!B326," - ",Personalizza!C326,"  ",Personalizza!D326)</f>
        <v>P02 - 8  10.2.2A-Fsepon-lo-2018-42-Potenziamento della cittadinanza europea</v>
      </c>
      <c r="S1087" s="1390"/>
      <c r="T1087" s="1398" t="s">
        <v>1886</v>
      </c>
      <c r="U1087" s="1390"/>
      <c r="V1087" s="1390"/>
      <c r="W1087" s="1390"/>
      <c r="X1087" s="1390"/>
      <c r="Y1087" s="1390"/>
      <c r="Z1087" s="1390"/>
      <c r="AA1087" s="1390"/>
      <c r="AB1087" s="1390"/>
      <c r="AC1087" s="1390"/>
      <c r="AD1087" s="1390"/>
      <c r="AE1087" s="1390"/>
      <c r="AF1087" s="1390"/>
      <c r="AI1087" s="1390"/>
      <c r="AK1087" s="1390"/>
      <c r="AM1087" s="1390"/>
      <c r="AO1087" s="1390"/>
    </row>
    <row r="1088" spans="5:41" s="1388" customFormat="1" ht="12.75" hidden="1" customHeight="1">
      <c r="E1088" s="1397">
        <v>44259</v>
      </c>
      <c r="F1088" s="1390"/>
      <c r="G1088" s="1390"/>
      <c r="H1088" s="1398" t="s">
        <v>291</v>
      </c>
      <c r="K1088" s="1391"/>
      <c r="L1088" s="1391"/>
      <c r="M1088" s="1391"/>
      <c r="N1088" s="1391"/>
      <c r="O1088" s="1391"/>
      <c r="P1088" s="1391"/>
      <c r="R1088" s="1399" t="str">
        <f>CONCATENATE(Personalizza!B327," - ",Personalizza!C327,"  ",Personalizza!D327)</f>
        <v>P02 - 9  10.2.3B-Fsepon-lo-2018-30-Potenziamento della cittadinanza europea</v>
      </c>
      <c r="S1088" s="1390"/>
      <c r="T1088" s="1398" t="s">
        <v>1887</v>
      </c>
      <c r="U1088" s="1390"/>
      <c r="V1088" s="1390"/>
      <c r="W1088" s="1390"/>
      <c r="X1088" s="1390"/>
      <c r="Y1088" s="1390"/>
      <c r="Z1088" s="1390"/>
      <c r="AA1088" s="1390"/>
      <c r="AB1088" s="1390"/>
      <c r="AC1088" s="1390"/>
      <c r="AD1088" s="1390"/>
      <c r="AE1088" s="1390"/>
      <c r="AF1088" s="1390"/>
      <c r="AI1088" s="1390"/>
      <c r="AK1088" s="1390"/>
      <c r="AM1088" s="1390"/>
      <c r="AO1088" s="1390"/>
    </row>
    <row r="1089" spans="5:41" s="1388" customFormat="1" ht="12.75" hidden="1" customHeight="1">
      <c r="E1089" s="1397">
        <v>44260</v>
      </c>
      <c r="F1089" s="1390"/>
      <c r="G1089" s="1390"/>
      <c r="H1089" s="1398" t="s">
        <v>196</v>
      </c>
      <c r="K1089" s="1391"/>
      <c r="L1089" s="1391"/>
      <c r="M1089" s="1391"/>
      <c r="N1089" s="1391"/>
      <c r="O1089" s="1391"/>
      <c r="P1089" s="1391"/>
      <c r="R1089" s="1399" t="str">
        <f>CONCATENATE(Personalizza!B328," - ",Personalizza!C328,"  ",Personalizza!D328)</f>
        <v>P02 - 11  Screening DSA e progetto Teatro disabili</v>
      </c>
      <c r="S1089" s="1390"/>
      <c r="T1089" s="1398" t="s">
        <v>1888</v>
      </c>
      <c r="U1089" s="1390"/>
      <c r="V1089" s="1390"/>
      <c r="W1089" s="1390"/>
      <c r="X1089" s="1390"/>
      <c r="Y1089" s="1390"/>
      <c r="Z1089" s="1390"/>
      <c r="AA1089" s="1390"/>
      <c r="AB1089" s="1390"/>
      <c r="AC1089" s="1390"/>
      <c r="AD1089" s="1390"/>
      <c r="AE1089" s="1390"/>
      <c r="AF1089" s="1390"/>
      <c r="AI1089" s="1390"/>
      <c r="AK1089" s="1390"/>
      <c r="AM1089" s="1390"/>
      <c r="AO1089" s="1390"/>
    </row>
    <row r="1090" spans="5:41" s="1388" customFormat="1" ht="12.75" hidden="1" customHeight="1">
      <c r="E1090" s="1397">
        <v>44261</v>
      </c>
      <c r="F1090" s="1390"/>
      <c r="G1090" s="1390"/>
      <c r="H1090" s="1398" t="s">
        <v>197</v>
      </c>
      <c r="K1090" s="1391"/>
      <c r="L1090" s="1391"/>
      <c r="M1090" s="1391"/>
      <c r="N1090" s="1391"/>
      <c r="O1090" s="1391"/>
      <c r="P1090" s="1391"/>
      <c r="R1090" s="1399" t="str">
        <f>CONCATENATE(Personalizza!B329," - ",Personalizza!C329,"  ",Personalizza!D329)</f>
        <v>P02 - 12  Progetto "L" I.C. di Esine diventa autore</v>
      </c>
      <c r="S1090" s="1390"/>
      <c r="T1090" s="1398" t="s">
        <v>1889</v>
      </c>
      <c r="U1090" s="1390"/>
      <c r="V1090" s="1390"/>
      <c r="W1090" s="1390"/>
      <c r="X1090" s="1390"/>
      <c r="Y1090" s="1390"/>
      <c r="Z1090" s="1390"/>
      <c r="AA1090" s="1390"/>
      <c r="AB1090" s="1390"/>
      <c r="AC1090" s="1390"/>
      <c r="AD1090" s="1390"/>
      <c r="AE1090" s="1390"/>
      <c r="AF1090" s="1390"/>
      <c r="AI1090" s="1390"/>
      <c r="AK1090" s="1390"/>
      <c r="AM1090" s="1390"/>
      <c r="AO1090" s="1390"/>
    </row>
    <row r="1091" spans="5:41" s="1388" customFormat="1" ht="12.75" hidden="1" customHeight="1">
      <c r="E1091" s="1397">
        <v>44262</v>
      </c>
      <c r="F1091" s="1390"/>
      <c r="G1091" s="1390"/>
      <c r="H1091" s="1398" t="s">
        <v>198</v>
      </c>
      <c r="K1091" s="1391"/>
      <c r="L1091" s="1391"/>
      <c r="M1091" s="1391"/>
      <c r="N1091" s="1391"/>
      <c r="O1091" s="1391"/>
      <c r="P1091" s="1391"/>
      <c r="R1091" s="1399" t="str">
        <f>CONCATENATE(Personalizza!B330," - ",Personalizza!C330,"  ",Personalizza!D330)</f>
        <v>P02 - 13  10.2.1A-FDRPOC-LO-2019-5-Competenze Base2 Ediz.Sc.Infanzia</v>
      </c>
      <c r="S1091" s="1390"/>
      <c r="T1091" s="1398" t="s">
        <v>1890</v>
      </c>
      <c r="U1091" s="1390"/>
      <c r="V1091" s="1390"/>
      <c r="W1091" s="1390"/>
      <c r="X1091" s="1390"/>
      <c r="Y1091" s="1390"/>
      <c r="Z1091" s="1390"/>
      <c r="AA1091" s="1390"/>
      <c r="AB1091" s="1390"/>
      <c r="AC1091" s="1390"/>
      <c r="AD1091" s="1390"/>
      <c r="AE1091" s="1390"/>
      <c r="AF1091" s="1390"/>
      <c r="AI1091" s="1390"/>
      <c r="AK1091" s="1390"/>
      <c r="AM1091" s="1390"/>
      <c r="AO1091" s="1390"/>
    </row>
    <row r="1092" spans="5:41" s="1388" customFormat="1" ht="12.75" hidden="1" customHeight="1">
      <c r="E1092" s="1397">
        <v>44263</v>
      </c>
      <c r="F1092" s="1390"/>
      <c r="G1092" s="1390"/>
      <c r="H1092" s="1398" t="s">
        <v>199</v>
      </c>
      <c r="K1092" s="1391"/>
      <c r="L1092" s="1391"/>
      <c r="M1092" s="1391"/>
      <c r="N1092" s="1391"/>
      <c r="O1092" s="1391"/>
      <c r="P1092" s="1391"/>
      <c r="R1092" s="1399" t="str">
        <f>CONCATENATE(Personalizza!B331," - ",Personalizza!C331,"  ",Personalizza!D331)</f>
        <v>P02 - 14  10.2.2A-FDRPOC-LO-2019-7-Competenze base 2 Ediz.Sc.Primaria</v>
      </c>
      <c r="S1092" s="1390"/>
      <c r="T1092" s="1398" t="s">
        <v>1891</v>
      </c>
      <c r="U1092" s="1390"/>
      <c r="V1092" s="1390"/>
      <c r="W1092" s="1390"/>
      <c r="X1092" s="1390"/>
      <c r="Y1092" s="1390"/>
      <c r="Z1092" s="1390"/>
      <c r="AA1092" s="1390"/>
      <c r="AB1092" s="1390"/>
      <c r="AC1092" s="1390"/>
      <c r="AD1092" s="1390"/>
      <c r="AE1092" s="1390"/>
      <c r="AF1092" s="1390"/>
      <c r="AI1092" s="1390"/>
      <c r="AK1092" s="1390"/>
      <c r="AM1092" s="1390"/>
      <c r="AO1092" s="1390"/>
    </row>
    <row r="1093" spans="5:41" s="1388" customFormat="1" ht="12.75" hidden="1" customHeight="1">
      <c r="E1093" s="1397">
        <v>44264</v>
      </c>
      <c r="F1093" s="1390"/>
      <c r="G1093" s="1390"/>
      <c r="H1093" s="1398" t="s">
        <v>200</v>
      </c>
      <c r="I1093" s="1390"/>
      <c r="J1093" s="1390"/>
      <c r="K1093" s="1391"/>
      <c r="L1093" s="1391"/>
      <c r="M1093" s="1391"/>
      <c r="N1093" s="1391"/>
      <c r="O1093" s="1391"/>
      <c r="P1093" s="1391"/>
      <c r="R1093" s="1399" t="str">
        <f>CONCATENATE(Personalizza!B334," - ",Personalizza!C334,"  ",Personalizza!D334)</f>
        <v>P04 - 1  Formazione generica del personale docente-amministrativo-ausiliario</v>
      </c>
      <c r="S1093" s="1390"/>
      <c r="T1093" s="1398" t="s">
        <v>147</v>
      </c>
      <c r="U1093" s="1390"/>
      <c r="V1093" s="1390"/>
      <c r="W1093" s="1390"/>
      <c r="X1093" s="1390"/>
      <c r="Y1093" s="1390"/>
      <c r="Z1093" s="1390"/>
      <c r="AA1093" s="1390"/>
      <c r="AB1093" s="1390"/>
      <c r="AC1093" s="1390"/>
      <c r="AD1093" s="1390"/>
      <c r="AE1093" s="1390"/>
      <c r="AF1093" s="1390"/>
      <c r="AI1093" s="1390"/>
      <c r="AK1093" s="1390"/>
      <c r="AM1093" s="1390"/>
      <c r="AO1093" s="1390"/>
    </row>
    <row r="1094" spans="5:41" s="1388" customFormat="1" ht="12.75" hidden="1" customHeight="1">
      <c r="E1094" s="1397">
        <v>44265</v>
      </c>
      <c r="F1094" s="1390"/>
      <c r="G1094" s="1390"/>
      <c r="H1094" s="1398" t="s">
        <v>201</v>
      </c>
      <c r="I1094" s="1390"/>
      <c r="J1094" s="1390"/>
      <c r="K1094" s="1391"/>
      <c r="L1094" s="1391"/>
      <c r="M1094" s="1391"/>
      <c r="N1094" s="1391"/>
      <c r="O1094" s="1391"/>
      <c r="P1094" s="1391"/>
      <c r="R1094" s="1399" t="str">
        <f>CONCATENATE(Personalizza!B335," - ",Personalizza!C335,"  ",Personalizza!D335)</f>
        <v>P04 - 2  Formazione del personale docente - Aree a rischio</v>
      </c>
      <c r="S1094" s="1390"/>
      <c r="T1094" s="1398" t="s">
        <v>293</v>
      </c>
      <c r="U1094" s="1390"/>
      <c r="V1094" s="1390"/>
      <c r="W1094" s="1390"/>
      <c r="X1094" s="1390"/>
      <c r="Y1094" s="1390"/>
      <c r="Z1094" s="1390"/>
      <c r="AA1094" s="1390"/>
      <c r="AB1094" s="1390"/>
      <c r="AC1094" s="1390"/>
      <c r="AD1094" s="1390"/>
      <c r="AE1094" s="1390"/>
      <c r="AF1094" s="1390"/>
      <c r="AI1094" s="1390"/>
      <c r="AK1094" s="1390"/>
      <c r="AM1094" s="1390"/>
      <c r="AO1094" s="1390"/>
    </row>
    <row r="1095" spans="5:41" s="1388" customFormat="1" ht="12.75" hidden="1" customHeight="1">
      <c r="E1095" s="1397">
        <v>44266</v>
      </c>
      <c r="F1095" s="1390"/>
      <c r="G1095" s="1390"/>
      <c r="H1095" s="1398" t="s">
        <v>202</v>
      </c>
      <c r="I1095" s="1390"/>
      <c r="J1095" s="1390"/>
      <c r="K1095" s="1391"/>
      <c r="L1095" s="1391"/>
      <c r="M1095" s="1391"/>
      <c r="N1095" s="1391"/>
      <c r="O1095" s="1391"/>
      <c r="P1095" s="1391"/>
      <c r="R1095" s="1399" t="str">
        <f>CONCATENATE(Personalizza!B336," - ",Personalizza!C336,"  ",Personalizza!D336)</f>
        <v>P05 - 1  Progetti per "Gare e Concorsi"</v>
      </c>
      <c r="S1095" s="1390"/>
      <c r="T1095" s="1398" t="s">
        <v>1932</v>
      </c>
      <c r="U1095" s="1390"/>
      <c r="V1095" s="1390"/>
      <c r="W1095" s="1390"/>
      <c r="X1095" s="1390"/>
      <c r="Y1095" s="1390"/>
      <c r="Z1095" s="1390"/>
      <c r="AA1095" s="1390"/>
      <c r="AB1095" s="1390"/>
      <c r="AC1095" s="1390"/>
      <c r="AD1095" s="1390"/>
      <c r="AE1095" s="1390"/>
      <c r="AF1095" s="1390"/>
      <c r="AI1095" s="1390"/>
      <c r="AK1095" s="1390"/>
      <c r="AM1095" s="1390"/>
      <c r="AO1095" s="1390"/>
    </row>
    <row r="1096" spans="5:41" s="1388" customFormat="1" ht="12.75" hidden="1" customHeight="1">
      <c r="E1096" s="1397">
        <v>44267</v>
      </c>
      <c r="F1096" s="1390"/>
      <c r="G1096" s="1390"/>
      <c r="H1096" s="1398" t="s">
        <v>203</v>
      </c>
      <c r="I1096" s="1390"/>
      <c r="J1096" s="1390"/>
      <c r="K1096" s="1391"/>
      <c r="L1096" s="1391"/>
      <c r="M1096" s="1391"/>
      <c r="N1096" s="1391"/>
      <c r="O1096" s="1391"/>
      <c r="P1096" s="1391"/>
      <c r="R1096" s="1399" t="str">
        <f>CONCATENATE(Personalizza!B337," - ",Personalizza!C337,"  ",Personalizza!D337)</f>
        <v>P05 - 1  Giochi Matematici</v>
      </c>
      <c r="S1096" s="1390"/>
      <c r="T1096" s="1398" t="s">
        <v>1179</v>
      </c>
      <c r="U1096" s="1390"/>
      <c r="V1096" s="1390"/>
      <c r="W1096" s="1390"/>
      <c r="X1096" s="1390"/>
      <c r="Y1096" s="1390"/>
      <c r="Z1096" s="1390"/>
      <c r="AA1096" s="1390"/>
      <c r="AB1096" s="1390"/>
      <c r="AC1096" s="1390"/>
      <c r="AD1096" s="1390"/>
      <c r="AE1096" s="1390"/>
      <c r="AF1096" s="1390"/>
      <c r="AI1096" s="1390"/>
      <c r="AK1096" s="1390"/>
      <c r="AM1096" s="1390"/>
      <c r="AO1096" s="1390"/>
    </row>
    <row r="1097" spans="5:41" s="1388" customFormat="1" ht="12.75" hidden="1" customHeight="1">
      <c r="E1097" s="1397">
        <v>44268</v>
      </c>
      <c r="F1097" s="1390"/>
      <c r="G1097" s="1390"/>
      <c r="H1097" s="1398" t="s">
        <v>204</v>
      </c>
      <c r="I1097" s="1390"/>
      <c r="J1097" s="1390"/>
      <c r="K1097" s="1391"/>
      <c r="L1097" s="1391"/>
      <c r="M1097" s="1391"/>
      <c r="N1097" s="1391"/>
      <c r="O1097" s="1391"/>
      <c r="P1097" s="1391"/>
      <c r="R1097" s="1399" t="str">
        <f>CONCATENATE(Personalizza!B338," - ",Personalizza!C338,"  ",Personalizza!D338)</f>
        <v xml:space="preserve"> -   </v>
      </c>
      <c r="S1097" s="1390"/>
      <c r="T1097" s="1398" t="s">
        <v>294</v>
      </c>
      <c r="U1097" s="1390"/>
      <c r="V1097" s="1390"/>
      <c r="W1097" s="1390"/>
      <c r="X1097" s="1390"/>
      <c r="Y1097" s="1390"/>
      <c r="Z1097" s="1390"/>
      <c r="AA1097" s="1390"/>
      <c r="AB1097" s="1390"/>
      <c r="AC1097" s="1390"/>
      <c r="AD1097" s="1390"/>
      <c r="AE1097" s="1390"/>
      <c r="AF1097" s="1390"/>
      <c r="AI1097" s="1390"/>
      <c r="AK1097" s="1390"/>
      <c r="AM1097" s="1390"/>
      <c r="AO1097" s="1390"/>
    </row>
    <row r="1098" spans="5:41" s="1388" customFormat="1" ht="12.75" hidden="1" customHeight="1">
      <c r="E1098" s="1397">
        <v>44269</v>
      </c>
      <c r="F1098" s="1390"/>
      <c r="G1098" s="1390"/>
      <c r="H1098" s="1398" t="s">
        <v>205</v>
      </c>
      <c r="I1098" s="1390"/>
      <c r="J1098" s="1390"/>
      <c r="K1098" s="1391"/>
      <c r="L1098" s="1391"/>
      <c r="M1098" s="1391"/>
      <c r="N1098" s="1391"/>
      <c r="O1098" s="1391"/>
      <c r="P1098" s="1391"/>
      <c r="R1098" s="1399" t="str">
        <f>CONCATENATE(Personalizza!B339," - ",Personalizza!C339,"  ",Personalizza!D339)</f>
        <v xml:space="preserve"> -   </v>
      </c>
      <c r="S1098" s="1390"/>
      <c r="T1098" s="1398" t="s">
        <v>295</v>
      </c>
      <c r="U1098" s="1390"/>
      <c r="V1098" s="1390"/>
      <c r="W1098" s="1390"/>
      <c r="X1098" s="1390"/>
      <c r="Y1098" s="1390"/>
      <c r="Z1098" s="1390"/>
      <c r="AA1098" s="1390"/>
      <c r="AB1098" s="1390"/>
      <c r="AC1098" s="1390"/>
      <c r="AD1098" s="1390"/>
      <c r="AE1098" s="1390"/>
      <c r="AF1098" s="1390"/>
      <c r="AI1098" s="1390"/>
      <c r="AK1098" s="1390"/>
      <c r="AM1098" s="1390"/>
      <c r="AO1098" s="1390"/>
    </row>
    <row r="1099" spans="5:41" s="1388" customFormat="1" ht="12.75" hidden="1" customHeight="1">
      <c r="E1099" s="1397">
        <v>44270</v>
      </c>
      <c r="F1099" s="1390"/>
      <c r="G1099" s="1390"/>
      <c r="H1099" s="1398" t="s">
        <v>206</v>
      </c>
      <c r="I1099" s="1390"/>
      <c r="J1099" s="1390"/>
      <c r="K1099" s="1391"/>
      <c r="L1099" s="1391"/>
      <c r="M1099" s="1391"/>
      <c r="N1099" s="1391"/>
      <c r="O1099" s="1391"/>
      <c r="P1099" s="1391"/>
      <c r="R1099" s="1399" t="str">
        <f>CONCATENATE(Personalizza!B340," - ",Personalizza!C340,"  ",Personalizza!D340)</f>
        <v xml:space="preserve"> -   </v>
      </c>
      <c r="S1099" s="1390"/>
      <c r="T1099" s="1398" t="s">
        <v>296</v>
      </c>
      <c r="U1099" s="1390"/>
      <c r="V1099" s="1390"/>
      <c r="W1099" s="1390"/>
      <c r="X1099" s="1390"/>
      <c r="Y1099" s="1390"/>
      <c r="Z1099" s="1390"/>
      <c r="AA1099" s="1390"/>
      <c r="AB1099" s="1390"/>
      <c r="AC1099" s="1390"/>
      <c r="AD1099" s="1390"/>
      <c r="AE1099" s="1390"/>
      <c r="AF1099" s="1390"/>
      <c r="AI1099" s="1390"/>
      <c r="AK1099" s="1390"/>
      <c r="AM1099" s="1390"/>
      <c r="AO1099" s="1390"/>
    </row>
    <row r="1100" spans="5:41" s="1388" customFormat="1" ht="12.75" hidden="1" customHeight="1">
      <c r="E1100" s="1397">
        <v>44271</v>
      </c>
      <c r="F1100" s="1390"/>
      <c r="G1100" s="1390"/>
      <c r="H1100" s="1398" t="s">
        <v>207</v>
      </c>
      <c r="I1100" s="1390"/>
      <c r="J1100" s="1390"/>
      <c r="K1100" s="1391"/>
      <c r="L1100" s="1391"/>
      <c r="M1100" s="1391"/>
      <c r="N1100" s="1391"/>
      <c r="O1100" s="1391"/>
      <c r="P1100" s="1391"/>
      <c r="R1100" s="1399" t="e">
        <f>CONCATENATE(Personalizza!#REF!," - ",Personalizza!#REF!,"  ",Personalizza!#REF!)</f>
        <v>#REF!</v>
      </c>
      <c r="S1100" s="1390"/>
      <c r="T1100" s="1398" t="s">
        <v>297</v>
      </c>
      <c r="U1100" s="1390"/>
      <c r="V1100" s="1390"/>
      <c r="W1100" s="1390"/>
      <c r="X1100" s="1390"/>
      <c r="Y1100" s="1390"/>
      <c r="Z1100" s="1390"/>
      <c r="AA1100" s="1390"/>
      <c r="AB1100" s="1390"/>
      <c r="AC1100" s="1390"/>
      <c r="AD1100" s="1390"/>
      <c r="AE1100" s="1390"/>
      <c r="AF1100" s="1390"/>
      <c r="AI1100" s="1390"/>
      <c r="AK1100" s="1390"/>
      <c r="AM1100" s="1390"/>
      <c r="AO1100" s="1390"/>
    </row>
    <row r="1101" spans="5:41" s="1388" customFormat="1" ht="12.75" hidden="1" customHeight="1">
      <c r="E1101" s="1397">
        <v>44272</v>
      </c>
      <c r="F1101" s="1390"/>
      <c r="G1101" s="1390"/>
      <c r="H1101" s="1398" t="s">
        <v>208</v>
      </c>
      <c r="I1101" s="1390"/>
      <c r="J1101" s="1390"/>
      <c r="K1101" s="1391"/>
      <c r="L1101" s="1391"/>
      <c r="M1101" s="1391"/>
      <c r="N1101" s="1391"/>
      <c r="O1101" s="1391"/>
      <c r="P1101" s="1391"/>
      <c r="R1101" s="1399" t="e">
        <f>CONCATENATE(Personalizza!#REF!," - ",Personalizza!#REF!,"  ",Personalizza!#REF!)</f>
        <v>#REF!</v>
      </c>
      <c r="S1101" s="1390"/>
      <c r="T1101" s="1398" t="s">
        <v>1933</v>
      </c>
      <c r="U1101" s="1390"/>
      <c r="V1101" s="1390"/>
      <c r="W1101" s="1390"/>
      <c r="X1101" s="1390"/>
      <c r="Y1101" s="1390"/>
      <c r="Z1101" s="1390"/>
      <c r="AA1101" s="1390"/>
      <c r="AB1101" s="1390"/>
      <c r="AC1101" s="1390"/>
      <c r="AD1101" s="1390"/>
      <c r="AE1101" s="1390"/>
      <c r="AF1101" s="1390"/>
      <c r="AI1101" s="1390"/>
      <c r="AK1101" s="1390"/>
      <c r="AM1101" s="1390"/>
      <c r="AO1101" s="1390"/>
    </row>
    <row r="1102" spans="5:41" s="1388" customFormat="1" ht="12.75" hidden="1" customHeight="1">
      <c r="E1102" s="1397">
        <v>44273</v>
      </c>
      <c r="F1102" s="1390"/>
      <c r="G1102" s="1390"/>
      <c r="H1102" s="1398" t="s">
        <v>209</v>
      </c>
      <c r="I1102" s="1390"/>
      <c r="J1102" s="1390"/>
      <c r="K1102" s="1391"/>
      <c r="L1102" s="1391"/>
      <c r="M1102" s="1391"/>
      <c r="N1102" s="1391"/>
      <c r="O1102" s="1391"/>
      <c r="P1102" s="1391"/>
      <c r="R1102" s="1399" t="str">
        <f>CONCATENATE(Personalizza!B341," - ",Personalizza!C341,"  ",Personalizza!D341)</f>
        <v xml:space="preserve"> -   </v>
      </c>
      <c r="S1102" s="1390"/>
      <c r="T1102" s="1398" t="s">
        <v>298</v>
      </c>
      <c r="U1102" s="1390"/>
      <c r="V1102" s="1390"/>
      <c r="W1102" s="1390"/>
      <c r="X1102" s="1390"/>
      <c r="Y1102" s="1390"/>
      <c r="Z1102" s="1390"/>
      <c r="AA1102" s="1390"/>
      <c r="AB1102" s="1390"/>
      <c r="AC1102" s="1390"/>
      <c r="AD1102" s="1390"/>
      <c r="AE1102" s="1390"/>
      <c r="AF1102" s="1390"/>
      <c r="AI1102" s="1390"/>
      <c r="AK1102" s="1390"/>
      <c r="AM1102" s="1390"/>
      <c r="AO1102" s="1390"/>
    </row>
    <row r="1103" spans="5:41" s="1388" customFormat="1" ht="12.75" hidden="1" customHeight="1">
      <c r="E1103" s="1397">
        <v>44274</v>
      </c>
      <c r="F1103" s="1390"/>
      <c r="G1103" s="1390"/>
      <c r="H1103" s="1398" t="s">
        <v>210</v>
      </c>
      <c r="I1103" s="1390"/>
      <c r="J1103" s="1390"/>
      <c r="K1103" s="1391"/>
      <c r="L1103" s="1391"/>
      <c r="M1103" s="1391"/>
      <c r="N1103" s="1391"/>
      <c r="O1103" s="1391"/>
      <c r="P1103" s="1391"/>
      <c r="R1103" s="1399" t="str">
        <f>CONCATENATE(Personalizza!B342," - ",Personalizza!C342,"  ",Personalizza!D342)</f>
        <v xml:space="preserve"> -   </v>
      </c>
      <c r="S1103" s="1390"/>
      <c r="T1103" s="1398" t="s">
        <v>299</v>
      </c>
      <c r="U1103" s="1390"/>
      <c r="V1103" s="1390"/>
      <c r="W1103" s="1390"/>
      <c r="X1103" s="1390"/>
      <c r="Y1103" s="1390"/>
      <c r="Z1103" s="1390"/>
      <c r="AA1103" s="1390"/>
      <c r="AB1103" s="1390"/>
      <c r="AC1103" s="1390"/>
      <c r="AD1103" s="1390"/>
      <c r="AE1103" s="1390"/>
      <c r="AF1103" s="1390"/>
      <c r="AI1103" s="1390"/>
      <c r="AK1103" s="1390"/>
      <c r="AM1103" s="1390"/>
      <c r="AO1103" s="1390"/>
    </row>
    <row r="1104" spans="5:41" s="1388" customFormat="1" ht="12.75" hidden="1" customHeight="1">
      <c r="E1104" s="1397">
        <v>44275</v>
      </c>
      <c r="F1104" s="1390"/>
      <c r="G1104" s="1390"/>
      <c r="H1104" s="1398" t="s">
        <v>211</v>
      </c>
      <c r="I1104" s="1390"/>
      <c r="J1104" s="1390"/>
      <c r="K1104" s="1391"/>
      <c r="L1104" s="1391"/>
      <c r="M1104" s="1391"/>
      <c r="N1104" s="1391"/>
      <c r="O1104" s="1391"/>
      <c r="P1104" s="1391"/>
      <c r="R1104" s="1399" t="str">
        <f>CONCATENATE(Personalizza!B343," - ",Personalizza!C343,"  ",Personalizza!D343)</f>
        <v xml:space="preserve"> -   </v>
      </c>
      <c r="S1104" s="1390"/>
      <c r="T1104" s="1398" t="s">
        <v>300</v>
      </c>
      <c r="U1104" s="1390"/>
      <c r="V1104" s="1390"/>
      <c r="W1104" s="1390"/>
      <c r="X1104" s="1390"/>
      <c r="Y1104" s="1390"/>
      <c r="Z1104" s="1390"/>
      <c r="AA1104" s="1390"/>
      <c r="AB1104" s="1390"/>
      <c r="AC1104" s="1390"/>
      <c r="AD1104" s="1390"/>
      <c r="AE1104" s="1390"/>
      <c r="AF1104" s="1390"/>
      <c r="AI1104" s="1390"/>
      <c r="AK1104" s="1390"/>
      <c r="AM1104" s="1390"/>
      <c r="AO1104" s="1390"/>
    </row>
    <row r="1105" spans="5:41" s="1388" customFormat="1" ht="12.75" hidden="1" customHeight="1">
      <c r="E1105" s="1397">
        <v>44276</v>
      </c>
      <c r="F1105" s="1390"/>
      <c r="G1105" s="1390"/>
      <c r="H1105" s="1398" t="s">
        <v>212</v>
      </c>
      <c r="I1105" s="1390"/>
      <c r="J1105" s="1390"/>
      <c r="K1105" s="1391"/>
      <c r="L1105" s="1391"/>
      <c r="M1105" s="1391"/>
      <c r="N1105" s="1391"/>
      <c r="O1105" s="1391"/>
      <c r="P1105" s="1391"/>
      <c r="R1105" s="1399" t="str">
        <f>CONCATENATE(Personalizza!B344," - ",Personalizza!C344,"  ",Personalizza!D344)</f>
        <v xml:space="preserve"> -   </v>
      </c>
      <c r="S1105" s="1390"/>
      <c r="T1105" s="1398" t="s">
        <v>1933</v>
      </c>
      <c r="U1105" s="1390"/>
      <c r="V1105" s="1390"/>
      <c r="W1105" s="1390"/>
      <c r="X1105" s="1390"/>
      <c r="Y1105" s="1390"/>
      <c r="Z1105" s="1390"/>
      <c r="AA1105" s="1390"/>
      <c r="AB1105" s="1390"/>
      <c r="AC1105" s="1390"/>
      <c r="AD1105" s="1390"/>
      <c r="AE1105" s="1390"/>
      <c r="AF1105" s="1390"/>
      <c r="AI1105" s="1390"/>
      <c r="AK1105" s="1390"/>
      <c r="AM1105" s="1390"/>
      <c r="AO1105" s="1390"/>
    </row>
    <row r="1106" spans="5:41" s="1388" customFormat="1" ht="12.75" hidden="1" customHeight="1">
      <c r="E1106" s="1397">
        <v>44277</v>
      </c>
      <c r="F1106" s="1390"/>
      <c r="G1106" s="1390"/>
      <c r="H1106" s="1398" t="s">
        <v>213</v>
      </c>
      <c r="I1106" s="1390"/>
      <c r="J1106" s="1390"/>
      <c r="K1106" s="1391"/>
      <c r="L1106" s="1391"/>
      <c r="M1106" s="1391"/>
      <c r="N1106" s="1391"/>
      <c r="O1106" s="1391"/>
      <c r="P1106" s="1391"/>
      <c r="R1106" s="1399" t="str">
        <f>CONCATENATE(Personalizza!B345," - ",Personalizza!C345,"  ",Personalizza!D345)</f>
        <v xml:space="preserve"> -   </v>
      </c>
      <c r="S1106" s="1390"/>
      <c r="T1106" s="1398" t="s">
        <v>301</v>
      </c>
      <c r="U1106" s="1390"/>
      <c r="V1106" s="1390"/>
      <c r="W1106" s="1390"/>
      <c r="X1106" s="1390"/>
      <c r="Y1106" s="1390"/>
      <c r="Z1106" s="1390"/>
      <c r="AA1106" s="1390"/>
      <c r="AB1106" s="1390"/>
      <c r="AC1106" s="1390"/>
      <c r="AD1106" s="1390"/>
      <c r="AE1106" s="1390"/>
      <c r="AF1106" s="1390"/>
      <c r="AI1106" s="1390"/>
      <c r="AK1106" s="1390"/>
      <c r="AM1106" s="1390"/>
      <c r="AO1106" s="1390"/>
    </row>
    <row r="1107" spans="5:41" s="1388" customFormat="1" ht="12.75" hidden="1" customHeight="1">
      <c r="E1107" s="1397">
        <v>44278</v>
      </c>
      <c r="F1107" s="1390"/>
      <c r="G1107" s="1390"/>
      <c r="H1107" s="1398" t="s">
        <v>214</v>
      </c>
      <c r="I1107" s="1390"/>
      <c r="J1107" s="1390"/>
      <c r="K1107" s="1391"/>
      <c r="L1107" s="1391"/>
      <c r="M1107" s="1391"/>
      <c r="N1107" s="1391"/>
      <c r="O1107" s="1391"/>
      <c r="P1107" s="1391"/>
      <c r="R1107" s="1399" t="str">
        <f>CONCATENATE(Personalizza!B346," - ",Personalizza!C346,"  ",Personalizza!D346)</f>
        <v xml:space="preserve"> -   </v>
      </c>
      <c r="S1107" s="1390"/>
      <c r="T1107" s="1398" t="s">
        <v>302</v>
      </c>
      <c r="U1107" s="1390"/>
      <c r="V1107" s="1390"/>
      <c r="W1107" s="1390"/>
      <c r="X1107" s="1390"/>
      <c r="Y1107" s="1390"/>
      <c r="Z1107" s="1390"/>
      <c r="AA1107" s="1390"/>
      <c r="AB1107" s="1390"/>
      <c r="AC1107" s="1390"/>
      <c r="AD1107" s="1390"/>
      <c r="AE1107" s="1390"/>
      <c r="AF1107" s="1390"/>
      <c r="AI1107" s="1390"/>
      <c r="AK1107" s="1390"/>
      <c r="AM1107" s="1390"/>
      <c r="AO1107" s="1390"/>
    </row>
    <row r="1108" spans="5:41" s="1388" customFormat="1" ht="12.75" hidden="1" customHeight="1">
      <c r="E1108" s="1397">
        <v>44279</v>
      </c>
      <c r="F1108" s="1390"/>
      <c r="G1108" s="1390"/>
      <c r="H1108" s="1398" t="s">
        <v>1479</v>
      </c>
      <c r="I1108" s="1390"/>
      <c r="J1108" s="1390"/>
      <c r="K1108" s="1391"/>
      <c r="L1108" s="1391"/>
      <c r="M1108" s="1391"/>
      <c r="N1108" s="1391"/>
      <c r="O1108" s="1391"/>
      <c r="P1108" s="1391"/>
      <c r="R1108" s="1399" t="str">
        <f>CONCATENATE(Personalizza!B347," - ",Personalizza!C347,"  ",Personalizza!D347)</f>
        <v xml:space="preserve"> -   </v>
      </c>
      <c r="S1108" s="1390"/>
      <c r="T1108" s="1398" t="s">
        <v>303</v>
      </c>
      <c r="U1108" s="1390"/>
      <c r="V1108" s="1390"/>
      <c r="W1108" s="1390"/>
      <c r="X1108" s="1390"/>
      <c r="Y1108" s="1390"/>
      <c r="Z1108" s="1390"/>
      <c r="AA1108" s="1390"/>
      <c r="AB1108" s="1390"/>
      <c r="AC1108" s="1390"/>
      <c r="AD1108" s="1390"/>
      <c r="AE1108" s="1390"/>
      <c r="AF1108" s="1390"/>
      <c r="AI1108" s="1390"/>
      <c r="AK1108" s="1390"/>
      <c r="AM1108" s="1390"/>
      <c r="AO1108" s="1390"/>
    </row>
    <row r="1109" spans="5:41" s="1388" customFormat="1" ht="12.75" hidden="1" customHeight="1">
      <c r="E1109" s="1397">
        <v>44280</v>
      </c>
      <c r="F1109" s="1390"/>
      <c r="G1109" s="1390"/>
      <c r="H1109" s="1398" t="s">
        <v>1480</v>
      </c>
      <c r="I1109" s="1390"/>
      <c r="J1109" s="1390"/>
      <c r="K1109" s="1391"/>
      <c r="L1109" s="1391"/>
      <c r="M1109" s="1391"/>
      <c r="N1109" s="1391"/>
      <c r="O1109" s="1391"/>
      <c r="P1109" s="1391"/>
      <c r="R1109" s="1399" t="str">
        <f>CONCATENATE(Personalizza!B348," - ",Personalizza!C348,"  ",Personalizza!D348)</f>
        <v xml:space="preserve"> -   </v>
      </c>
      <c r="S1109" s="1390"/>
      <c r="T1109" s="1398" t="s">
        <v>304</v>
      </c>
      <c r="U1109" s="1390"/>
      <c r="V1109" s="1390"/>
      <c r="W1109" s="1390"/>
      <c r="X1109" s="1390"/>
      <c r="Y1109" s="1390"/>
      <c r="Z1109" s="1390"/>
      <c r="AA1109" s="1390"/>
      <c r="AB1109" s="1390"/>
      <c r="AC1109" s="1390"/>
      <c r="AD1109" s="1390"/>
      <c r="AE1109" s="1390"/>
      <c r="AF1109" s="1390"/>
      <c r="AI1109" s="1390"/>
      <c r="AK1109" s="1390"/>
      <c r="AM1109" s="1390"/>
      <c r="AO1109" s="1390"/>
    </row>
    <row r="1110" spans="5:41" s="1388" customFormat="1" ht="12.75" hidden="1" customHeight="1">
      <c r="E1110" s="1397">
        <v>44281</v>
      </c>
      <c r="F1110" s="1390"/>
      <c r="G1110" s="1390"/>
      <c r="H1110" s="1398" t="s">
        <v>1481</v>
      </c>
      <c r="I1110" s="1390"/>
      <c r="J1110" s="1390"/>
      <c r="K1110" s="1391"/>
      <c r="L1110" s="1391"/>
      <c r="M1110" s="1391"/>
      <c r="N1110" s="1391"/>
      <c r="O1110" s="1391"/>
      <c r="P1110" s="1391"/>
      <c r="R1110" s="1399" t="str">
        <f>CONCATENATE(Personalizza!B349," - ",Personalizza!C349,"  ",Personalizza!D349)</f>
        <v xml:space="preserve"> -   </v>
      </c>
      <c r="S1110" s="1390"/>
      <c r="T1110" s="1398" t="s">
        <v>1892</v>
      </c>
      <c r="U1110" s="1390"/>
      <c r="V1110" s="1390"/>
      <c r="W1110" s="1390"/>
      <c r="X1110" s="1390"/>
      <c r="Y1110" s="1390"/>
      <c r="Z1110" s="1390"/>
      <c r="AA1110" s="1390"/>
      <c r="AB1110" s="1390"/>
      <c r="AC1110" s="1390"/>
      <c r="AD1110" s="1390"/>
      <c r="AE1110" s="1390"/>
      <c r="AF1110" s="1390"/>
      <c r="AI1110" s="1390"/>
      <c r="AK1110" s="1390"/>
      <c r="AM1110" s="1390"/>
      <c r="AO1110" s="1390"/>
    </row>
    <row r="1111" spans="5:41" s="1388" customFormat="1" ht="12.75" hidden="1" customHeight="1">
      <c r="E1111" s="1397">
        <v>44282</v>
      </c>
      <c r="F1111" s="1390"/>
      <c r="G1111" s="1390"/>
      <c r="H1111" s="1398" t="s">
        <v>1581</v>
      </c>
      <c r="I1111" s="1390"/>
      <c r="J1111" s="1390"/>
      <c r="K1111" s="1391"/>
      <c r="L1111" s="1391"/>
      <c r="M1111" s="1391"/>
      <c r="N1111" s="1391"/>
      <c r="O1111" s="1391"/>
      <c r="P1111" s="1391"/>
      <c r="R1111" s="1399" t="str">
        <f>CONCATENATE(Personalizza!B350," - ",Personalizza!C350,"  ",Personalizza!D350)</f>
        <v xml:space="preserve"> -   </v>
      </c>
      <c r="S1111" s="1390"/>
      <c r="T1111" s="1398" t="s">
        <v>1893</v>
      </c>
      <c r="U1111" s="1390"/>
      <c r="V1111" s="1390"/>
      <c r="W1111" s="1390"/>
      <c r="X1111" s="1390"/>
      <c r="Y1111" s="1390"/>
      <c r="Z1111" s="1390"/>
      <c r="AA1111" s="1390"/>
      <c r="AB1111" s="1390"/>
      <c r="AC1111" s="1390"/>
      <c r="AD1111" s="1390"/>
      <c r="AE1111" s="1390"/>
      <c r="AF1111" s="1390"/>
      <c r="AI1111" s="1390"/>
      <c r="AK1111" s="1390"/>
      <c r="AM1111" s="1390"/>
      <c r="AO1111" s="1390"/>
    </row>
    <row r="1112" spans="5:41" s="1388" customFormat="1" ht="12.75" hidden="1" customHeight="1">
      <c r="E1112" s="1397">
        <v>44283</v>
      </c>
      <c r="F1112" s="1390"/>
      <c r="G1112" s="1390"/>
      <c r="H1112" s="1398" t="s">
        <v>292</v>
      </c>
      <c r="I1112" s="1390"/>
      <c r="J1112" s="1390"/>
      <c r="K1112" s="1391"/>
      <c r="L1112" s="1391"/>
      <c r="M1112" s="1391"/>
      <c r="N1112" s="1391"/>
      <c r="O1112" s="1391"/>
      <c r="P1112" s="1391"/>
      <c r="R1112" s="1399" t="str">
        <f>CONCATENATE(Personalizza!B351," - ",Personalizza!C351,"  ",Personalizza!D351)</f>
        <v xml:space="preserve"> -   </v>
      </c>
      <c r="S1112" s="1390"/>
      <c r="T1112" s="1398" t="s">
        <v>312</v>
      </c>
      <c r="U1112" s="1390"/>
      <c r="V1112" s="1390"/>
      <c r="W1112" s="1390"/>
      <c r="X1112" s="1390"/>
      <c r="Y1112" s="1390"/>
      <c r="Z1112" s="1390"/>
      <c r="AA1112" s="1390"/>
      <c r="AB1112" s="1390"/>
      <c r="AC1112" s="1390"/>
      <c r="AD1112" s="1390"/>
      <c r="AE1112" s="1390"/>
      <c r="AF1112" s="1390"/>
      <c r="AI1112" s="1390"/>
      <c r="AK1112" s="1390"/>
      <c r="AM1112" s="1390"/>
      <c r="AO1112" s="1390"/>
    </row>
    <row r="1113" spans="5:41" s="1388" customFormat="1" ht="12.75" hidden="1" customHeight="1">
      <c r="E1113" s="1397">
        <v>44284</v>
      </c>
      <c r="F1113" s="1390"/>
      <c r="G1113" s="1390"/>
      <c r="H1113" s="1398" t="s">
        <v>1482</v>
      </c>
      <c r="I1113" s="1390"/>
      <c r="J1113" s="1390"/>
      <c r="K1113" s="1391"/>
      <c r="L1113" s="1391"/>
      <c r="M1113" s="1391"/>
      <c r="N1113" s="1391"/>
      <c r="O1113" s="1391"/>
      <c r="P1113" s="1391"/>
      <c r="R1113" s="1399" t="str">
        <f>CONCATENATE(Personalizza!B352," - ",Personalizza!C352,"  ",Personalizza!D352)</f>
        <v xml:space="preserve"> -   </v>
      </c>
      <c r="S1113" s="1390"/>
      <c r="T1113" s="1398" t="s">
        <v>313</v>
      </c>
      <c r="U1113" s="1390"/>
      <c r="V1113" s="1390"/>
      <c r="W1113" s="1390"/>
      <c r="X1113" s="1390"/>
      <c r="Y1113" s="1390"/>
      <c r="Z1113" s="1390"/>
      <c r="AA1113" s="1390"/>
      <c r="AB1113" s="1390"/>
      <c r="AC1113" s="1390"/>
      <c r="AD1113" s="1390"/>
      <c r="AE1113" s="1390"/>
      <c r="AF1113" s="1390"/>
      <c r="AI1113" s="1390"/>
      <c r="AK1113" s="1390"/>
      <c r="AM1113" s="1390"/>
      <c r="AO1113" s="1390"/>
    </row>
    <row r="1114" spans="5:41" s="1388" customFormat="1" ht="12.75" hidden="1" customHeight="1">
      <c r="E1114" s="1397">
        <v>44285</v>
      </c>
      <c r="F1114" s="1390"/>
      <c r="G1114" s="1390"/>
      <c r="H1114" s="1398" t="s">
        <v>1483</v>
      </c>
      <c r="I1114" s="1390"/>
      <c r="J1114" s="1390"/>
      <c r="K1114" s="1391"/>
      <c r="L1114" s="1391"/>
      <c r="M1114" s="1391"/>
      <c r="N1114" s="1391"/>
      <c r="O1114" s="1391"/>
      <c r="P1114" s="1391"/>
      <c r="R1114" s="1399" t="str">
        <f>CONCATENATE(Personalizza!B353," - ",Personalizza!C353,"  ",Personalizza!D353)</f>
        <v xml:space="preserve"> -   </v>
      </c>
      <c r="S1114" s="1390"/>
      <c r="T1114" s="1398" t="s">
        <v>314</v>
      </c>
      <c r="U1114" s="1390"/>
      <c r="V1114" s="1390"/>
      <c r="W1114" s="1390"/>
      <c r="X1114" s="1390"/>
      <c r="Y1114" s="1390"/>
      <c r="Z1114" s="1390"/>
      <c r="AA1114" s="1390"/>
      <c r="AB1114" s="1390"/>
      <c r="AC1114" s="1390"/>
      <c r="AD1114" s="1390"/>
      <c r="AE1114" s="1390"/>
      <c r="AF1114" s="1390"/>
      <c r="AI1114" s="1390"/>
      <c r="AK1114" s="1390"/>
      <c r="AM1114" s="1390"/>
      <c r="AO1114" s="1390"/>
    </row>
    <row r="1115" spans="5:41" s="1388" customFormat="1" ht="12.75" hidden="1" customHeight="1">
      <c r="E1115" s="1397">
        <v>44286</v>
      </c>
      <c r="F1115" s="1390"/>
      <c r="G1115" s="1390"/>
      <c r="H1115" s="1398" t="s">
        <v>1484</v>
      </c>
      <c r="I1115" s="1390"/>
      <c r="J1115" s="1390"/>
      <c r="K1115" s="1391"/>
      <c r="L1115" s="1391"/>
      <c r="M1115" s="1391"/>
      <c r="N1115" s="1391"/>
      <c r="O1115" s="1391"/>
      <c r="P1115" s="1391"/>
      <c r="R1115" s="1399" t="str">
        <f>CONCATENATE(Personalizza!B354," - ",Personalizza!C354,"  ",Personalizza!D354)</f>
        <v xml:space="preserve"> -   </v>
      </c>
      <c r="S1115" s="1390"/>
      <c r="T1115" s="1398" t="s">
        <v>315</v>
      </c>
      <c r="U1115" s="1390"/>
      <c r="V1115" s="1390"/>
      <c r="W1115" s="1390"/>
      <c r="X1115" s="1390"/>
      <c r="Y1115" s="1390"/>
      <c r="Z1115" s="1390"/>
      <c r="AA1115" s="1390"/>
      <c r="AB1115" s="1390"/>
      <c r="AC1115" s="1390"/>
      <c r="AD1115" s="1390"/>
      <c r="AE1115" s="1390"/>
      <c r="AF1115" s="1390"/>
      <c r="AI1115" s="1390"/>
      <c r="AK1115" s="1390"/>
      <c r="AM1115" s="1390"/>
      <c r="AO1115" s="1390"/>
    </row>
    <row r="1116" spans="5:41" s="1388" customFormat="1" ht="12.75" hidden="1" customHeight="1">
      <c r="E1116" s="1397">
        <v>44287</v>
      </c>
      <c r="F1116" s="1390"/>
      <c r="G1116" s="1390"/>
      <c r="H1116" s="1398" t="s">
        <v>1485</v>
      </c>
      <c r="I1116" s="1390"/>
      <c r="J1116" s="1390"/>
      <c r="K1116" s="1391"/>
      <c r="L1116" s="1391"/>
      <c r="M1116" s="1391"/>
      <c r="N1116" s="1391"/>
      <c r="O1116" s="1391"/>
      <c r="P1116" s="1391"/>
      <c r="R1116" s="1399" t="str">
        <f>CONCATENATE(Personalizza!B355," - ",Personalizza!C355,"  ",Personalizza!D355)</f>
        <v xml:space="preserve"> -   </v>
      </c>
      <c r="S1116" s="1390"/>
      <c r="T1116" s="1398" t="s">
        <v>1533</v>
      </c>
      <c r="U1116" s="1390"/>
      <c r="V1116" s="1390"/>
      <c r="W1116" s="1390"/>
      <c r="X1116" s="1390"/>
      <c r="Y1116" s="1390"/>
      <c r="Z1116" s="1390"/>
      <c r="AA1116" s="1390"/>
      <c r="AB1116" s="1390"/>
      <c r="AC1116" s="1390"/>
      <c r="AD1116" s="1390"/>
      <c r="AE1116" s="1390"/>
      <c r="AF1116" s="1390"/>
      <c r="AI1116" s="1390"/>
      <c r="AK1116" s="1390"/>
      <c r="AM1116" s="1390"/>
      <c r="AO1116" s="1390"/>
    </row>
    <row r="1117" spans="5:41" s="1388" customFormat="1" ht="12.75" hidden="1" customHeight="1">
      <c r="E1117" s="1397">
        <v>44288</v>
      </c>
      <c r="F1117" s="1390"/>
      <c r="G1117" s="1390"/>
      <c r="H1117" s="1398" t="s">
        <v>1581</v>
      </c>
      <c r="I1117" s="1390"/>
      <c r="J1117" s="1390"/>
      <c r="K1117" s="1391"/>
      <c r="L1117" s="1391"/>
      <c r="M1117" s="1391"/>
      <c r="N1117" s="1391"/>
      <c r="O1117" s="1391"/>
      <c r="P1117" s="1391"/>
      <c r="R1117" s="1399" t="str">
        <f>CONCATENATE(Personalizza!B356," - ",Personalizza!C356,"  ",Personalizza!D356)</f>
        <v xml:space="preserve"> -   </v>
      </c>
      <c r="S1117" s="1390"/>
      <c r="T1117" s="1398" t="s">
        <v>1534</v>
      </c>
      <c r="U1117" s="1390"/>
      <c r="V1117" s="1390"/>
      <c r="W1117" s="1390"/>
      <c r="X1117" s="1390"/>
      <c r="Y1117" s="1390"/>
      <c r="Z1117" s="1390"/>
      <c r="AA1117" s="1390"/>
      <c r="AB1117" s="1390"/>
      <c r="AC1117" s="1390"/>
      <c r="AD1117" s="1390"/>
      <c r="AE1117" s="1390"/>
      <c r="AF1117" s="1390"/>
      <c r="AI1117" s="1390"/>
      <c r="AK1117" s="1390"/>
      <c r="AM1117" s="1390"/>
      <c r="AO1117" s="1390"/>
    </row>
    <row r="1118" spans="5:41" s="1388" customFormat="1" ht="12.75" hidden="1" customHeight="1">
      <c r="E1118" s="1397">
        <v>44289</v>
      </c>
      <c r="F1118" s="1390"/>
      <c r="G1118" s="1390"/>
      <c r="H1118" s="1398" t="s">
        <v>1111</v>
      </c>
      <c r="I1118" s="1390"/>
      <c r="J1118" s="1390"/>
      <c r="K1118" s="1391"/>
      <c r="L1118" s="1391"/>
      <c r="M1118" s="1391"/>
      <c r="N1118" s="1391"/>
      <c r="O1118" s="1391"/>
      <c r="P1118" s="1391"/>
      <c r="R1118" s="1399" t="str">
        <f>CONCATENATE(Personalizza!B357," - ",Personalizza!C357,"  ",Personalizza!D357)</f>
        <v xml:space="preserve"> -   </v>
      </c>
      <c r="S1118" s="1390"/>
      <c r="T1118" s="1398" t="s">
        <v>1932</v>
      </c>
      <c r="U1118" s="1390"/>
      <c r="V1118" s="1390"/>
      <c r="W1118" s="1390"/>
      <c r="X1118" s="1390"/>
      <c r="Y1118" s="1390"/>
      <c r="Z1118" s="1390"/>
      <c r="AA1118" s="1390"/>
      <c r="AB1118" s="1390"/>
      <c r="AC1118" s="1390"/>
      <c r="AD1118" s="1390"/>
      <c r="AE1118" s="1390"/>
      <c r="AF1118" s="1390"/>
      <c r="AI1118" s="1390"/>
      <c r="AK1118" s="1390"/>
      <c r="AM1118" s="1390"/>
      <c r="AO1118" s="1390"/>
    </row>
    <row r="1119" spans="5:41" s="1388" customFormat="1" ht="12.75" hidden="1" customHeight="1">
      <c r="E1119" s="1397">
        <v>44290</v>
      </c>
      <c r="F1119" s="1390"/>
      <c r="G1119" s="1390"/>
      <c r="H1119" s="1398" t="s">
        <v>550</v>
      </c>
      <c r="I1119" s="1390"/>
      <c r="J1119" s="1390"/>
      <c r="K1119" s="1391"/>
      <c r="L1119" s="1391"/>
      <c r="M1119" s="1391"/>
      <c r="N1119" s="1391"/>
      <c r="O1119" s="1391"/>
      <c r="P1119" s="1391"/>
      <c r="R1119" s="1399" t="str">
        <f>CONCATENATE(Personalizza!B358," - ",Personalizza!C358,"  ",Personalizza!D358)</f>
        <v xml:space="preserve"> -   </v>
      </c>
      <c r="S1119" s="1390"/>
      <c r="T1119" s="1398" t="s">
        <v>1180</v>
      </c>
      <c r="U1119" s="1390"/>
      <c r="V1119" s="1390"/>
      <c r="W1119" s="1390"/>
      <c r="X1119" s="1390"/>
      <c r="Y1119" s="1390"/>
      <c r="Z1119" s="1390"/>
      <c r="AA1119" s="1390"/>
      <c r="AB1119" s="1390"/>
      <c r="AC1119" s="1390"/>
      <c r="AD1119" s="1390"/>
      <c r="AE1119" s="1390"/>
      <c r="AF1119" s="1390"/>
      <c r="AI1119" s="1390"/>
      <c r="AK1119" s="1390"/>
      <c r="AM1119" s="1390"/>
      <c r="AO1119" s="1390"/>
    </row>
    <row r="1120" spans="5:41" s="1388" customFormat="1" ht="12.75" hidden="1" customHeight="1">
      <c r="E1120" s="1397">
        <v>44291</v>
      </c>
      <c r="F1120" s="1390"/>
      <c r="G1120" s="1390"/>
      <c r="H1120" s="1398" t="s">
        <v>551</v>
      </c>
      <c r="I1120" s="1390"/>
      <c r="J1120" s="1390"/>
      <c r="K1120" s="1391"/>
      <c r="L1120" s="1391"/>
      <c r="M1120" s="1391"/>
      <c r="N1120" s="1391"/>
      <c r="O1120" s="1391"/>
      <c r="P1120" s="1391"/>
      <c r="R1120" s="1399" t="str">
        <f>CONCATENATE(Personalizza!B359," - ",Personalizza!C359,"  ",Personalizza!D359)</f>
        <v xml:space="preserve"> -   </v>
      </c>
      <c r="S1120" s="1390"/>
      <c r="T1120" s="1398" t="s">
        <v>1535</v>
      </c>
      <c r="U1120" s="1390"/>
      <c r="V1120" s="1390"/>
      <c r="W1120" s="1390"/>
      <c r="X1120" s="1390"/>
      <c r="Y1120" s="1390"/>
      <c r="Z1120" s="1390"/>
      <c r="AA1120" s="1390"/>
      <c r="AB1120" s="1390"/>
      <c r="AC1120" s="1390"/>
      <c r="AD1120" s="1390"/>
      <c r="AE1120" s="1390"/>
      <c r="AF1120" s="1390"/>
      <c r="AI1120" s="1390"/>
      <c r="AK1120" s="1390"/>
      <c r="AM1120" s="1390"/>
      <c r="AO1120" s="1390"/>
    </row>
    <row r="1121" spans="5:41" s="1388" customFormat="1" ht="12.75" hidden="1" customHeight="1">
      <c r="E1121" s="1397">
        <v>44292</v>
      </c>
      <c r="F1121" s="1390"/>
      <c r="G1121" s="1390"/>
      <c r="H1121" s="1398" t="s">
        <v>1923</v>
      </c>
      <c r="I1121" s="1390"/>
      <c r="J1121" s="1390"/>
      <c r="K1121" s="1391"/>
      <c r="L1121" s="1391"/>
      <c r="M1121" s="1391"/>
      <c r="N1121" s="1391"/>
      <c r="O1121" s="1391"/>
      <c r="P1121" s="1391"/>
      <c r="R1121" s="1399" t="str">
        <f>CONCATENATE(Personalizza!B360," - ",Personalizza!C360,"  ",Personalizza!D360)</f>
        <v xml:space="preserve"> -   </v>
      </c>
      <c r="S1121" s="1390"/>
      <c r="T1121" s="1398" t="s">
        <v>1536</v>
      </c>
      <c r="U1121" s="1390"/>
      <c r="V1121" s="1390"/>
      <c r="W1121" s="1390"/>
      <c r="X1121" s="1390"/>
      <c r="Y1121" s="1390"/>
      <c r="Z1121" s="1390"/>
      <c r="AA1121" s="1390"/>
      <c r="AB1121" s="1390"/>
      <c r="AC1121" s="1390"/>
      <c r="AD1121" s="1390"/>
      <c r="AE1121" s="1390"/>
      <c r="AF1121" s="1390"/>
      <c r="AI1121" s="1390"/>
      <c r="AK1121" s="1390"/>
      <c r="AM1121" s="1390"/>
      <c r="AO1121" s="1390"/>
    </row>
    <row r="1122" spans="5:41" s="1388" customFormat="1" ht="12.75" hidden="1" customHeight="1">
      <c r="E1122" s="1397">
        <v>44293</v>
      </c>
      <c r="F1122" s="1390"/>
      <c r="G1122" s="1390"/>
      <c r="H1122" s="1398" t="s">
        <v>1924</v>
      </c>
      <c r="I1122" s="1390"/>
      <c r="J1122" s="1390"/>
      <c r="K1122" s="1391"/>
      <c r="L1122" s="1391"/>
      <c r="M1122" s="1391"/>
      <c r="N1122" s="1391"/>
      <c r="O1122" s="1391"/>
      <c r="P1122" s="1391"/>
      <c r="R1122" s="1399" t="str">
        <f>CONCATENATE(Personalizza!B361," - ",Personalizza!C361,"  ",Personalizza!D361)</f>
        <v xml:space="preserve"> -   </v>
      </c>
      <c r="S1122" s="1390"/>
      <c r="T1122" s="1398" t="s">
        <v>1537</v>
      </c>
      <c r="U1122" s="1390"/>
      <c r="V1122" s="1390"/>
      <c r="W1122" s="1390"/>
      <c r="X1122" s="1390"/>
      <c r="Y1122" s="1390"/>
      <c r="Z1122" s="1390"/>
      <c r="AA1122" s="1390"/>
      <c r="AB1122" s="1390"/>
      <c r="AC1122" s="1390"/>
      <c r="AD1122" s="1390"/>
      <c r="AE1122" s="1390"/>
      <c r="AF1122" s="1390"/>
      <c r="AI1122" s="1390"/>
      <c r="AK1122" s="1390"/>
      <c r="AM1122" s="1390"/>
      <c r="AO1122" s="1390"/>
    </row>
    <row r="1123" spans="5:41" s="1388" customFormat="1" ht="12.75" hidden="1" customHeight="1">
      <c r="E1123" s="1397">
        <v>44294</v>
      </c>
      <c r="F1123" s="1390"/>
      <c r="G1123" s="1390"/>
      <c r="H1123" s="1398" t="s">
        <v>1581</v>
      </c>
      <c r="I1123" s="1390"/>
      <c r="J1123" s="1390"/>
      <c r="K1123" s="1391"/>
      <c r="L1123" s="1391"/>
      <c r="M1123" s="1391"/>
      <c r="N1123" s="1391"/>
      <c r="O1123" s="1391"/>
      <c r="P1123" s="1391"/>
      <c r="R1123" s="1399" t="str">
        <f>CONCATENATE(Personalizza!B362," - ",Personalizza!C362,"  ",Personalizza!D362)</f>
        <v xml:space="preserve"> -   </v>
      </c>
      <c r="S1123" s="1390"/>
      <c r="T1123" s="1398" t="s">
        <v>1538</v>
      </c>
      <c r="U1123" s="1390"/>
      <c r="V1123" s="1390"/>
      <c r="W1123" s="1390"/>
      <c r="X1123" s="1390"/>
      <c r="Y1123" s="1390"/>
      <c r="Z1123" s="1390"/>
      <c r="AA1123" s="1390"/>
      <c r="AB1123" s="1390"/>
      <c r="AC1123" s="1390"/>
      <c r="AD1123" s="1390"/>
      <c r="AE1123" s="1390"/>
      <c r="AF1123" s="1390"/>
      <c r="AI1123" s="1390"/>
      <c r="AK1123" s="1390"/>
      <c r="AM1123" s="1390"/>
      <c r="AO1123" s="1390"/>
    </row>
    <row r="1124" spans="5:41" s="1388" customFormat="1" ht="12.75" hidden="1" customHeight="1">
      <c r="E1124" s="1397">
        <v>44295</v>
      </c>
      <c r="F1124" s="1390"/>
      <c r="G1124" s="1390"/>
      <c r="H1124" s="1398" t="s">
        <v>1112</v>
      </c>
      <c r="I1124" s="1390"/>
      <c r="J1124" s="1390"/>
      <c r="K1124" s="1391"/>
      <c r="L1124" s="1391"/>
      <c r="M1124" s="1391"/>
      <c r="N1124" s="1391"/>
      <c r="O1124" s="1391"/>
      <c r="P1124" s="1391"/>
      <c r="R1124" s="1399" t="str">
        <f>CONCATENATE(Personalizza!B363," - ",Personalizza!C363,"  ",Personalizza!D363)</f>
        <v xml:space="preserve"> -   </v>
      </c>
      <c r="S1124" s="1390"/>
      <c r="T1124" s="1398" t="s">
        <v>1539</v>
      </c>
      <c r="U1124" s="1390"/>
      <c r="V1124" s="1390"/>
      <c r="W1124" s="1390"/>
      <c r="X1124" s="1390"/>
      <c r="Y1124" s="1390"/>
      <c r="Z1124" s="1390"/>
      <c r="AA1124" s="1390"/>
      <c r="AB1124" s="1390"/>
      <c r="AC1124" s="1390"/>
      <c r="AD1124" s="1390"/>
      <c r="AE1124" s="1390"/>
      <c r="AF1124" s="1390"/>
      <c r="AI1124" s="1390"/>
      <c r="AK1124" s="1390"/>
      <c r="AM1124" s="1390"/>
      <c r="AO1124" s="1390"/>
    </row>
    <row r="1125" spans="5:41" s="1388" customFormat="1" ht="12.75" hidden="1" customHeight="1">
      <c r="E1125" s="1397">
        <v>44296</v>
      </c>
      <c r="F1125" s="1390"/>
      <c r="G1125" s="1390"/>
      <c r="H1125" s="1398" t="s">
        <v>1925</v>
      </c>
      <c r="I1125" s="1390"/>
      <c r="J1125" s="1390"/>
      <c r="K1125" s="1391"/>
      <c r="L1125" s="1391"/>
      <c r="M1125" s="1391"/>
      <c r="N1125" s="1391"/>
      <c r="O1125" s="1391"/>
      <c r="P1125" s="1391"/>
      <c r="R1125" s="1399" t="str">
        <f>CONCATENATE(Personalizza!B364," - ",Personalizza!C364,"  ",Personalizza!D364)</f>
        <v xml:space="preserve"> -   </v>
      </c>
      <c r="S1125" s="1390"/>
      <c r="T1125" s="1398" t="s">
        <v>1309</v>
      </c>
      <c r="U1125" s="1390"/>
      <c r="V1125" s="1390"/>
      <c r="W1125" s="1390"/>
      <c r="X1125" s="1390"/>
      <c r="Y1125" s="1390"/>
      <c r="Z1125" s="1390"/>
      <c r="AA1125" s="1390"/>
      <c r="AB1125" s="1390"/>
      <c r="AC1125" s="1390"/>
      <c r="AD1125" s="1390"/>
      <c r="AE1125" s="1390"/>
      <c r="AF1125" s="1390"/>
      <c r="AI1125" s="1390"/>
      <c r="AK1125" s="1390"/>
      <c r="AM1125" s="1390"/>
      <c r="AO1125" s="1390"/>
    </row>
    <row r="1126" spans="5:41" s="1388" customFormat="1" ht="12.75" hidden="1" customHeight="1">
      <c r="E1126" s="1397">
        <v>44297</v>
      </c>
      <c r="F1126" s="1390"/>
      <c r="G1126" s="1390"/>
      <c r="H1126" s="1398" t="s">
        <v>1926</v>
      </c>
      <c r="I1126" s="1390"/>
      <c r="J1126" s="1390"/>
      <c r="K1126" s="1391"/>
      <c r="L1126" s="1391"/>
      <c r="M1126" s="1391"/>
      <c r="N1126" s="1391"/>
      <c r="O1126" s="1391"/>
      <c r="P1126" s="1391"/>
      <c r="R1126" s="1399" t="str">
        <f>CONCATENATE(Personalizza!B365," - ",Personalizza!C365,"  ",Personalizza!D365)</f>
        <v xml:space="preserve"> -   </v>
      </c>
      <c r="S1126" s="1390"/>
      <c r="T1126" s="1398" t="s">
        <v>1310</v>
      </c>
      <c r="U1126" s="1390"/>
      <c r="V1126" s="1390"/>
      <c r="W1126" s="1390"/>
      <c r="X1126" s="1390"/>
      <c r="Y1126" s="1390"/>
      <c r="Z1126" s="1390"/>
      <c r="AA1126" s="1390"/>
      <c r="AB1126" s="1390"/>
      <c r="AC1126" s="1390"/>
      <c r="AD1126" s="1390"/>
      <c r="AE1126" s="1390"/>
      <c r="AF1126" s="1390"/>
      <c r="AI1126" s="1390"/>
      <c r="AK1126" s="1390"/>
      <c r="AM1126" s="1390"/>
      <c r="AO1126" s="1390"/>
    </row>
    <row r="1127" spans="5:41" s="1388" customFormat="1" ht="12.75" hidden="1" customHeight="1">
      <c r="E1127" s="1397">
        <v>44298</v>
      </c>
      <c r="F1127" s="1390"/>
      <c r="G1127" s="1390"/>
      <c r="H1127" s="1398" t="s">
        <v>1927</v>
      </c>
      <c r="I1127" s="1390"/>
      <c r="J1127" s="1390"/>
      <c r="K1127" s="1391"/>
      <c r="L1127" s="1391"/>
      <c r="M1127" s="1391"/>
      <c r="N1127" s="1391"/>
      <c r="O1127" s="1391"/>
      <c r="P1127" s="1391"/>
      <c r="R1127" s="1399" t="str">
        <f>CONCATENATE(Personalizza!B366," - ",Personalizza!C366,"  ",Personalizza!D366)</f>
        <v xml:space="preserve"> -   </v>
      </c>
      <c r="S1127" s="1390"/>
      <c r="T1127" s="1398" t="s">
        <v>1540</v>
      </c>
      <c r="U1127" s="1390"/>
      <c r="V1127" s="1390"/>
      <c r="W1127" s="1390"/>
      <c r="X1127" s="1390"/>
      <c r="Y1127" s="1390"/>
      <c r="Z1127" s="1390"/>
      <c r="AA1127" s="1390"/>
      <c r="AB1127" s="1390"/>
      <c r="AC1127" s="1390"/>
      <c r="AD1127" s="1390"/>
      <c r="AE1127" s="1390"/>
      <c r="AF1127" s="1390"/>
      <c r="AI1127" s="1390"/>
      <c r="AK1127" s="1390"/>
      <c r="AM1127" s="1390"/>
      <c r="AO1127" s="1390"/>
    </row>
    <row r="1128" spans="5:41" s="1388" customFormat="1" ht="12.75" hidden="1" customHeight="1">
      <c r="E1128" s="1397">
        <v>44299</v>
      </c>
      <c r="F1128" s="1390"/>
      <c r="G1128" s="1390"/>
      <c r="H1128" s="1398" t="s">
        <v>1581</v>
      </c>
      <c r="I1128" s="1390"/>
      <c r="J1128" s="1390"/>
      <c r="K1128" s="1391"/>
      <c r="L1128" s="1391"/>
      <c r="M1128" s="1391"/>
      <c r="N1128" s="1391"/>
      <c r="O1128" s="1391"/>
      <c r="P1128" s="1391"/>
      <c r="R1128" s="1399" t="str">
        <f>CONCATENATE(Personalizza!B367," - ",Personalizza!C367,"  ",Personalizza!D367)</f>
        <v xml:space="preserve"> -   </v>
      </c>
      <c r="S1128" s="1390"/>
      <c r="T1128" s="1398" t="s">
        <v>1541</v>
      </c>
      <c r="U1128" s="1390"/>
      <c r="V1128" s="1390"/>
      <c r="W1128" s="1390"/>
      <c r="X1128" s="1390"/>
      <c r="Y1128" s="1390"/>
      <c r="Z1128" s="1390"/>
      <c r="AA1128" s="1390"/>
      <c r="AB1128" s="1390"/>
      <c r="AC1128" s="1390"/>
      <c r="AD1128" s="1390"/>
      <c r="AE1128" s="1390"/>
      <c r="AF1128" s="1390"/>
      <c r="AI1128" s="1390"/>
      <c r="AK1128" s="1390"/>
      <c r="AM1128" s="1390"/>
      <c r="AO1128" s="1390"/>
    </row>
    <row r="1129" spans="5:41" s="1388" customFormat="1" ht="12.75" hidden="1" customHeight="1">
      <c r="E1129" s="1397">
        <v>44300</v>
      </c>
      <c r="F1129" s="1390"/>
      <c r="G1129" s="1390"/>
      <c r="H1129" s="1398" t="s">
        <v>1113</v>
      </c>
      <c r="I1129" s="1390"/>
      <c r="J1129" s="1390"/>
      <c r="K1129" s="1391"/>
      <c r="L1129" s="1391"/>
      <c r="M1129" s="1391"/>
      <c r="N1129" s="1391"/>
      <c r="O1129" s="1391"/>
      <c r="P1129" s="1391"/>
      <c r="R1129" s="1399" t="str">
        <f>CONCATENATE(Personalizza!B368," - ",Personalizza!C368,"  ",Personalizza!D368)</f>
        <v xml:space="preserve"> -   </v>
      </c>
      <c r="S1129" s="1390"/>
      <c r="T1129" s="1398" t="s">
        <v>1542</v>
      </c>
      <c r="U1129" s="1390"/>
      <c r="V1129" s="1390"/>
      <c r="W1129" s="1390"/>
      <c r="X1129" s="1390"/>
      <c r="Y1129" s="1390"/>
      <c r="Z1129" s="1390"/>
      <c r="AA1129" s="1390"/>
      <c r="AB1129" s="1390"/>
      <c r="AC1129" s="1390"/>
      <c r="AD1129" s="1390"/>
      <c r="AE1129" s="1390"/>
      <c r="AF1129" s="1390"/>
      <c r="AI1129" s="1390"/>
      <c r="AK1129" s="1390"/>
      <c r="AM1129" s="1390"/>
      <c r="AO1129" s="1390"/>
    </row>
    <row r="1130" spans="5:41" s="1388" customFormat="1" ht="12.75" hidden="1" customHeight="1">
      <c r="E1130" s="1397">
        <v>44301</v>
      </c>
      <c r="F1130" s="1390"/>
      <c r="G1130" s="1390"/>
      <c r="H1130" s="1398" t="s">
        <v>1928</v>
      </c>
      <c r="I1130" s="1390"/>
      <c r="J1130" s="1390"/>
      <c r="K1130" s="1391"/>
      <c r="L1130" s="1391"/>
      <c r="M1130" s="1391"/>
      <c r="N1130" s="1391"/>
      <c r="O1130" s="1391"/>
      <c r="P1130" s="1391"/>
      <c r="R1130" s="1399" t="str">
        <f>CONCATENATE(Personalizza!B369," - ",Personalizza!C369,"  ",Personalizza!D369)</f>
        <v xml:space="preserve"> -   </v>
      </c>
      <c r="S1130" s="1390"/>
      <c r="T1130" s="1398" t="s">
        <v>55</v>
      </c>
      <c r="U1130" s="1390"/>
      <c r="V1130" s="1390"/>
      <c r="W1130" s="1390"/>
      <c r="X1130" s="1390"/>
      <c r="Y1130" s="1390"/>
      <c r="Z1130" s="1390"/>
      <c r="AA1130" s="1390"/>
      <c r="AB1130" s="1390"/>
      <c r="AC1130" s="1390"/>
      <c r="AD1130" s="1390"/>
      <c r="AE1130" s="1390"/>
      <c r="AF1130" s="1390"/>
      <c r="AI1130" s="1390"/>
      <c r="AK1130" s="1390"/>
      <c r="AM1130" s="1390"/>
      <c r="AO1130" s="1390"/>
    </row>
    <row r="1131" spans="5:41" s="1388" customFormat="1" ht="12.75" hidden="1" customHeight="1">
      <c r="E1131" s="1397">
        <v>44302</v>
      </c>
      <c r="F1131" s="1390"/>
      <c r="G1131" s="1390"/>
      <c r="H1131" s="1398" t="s">
        <v>1929</v>
      </c>
      <c r="I1131" s="1390"/>
      <c r="J1131" s="1390"/>
      <c r="K1131" s="1391"/>
      <c r="L1131" s="1391"/>
      <c r="M1131" s="1391"/>
      <c r="N1131" s="1391"/>
      <c r="O1131" s="1391"/>
      <c r="P1131" s="1391"/>
      <c r="R1131" s="1399" t="str">
        <f>CONCATENATE(Personalizza!B370," - ",Personalizza!C370,"  ",Personalizza!D370)</f>
        <v xml:space="preserve"> -   </v>
      </c>
      <c r="S1131" s="1390"/>
      <c r="T1131" s="1398" t="s">
        <v>56</v>
      </c>
      <c r="U1131" s="1390"/>
      <c r="V1131" s="1390"/>
      <c r="W1131" s="1390"/>
      <c r="X1131" s="1390"/>
      <c r="Y1131" s="1390"/>
      <c r="Z1131" s="1390"/>
      <c r="AA1131" s="1390"/>
      <c r="AB1131" s="1390"/>
      <c r="AC1131" s="1390"/>
      <c r="AD1131" s="1390"/>
      <c r="AE1131" s="1390"/>
      <c r="AF1131" s="1390"/>
      <c r="AI1131" s="1390"/>
      <c r="AK1131" s="1390"/>
      <c r="AM1131" s="1390"/>
      <c r="AO1131" s="1390"/>
    </row>
    <row r="1132" spans="5:41" s="1388" customFormat="1" ht="12.75" hidden="1" customHeight="1">
      <c r="E1132" s="1397">
        <v>44303</v>
      </c>
      <c r="F1132" s="1390"/>
      <c r="G1132" s="1390"/>
      <c r="H1132" s="1398" t="s">
        <v>1581</v>
      </c>
      <c r="I1132" s="1390"/>
      <c r="J1132" s="1390"/>
      <c r="K1132" s="1391"/>
      <c r="L1132" s="1391"/>
      <c r="M1132" s="1391"/>
      <c r="N1132" s="1391"/>
      <c r="O1132" s="1391"/>
      <c r="P1132" s="1391"/>
      <c r="R1132" s="1399" t="str">
        <f>CONCATENATE(Personalizza!B371," - ",Personalizza!C371,"  ",Personalizza!D371)</f>
        <v xml:space="preserve"> -   </v>
      </c>
      <c r="S1132" s="1390"/>
      <c r="T1132" s="1398" t="s">
        <v>57</v>
      </c>
      <c r="U1132" s="1390"/>
      <c r="V1132" s="1390"/>
      <c r="W1132" s="1390"/>
      <c r="X1132" s="1390"/>
      <c r="Y1132" s="1390"/>
      <c r="Z1132" s="1390"/>
      <c r="AA1132" s="1390"/>
      <c r="AB1132" s="1390"/>
      <c r="AC1132" s="1390"/>
      <c r="AD1132" s="1390"/>
      <c r="AE1132" s="1390"/>
      <c r="AF1132" s="1390"/>
      <c r="AI1132" s="1390"/>
      <c r="AK1132" s="1390"/>
      <c r="AM1132" s="1390"/>
      <c r="AO1132" s="1390"/>
    </row>
    <row r="1133" spans="5:41" s="1388" customFormat="1" ht="12.75" hidden="1" customHeight="1">
      <c r="E1133" s="1397">
        <v>44304</v>
      </c>
      <c r="F1133" s="1390"/>
      <c r="G1133" s="1390"/>
      <c r="H1133" s="1398" t="s">
        <v>1114</v>
      </c>
      <c r="I1133" s="1390"/>
      <c r="J1133" s="1390"/>
      <c r="K1133" s="1391"/>
      <c r="L1133" s="1391"/>
      <c r="M1133" s="1391"/>
      <c r="N1133" s="1391"/>
      <c r="O1133" s="1391"/>
      <c r="P1133" s="1391"/>
      <c r="R1133" s="1399" t="str">
        <f>CONCATENATE(Personalizza!B372," - ",Personalizza!C372,"  ",Personalizza!D372)</f>
        <v xml:space="preserve"> -   </v>
      </c>
      <c r="S1133" s="1390"/>
      <c r="T1133" s="1398" t="s">
        <v>58</v>
      </c>
      <c r="U1133" s="1390"/>
      <c r="V1133" s="1390"/>
      <c r="W1133" s="1390"/>
      <c r="X1133" s="1390"/>
      <c r="Y1133" s="1390"/>
      <c r="Z1133" s="1390"/>
      <c r="AA1133" s="1390"/>
      <c r="AB1133" s="1390"/>
      <c r="AC1133" s="1390"/>
      <c r="AD1133" s="1390"/>
      <c r="AE1133" s="1390"/>
      <c r="AF1133" s="1390"/>
      <c r="AI1133" s="1390"/>
      <c r="AK1133" s="1390"/>
      <c r="AM1133" s="1390"/>
      <c r="AO1133" s="1390"/>
    </row>
    <row r="1134" spans="5:41" s="1388" customFormat="1" ht="12.75" hidden="1" customHeight="1">
      <c r="E1134" s="1397">
        <v>44305</v>
      </c>
      <c r="F1134" s="1390"/>
      <c r="G1134" s="1390"/>
      <c r="H1134" s="1398" t="s">
        <v>1930</v>
      </c>
      <c r="I1134" s="1390"/>
      <c r="J1134" s="1390"/>
      <c r="K1134" s="1391"/>
      <c r="L1134" s="1391"/>
      <c r="M1134" s="1391"/>
      <c r="N1134" s="1391"/>
      <c r="O1134" s="1391"/>
      <c r="P1134" s="1391"/>
      <c r="R1134" s="1399" t="str">
        <f>CONCATENATE(Personalizza!B373," - ",Personalizza!C373,"  ",Personalizza!D373)</f>
        <v xml:space="preserve"> -   </v>
      </c>
      <c r="S1134" s="1390"/>
      <c r="T1134" s="1398" t="s">
        <v>1933</v>
      </c>
      <c r="U1134" s="1390"/>
      <c r="V1134" s="1390"/>
      <c r="W1134" s="1390"/>
      <c r="X1134" s="1390"/>
      <c r="Y1134" s="1390"/>
      <c r="Z1134" s="1390"/>
      <c r="AA1134" s="1390"/>
      <c r="AB1134" s="1390"/>
      <c r="AC1134" s="1390"/>
      <c r="AD1134" s="1390"/>
      <c r="AE1134" s="1390"/>
      <c r="AF1134" s="1390"/>
      <c r="AI1134" s="1390"/>
      <c r="AK1134" s="1390"/>
      <c r="AM1134" s="1390"/>
      <c r="AO1134" s="1390"/>
    </row>
    <row r="1135" spans="5:41" s="1388" customFormat="1" ht="12.75" hidden="1" customHeight="1">
      <c r="E1135" s="1397">
        <v>44306</v>
      </c>
      <c r="F1135" s="1390"/>
      <c r="G1135" s="1390"/>
      <c r="H1135" s="1398" t="s">
        <v>1931</v>
      </c>
      <c r="I1135" s="1390"/>
      <c r="J1135" s="1390"/>
      <c r="K1135" s="1391"/>
      <c r="L1135" s="1391"/>
      <c r="M1135" s="1391"/>
      <c r="N1135" s="1391"/>
      <c r="O1135" s="1391"/>
      <c r="P1135" s="1391"/>
      <c r="R1135" s="1399" t="str">
        <f>CONCATENATE(Personalizza!B374," - ",Personalizza!C374,"  ",Personalizza!D374)</f>
        <v xml:space="preserve"> -   </v>
      </c>
      <c r="S1135" s="1390"/>
      <c r="T1135" s="1398" t="s">
        <v>114</v>
      </c>
      <c r="U1135" s="1390"/>
      <c r="V1135" s="1390"/>
      <c r="W1135" s="1390"/>
      <c r="X1135" s="1390"/>
      <c r="Y1135" s="1390"/>
      <c r="Z1135" s="1390"/>
      <c r="AA1135" s="1390"/>
      <c r="AB1135" s="1390"/>
      <c r="AC1135" s="1390"/>
      <c r="AD1135" s="1390"/>
      <c r="AE1135" s="1390"/>
      <c r="AF1135" s="1390"/>
      <c r="AI1135" s="1390"/>
      <c r="AK1135" s="1390"/>
      <c r="AM1135" s="1390"/>
      <c r="AO1135" s="1390"/>
    </row>
    <row r="1136" spans="5:41" s="1388" customFormat="1" ht="12.75" hidden="1" customHeight="1">
      <c r="E1136" s="1397">
        <v>44307</v>
      </c>
      <c r="F1136" s="1390"/>
      <c r="G1136" s="1390"/>
      <c r="H1136" s="1398" t="s">
        <v>1932</v>
      </c>
      <c r="I1136" s="1390"/>
      <c r="J1136" s="1390"/>
      <c r="K1136" s="1391"/>
      <c r="L1136" s="1391"/>
      <c r="M1136" s="1391"/>
      <c r="N1136" s="1391"/>
      <c r="O1136" s="1391"/>
      <c r="P1136" s="1391"/>
      <c r="R1136" s="1399" t="str">
        <f>CONCATENATE(Personalizza!B375," - ",Personalizza!C375,"  ",Personalizza!D375)</f>
        <v xml:space="preserve"> -   </v>
      </c>
      <c r="S1136" s="1390"/>
      <c r="T1136" s="1398" t="s">
        <v>115</v>
      </c>
      <c r="U1136" s="1390"/>
      <c r="V1136" s="1390"/>
      <c r="W1136" s="1390"/>
      <c r="X1136" s="1390"/>
      <c r="Y1136" s="1390"/>
      <c r="Z1136" s="1390"/>
      <c r="AA1136" s="1390"/>
      <c r="AB1136" s="1390"/>
      <c r="AC1136" s="1390"/>
      <c r="AD1136" s="1390"/>
      <c r="AE1136" s="1390"/>
      <c r="AF1136" s="1390"/>
      <c r="AI1136" s="1390"/>
      <c r="AK1136" s="1390"/>
      <c r="AM1136" s="1390"/>
      <c r="AO1136" s="1390"/>
    </row>
    <row r="1137" spans="5:41" s="1388" customFormat="1" ht="12.75" hidden="1" customHeight="1">
      <c r="E1137" s="1397">
        <v>44308</v>
      </c>
      <c r="F1137" s="1390"/>
      <c r="G1137" s="1390"/>
      <c r="H1137" s="1398"/>
      <c r="I1137" s="1390"/>
      <c r="J1137" s="1390"/>
      <c r="K1137" s="1391"/>
      <c r="L1137" s="1391"/>
      <c r="M1137" s="1391"/>
      <c r="N1137" s="1391"/>
      <c r="O1137" s="1391"/>
      <c r="P1137" s="1391"/>
      <c r="R1137" s="1399" t="str">
        <f>CONCATENATE(Personalizza!B376," - ",Personalizza!C376,"  ",Personalizza!D376)</f>
        <v xml:space="preserve"> -   </v>
      </c>
      <c r="S1137" s="1390"/>
      <c r="T1137" s="1398" t="s">
        <v>116</v>
      </c>
      <c r="U1137" s="1390"/>
      <c r="V1137" s="1390"/>
      <c r="W1137" s="1390"/>
      <c r="X1137" s="1390"/>
      <c r="Y1137" s="1390"/>
      <c r="Z1137" s="1390"/>
      <c r="AA1137" s="1390"/>
      <c r="AB1137" s="1390"/>
      <c r="AC1137" s="1390"/>
      <c r="AD1137" s="1390"/>
      <c r="AE1137" s="1390"/>
      <c r="AF1137" s="1390"/>
      <c r="AI1137" s="1390"/>
      <c r="AK1137" s="1390"/>
      <c r="AM1137" s="1390"/>
      <c r="AO1137" s="1390"/>
    </row>
    <row r="1138" spans="5:41" s="1388" customFormat="1" ht="12.75" hidden="1" customHeight="1">
      <c r="E1138" s="1397">
        <v>44309</v>
      </c>
      <c r="F1138" s="1390"/>
      <c r="G1138" s="1390"/>
      <c r="H1138" s="1398"/>
      <c r="I1138" s="1390"/>
      <c r="J1138" s="1390"/>
      <c r="K1138" s="1391"/>
      <c r="L1138" s="1391"/>
      <c r="M1138" s="1391"/>
      <c r="N1138" s="1391"/>
      <c r="O1138" s="1391"/>
      <c r="P1138" s="1391"/>
      <c r="R1138" s="1399" t="str">
        <f>CONCATENATE(Personalizza!B377," - ",Personalizza!C377,"  ",Personalizza!D377)</f>
        <v xml:space="preserve"> -   </v>
      </c>
      <c r="S1138" s="1390"/>
      <c r="T1138" s="1398" t="s">
        <v>117</v>
      </c>
      <c r="U1138" s="1390"/>
      <c r="V1138" s="1390"/>
      <c r="W1138" s="1390"/>
      <c r="X1138" s="1390"/>
      <c r="Y1138" s="1390"/>
      <c r="Z1138" s="1390"/>
      <c r="AA1138" s="1390"/>
      <c r="AB1138" s="1390"/>
      <c r="AC1138" s="1390"/>
      <c r="AD1138" s="1390"/>
      <c r="AE1138" s="1390"/>
      <c r="AF1138" s="1390"/>
      <c r="AI1138" s="1390"/>
      <c r="AK1138" s="1390"/>
      <c r="AM1138" s="1390"/>
      <c r="AO1138" s="1390"/>
    </row>
    <row r="1139" spans="5:41" s="1388" customFormat="1" ht="12.75" hidden="1" customHeight="1">
      <c r="E1139" s="1397">
        <v>44310</v>
      </c>
      <c r="F1139" s="1390"/>
      <c r="G1139" s="1390"/>
      <c r="H1139" s="1400"/>
      <c r="I1139" s="1390"/>
      <c r="J1139" s="1390"/>
      <c r="K1139" s="1391"/>
      <c r="L1139" s="1391"/>
      <c r="M1139" s="1391"/>
      <c r="N1139" s="1391"/>
      <c r="O1139" s="1391"/>
      <c r="P1139" s="1391"/>
      <c r="R1139" s="1399" t="str">
        <f>CONCATENATE("                    ",Personalizza!D378)</f>
        <v xml:space="preserve">                    GESTIONI ECONOMICHE</v>
      </c>
      <c r="S1139" s="1390"/>
      <c r="T1139" s="1398" t="s">
        <v>118</v>
      </c>
      <c r="U1139" s="1390"/>
      <c r="V1139" s="1390"/>
      <c r="W1139" s="1390"/>
      <c r="X1139" s="1390"/>
      <c r="Y1139" s="1390"/>
      <c r="Z1139" s="1390"/>
      <c r="AA1139" s="1390"/>
      <c r="AB1139" s="1390"/>
      <c r="AC1139" s="1390"/>
      <c r="AD1139" s="1390"/>
      <c r="AE1139" s="1390"/>
      <c r="AF1139" s="1390"/>
      <c r="AI1139" s="1390"/>
      <c r="AK1139" s="1390"/>
      <c r="AM1139" s="1390"/>
      <c r="AO1139" s="1390"/>
    </row>
    <row r="1140" spans="5:41" s="1388" customFormat="1" ht="12.75" hidden="1" customHeight="1">
      <c r="E1140" s="1397">
        <v>44311</v>
      </c>
      <c r="F1140" s="1390"/>
      <c r="G1140" s="1390"/>
      <c r="H1140" s="1400"/>
      <c r="I1140" s="1390"/>
      <c r="J1140" s="1390"/>
      <c r="K1140" s="1391"/>
      <c r="L1140" s="1391"/>
      <c r="M1140" s="1391"/>
      <c r="N1140" s="1391"/>
      <c r="O1140" s="1391"/>
      <c r="P1140" s="1391"/>
      <c r="R1140" s="1399" t="str">
        <f>CONCATENATE(Personalizza!B379," - ",Personalizza!C379,"  ",Personalizza!D379)</f>
        <v>G01 - 1  Azienda agraria</v>
      </c>
      <c r="S1140" s="1390"/>
      <c r="T1140" s="1398" t="s">
        <v>119</v>
      </c>
      <c r="U1140" s="1390"/>
      <c r="V1140" s="1390"/>
      <c r="W1140" s="1390"/>
      <c r="X1140" s="1390"/>
      <c r="Y1140" s="1390"/>
      <c r="Z1140" s="1390"/>
      <c r="AA1140" s="1390"/>
      <c r="AB1140" s="1390"/>
      <c r="AC1140" s="1390"/>
      <c r="AD1140" s="1390"/>
      <c r="AE1140" s="1390"/>
      <c r="AF1140" s="1390"/>
      <c r="AI1140" s="1390"/>
      <c r="AK1140" s="1390"/>
      <c r="AM1140" s="1390"/>
      <c r="AO1140" s="1390"/>
    </row>
    <row r="1141" spans="5:41" s="1388" customFormat="1" ht="12.75" hidden="1" customHeight="1">
      <c r="E1141" s="1397">
        <v>44312</v>
      </c>
      <c r="F1141" s="1390"/>
      <c r="G1141" s="1390"/>
      <c r="H1141" s="1400"/>
      <c r="I1141" s="1390"/>
      <c r="J1141" s="1390"/>
      <c r="K1141" s="1391"/>
      <c r="L1141" s="1391"/>
      <c r="M1141" s="1391"/>
      <c r="N1141" s="1391"/>
      <c r="O1141" s="1391"/>
      <c r="P1141" s="1391"/>
      <c r="R1141" s="1399" t="str">
        <f>CONCATENATE(Personalizza!B380," - ",Personalizza!C380,"  ",Personalizza!D380)</f>
        <v>G01 - 2  Azienda speciale</v>
      </c>
      <c r="S1141" s="1390"/>
      <c r="T1141" s="1398" t="s">
        <v>120</v>
      </c>
      <c r="U1141" s="1390"/>
      <c r="V1141" s="1390"/>
      <c r="W1141" s="1390"/>
      <c r="X1141" s="1390"/>
      <c r="Y1141" s="1390"/>
      <c r="Z1141" s="1390"/>
      <c r="AA1141" s="1390"/>
      <c r="AB1141" s="1390"/>
      <c r="AC1141" s="1390"/>
      <c r="AD1141" s="1390"/>
      <c r="AE1141" s="1390"/>
      <c r="AF1141" s="1390"/>
      <c r="AI1141" s="1390"/>
      <c r="AK1141" s="1390"/>
      <c r="AM1141" s="1390"/>
      <c r="AO1141" s="1390"/>
    </row>
    <row r="1142" spans="5:41" s="1388" customFormat="1" ht="12.75" hidden="1" customHeight="1">
      <c r="E1142" s="1397">
        <v>44313</v>
      </c>
      <c r="F1142" s="1390"/>
      <c r="G1142" s="1390"/>
      <c r="H1142" s="1400"/>
      <c r="I1142" s="1390"/>
      <c r="J1142" s="1390"/>
      <c r="K1142" s="1391"/>
      <c r="L1142" s="1391"/>
      <c r="M1142" s="1391"/>
      <c r="N1142" s="1391"/>
      <c r="O1142" s="1391"/>
      <c r="P1142" s="1391"/>
      <c r="R1142" s="1399" t="str">
        <f>CONCATENATE(Personalizza!B381," - ",Personalizza!C381,"  ",Personalizza!D381)</f>
        <v>G03 -   Attività per conto terzi</v>
      </c>
      <c r="S1142" s="1390"/>
      <c r="T1142" s="1398" t="s">
        <v>121</v>
      </c>
      <c r="U1142" s="1390"/>
      <c r="V1142" s="1390"/>
      <c r="W1142" s="1390"/>
      <c r="X1142" s="1390"/>
      <c r="Y1142" s="1390"/>
      <c r="Z1142" s="1390"/>
      <c r="AA1142" s="1390"/>
      <c r="AB1142" s="1390"/>
      <c r="AC1142" s="1390"/>
      <c r="AD1142" s="1390"/>
      <c r="AE1142" s="1390"/>
      <c r="AF1142" s="1390"/>
      <c r="AI1142" s="1390"/>
      <c r="AK1142" s="1390"/>
      <c r="AM1142" s="1390"/>
      <c r="AO1142" s="1390"/>
    </row>
    <row r="1143" spans="5:41" s="1388" customFormat="1" ht="12.75" hidden="1" customHeight="1">
      <c r="E1143" s="1397">
        <v>44314</v>
      </c>
      <c r="F1143" s="1390"/>
      <c r="G1143" s="1390"/>
      <c r="H1143" s="1400"/>
      <c r="I1143" s="1390"/>
      <c r="J1143" s="1390"/>
      <c r="K1143" s="1391"/>
      <c r="L1143" s="1391"/>
      <c r="M1143" s="1391"/>
      <c r="N1143" s="1391"/>
      <c r="O1143" s="1391"/>
      <c r="P1143" s="1391"/>
      <c r="R1143" s="1399" t="str">
        <f>CONCATENATE(Personalizza!B382," - ",Personalizza!C382,"  ",Personalizza!D382)</f>
        <v>G04 -   Attività contrattuale</v>
      </c>
      <c r="S1143" s="1390"/>
      <c r="T1143" s="1398" t="s">
        <v>855</v>
      </c>
      <c r="U1143" s="1390"/>
      <c r="V1143" s="1390"/>
      <c r="W1143" s="1390"/>
      <c r="X1143" s="1390"/>
      <c r="Y1143" s="1390"/>
      <c r="Z1143" s="1390"/>
      <c r="AA1143" s="1390"/>
      <c r="AB1143" s="1390"/>
      <c r="AC1143" s="1390"/>
      <c r="AD1143" s="1390"/>
      <c r="AE1143" s="1390"/>
      <c r="AF1143" s="1390"/>
      <c r="AI1143" s="1390"/>
      <c r="AK1143" s="1390"/>
      <c r="AM1143" s="1390"/>
      <c r="AO1143" s="1390"/>
    </row>
    <row r="1144" spans="5:41" s="1388" customFormat="1" ht="12.75" hidden="1" customHeight="1">
      <c r="E1144" s="1397">
        <v>44315</v>
      </c>
      <c r="F1144" s="1390"/>
      <c r="G1144" s="1390"/>
      <c r="H1144" s="1400"/>
      <c r="I1144" s="1390"/>
      <c r="J1144" s="1390"/>
      <c r="K1144" s="1391"/>
      <c r="L1144" s="1391"/>
      <c r="M1144" s="1391"/>
      <c r="N1144" s="1391"/>
      <c r="O1144" s="1391"/>
      <c r="P1144" s="1391"/>
      <c r="R1144" s="1399" t="str">
        <f>CONCATENATE(Personalizza!B383," - ",Personalizza!C383,"  ",Personalizza!D383)</f>
        <v xml:space="preserve"> -   </v>
      </c>
      <c r="S1144" s="1390"/>
      <c r="T1144" s="1398" t="s">
        <v>900</v>
      </c>
      <c r="U1144" s="1390"/>
      <c r="V1144" s="1390"/>
      <c r="W1144" s="1390"/>
      <c r="X1144" s="1390"/>
      <c r="Y1144" s="1390"/>
      <c r="Z1144" s="1390"/>
      <c r="AA1144" s="1390"/>
      <c r="AB1144" s="1390"/>
      <c r="AC1144" s="1390"/>
      <c r="AD1144" s="1390"/>
      <c r="AE1144" s="1390"/>
      <c r="AF1144" s="1390"/>
      <c r="AI1144" s="1390"/>
      <c r="AK1144" s="1390"/>
      <c r="AM1144" s="1390"/>
      <c r="AO1144" s="1390"/>
    </row>
    <row r="1145" spans="5:41" s="1388" customFormat="1" ht="12.75" hidden="1" customHeight="1">
      <c r="E1145" s="1397">
        <v>44316</v>
      </c>
      <c r="F1145" s="1390"/>
      <c r="G1145" s="1390"/>
      <c r="H1145" s="1400"/>
      <c r="I1145" s="1390"/>
      <c r="J1145" s="1390"/>
      <c r="K1145" s="1391"/>
      <c r="L1145" s="1391"/>
      <c r="M1145" s="1391"/>
      <c r="N1145" s="1391"/>
      <c r="O1145" s="1391"/>
      <c r="P1145" s="1391"/>
      <c r="R1145" s="1399" t="str">
        <f>CONCATENATE(Personalizza!B384," - ",Personalizza!C384,"  ",Personalizza!D384)</f>
        <v xml:space="preserve"> -   </v>
      </c>
      <c r="S1145" s="1390"/>
      <c r="T1145" s="1398" t="s">
        <v>901</v>
      </c>
      <c r="U1145" s="1390"/>
      <c r="V1145" s="1390"/>
      <c r="W1145" s="1390"/>
      <c r="X1145" s="1390"/>
      <c r="Y1145" s="1390"/>
      <c r="Z1145" s="1390"/>
      <c r="AA1145" s="1390"/>
      <c r="AB1145" s="1390"/>
      <c r="AC1145" s="1390"/>
      <c r="AD1145" s="1390"/>
      <c r="AE1145" s="1390"/>
      <c r="AF1145" s="1390"/>
      <c r="AI1145" s="1390"/>
      <c r="AK1145" s="1390"/>
      <c r="AM1145" s="1390"/>
      <c r="AO1145" s="1390"/>
    </row>
    <row r="1146" spans="5:41" s="1388" customFormat="1" ht="12.75" hidden="1" customHeight="1">
      <c r="E1146" s="1397">
        <v>44317</v>
      </c>
      <c r="F1146" s="1390"/>
      <c r="G1146" s="1390"/>
      <c r="H1146" s="1400"/>
      <c r="I1146" s="1390"/>
      <c r="J1146" s="1390"/>
      <c r="K1146" s="1391"/>
      <c r="L1146" s="1391"/>
      <c r="M1146" s="1391"/>
      <c r="N1146" s="1391"/>
      <c r="O1146" s="1391"/>
      <c r="P1146" s="1391"/>
      <c r="R1146" s="1399" t="str">
        <f>CONCATENATE(Personalizza!B385," - ",Personalizza!C385,"  ",Personalizza!D385)</f>
        <v xml:space="preserve"> -   </v>
      </c>
      <c r="S1146" s="1390"/>
      <c r="T1146" s="1398" t="s">
        <v>902</v>
      </c>
      <c r="U1146" s="1390"/>
      <c r="V1146" s="1390"/>
      <c r="W1146" s="1390"/>
      <c r="X1146" s="1390"/>
      <c r="Y1146" s="1390"/>
      <c r="Z1146" s="1390"/>
      <c r="AA1146" s="1390"/>
      <c r="AB1146" s="1390"/>
      <c r="AC1146" s="1390"/>
      <c r="AD1146" s="1390"/>
      <c r="AE1146" s="1390"/>
      <c r="AF1146" s="1390"/>
      <c r="AI1146" s="1390"/>
      <c r="AK1146" s="1390"/>
      <c r="AM1146" s="1390"/>
      <c r="AO1146" s="1390"/>
    </row>
    <row r="1147" spans="5:41" s="1388" customFormat="1" ht="12.75" hidden="1" customHeight="1">
      <c r="E1147" s="1397">
        <v>44318</v>
      </c>
      <c r="F1147" s="1390"/>
      <c r="G1147" s="1390"/>
      <c r="H1147" s="1400"/>
      <c r="I1147" s="1390"/>
      <c r="J1147" s="1390"/>
      <c r="K1147" s="1391"/>
      <c r="L1147" s="1391"/>
      <c r="M1147" s="1391"/>
      <c r="N1147" s="1391"/>
      <c r="O1147" s="1391"/>
      <c r="P1147" s="1391"/>
      <c r="R1147" s="1399" t="str">
        <f>CONCATENATE(Personalizza!B386," - ",Personalizza!C386,"  ",Personalizza!D386)</f>
        <v xml:space="preserve"> -   </v>
      </c>
      <c r="S1147" s="1390"/>
      <c r="T1147" s="1398" t="s">
        <v>903</v>
      </c>
      <c r="U1147" s="1390"/>
      <c r="V1147" s="1390"/>
      <c r="W1147" s="1390"/>
      <c r="X1147" s="1390"/>
      <c r="Y1147" s="1390"/>
      <c r="Z1147" s="1390"/>
      <c r="AA1147" s="1390"/>
      <c r="AB1147" s="1390"/>
      <c r="AC1147" s="1390"/>
      <c r="AD1147" s="1390"/>
      <c r="AE1147" s="1390"/>
      <c r="AF1147" s="1390"/>
      <c r="AI1147" s="1390"/>
      <c r="AK1147" s="1390"/>
      <c r="AM1147" s="1390"/>
      <c r="AO1147" s="1390"/>
    </row>
    <row r="1148" spans="5:41" s="1388" customFormat="1" ht="12.75" hidden="1" customHeight="1">
      <c r="E1148" s="1397">
        <v>44319</v>
      </c>
      <c r="F1148" s="1390"/>
      <c r="G1148" s="1390"/>
      <c r="H1148" s="1400"/>
      <c r="I1148" s="1390"/>
      <c r="J1148" s="1390"/>
      <c r="K1148" s="1391"/>
      <c r="L1148" s="1391"/>
      <c r="M1148" s="1391"/>
      <c r="N1148" s="1391"/>
      <c r="O1148" s="1391"/>
      <c r="P1148" s="1391"/>
      <c r="R1148" s="1399" t="str">
        <f>CONCATENATE(Personalizza!B387," - ",Personalizza!C387,"  ",Personalizza!D387)</f>
        <v xml:space="preserve"> -   </v>
      </c>
      <c r="S1148" s="1390"/>
      <c r="T1148" s="1398" t="s">
        <v>904</v>
      </c>
      <c r="U1148" s="1390"/>
      <c r="V1148" s="1390"/>
      <c r="W1148" s="1390"/>
      <c r="X1148" s="1390"/>
      <c r="Y1148" s="1390"/>
      <c r="Z1148" s="1390"/>
      <c r="AA1148" s="1390"/>
      <c r="AB1148" s="1390"/>
      <c r="AC1148" s="1390"/>
      <c r="AD1148" s="1390"/>
      <c r="AE1148" s="1390"/>
      <c r="AF1148" s="1390"/>
      <c r="AI1148" s="1390"/>
      <c r="AK1148" s="1390"/>
      <c r="AM1148" s="1390"/>
      <c r="AO1148" s="1390"/>
    </row>
    <row r="1149" spans="5:41" s="1388" customFormat="1" ht="12.75" hidden="1" customHeight="1">
      <c r="E1149" s="1397">
        <v>44320</v>
      </c>
      <c r="F1149" s="1390"/>
      <c r="G1149" s="1390"/>
      <c r="H1149" s="1400"/>
      <c r="I1149" s="1390"/>
      <c r="J1149" s="1390"/>
      <c r="K1149" s="1391"/>
      <c r="L1149" s="1391"/>
      <c r="M1149" s="1391"/>
      <c r="N1149" s="1391"/>
      <c r="O1149" s="1391"/>
      <c r="P1149" s="1391"/>
      <c r="R1149" s="1399" t="str">
        <f>CONCATENATE(Personalizza!B388," - ",Personalizza!C388,"  ",Personalizza!D388)</f>
        <v xml:space="preserve"> -   </v>
      </c>
      <c r="S1149" s="1390"/>
      <c r="T1149" s="1398" t="s">
        <v>905</v>
      </c>
      <c r="U1149" s="1390"/>
      <c r="V1149" s="1390"/>
      <c r="W1149" s="1390"/>
      <c r="X1149" s="1390"/>
      <c r="Y1149" s="1390"/>
      <c r="Z1149" s="1390"/>
      <c r="AA1149" s="1390"/>
      <c r="AB1149" s="1390"/>
      <c r="AC1149" s="1390"/>
      <c r="AD1149" s="1390"/>
      <c r="AE1149" s="1390"/>
      <c r="AF1149" s="1390"/>
      <c r="AI1149" s="1390"/>
      <c r="AK1149" s="1390"/>
      <c r="AM1149" s="1390"/>
      <c r="AO1149" s="1390"/>
    </row>
    <row r="1150" spans="5:41" s="1388" customFormat="1" ht="12.75" hidden="1" customHeight="1">
      <c r="E1150" s="1397">
        <v>44321</v>
      </c>
      <c r="F1150" s="1390"/>
      <c r="G1150" s="1390"/>
      <c r="H1150" s="1400"/>
      <c r="I1150" s="1390"/>
      <c r="J1150" s="1390"/>
      <c r="K1150" s="1391"/>
      <c r="L1150" s="1391"/>
      <c r="M1150" s="1391"/>
      <c r="N1150" s="1391"/>
      <c r="O1150" s="1391"/>
      <c r="P1150" s="1391"/>
      <c r="R1150" s="1399" t="str">
        <f>CONCATENATE(Personalizza!B389," - ",Personalizza!C389,"  ",Personalizza!D389)</f>
        <v xml:space="preserve"> -   </v>
      </c>
      <c r="S1150" s="1390"/>
      <c r="T1150" s="1398" t="s">
        <v>906</v>
      </c>
      <c r="U1150" s="1390"/>
      <c r="V1150" s="1390"/>
      <c r="W1150" s="1390"/>
      <c r="X1150" s="1390"/>
      <c r="Y1150" s="1390"/>
      <c r="Z1150" s="1390"/>
      <c r="AA1150" s="1390"/>
      <c r="AB1150" s="1390"/>
      <c r="AC1150" s="1390"/>
      <c r="AD1150" s="1390"/>
      <c r="AE1150" s="1390"/>
      <c r="AF1150" s="1390"/>
      <c r="AI1150" s="1390"/>
      <c r="AK1150" s="1390"/>
      <c r="AM1150" s="1390"/>
      <c r="AO1150" s="1390"/>
    </row>
    <row r="1151" spans="5:41" s="1388" customFormat="1" ht="12.75" hidden="1" customHeight="1">
      <c r="E1151" s="1397">
        <v>44322</v>
      </c>
      <c r="F1151" s="1390"/>
      <c r="G1151" s="1390"/>
      <c r="H1151" s="1400"/>
      <c r="I1151" s="1390"/>
      <c r="J1151" s="1390"/>
      <c r="K1151" s="1391"/>
      <c r="L1151" s="1391"/>
      <c r="M1151" s="1391"/>
      <c r="N1151" s="1391"/>
      <c r="O1151" s="1391"/>
      <c r="P1151" s="1391"/>
      <c r="R1151" s="1399" t="str">
        <f>CONCATENATE(Personalizza!B390," - ",Personalizza!C390,"  ",Personalizza!D390)</f>
        <v>R - R98  Fondo di riserva</v>
      </c>
      <c r="S1151" s="1390"/>
      <c r="T1151" s="1398" t="s">
        <v>907</v>
      </c>
      <c r="U1151" s="1390"/>
      <c r="V1151" s="1390"/>
      <c r="W1151" s="1390"/>
      <c r="X1151" s="1390"/>
      <c r="Y1151" s="1390"/>
      <c r="Z1151" s="1390"/>
      <c r="AA1151" s="1390"/>
      <c r="AB1151" s="1390"/>
      <c r="AC1151" s="1390"/>
      <c r="AD1151" s="1390"/>
      <c r="AE1151" s="1390"/>
      <c r="AF1151" s="1390"/>
      <c r="AI1151" s="1390"/>
      <c r="AK1151" s="1390"/>
      <c r="AM1151" s="1390"/>
      <c r="AO1151" s="1390"/>
    </row>
    <row r="1152" spans="5:41" s="1388" customFormat="1" ht="12.75" hidden="1" customHeight="1">
      <c r="E1152" s="1397">
        <v>44323</v>
      </c>
      <c r="F1152" s="1390"/>
      <c r="G1152" s="1390"/>
      <c r="H1152" s="1400"/>
      <c r="I1152" s="1390"/>
      <c r="J1152" s="1390"/>
      <c r="K1152" s="1391"/>
      <c r="L1152" s="1391"/>
      <c r="M1152" s="1391"/>
      <c r="N1152" s="1391"/>
      <c r="O1152" s="1391"/>
      <c r="P1152" s="1391"/>
      <c r="R1152" s="1399" t="str">
        <f>CONCATENATE("                    ",Personalizza!D391)</f>
        <v xml:space="preserve">                    </v>
      </c>
      <c r="S1152" s="1390"/>
      <c r="T1152" s="1398" t="s">
        <v>1933</v>
      </c>
      <c r="U1152" s="1390"/>
      <c r="V1152" s="1390"/>
      <c r="W1152" s="1390"/>
      <c r="X1152" s="1390"/>
      <c r="Y1152" s="1390"/>
      <c r="Z1152" s="1390"/>
      <c r="AA1152" s="1390"/>
      <c r="AB1152" s="1390"/>
      <c r="AC1152" s="1390"/>
      <c r="AD1152" s="1390"/>
      <c r="AE1152" s="1390"/>
      <c r="AF1152" s="1390"/>
      <c r="AI1152" s="1390"/>
      <c r="AK1152" s="1390"/>
      <c r="AM1152" s="1390"/>
      <c r="AO1152" s="1390"/>
    </row>
    <row r="1153" spans="5:41" s="1388" customFormat="1" ht="12.75" hidden="1" customHeight="1">
      <c r="E1153" s="1397">
        <v>44324</v>
      </c>
      <c r="F1153" s="1390"/>
      <c r="G1153" s="1390"/>
      <c r="H1153" s="1400"/>
      <c r="I1153" s="1390"/>
      <c r="J1153" s="1390"/>
      <c r="K1153" s="1391"/>
      <c r="L1153" s="1391"/>
      <c r="M1153" s="1391"/>
      <c r="N1153" s="1391"/>
      <c r="O1153" s="1391"/>
      <c r="P1153" s="1391"/>
      <c r="R1153" s="1390"/>
      <c r="S1153" s="1390"/>
      <c r="T1153" s="1398" t="s">
        <v>908</v>
      </c>
      <c r="U1153" s="1390"/>
      <c r="V1153" s="1390"/>
      <c r="W1153" s="1390"/>
      <c r="X1153" s="1390"/>
      <c r="Y1153" s="1390"/>
      <c r="Z1153" s="1390"/>
      <c r="AA1153" s="1390"/>
      <c r="AB1153" s="1390"/>
      <c r="AC1153" s="1390"/>
      <c r="AD1153" s="1390"/>
      <c r="AE1153" s="1390"/>
      <c r="AF1153" s="1390"/>
      <c r="AI1153" s="1390"/>
      <c r="AK1153" s="1390"/>
      <c r="AM1153" s="1390"/>
      <c r="AO1153" s="1390"/>
    </row>
    <row r="1154" spans="5:41" s="1388" customFormat="1" ht="12.75" hidden="1" customHeight="1">
      <c r="E1154" s="1397">
        <v>44325</v>
      </c>
      <c r="F1154" s="1390"/>
      <c r="G1154" s="1390"/>
      <c r="H1154" s="1400"/>
      <c r="I1154" s="1390"/>
      <c r="J1154" s="1390"/>
      <c r="K1154" s="1391"/>
      <c r="L1154" s="1391"/>
      <c r="M1154" s="1391"/>
      <c r="N1154" s="1391"/>
      <c r="O1154" s="1391"/>
      <c r="P1154" s="1391"/>
      <c r="R1154" s="1390"/>
      <c r="S1154" s="1390"/>
      <c r="T1154" s="1398" t="s">
        <v>601</v>
      </c>
      <c r="U1154" s="1390"/>
      <c r="V1154" s="1390"/>
      <c r="W1154" s="1390"/>
      <c r="X1154" s="1390"/>
      <c r="Y1154" s="1390"/>
      <c r="Z1154" s="1390"/>
      <c r="AA1154" s="1390"/>
      <c r="AB1154" s="1390"/>
      <c r="AC1154" s="1390"/>
      <c r="AD1154" s="1390"/>
      <c r="AE1154" s="1390"/>
      <c r="AF1154" s="1390"/>
      <c r="AI1154" s="1390"/>
      <c r="AK1154" s="1390"/>
      <c r="AM1154" s="1390"/>
      <c r="AO1154" s="1390"/>
    </row>
    <row r="1155" spans="5:41" s="1388" customFormat="1" ht="12.75" hidden="1" customHeight="1">
      <c r="E1155" s="1397">
        <v>44326</v>
      </c>
      <c r="F1155" s="1390"/>
      <c r="G1155" s="1390"/>
      <c r="H1155" s="1400"/>
      <c r="I1155" s="1390"/>
      <c r="J1155" s="1390"/>
      <c r="K1155" s="1391"/>
      <c r="L1155" s="1391"/>
      <c r="M1155" s="1391"/>
      <c r="N1155" s="1391"/>
      <c r="O1155" s="1391"/>
      <c r="P1155" s="1391"/>
      <c r="R1155" s="1390"/>
      <c r="S1155" s="1390"/>
      <c r="T1155" s="1398" t="s">
        <v>602</v>
      </c>
      <c r="U1155" s="1390"/>
      <c r="V1155" s="1390"/>
      <c r="W1155" s="1390"/>
      <c r="X1155" s="1390"/>
      <c r="Y1155" s="1390"/>
      <c r="Z1155" s="1390"/>
      <c r="AA1155" s="1390"/>
      <c r="AB1155" s="1390"/>
      <c r="AC1155" s="1390"/>
      <c r="AD1155" s="1390"/>
      <c r="AE1155" s="1390"/>
      <c r="AF1155" s="1390"/>
      <c r="AI1155" s="1390"/>
      <c r="AK1155" s="1390"/>
      <c r="AM1155" s="1390"/>
      <c r="AO1155" s="1390"/>
    </row>
    <row r="1156" spans="5:41" s="1388" customFormat="1" ht="12.75" hidden="1" customHeight="1">
      <c r="E1156" s="1397">
        <v>44327</v>
      </c>
      <c r="F1156" s="1390"/>
      <c r="G1156" s="1390"/>
      <c r="H1156" s="1400"/>
      <c r="I1156" s="1390"/>
      <c r="J1156" s="1390"/>
      <c r="K1156" s="1391"/>
      <c r="L1156" s="1391"/>
      <c r="M1156" s="1391"/>
      <c r="N1156" s="1391"/>
      <c r="O1156" s="1391"/>
      <c r="P1156" s="1391"/>
      <c r="R1156" s="1390"/>
      <c r="S1156" s="1390"/>
      <c r="T1156" s="1398" t="s">
        <v>1933</v>
      </c>
      <c r="U1156" s="1390"/>
      <c r="V1156" s="1390"/>
      <c r="W1156" s="1390"/>
      <c r="X1156" s="1390"/>
      <c r="Y1156" s="1390"/>
      <c r="Z1156" s="1390"/>
      <c r="AA1156" s="1390"/>
      <c r="AB1156" s="1390"/>
      <c r="AC1156" s="1390"/>
      <c r="AD1156" s="1390"/>
      <c r="AE1156" s="1390"/>
      <c r="AF1156" s="1390"/>
      <c r="AI1156" s="1390"/>
      <c r="AK1156" s="1390"/>
      <c r="AM1156" s="1390"/>
      <c r="AO1156" s="1390"/>
    </row>
    <row r="1157" spans="5:41" s="1388" customFormat="1" ht="12.75" hidden="1" customHeight="1">
      <c r="E1157" s="1397">
        <v>44328</v>
      </c>
      <c r="F1157" s="1390"/>
      <c r="G1157" s="1390"/>
      <c r="H1157" s="1400"/>
      <c r="I1157" s="1390"/>
      <c r="J1157" s="1390"/>
      <c r="K1157" s="1391"/>
      <c r="L1157" s="1391"/>
      <c r="M1157" s="1391"/>
      <c r="N1157" s="1391"/>
      <c r="O1157" s="1391"/>
      <c r="P1157" s="1391"/>
      <c r="R1157" s="1390"/>
      <c r="S1157" s="1390"/>
      <c r="T1157" s="1398" t="s">
        <v>603</v>
      </c>
      <c r="U1157" s="1390"/>
      <c r="V1157" s="1390"/>
      <c r="W1157" s="1390"/>
      <c r="X1157" s="1390"/>
      <c r="Y1157" s="1390"/>
      <c r="Z1157" s="1390"/>
      <c r="AA1157" s="1390"/>
      <c r="AB1157" s="1390"/>
      <c r="AC1157" s="1390"/>
      <c r="AD1157" s="1390"/>
      <c r="AE1157" s="1390"/>
      <c r="AF1157" s="1390"/>
      <c r="AI1157" s="1390"/>
      <c r="AK1157" s="1390"/>
      <c r="AM1157" s="1390"/>
      <c r="AO1157" s="1390"/>
    </row>
    <row r="1158" spans="5:41" s="1388" customFormat="1" ht="12.75" hidden="1" customHeight="1">
      <c r="E1158" s="1397">
        <v>44329</v>
      </c>
      <c r="F1158" s="1390"/>
      <c r="G1158" s="1390"/>
      <c r="H1158" s="1400"/>
      <c r="I1158" s="1390"/>
      <c r="J1158" s="1390"/>
      <c r="K1158" s="1391"/>
      <c r="L1158" s="1391"/>
      <c r="M1158" s="1391"/>
      <c r="N1158" s="1391"/>
      <c r="O1158" s="1391"/>
      <c r="P1158" s="1391"/>
      <c r="R1158" s="1390"/>
      <c r="S1158" s="1390"/>
      <c r="T1158" s="1398" t="s">
        <v>604</v>
      </c>
      <c r="U1158" s="1390"/>
      <c r="V1158" s="1390"/>
      <c r="W1158" s="1390"/>
      <c r="X1158" s="1390"/>
      <c r="Y1158" s="1390"/>
      <c r="Z1158" s="1390"/>
      <c r="AA1158" s="1390"/>
      <c r="AB1158" s="1390"/>
      <c r="AC1158" s="1390"/>
      <c r="AD1158" s="1390"/>
      <c r="AE1158" s="1390"/>
      <c r="AF1158" s="1390"/>
      <c r="AI1158" s="1390"/>
      <c r="AK1158" s="1390"/>
      <c r="AM1158" s="1390"/>
      <c r="AO1158" s="1390"/>
    </row>
    <row r="1159" spans="5:41" s="1388" customFormat="1" ht="12.75" hidden="1" customHeight="1">
      <c r="E1159" s="1397">
        <v>44330</v>
      </c>
      <c r="F1159" s="1390"/>
      <c r="G1159" s="1390"/>
      <c r="H1159" s="1400"/>
      <c r="I1159" s="1390"/>
      <c r="J1159" s="1390"/>
      <c r="K1159" s="1391"/>
      <c r="L1159" s="1391"/>
      <c r="M1159" s="1391"/>
      <c r="N1159" s="1391"/>
      <c r="O1159" s="1391"/>
      <c r="P1159" s="1391"/>
      <c r="R1159" s="1390"/>
      <c r="S1159" s="1390"/>
      <c r="T1159" s="1398" t="s">
        <v>605</v>
      </c>
      <c r="U1159" s="1390"/>
      <c r="V1159" s="1390"/>
      <c r="W1159" s="1390"/>
      <c r="X1159" s="1390"/>
      <c r="Y1159" s="1390"/>
      <c r="Z1159" s="1390"/>
      <c r="AA1159" s="1390"/>
      <c r="AB1159" s="1390"/>
      <c r="AC1159" s="1390"/>
      <c r="AD1159" s="1390"/>
      <c r="AE1159" s="1390"/>
      <c r="AF1159" s="1390"/>
      <c r="AI1159" s="1390"/>
      <c r="AK1159" s="1390"/>
      <c r="AM1159" s="1390"/>
      <c r="AO1159" s="1390"/>
    </row>
    <row r="1160" spans="5:41" s="1388" customFormat="1" ht="12.75" hidden="1" customHeight="1">
      <c r="E1160" s="1397">
        <v>44331</v>
      </c>
      <c r="F1160" s="1390"/>
      <c r="G1160" s="1390"/>
      <c r="H1160" s="1400"/>
      <c r="I1160" s="1390"/>
      <c r="J1160" s="1390"/>
      <c r="K1160" s="1391"/>
      <c r="L1160" s="1391"/>
      <c r="M1160" s="1391"/>
      <c r="N1160" s="1391"/>
      <c r="O1160" s="1391"/>
      <c r="P1160" s="1391"/>
      <c r="R1160" s="1390"/>
      <c r="S1160" s="1390"/>
      <c r="T1160" s="1398" t="s">
        <v>606</v>
      </c>
      <c r="U1160" s="1390"/>
      <c r="V1160" s="1390"/>
      <c r="W1160" s="1390"/>
      <c r="X1160" s="1390"/>
      <c r="Y1160" s="1390"/>
      <c r="Z1160" s="1390"/>
      <c r="AA1160" s="1390"/>
      <c r="AB1160" s="1390"/>
      <c r="AC1160" s="1390"/>
      <c r="AD1160" s="1390"/>
      <c r="AE1160" s="1390"/>
      <c r="AF1160" s="1390"/>
      <c r="AI1160" s="1390"/>
      <c r="AK1160" s="1390"/>
      <c r="AM1160" s="1390"/>
      <c r="AO1160" s="1390"/>
    </row>
    <row r="1161" spans="5:41" s="1388" customFormat="1" ht="12.75" hidden="1" customHeight="1">
      <c r="E1161" s="1397">
        <v>44332</v>
      </c>
      <c r="F1161" s="1390"/>
      <c r="G1161" s="1390"/>
      <c r="H1161" s="1400"/>
      <c r="I1161" s="1390"/>
      <c r="J1161" s="1390"/>
      <c r="K1161" s="1391"/>
      <c r="L1161" s="1391"/>
      <c r="M1161" s="1391"/>
      <c r="N1161" s="1391"/>
      <c r="O1161" s="1391"/>
      <c r="P1161" s="1391"/>
      <c r="R1161" s="1390"/>
      <c r="S1161" s="1390"/>
      <c r="T1161" s="1398" t="s">
        <v>398</v>
      </c>
      <c r="U1161" s="1390"/>
      <c r="V1161" s="1390"/>
      <c r="W1161" s="1390"/>
      <c r="X1161" s="1390"/>
      <c r="Y1161" s="1390"/>
      <c r="Z1161" s="1390"/>
      <c r="AA1161" s="1390"/>
      <c r="AB1161" s="1390"/>
      <c r="AC1161" s="1390"/>
      <c r="AD1161" s="1390"/>
      <c r="AE1161" s="1390"/>
      <c r="AF1161" s="1390"/>
      <c r="AI1161" s="1390"/>
      <c r="AK1161" s="1390"/>
      <c r="AM1161" s="1390"/>
      <c r="AO1161" s="1390"/>
    </row>
    <row r="1162" spans="5:41" s="1388" customFormat="1" ht="12.75" hidden="1" customHeight="1">
      <c r="E1162" s="1397">
        <v>44333</v>
      </c>
      <c r="F1162" s="1390"/>
      <c r="G1162" s="1390"/>
      <c r="H1162" s="1400"/>
      <c r="I1162" s="1390"/>
      <c r="J1162" s="1390"/>
      <c r="K1162" s="1391"/>
      <c r="L1162" s="1391"/>
      <c r="M1162" s="1391"/>
      <c r="N1162" s="1391"/>
      <c r="O1162" s="1391"/>
      <c r="P1162" s="1391"/>
      <c r="R1162" s="1390"/>
      <c r="S1162" s="1390"/>
      <c r="T1162" s="1398" t="s">
        <v>1933</v>
      </c>
      <c r="U1162" s="1390"/>
      <c r="V1162" s="1390"/>
      <c r="W1162" s="1390"/>
      <c r="X1162" s="1390"/>
      <c r="Y1162" s="1390"/>
      <c r="Z1162" s="1390"/>
      <c r="AA1162" s="1390"/>
      <c r="AB1162" s="1390"/>
      <c r="AC1162" s="1390"/>
      <c r="AD1162" s="1390"/>
      <c r="AE1162" s="1390"/>
      <c r="AF1162" s="1390"/>
      <c r="AI1162" s="1390"/>
      <c r="AK1162" s="1390"/>
      <c r="AM1162" s="1390"/>
      <c r="AO1162" s="1390"/>
    </row>
    <row r="1163" spans="5:41" s="1388" customFormat="1" ht="12.75" hidden="1" customHeight="1">
      <c r="E1163" s="1397">
        <v>44334</v>
      </c>
      <c r="F1163" s="1390"/>
      <c r="G1163" s="1390"/>
      <c r="H1163" s="1400"/>
      <c r="I1163" s="1390"/>
      <c r="J1163" s="1390"/>
      <c r="K1163" s="1391"/>
      <c r="L1163" s="1391"/>
      <c r="M1163" s="1391"/>
      <c r="N1163" s="1391"/>
      <c r="O1163" s="1391"/>
      <c r="P1163" s="1391"/>
      <c r="R1163" s="1390"/>
      <c r="S1163" s="1390"/>
      <c r="T1163" s="1398" t="s">
        <v>399</v>
      </c>
      <c r="U1163" s="1390"/>
      <c r="V1163" s="1390"/>
      <c r="W1163" s="1390"/>
      <c r="X1163" s="1390"/>
      <c r="Y1163" s="1390"/>
      <c r="Z1163" s="1390"/>
      <c r="AA1163" s="1390"/>
      <c r="AB1163" s="1390"/>
      <c r="AC1163" s="1390"/>
      <c r="AD1163" s="1390"/>
      <c r="AE1163" s="1390"/>
      <c r="AF1163" s="1390"/>
      <c r="AI1163" s="1390"/>
      <c r="AK1163" s="1390"/>
      <c r="AM1163" s="1390"/>
      <c r="AO1163" s="1390"/>
    </row>
    <row r="1164" spans="5:41" s="1388" customFormat="1" ht="12.75" hidden="1" customHeight="1">
      <c r="E1164" s="1397">
        <v>44335</v>
      </c>
      <c r="F1164" s="1390"/>
      <c r="G1164" s="1390"/>
      <c r="H1164" s="1400"/>
      <c r="I1164" s="1390"/>
      <c r="J1164" s="1390"/>
      <c r="K1164" s="1391"/>
      <c r="L1164" s="1391"/>
      <c r="M1164" s="1391"/>
      <c r="N1164" s="1391"/>
      <c r="O1164" s="1391"/>
      <c r="P1164" s="1391"/>
      <c r="R1164" s="1390"/>
      <c r="S1164" s="1390"/>
      <c r="T1164" s="1398" t="s">
        <v>400</v>
      </c>
      <c r="U1164" s="1390"/>
      <c r="V1164" s="1390"/>
      <c r="W1164" s="1390"/>
      <c r="X1164" s="1390"/>
      <c r="Y1164" s="1390"/>
      <c r="Z1164" s="1390"/>
      <c r="AA1164" s="1390"/>
      <c r="AB1164" s="1390"/>
      <c r="AC1164" s="1390"/>
      <c r="AD1164" s="1390"/>
      <c r="AE1164" s="1390"/>
      <c r="AF1164" s="1390"/>
      <c r="AI1164" s="1390"/>
      <c r="AK1164" s="1390"/>
      <c r="AM1164" s="1390"/>
      <c r="AO1164" s="1390"/>
    </row>
    <row r="1165" spans="5:41" s="1388" customFormat="1" ht="12.75" hidden="1" customHeight="1">
      <c r="E1165" s="1397">
        <v>44336</v>
      </c>
      <c r="F1165" s="1390"/>
      <c r="G1165" s="1390"/>
      <c r="H1165" s="1400"/>
      <c r="I1165" s="1390"/>
      <c r="J1165" s="1390"/>
      <c r="K1165" s="1391"/>
      <c r="L1165" s="1391"/>
      <c r="M1165" s="1391"/>
      <c r="N1165" s="1391"/>
      <c r="O1165" s="1391"/>
      <c r="P1165" s="1391"/>
      <c r="R1165" s="1390"/>
      <c r="S1165" s="1390"/>
      <c r="T1165" s="1398" t="s">
        <v>401</v>
      </c>
      <c r="U1165" s="1390"/>
      <c r="V1165" s="1390"/>
      <c r="W1165" s="1390"/>
      <c r="X1165" s="1390"/>
      <c r="Y1165" s="1390"/>
      <c r="Z1165" s="1390"/>
      <c r="AA1165" s="1390"/>
      <c r="AB1165" s="1390"/>
      <c r="AC1165" s="1390"/>
      <c r="AD1165" s="1390"/>
      <c r="AE1165" s="1390"/>
      <c r="AF1165" s="1390"/>
      <c r="AI1165" s="1390"/>
      <c r="AK1165" s="1390"/>
      <c r="AM1165" s="1390"/>
      <c r="AO1165" s="1390"/>
    </row>
    <row r="1166" spans="5:41" s="1388" customFormat="1" ht="12.75" hidden="1" customHeight="1">
      <c r="E1166" s="1397">
        <v>44337</v>
      </c>
      <c r="F1166" s="1390"/>
      <c r="G1166" s="1390"/>
      <c r="H1166" s="1400"/>
      <c r="I1166" s="1390"/>
      <c r="J1166" s="1390"/>
      <c r="K1166" s="1391"/>
      <c r="L1166" s="1391"/>
      <c r="M1166" s="1391"/>
      <c r="N1166" s="1391"/>
      <c r="O1166" s="1391"/>
      <c r="P1166" s="1391"/>
      <c r="R1166" s="1390"/>
      <c r="S1166" s="1390"/>
      <c r="T1166" s="1398" t="s">
        <v>1807</v>
      </c>
      <c r="U1166" s="1390"/>
      <c r="V1166" s="1390"/>
      <c r="W1166" s="1390"/>
      <c r="X1166" s="1390"/>
      <c r="Y1166" s="1390"/>
      <c r="Z1166" s="1390"/>
      <c r="AA1166" s="1390"/>
      <c r="AB1166" s="1390"/>
      <c r="AC1166" s="1390"/>
      <c r="AD1166" s="1390"/>
      <c r="AE1166" s="1390"/>
      <c r="AF1166" s="1390"/>
      <c r="AI1166" s="1390"/>
      <c r="AK1166" s="1390"/>
      <c r="AM1166" s="1390"/>
      <c r="AO1166" s="1390"/>
    </row>
    <row r="1167" spans="5:41" s="1388" customFormat="1" ht="12.75" hidden="1" customHeight="1">
      <c r="E1167" s="1397">
        <v>44338</v>
      </c>
      <c r="F1167" s="1390"/>
      <c r="G1167" s="1390"/>
      <c r="H1167" s="1400"/>
      <c r="I1167" s="1390"/>
      <c r="J1167" s="1390"/>
      <c r="K1167" s="1391"/>
      <c r="L1167" s="1391"/>
      <c r="M1167" s="1391"/>
      <c r="N1167" s="1391"/>
      <c r="O1167" s="1391"/>
      <c r="P1167" s="1391"/>
      <c r="R1167" s="1390"/>
      <c r="S1167" s="1390"/>
      <c r="T1167" s="1398" t="s">
        <v>1808</v>
      </c>
      <c r="U1167" s="1390"/>
      <c r="V1167" s="1390"/>
      <c r="W1167" s="1390"/>
      <c r="X1167" s="1390"/>
      <c r="Y1167" s="1390"/>
      <c r="Z1167" s="1390"/>
      <c r="AA1167" s="1390"/>
      <c r="AB1167" s="1390"/>
      <c r="AC1167" s="1390"/>
      <c r="AD1167" s="1390"/>
      <c r="AE1167" s="1390"/>
      <c r="AF1167" s="1390"/>
      <c r="AI1167" s="1390"/>
      <c r="AK1167" s="1390"/>
      <c r="AM1167" s="1390"/>
      <c r="AO1167" s="1390"/>
    </row>
    <row r="1168" spans="5:41" s="1388" customFormat="1" ht="12.75" hidden="1" customHeight="1">
      <c r="E1168" s="1397">
        <v>44339</v>
      </c>
      <c r="F1168" s="1390"/>
      <c r="G1168" s="1390"/>
      <c r="H1168" s="1400"/>
      <c r="I1168" s="1390"/>
      <c r="J1168" s="1390"/>
      <c r="K1168" s="1391"/>
      <c r="L1168" s="1391"/>
      <c r="M1168" s="1391"/>
      <c r="N1168" s="1391"/>
      <c r="O1168" s="1391"/>
      <c r="P1168" s="1391"/>
      <c r="R1168" s="1390"/>
      <c r="S1168" s="1390"/>
      <c r="T1168" s="1398" t="s">
        <v>1528</v>
      </c>
      <c r="U1168" s="1390"/>
      <c r="V1168" s="1390"/>
      <c r="W1168" s="1390"/>
      <c r="X1168" s="1390"/>
      <c r="Y1168" s="1390"/>
      <c r="Z1168" s="1390"/>
      <c r="AA1168" s="1390"/>
      <c r="AB1168" s="1390"/>
      <c r="AC1168" s="1390"/>
      <c r="AD1168" s="1390"/>
      <c r="AE1168" s="1390"/>
      <c r="AF1168" s="1390"/>
      <c r="AI1168" s="1390"/>
      <c r="AK1168" s="1390"/>
      <c r="AM1168" s="1390"/>
      <c r="AO1168" s="1390"/>
    </row>
    <row r="1169" spans="5:41" s="1388" customFormat="1" ht="12.75" hidden="1" customHeight="1">
      <c r="E1169" s="1397">
        <v>44340</v>
      </c>
      <c r="F1169" s="1390"/>
      <c r="G1169" s="1390"/>
      <c r="H1169" s="1400"/>
      <c r="I1169" s="1390"/>
      <c r="J1169" s="1390"/>
      <c r="K1169" s="1391"/>
      <c r="L1169" s="1391"/>
      <c r="M1169" s="1391"/>
      <c r="N1169" s="1391"/>
      <c r="O1169" s="1391"/>
      <c r="P1169" s="1391"/>
      <c r="R1169" s="1390"/>
      <c r="S1169" s="1390"/>
      <c r="T1169" s="1398" t="s">
        <v>1177</v>
      </c>
      <c r="U1169" s="1390"/>
      <c r="V1169" s="1390"/>
      <c r="W1169" s="1390"/>
      <c r="X1169" s="1390"/>
      <c r="Y1169" s="1390"/>
      <c r="Z1169" s="1390"/>
      <c r="AA1169" s="1390"/>
      <c r="AB1169" s="1390"/>
      <c r="AC1169" s="1390"/>
      <c r="AD1169" s="1390"/>
      <c r="AE1169" s="1390"/>
      <c r="AF1169" s="1390"/>
      <c r="AI1169" s="1390"/>
      <c r="AK1169" s="1390"/>
      <c r="AM1169" s="1390"/>
      <c r="AO1169" s="1390"/>
    </row>
    <row r="1170" spans="5:41" s="1388" customFormat="1" ht="12.75" hidden="1" customHeight="1">
      <c r="E1170" s="1397">
        <v>44341</v>
      </c>
      <c r="F1170" s="1390"/>
      <c r="G1170" s="1390"/>
      <c r="H1170" s="1400"/>
      <c r="I1170" s="1390"/>
      <c r="J1170" s="1390"/>
      <c r="K1170" s="1391"/>
      <c r="L1170" s="1391"/>
      <c r="M1170" s="1391"/>
      <c r="N1170" s="1391"/>
      <c r="O1170" s="1391"/>
      <c r="P1170" s="1391"/>
      <c r="R1170" s="1390"/>
      <c r="S1170" s="1390"/>
      <c r="T1170" s="1398" t="s">
        <v>546</v>
      </c>
      <c r="U1170" s="1390"/>
      <c r="V1170" s="1390"/>
      <c r="W1170" s="1390"/>
      <c r="X1170" s="1390"/>
      <c r="Y1170" s="1390"/>
      <c r="Z1170" s="1390"/>
      <c r="AA1170" s="1390"/>
      <c r="AB1170" s="1390"/>
      <c r="AC1170" s="1390"/>
      <c r="AD1170" s="1390"/>
      <c r="AE1170" s="1390"/>
      <c r="AF1170" s="1390"/>
      <c r="AI1170" s="1390"/>
      <c r="AK1170" s="1390"/>
      <c r="AM1170" s="1390"/>
      <c r="AO1170" s="1390"/>
    </row>
    <row r="1171" spans="5:41" s="1388" customFormat="1" ht="12.75" hidden="1" customHeight="1">
      <c r="E1171" s="1397">
        <v>44342</v>
      </c>
      <c r="F1171" s="1390"/>
      <c r="G1171" s="1390"/>
      <c r="H1171" s="1400"/>
      <c r="I1171" s="1390"/>
      <c r="J1171" s="1390"/>
      <c r="K1171" s="1391"/>
      <c r="L1171" s="1391"/>
      <c r="M1171" s="1391"/>
      <c r="N1171" s="1391"/>
      <c r="O1171" s="1391"/>
      <c r="P1171" s="1391"/>
      <c r="R1171" s="1390"/>
      <c r="S1171" s="1390"/>
      <c r="T1171" s="1398" t="s">
        <v>547</v>
      </c>
      <c r="U1171" s="1390"/>
      <c r="V1171" s="1390"/>
      <c r="W1171" s="1390"/>
      <c r="X1171" s="1390"/>
      <c r="Y1171" s="1390"/>
      <c r="Z1171" s="1390"/>
      <c r="AA1171" s="1390"/>
      <c r="AB1171" s="1390"/>
      <c r="AC1171" s="1390"/>
      <c r="AD1171" s="1390"/>
      <c r="AE1171" s="1390"/>
      <c r="AF1171" s="1390"/>
      <c r="AI1171" s="1390"/>
      <c r="AK1171" s="1390"/>
      <c r="AM1171" s="1390"/>
      <c r="AO1171" s="1390"/>
    </row>
    <row r="1172" spans="5:41" s="1388" customFormat="1" ht="12.75" hidden="1" customHeight="1">
      <c r="E1172" s="1397">
        <v>44343</v>
      </c>
      <c r="F1172" s="1390"/>
      <c r="G1172" s="1390"/>
      <c r="H1172" s="1400"/>
      <c r="I1172" s="1390"/>
      <c r="J1172" s="1390"/>
      <c r="K1172" s="1391"/>
      <c r="L1172" s="1391"/>
      <c r="M1172" s="1391"/>
      <c r="N1172" s="1391"/>
      <c r="O1172" s="1391"/>
      <c r="P1172" s="1391"/>
      <c r="R1172" s="1390"/>
      <c r="S1172" s="1390"/>
      <c r="T1172" s="1398" t="s">
        <v>1933</v>
      </c>
      <c r="U1172" s="1390"/>
      <c r="V1172" s="1390"/>
      <c r="W1172" s="1390"/>
      <c r="X1172" s="1390"/>
      <c r="Y1172" s="1390"/>
      <c r="Z1172" s="1390"/>
      <c r="AA1172" s="1390"/>
      <c r="AB1172" s="1390"/>
      <c r="AC1172" s="1390"/>
      <c r="AD1172" s="1390"/>
      <c r="AE1172" s="1390"/>
      <c r="AF1172" s="1390"/>
      <c r="AI1172" s="1390"/>
      <c r="AK1172" s="1390"/>
      <c r="AM1172" s="1390"/>
      <c r="AO1172" s="1390"/>
    </row>
    <row r="1173" spans="5:41" s="1388" customFormat="1" ht="12.75" hidden="1" customHeight="1">
      <c r="E1173" s="1397">
        <v>44344</v>
      </c>
      <c r="F1173" s="1390"/>
      <c r="G1173" s="1390"/>
      <c r="H1173" s="1390"/>
      <c r="I1173" s="1390"/>
      <c r="J1173" s="1390"/>
      <c r="K1173" s="1391"/>
      <c r="L1173" s="1391"/>
      <c r="M1173" s="1391"/>
      <c r="N1173" s="1391"/>
      <c r="O1173" s="1391"/>
      <c r="P1173" s="1391"/>
      <c r="R1173" s="1390"/>
      <c r="S1173" s="1390"/>
      <c r="T1173" s="1398" t="s">
        <v>548</v>
      </c>
      <c r="U1173" s="1390"/>
      <c r="V1173" s="1390"/>
      <c r="W1173" s="1390"/>
      <c r="X1173" s="1390"/>
      <c r="Y1173" s="1390"/>
      <c r="Z1173" s="1390"/>
      <c r="AA1173" s="1390"/>
      <c r="AB1173" s="1390"/>
      <c r="AC1173" s="1390"/>
      <c r="AD1173" s="1390"/>
      <c r="AE1173" s="1390"/>
      <c r="AF1173" s="1390"/>
      <c r="AI1173" s="1390"/>
      <c r="AK1173" s="1390"/>
      <c r="AM1173" s="1390"/>
      <c r="AO1173" s="1390"/>
    </row>
    <row r="1174" spans="5:41" s="1388" customFormat="1" ht="12.75" hidden="1" customHeight="1">
      <c r="E1174" s="1397">
        <v>44345</v>
      </c>
      <c r="F1174" s="1390"/>
      <c r="G1174" s="1390"/>
      <c r="H1174" s="1390"/>
      <c r="I1174" s="1390"/>
      <c r="J1174" s="1390"/>
      <c r="K1174" s="1391"/>
      <c r="L1174" s="1391"/>
      <c r="M1174" s="1391"/>
      <c r="N1174" s="1391"/>
      <c r="O1174" s="1391"/>
      <c r="P1174" s="1391"/>
      <c r="R1174" s="1390"/>
      <c r="S1174" s="1390"/>
      <c r="T1174" s="1398" t="s">
        <v>549</v>
      </c>
      <c r="U1174" s="1390"/>
      <c r="V1174" s="1390"/>
      <c r="W1174" s="1390"/>
      <c r="X1174" s="1390"/>
      <c r="Y1174" s="1390"/>
      <c r="Z1174" s="1390"/>
      <c r="AA1174" s="1390"/>
      <c r="AB1174" s="1390"/>
      <c r="AC1174" s="1390"/>
      <c r="AD1174" s="1390"/>
      <c r="AE1174" s="1390"/>
      <c r="AF1174" s="1390"/>
      <c r="AI1174" s="1390"/>
      <c r="AK1174" s="1390"/>
      <c r="AM1174" s="1390"/>
      <c r="AO1174" s="1390"/>
    </row>
    <row r="1175" spans="5:41" s="1388" customFormat="1" ht="12.75" hidden="1" customHeight="1">
      <c r="E1175" s="1397">
        <v>44346</v>
      </c>
      <c r="F1175" s="1390"/>
      <c r="G1175" s="1390"/>
      <c r="H1175" s="1390"/>
      <c r="I1175" s="1390"/>
      <c r="J1175" s="1390"/>
      <c r="K1175" s="1391"/>
      <c r="L1175" s="1391"/>
      <c r="M1175" s="1391"/>
      <c r="N1175" s="1391"/>
      <c r="O1175" s="1391"/>
      <c r="P1175" s="1391"/>
      <c r="R1175" s="1390"/>
      <c r="S1175" s="1390"/>
      <c r="T1175" s="1398" t="s">
        <v>402</v>
      </c>
      <c r="U1175" s="1390"/>
      <c r="V1175" s="1390"/>
      <c r="W1175" s="1390"/>
      <c r="X1175" s="1390"/>
      <c r="Y1175" s="1390"/>
      <c r="Z1175" s="1390"/>
      <c r="AA1175" s="1390"/>
      <c r="AB1175" s="1390"/>
      <c r="AC1175" s="1390"/>
      <c r="AD1175" s="1390"/>
      <c r="AE1175" s="1390"/>
      <c r="AF1175" s="1390"/>
      <c r="AI1175" s="1390"/>
      <c r="AK1175" s="1390"/>
      <c r="AM1175" s="1390"/>
      <c r="AO1175" s="1390"/>
    </row>
    <row r="1176" spans="5:41" s="1388" customFormat="1" ht="12.75" hidden="1" customHeight="1">
      <c r="E1176" s="1397">
        <v>44347</v>
      </c>
      <c r="F1176" s="1390"/>
      <c r="G1176" s="1390"/>
      <c r="H1176" s="1390"/>
      <c r="I1176" s="1390"/>
      <c r="J1176" s="1390"/>
      <c r="K1176" s="1391"/>
      <c r="L1176" s="1391"/>
      <c r="M1176" s="1391"/>
      <c r="N1176" s="1391"/>
      <c r="O1176" s="1391"/>
      <c r="P1176" s="1391"/>
      <c r="R1176" s="1390"/>
      <c r="S1176" s="1390"/>
      <c r="T1176" s="1398" t="s">
        <v>831</v>
      </c>
      <c r="U1176" s="1390"/>
      <c r="V1176" s="1390"/>
      <c r="W1176" s="1390"/>
      <c r="X1176" s="1390"/>
      <c r="Y1176" s="1390"/>
      <c r="Z1176" s="1390"/>
      <c r="AA1176" s="1390"/>
      <c r="AB1176" s="1390"/>
      <c r="AC1176" s="1390"/>
      <c r="AD1176" s="1390"/>
      <c r="AE1176" s="1390"/>
      <c r="AF1176" s="1390"/>
      <c r="AI1176" s="1390"/>
      <c r="AK1176" s="1390"/>
      <c r="AM1176" s="1390"/>
      <c r="AO1176" s="1390"/>
    </row>
    <row r="1177" spans="5:41" s="1388" customFormat="1" ht="12.75" hidden="1" customHeight="1">
      <c r="E1177" s="1397">
        <v>44348</v>
      </c>
      <c r="F1177" s="1390"/>
      <c r="G1177" s="1390"/>
      <c r="H1177" s="1390"/>
      <c r="I1177" s="1390"/>
      <c r="J1177" s="1390"/>
      <c r="K1177" s="1391"/>
      <c r="L1177" s="1391"/>
      <c r="M1177" s="1391"/>
      <c r="N1177" s="1391"/>
      <c r="O1177" s="1391"/>
      <c r="P1177" s="1391"/>
      <c r="R1177" s="1390"/>
      <c r="S1177" s="1390"/>
      <c r="T1177" s="1398" t="s">
        <v>832</v>
      </c>
      <c r="U1177" s="1390"/>
      <c r="V1177" s="1390"/>
      <c r="W1177" s="1390"/>
      <c r="X1177" s="1390"/>
      <c r="Y1177" s="1390"/>
      <c r="Z1177" s="1390"/>
      <c r="AA1177" s="1390"/>
      <c r="AB1177" s="1390"/>
      <c r="AC1177" s="1390"/>
      <c r="AD1177" s="1390"/>
      <c r="AE1177" s="1390"/>
      <c r="AF1177" s="1390"/>
      <c r="AI1177" s="1390"/>
      <c r="AK1177" s="1390"/>
      <c r="AM1177" s="1390"/>
      <c r="AO1177" s="1390"/>
    </row>
    <row r="1178" spans="5:41" s="1388" customFormat="1" ht="12.75" hidden="1" customHeight="1">
      <c r="E1178" s="1397">
        <v>44349</v>
      </c>
      <c r="F1178" s="1390"/>
      <c r="G1178" s="1390"/>
      <c r="H1178" s="1390"/>
      <c r="I1178" s="1390"/>
      <c r="J1178" s="1390"/>
      <c r="K1178" s="1391"/>
      <c r="L1178" s="1391"/>
      <c r="M1178" s="1391"/>
      <c r="N1178" s="1391"/>
      <c r="O1178" s="1391"/>
      <c r="P1178" s="1391"/>
      <c r="R1178" s="1390"/>
      <c r="S1178" s="1390"/>
      <c r="T1178" s="1398" t="s">
        <v>833</v>
      </c>
      <c r="U1178" s="1390"/>
      <c r="V1178" s="1390"/>
      <c r="W1178" s="1390"/>
      <c r="X1178" s="1390"/>
      <c r="Y1178" s="1390"/>
      <c r="Z1178" s="1390"/>
      <c r="AA1178" s="1390"/>
      <c r="AB1178" s="1390"/>
      <c r="AC1178" s="1390"/>
      <c r="AD1178" s="1390"/>
      <c r="AE1178" s="1390"/>
      <c r="AF1178" s="1390"/>
      <c r="AI1178" s="1390"/>
      <c r="AK1178" s="1390"/>
      <c r="AM1178" s="1390"/>
      <c r="AO1178" s="1390"/>
    </row>
    <row r="1179" spans="5:41" s="1388" customFormat="1" ht="12.75" hidden="1" customHeight="1">
      <c r="E1179" s="1397">
        <v>44350</v>
      </c>
      <c r="F1179" s="1390"/>
      <c r="G1179" s="1390"/>
      <c r="H1179" s="1390"/>
      <c r="I1179" s="1390"/>
      <c r="J1179" s="1390"/>
      <c r="K1179" s="1391"/>
      <c r="L1179" s="1391"/>
      <c r="M1179" s="1391"/>
      <c r="N1179" s="1391"/>
      <c r="O1179" s="1391"/>
      <c r="P1179" s="1391"/>
      <c r="R1179" s="1390"/>
      <c r="S1179" s="1390"/>
      <c r="T1179" s="1398" t="s">
        <v>834</v>
      </c>
      <c r="U1179" s="1390"/>
      <c r="V1179" s="1390"/>
      <c r="W1179" s="1390"/>
      <c r="X1179" s="1390"/>
      <c r="Y1179" s="1390"/>
      <c r="Z1179" s="1390"/>
      <c r="AA1179" s="1390"/>
      <c r="AB1179" s="1390"/>
      <c r="AC1179" s="1390"/>
      <c r="AD1179" s="1390"/>
      <c r="AE1179" s="1390"/>
      <c r="AF1179" s="1390"/>
      <c r="AI1179" s="1390"/>
      <c r="AK1179" s="1390"/>
      <c r="AM1179" s="1390"/>
      <c r="AO1179" s="1390"/>
    </row>
    <row r="1180" spans="5:41" s="1388" customFormat="1" ht="12.75" hidden="1" customHeight="1">
      <c r="E1180" s="1397">
        <v>44351</v>
      </c>
      <c r="F1180" s="1390"/>
      <c r="G1180" s="1390"/>
      <c r="H1180" s="1390"/>
      <c r="I1180" s="1390"/>
      <c r="J1180" s="1390"/>
      <c r="K1180" s="1391"/>
      <c r="L1180" s="1391"/>
      <c r="M1180" s="1391"/>
      <c r="N1180" s="1391"/>
      <c r="O1180" s="1391"/>
      <c r="P1180" s="1391"/>
      <c r="R1180" s="1390"/>
      <c r="S1180" s="1390"/>
      <c r="T1180" s="1398" t="s">
        <v>835</v>
      </c>
      <c r="U1180" s="1390"/>
      <c r="V1180" s="1390"/>
      <c r="W1180" s="1390"/>
      <c r="X1180" s="1390"/>
      <c r="Y1180" s="1390"/>
      <c r="Z1180" s="1390"/>
      <c r="AA1180" s="1390"/>
      <c r="AB1180" s="1390"/>
      <c r="AC1180" s="1390"/>
      <c r="AD1180" s="1390"/>
      <c r="AE1180" s="1390"/>
      <c r="AF1180" s="1390"/>
      <c r="AI1180" s="1390"/>
      <c r="AK1180" s="1390"/>
      <c r="AM1180" s="1390"/>
      <c r="AO1180" s="1390"/>
    </row>
    <row r="1181" spans="5:41" s="1388" customFormat="1" ht="12.75" hidden="1" customHeight="1">
      <c r="E1181" s="1397">
        <v>44352</v>
      </c>
      <c r="F1181" s="1390"/>
      <c r="G1181" s="1390"/>
      <c r="H1181" s="1390"/>
      <c r="I1181" s="1390"/>
      <c r="J1181" s="1390"/>
      <c r="K1181" s="1391"/>
      <c r="L1181" s="1391"/>
      <c r="M1181" s="1391"/>
      <c r="N1181" s="1391"/>
      <c r="O1181" s="1391"/>
      <c r="P1181" s="1391"/>
      <c r="R1181" s="1390"/>
      <c r="S1181" s="1390"/>
      <c r="T1181" s="1398" t="s">
        <v>836</v>
      </c>
      <c r="U1181" s="1390"/>
      <c r="V1181" s="1390"/>
      <c r="W1181" s="1390"/>
      <c r="X1181" s="1390"/>
      <c r="Y1181" s="1390"/>
      <c r="Z1181" s="1390"/>
      <c r="AA1181" s="1390"/>
      <c r="AB1181" s="1390"/>
      <c r="AC1181" s="1390"/>
      <c r="AD1181" s="1390"/>
      <c r="AE1181" s="1390"/>
      <c r="AF1181" s="1390"/>
      <c r="AI1181" s="1390"/>
      <c r="AK1181" s="1390"/>
      <c r="AM1181" s="1390"/>
      <c r="AO1181" s="1390"/>
    </row>
    <row r="1182" spans="5:41" s="1388" customFormat="1" ht="12.75" hidden="1" customHeight="1">
      <c r="E1182" s="1397">
        <v>44353</v>
      </c>
      <c r="F1182" s="1390"/>
      <c r="G1182" s="1390"/>
      <c r="H1182" s="1390"/>
      <c r="I1182" s="1390"/>
      <c r="J1182" s="1390"/>
      <c r="K1182" s="1391"/>
      <c r="L1182" s="1391"/>
      <c r="M1182" s="1391"/>
      <c r="N1182" s="1391"/>
      <c r="O1182" s="1391"/>
      <c r="P1182" s="1391"/>
      <c r="R1182" s="1390"/>
      <c r="S1182" s="1390"/>
      <c r="T1182" s="1398" t="s">
        <v>837</v>
      </c>
      <c r="U1182" s="1390"/>
      <c r="V1182" s="1390"/>
      <c r="W1182" s="1390"/>
      <c r="X1182" s="1390"/>
      <c r="Y1182" s="1390"/>
      <c r="Z1182" s="1390"/>
      <c r="AA1182" s="1390"/>
      <c r="AB1182" s="1390"/>
      <c r="AC1182" s="1390"/>
      <c r="AD1182" s="1390"/>
      <c r="AE1182" s="1390"/>
      <c r="AF1182" s="1390"/>
      <c r="AI1182" s="1390"/>
      <c r="AK1182" s="1390"/>
      <c r="AM1182" s="1390"/>
      <c r="AO1182" s="1390"/>
    </row>
    <row r="1183" spans="5:41" s="1388" customFormat="1" ht="12.75" hidden="1" customHeight="1">
      <c r="E1183" s="1397">
        <v>44354</v>
      </c>
      <c r="F1183" s="1390"/>
      <c r="G1183" s="1390"/>
      <c r="H1183" s="1390"/>
      <c r="I1183" s="1390"/>
      <c r="J1183" s="1390"/>
      <c r="K1183" s="1391"/>
      <c r="L1183" s="1391"/>
      <c r="M1183" s="1391"/>
      <c r="N1183" s="1391"/>
      <c r="O1183" s="1391"/>
      <c r="P1183" s="1391"/>
      <c r="R1183" s="1390"/>
      <c r="S1183" s="1390"/>
      <c r="T1183" s="1398" t="s">
        <v>838</v>
      </c>
      <c r="U1183" s="1390"/>
      <c r="V1183" s="1390"/>
      <c r="W1183" s="1390"/>
      <c r="X1183" s="1390"/>
      <c r="Y1183" s="1390"/>
      <c r="Z1183" s="1390"/>
      <c r="AA1183" s="1390"/>
      <c r="AB1183" s="1390"/>
      <c r="AC1183" s="1390"/>
      <c r="AD1183" s="1390"/>
      <c r="AE1183" s="1390"/>
      <c r="AF1183" s="1390"/>
      <c r="AI1183" s="1390"/>
      <c r="AK1183" s="1390"/>
      <c r="AM1183" s="1390"/>
      <c r="AO1183" s="1390"/>
    </row>
    <row r="1184" spans="5:41" s="1388" customFormat="1" ht="12.75" hidden="1" customHeight="1">
      <c r="E1184" s="1397">
        <v>44355</v>
      </c>
      <c r="F1184" s="1390"/>
      <c r="G1184" s="1390"/>
      <c r="H1184" s="1390"/>
      <c r="I1184" s="1390"/>
      <c r="J1184" s="1390"/>
      <c r="K1184" s="1391"/>
      <c r="L1184" s="1391"/>
      <c r="M1184" s="1391"/>
      <c r="N1184" s="1391"/>
      <c r="O1184" s="1391"/>
      <c r="P1184" s="1391"/>
      <c r="R1184" s="1390"/>
      <c r="S1184" s="1390"/>
      <c r="T1184" s="1398" t="s">
        <v>839</v>
      </c>
      <c r="U1184" s="1390"/>
      <c r="V1184" s="1390"/>
      <c r="W1184" s="1390"/>
      <c r="X1184" s="1390"/>
      <c r="Y1184" s="1390"/>
      <c r="Z1184" s="1390"/>
      <c r="AA1184" s="1390"/>
      <c r="AB1184" s="1390"/>
      <c r="AC1184" s="1390"/>
      <c r="AD1184" s="1390"/>
      <c r="AE1184" s="1390"/>
      <c r="AF1184" s="1390"/>
      <c r="AI1184" s="1390"/>
      <c r="AK1184" s="1390"/>
      <c r="AM1184" s="1390"/>
      <c r="AO1184" s="1390"/>
    </row>
    <row r="1185" spans="5:41" s="1388" customFormat="1" ht="12.75" hidden="1" customHeight="1">
      <c r="E1185" s="1397">
        <v>44356</v>
      </c>
      <c r="F1185" s="1390"/>
      <c r="G1185" s="1390"/>
      <c r="H1185" s="1390"/>
      <c r="I1185" s="1390"/>
      <c r="J1185" s="1390"/>
      <c r="K1185" s="1391"/>
      <c r="L1185" s="1391"/>
      <c r="M1185" s="1391"/>
      <c r="N1185" s="1391"/>
      <c r="O1185" s="1391"/>
      <c r="P1185" s="1391"/>
      <c r="R1185" s="1390"/>
      <c r="S1185" s="1390"/>
      <c r="T1185" s="1398" t="s">
        <v>1529</v>
      </c>
      <c r="U1185" s="1390"/>
      <c r="V1185" s="1390"/>
      <c r="W1185" s="1390"/>
      <c r="X1185" s="1390"/>
      <c r="Y1185" s="1390"/>
      <c r="Z1185" s="1390"/>
      <c r="AA1185" s="1390"/>
      <c r="AB1185" s="1390"/>
      <c r="AC1185" s="1390"/>
      <c r="AD1185" s="1390"/>
      <c r="AE1185" s="1390"/>
      <c r="AF1185" s="1390"/>
      <c r="AI1185" s="1390"/>
      <c r="AK1185" s="1390"/>
      <c r="AM1185" s="1390"/>
      <c r="AO1185" s="1390"/>
    </row>
    <row r="1186" spans="5:41" s="1388" customFormat="1" ht="12.75" hidden="1" customHeight="1">
      <c r="E1186" s="1397">
        <v>44357</v>
      </c>
      <c r="F1186" s="1390"/>
      <c r="G1186" s="1390"/>
      <c r="H1186" s="1390"/>
      <c r="I1186" s="1390"/>
      <c r="J1186" s="1390"/>
      <c r="K1186" s="1391"/>
      <c r="L1186" s="1391"/>
      <c r="M1186" s="1391"/>
      <c r="N1186" s="1391"/>
      <c r="O1186" s="1391"/>
      <c r="P1186" s="1391"/>
      <c r="R1186" s="1390"/>
      <c r="S1186" s="1390"/>
      <c r="T1186" s="1398" t="s">
        <v>1530</v>
      </c>
      <c r="U1186" s="1390"/>
      <c r="V1186" s="1390"/>
      <c r="W1186" s="1390"/>
      <c r="X1186" s="1390"/>
      <c r="Y1186" s="1390"/>
      <c r="Z1186" s="1390"/>
      <c r="AA1186" s="1390"/>
      <c r="AB1186" s="1390"/>
      <c r="AC1186" s="1390"/>
      <c r="AD1186" s="1390"/>
      <c r="AE1186" s="1390"/>
      <c r="AF1186" s="1390"/>
      <c r="AI1186" s="1390"/>
      <c r="AK1186" s="1390"/>
      <c r="AM1186" s="1390"/>
      <c r="AO1186" s="1390"/>
    </row>
    <row r="1187" spans="5:41" s="1388" customFormat="1" ht="12.75" hidden="1" customHeight="1">
      <c r="E1187" s="1397">
        <v>44358</v>
      </c>
      <c r="F1187" s="1390"/>
      <c r="G1187" s="1390"/>
      <c r="H1187" s="1390"/>
      <c r="I1187" s="1390"/>
      <c r="J1187" s="1390"/>
      <c r="K1187" s="1391"/>
      <c r="L1187" s="1391"/>
      <c r="M1187" s="1391"/>
      <c r="N1187" s="1391"/>
      <c r="O1187" s="1391"/>
      <c r="P1187" s="1391"/>
      <c r="R1187" s="1390"/>
      <c r="S1187" s="1390"/>
      <c r="T1187" s="1398" t="s">
        <v>1933</v>
      </c>
      <c r="U1187" s="1390"/>
      <c r="V1187" s="1390"/>
      <c r="W1187" s="1390"/>
      <c r="X1187" s="1390"/>
      <c r="Y1187" s="1390"/>
      <c r="Z1187" s="1390"/>
      <c r="AA1187" s="1390"/>
      <c r="AB1187" s="1390"/>
      <c r="AC1187" s="1390"/>
      <c r="AD1187" s="1390"/>
      <c r="AE1187" s="1390"/>
      <c r="AF1187" s="1390"/>
      <c r="AI1187" s="1390"/>
      <c r="AK1187" s="1390"/>
      <c r="AM1187" s="1390"/>
      <c r="AO1187" s="1390"/>
    </row>
    <row r="1188" spans="5:41" s="1388" customFormat="1" ht="12.75" hidden="1" customHeight="1">
      <c r="E1188" s="1397">
        <v>44359</v>
      </c>
      <c r="F1188" s="1390"/>
      <c r="G1188" s="1390"/>
      <c r="H1188" s="1390"/>
      <c r="I1188" s="1390"/>
      <c r="J1188" s="1390"/>
      <c r="K1188" s="1391"/>
      <c r="L1188" s="1391"/>
      <c r="M1188" s="1391"/>
      <c r="N1188" s="1391"/>
      <c r="O1188" s="1391"/>
      <c r="P1188" s="1391"/>
      <c r="R1188" s="1390"/>
      <c r="S1188" s="1390"/>
      <c r="T1188" s="1398" t="s">
        <v>1531</v>
      </c>
      <c r="U1188" s="1390"/>
      <c r="V1188" s="1390"/>
      <c r="W1188" s="1390"/>
      <c r="X1188" s="1390"/>
      <c r="Y1188" s="1390"/>
      <c r="Z1188" s="1390"/>
      <c r="AA1188" s="1390"/>
      <c r="AB1188" s="1390"/>
      <c r="AC1188" s="1390"/>
      <c r="AD1188" s="1390"/>
      <c r="AE1188" s="1390"/>
      <c r="AF1188" s="1390"/>
      <c r="AI1188" s="1390"/>
      <c r="AK1188" s="1390"/>
      <c r="AM1188" s="1390"/>
      <c r="AO1188" s="1390"/>
    </row>
    <row r="1189" spans="5:41" s="1388" customFormat="1" ht="12.75" hidden="1" customHeight="1">
      <c r="E1189" s="1397">
        <v>44360</v>
      </c>
      <c r="F1189" s="1390"/>
      <c r="G1189" s="1390"/>
      <c r="H1189" s="1390"/>
      <c r="I1189" s="1390"/>
      <c r="J1189" s="1390"/>
      <c r="K1189" s="1391"/>
      <c r="L1189" s="1391"/>
      <c r="M1189" s="1391"/>
      <c r="N1189" s="1391"/>
      <c r="O1189" s="1391"/>
      <c r="P1189" s="1391"/>
      <c r="R1189" s="1390"/>
      <c r="S1189" s="1390"/>
      <c r="T1189" s="1398" t="s">
        <v>1532</v>
      </c>
      <c r="U1189" s="1390"/>
      <c r="V1189" s="1390"/>
      <c r="W1189" s="1390"/>
      <c r="X1189" s="1390"/>
      <c r="Y1189" s="1390"/>
      <c r="Z1189" s="1390"/>
      <c r="AA1189" s="1390"/>
      <c r="AB1189" s="1390"/>
      <c r="AC1189" s="1390"/>
      <c r="AD1189" s="1390"/>
      <c r="AE1189" s="1390"/>
      <c r="AF1189" s="1390"/>
      <c r="AI1189" s="1390"/>
      <c r="AK1189" s="1390"/>
      <c r="AM1189" s="1390"/>
      <c r="AO1189" s="1390"/>
    </row>
    <row r="1190" spans="5:41" s="1388" customFormat="1" ht="12.75" hidden="1" customHeight="1">
      <c r="E1190" s="1397">
        <v>44361</v>
      </c>
      <c r="F1190" s="1390"/>
      <c r="G1190" s="1390"/>
      <c r="H1190" s="1390"/>
      <c r="I1190" s="1390"/>
      <c r="J1190" s="1390"/>
      <c r="K1190" s="1391"/>
      <c r="L1190" s="1391"/>
      <c r="M1190" s="1391"/>
      <c r="N1190" s="1391"/>
      <c r="O1190" s="1391"/>
      <c r="P1190" s="1391"/>
      <c r="R1190" s="1390"/>
      <c r="S1190" s="1390"/>
      <c r="T1190" s="1398" t="s">
        <v>1742</v>
      </c>
      <c r="U1190" s="1390"/>
      <c r="V1190" s="1390"/>
      <c r="W1190" s="1390"/>
      <c r="X1190" s="1390"/>
      <c r="Y1190" s="1390"/>
      <c r="Z1190" s="1390"/>
      <c r="AA1190" s="1390"/>
      <c r="AB1190" s="1390"/>
      <c r="AC1190" s="1390"/>
      <c r="AD1190" s="1390"/>
      <c r="AE1190" s="1390"/>
      <c r="AF1190" s="1390"/>
      <c r="AI1190" s="1390"/>
      <c r="AK1190" s="1390"/>
      <c r="AM1190" s="1390"/>
      <c r="AO1190" s="1390"/>
    </row>
    <row r="1191" spans="5:41" s="1388" customFormat="1" ht="12.75" hidden="1" customHeight="1">
      <c r="E1191" s="1397">
        <v>44362</v>
      </c>
      <c r="F1191" s="1390"/>
      <c r="G1191" s="1390"/>
      <c r="H1191" s="1390"/>
      <c r="I1191" s="1390"/>
      <c r="J1191" s="1390"/>
      <c r="K1191" s="1391"/>
      <c r="L1191" s="1391"/>
      <c r="M1191" s="1391"/>
      <c r="N1191" s="1391"/>
      <c r="O1191" s="1391"/>
      <c r="P1191" s="1391"/>
      <c r="R1191" s="1390"/>
      <c r="S1191" s="1390"/>
      <c r="T1191" s="1398" t="s">
        <v>1743</v>
      </c>
      <c r="U1191" s="1390"/>
      <c r="V1191" s="1390"/>
      <c r="W1191" s="1390"/>
      <c r="X1191" s="1390"/>
      <c r="Y1191" s="1390"/>
      <c r="Z1191" s="1390"/>
      <c r="AA1191" s="1390"/>
      <c r="AB1191" s="1390"/>
      <c r="AC1191" s="1390"/>
      <c r="AD1191" s="1390"/>
      <c r="AE1191" s="1390"/>
      <c r="AF1191" s="1390"/>
      <c r="AI1191" s="1390"/>
      <c r="AK1191" s="1390"/>
      <c r="AM1191" s="1390"/>
      <c r="AO1191" s="1390"/>
    </row>
    <row r="1192" spans="5:41" s="1388" customFormat="1" ht="12.75" hidden="1" customHeight="1">
      <c r="E1192" s="1397">
        <v>44363</v>
      </c>
      <c r="F1192" s="1390"/>
      <c r="G1192" s="1390"/>
      <c r="H1192" s="1390"/>
      <c r="I1192" s="1390"/>
      <c r="J1192" s="1390"/>
      <c r="K1192" s="1391"/>
      <c r="L1192" s="1391"/>
      <c r="M1192" s="1391"/>
      <c r="N1192" s="1391"/>
      <c r="O1192" s="1391"/>
      <c r="P1192" s="1391"/>
      <c r="R1192" s="1390"/>
      <c r="S1192" s="1390"/>
      <c r="T1192" s="1398" t="s">
        <v>570</v>
      </c>
      <c r="U1192" s="1390"/>
      <c r="V1192" s="1390"/>
      <c r="W1192" s="1390"/>
      <c r="X1192" s="1390"/>
      <c r="Y1192" s="1390"/>
      <c r="Z1192" s="1390"/>
      <c r="AA1192" s="1390"/>
      <c r="AB1192" s="1390"/>
      <c r="AC1192" s="1390"/>
      <c r="AD1192" s="1390"/>
      <c r="AE1192" s="1390"/>
      <c r="AF1192" s="1390"/>
      <c r="AI1192" s="1390"/>
      <c r="AK1192" s="1390"/>
      <c r="AM1192" s="1390"/>
      <c r="AO1192" s="1390"/>
    </row>
    <row r="1193" spans="5:41" s="1388" customFormat="1" ht="12.75" hidden="1" customHeight="1">
      <c r="E1193" s="1397">
        <v>44364</v>
      </c>
      <c r="F1193" s="1390"/>
      <c r="G1193" s="1390"/>
      <c r="H1193" s="1390"/>
      <c r="I1193" s="1390"/>
      <c r="J1193" s="1390"/>
      <c r="K1193" s="1391"/>
      <c r="L1193" s="1391"/>
      <c r="M1193" s="1391"/>
      <c r="N1193" s="1391"/>
      <c r="O1193" s="1391"/>
      <c r="P1193" s="1391"/>
      <c r="R1193" s="1390"/>
      <c r="S1193" s="1390"/>
      <c r="T1193" s="1398" t="s">
        <v>571</v>
      </c>
      <c r="U1193" s="1390"/>
      <c r="V1193" s="1390"/>
      <c r="W1193" s="1390"/>
      <c r="X1193" s="1390"/>
      <c r="Y1193" s="1390"/>
      <c r="Z1193" s="1390"/>
      <c r="AA1193" s="1390"/>
      <c r="AB1193" s="1390"/>
      <c r="AC1193" s="1390"/>
      <c r="AD1193" s="1390"/>
      <c r="AE1193" s="1390"/>
      <c r="AF1193" s="1390"/>
      <c r="AI1193" s="1390"/>
      <c r="AK1193" s="1390"/>
      <c r="AM1193" s="1390"/>
      <c r="AO1193" s="1390"/>
    </row>
    <row r="1194" spans="5:41" s="1388" customFormat="1" ht="12.75" hidden="1" customHeight="1">
      <c r="E1194" s="1397">
        <v>44365</v>
      </c>
      <c r="F1194" s="1390"/>
      <c r="G1194" s="1390"/>
      <c r="H1194" s="1390"/>
      <c r="I1194" s="1390"/>
      <c r="J1194" s="1390"/>
      <c r="K1194" s="1391"/>
      <c r="L1194" s="1391"/>
      <c r="M1194" s="1391"/>
      <c r="N1194" s="1391"/>
      <c r="O1194" s="1391"/>
      <c r="P1194" s="1391"/>
      <c r="R1194" s="1390"/>
      <c r="S1194" s="1390"/>
      <c r="T1194" s="1398" t="s">
        <v>572</v>
      </c>
      <c r="U1194" s="1390"/>
      <c r="V1194" s="1390"/>
      <c r="W1194" s="1390"/>
      <c r="X1194" s="1390"/>
      <c r="Y1194" s="1390"/>
      <c r="Z1194" s="1390"/>
      <c r="AA1194" s="1390"/>
      <c r="AB1194" s="1390"/>
      <c r="AC1194" s="1390"/>
      <c r="AD1194" s="1390"/>
      <c r="AE1194" s="1390"/>
      <c r="AF1194" s="1390"/>
      <c r="AI1194" s="1390"/>
      <c r="AK1194" s="1390"/>
      <c r="AM1194" s="1390"/>
      <c r="AO1194" s="1390"/>
    </row>
    <row r="1195" spans="5:41" s="1388" customFormat="1" ht="12.75" hidden="1" customHeight="1">
      <c r="E1195" s="1397">
        <v>44366</v>
      </c>
      <c r="F1195" s="1390"/>
      <c r="G1195" s="1390"/>
      <c r="H1195" s="1390"/>
      <c r="I1195" s="1390"/>
      <c r="J1195" s="1390"/>
      <c r="K1195" s="1391"/>
      <c r="L1195" s="1391"/>
      <c r="M1195" s="1391"/>
      <c r="N1195" s="1391"/>
      <c r="O1195" s="1391"/>
      <c r="P1195" s="1391"/>
      <c r="R1195" s="1390"/>
      <c r="S1195" s="1390"/>
      <c r="T1195" s="1398" t="s">
        <v>573</v>
      </c>
      <c r="U1195" s="1390"/>
      <c r="V1195" s="1390"/>
      <c r="W1195" s="1390"/>
      <c r="X1195" s="1390"/>
      <c r="Y1195" s="1390"/>
      <c r="Z1195" s="1390"/>
      <c r="AA1195" s="1390"/>
      <c r="AB1195" s="1390"/>
      <c r="AC1195" s="1390"/>
      <c r="AD1195" s="1390"/>
      <c r="AE1195" s="1390"/>
      <c r="AF1195" s="1390"/>
      <c r="AI1195" s="1390"/>
      <c r="AK1195" s="1390"/>
      <c r="AM1195" s="1390"/>
      <c r="AO1195" s="1390"/>
    </row>
    <row r="1196" spans="5:41" s="1388" customFormat="1" ht="12.75" hidden="1" customHeight="1">
      <c r="E1196" s="1397">
        <v>44367</v>
      </c>
      <c r="F1196" s="1390"/>
      <c r="G1196" s="1390"/>
      <c r="H1196" s="1390"/>
      <c r="I1196" s="1390"/>
      <c r="J1196" s="1390"/>
      <c r="K1196" s="1391"/>
      <c r="L1196" s="1391"/>
      <c r="M1196" s="1391"/>
      <c r="N1196" s="1391"/>
      <c r="O1196" s="1391"/>
      <c r="P1196" s="1391"/>
      <c r="R1196" s="1390"/>
      <c r="S1196" s="1390"/>
      <c r="T1196" s="1398" t="s">
        <v>1933</v>
      </c>
      <c r="U1196" s="1390"/>
      <c r="V1196" s="1390"/>
      <c r="W1196" s="1390"/>
      <c r="X1196" s="1390"/>
      <c r="Y1196" s="1390"/>
      <c r="Z1196" s="1390"/>
      <c r="AA1196" s="1390"/>
      <c r="AB1196" s="1390"/>
      <c r="AC1196" s="1390"/>
      <c r="AD1196" s="1390"/>
      <c r="AE1196" s="1390"/>
      <c r="AF1196" s="1390"/>
      <c r="AI1196" s="1390"/>
      <c r="AK1196" s="1390"/>
      <c r="AM1196" s="1390"/>
      <c r="AO1196" s="1390"/>
    </row>
    <row r="1197" spans="5:41" s="1388" customFormat="1" ht="12.75" hidden="1" customHeight="1">
      <c r="E1197" s="1397">
        <v>44368</v>
      </c>
      <c r="F1197" s="1390"/>
      <c r="G1197" s="1390"/>
      <c r="H1197" s="1390"/>
      <c r="I1197" s="1390"/>
      <c r="J1197" s="1390"/>
      <c r="K1197" s="1391"/>
      <c r="L1197" s="1391"/>
      <c r="M1197" s="1391"/>
      <c r="N1197" s="1391"/>
      <c r="O1197" s="1391"/>
      <c r="P1197" s="1391"/>
      <c r="R1197" s="1390"/>
      <c r="S1197" s="1390"/>
      <c r="T1197" s="1398" t="s">
        <v>574</v>
      </c>
      <c r="U1197" s="1390"/>
      <c r="V1197" s="1390"/>
      <c r="W1197" s="1390"/>
      <c r="X1197" s="1390"/>
      <c r="Y1197" s="1390"/>
      <c r="Z1197" s="1390"/>
      <c r="AA1197" s="1390"/>
      <c r="AB1197" s="1390"/>
      <c r="AC1197" s="1390"/>
      <c r="AD1197" s="1390"/>
      <c r="AE1197" s="1390"/>
      <c r="AF1197" s="1390"/>
      <c r="AI1197" s="1390"/>
      <c r="AK1197" s="1390"/>
      <c r="AM1197" s="1390"/>
      <c r="AO1197" s="1390"/>
    </row>
    <row r="1198" spans="5:41" s="1388" customFormat="1" ht="12.75" hidden="1" customHeight="1">
      <c r="E1198" s="1397">
        <v>44369</v>
      </c>
      <c r="F1198" s="1390"/>
      <c r="G1198" s="1390"/>
      <c r="H1198" s="1390"/>
      <c r="I1198" s="1390"/>
      <c r="J1198" s="1390"/>
      <c r="K1198" s="1391"/>
      <c r="L1198" s="1391"/>
      <c r="M1198" s="1391"/>
      <c r="N1198" s="1391"/>
      <c r="O1198" s="1391"/>
      <c r="P1198" s="1391"/>
      <c r="R1198" s="1390"/>
      <c r="S1198" s="1390"/>
      <c r="T1198" s="1398" t="s">
        <v>575</v>
      </c>
      <c r="U1198" s="1390"/>
      <c r="V1198" s="1390"/>
      <c r="W1198" s="1390"/>
      <c r="X1198" s="1390"/>
      <c r="Y1198" s="1390"/>
      <c r="Z1198" s="1390"/>
      <c r="AA1198" s="1390"/>
      <c r="AB1198" s="1390"/>
      <c r="AC1198" s="1390"/>
      <c r="AD1198" s="1390"/>
      <c r="AE1198" s="1390"/>
      <c r="AF1198" s="1390"/>
      <c r="AI1198" s="1390"/>
      <c r="AK1198" s="1390"/>
      <c r="AM1198" s="1390"/>
      <c r="AO1198" s="1390"/>
    </row>
    <row r="1199" spans="5:41" s="1388" customFormat="1" ht="12.75" hidden="1" customHeight="1">
      <c r="E1199" s="1397">
        <v>44370</v>
      </c>
      <c r="F1199" s="1390"/>
      <c r="G1199" s="1390"/>
      <c r="H1199" s="1390"/>
      <c r="I1199" s="1390"/>
      <c r="J1199" s="1390"/>
      <c r="K1199" s="1391"/>
      <c r="L1199" s="1391"/>
      <c r="M1199" s="1391"/>
      <c r="N1199" s="1391"/>
      <c r="O1199" s="1391"/>
      <c r="P1199" s="1391"/>
      <c r="R1199" s="1390"/>
      <c r="S1199" s="1390"/>
      <c r="T1199" s="1398" t="s">
        <v>1504</v>
      </c>
      <c r="U1199" s="1390"/>
      <c r="V1199" s="1390"/>
      <c r="W1199" s="1390"/>
      <c r="X1199" s="1390"/>
      <c r="Y1199" s="1390"/>
      <c r="Z1199" s="1390"/>
      <c r="AA1199" s="1390"/>
      <c r="AB1199" s="1390"/>
      <c r="AC1199" s="1390"/>
      <c r="AD1199" s="1390"/>
      <c r="AE1199" s="1390"/>
      <c r="AF1199" s="1390"/>
      <c r="AI1199" s="1390"/>
      <c r="AK1199" s="1390"/>
      <c r="AM1199" s="1390"/>
      <c r="AO1199" s="1390"/>
    </row>
    <row r="1200" spans="5:41" s="1388" customFormat="1" ht="12.75" hidden="1" customHeight="1">
      <c r="E1200" s="1397">
        <v>44371</v>
      </c>
      <c r="F1200" s="1390"/>
      <c r="G1200" s="1390"/>
      <c r="H1200" s="1390"/>
      <c r="I1200" s="1390"/>
      <c r="J1200" s="1390"/>
      <c r="K1200" s="1391"/>
      <c r="L1200" s="1391"/>
      <c r="M1200" s="1391"/>
      <c r="N1200" s="1391"/>
      <c r="O1200" s="1391"/>
      <c r="P1200" s="1391"/>
      <c r="R1200" s="1390"/>
      <c r="S1200" s="1390"/>
      <c r="T1200" s="1398" t="s">
        <v>1505</v>
      </c>
      <c r="U1200" s="1390"/>
      <c r="V1200" s="1390"/>
      <c r="W1200" s="1390"/>
      <c r="X1200" s="1390"/>
      <c r="Y1200" s="1390"/>
      <c r="Z1200" s="1390"/>
      <c r="AA1200" s="1390"/>
      <c r="AB1200" s="1390"/>
      <c r="AC1200" s="1390"/>
      <c r="AD1200" s="1390"/>
      <c r="AE1200" s="1390"/>
      <c r="AF1200" s="1390"/>
      <c r="AI1200" s="1390"/>
      <c r="AK1200" s="1390"/>
      <c r="AM1200" s="1390"/>
      <c r="AO1200" s="1390"/>
    </row>
    <row r="1201" spans="5:41" s="1388" customFormat="1" ht="12.75" hidden="1" customHeight="1">
      <c r="E1201" s="1397">
        <v>44372</v>
      </c>
      <c r="F1201" s="1390"/>
      <c r="G1201" s="1390"/>
      <c r="H1201" s="1390"/>
      <c r="I1201" s="1390"/>
      <c r="J1201" s="1390"/>
      <c r="K1201" s="1391"/>
      <c r="L1201" s="1391"/>
      <c r="M1201" s="1391"/>
      <c r="N1201" s="1391"/>
      <c r="O1201" s="1391"/>
      <c r="P1201" s="1391"/>
      <c r="R1201" s="1390"/>
      <c r="S1201" s="1390"/>
      <c r="T1201" s="1398" t="s">
        <v>1506</v>
      </c>
      <c r="U1201" s="1390"/>
      <c r="V1201" s="1390"/>
      <c r="W1201" s="1390"/>
      <c r="X1201" s="1390"/>
      <c r="Y1201" s="1390"/>
      <c r="Z1201" s="1390"/>
      <c r="AA1201" s="1390"/>
      <c r="AB1201" s="1390"/>
      <c r="AC1201" s="1390"/>
      <c r="AD1201" s="1390"/>
      <c r="AE1201" s="1390"/>
      <c r="AF1201" s="1390"/>
      <c r="AI1201" s="1390"/>
      <c r="AK1201" s="1390"/>
      <c r="AM1201" s="1390"/>
      <c r="AO1201" s="1390"/>
    </row>
    <row r="1202" spans="5:41" s="1388" customFormat="1" ht="12.75" hidden="1" customHeight="1">
      <c r="E1202" s="1397">
        <v>44373</v>
      </c>
      <c r="F1202" s="1390"/>
      <c r="G1202" s="1390"/>
      <c r="H1202" s="1390"/>
      <c r="I1202" s="1390"/>
      <c r="J1202" s="1390"/>
      <c r="K1202" s="1391"/>
      <c r="L1202" s="1391"/>
      <c r="M1202" s="1391"/>
      <c r="N1202" s="1391"/>
      <c r="O1202" s="1391"/>
      <c r="P1202" s="1391"/>
      <c r="R1202" s="1390"/>
      <c r="S1202" s="1390"/>
      <c r="T1202" s="1398" t="s">
        <v>1507</v>
      </c>
      <c r="U1202" s="1390"/>
      <c r="V1202" s="1390"/>
      <c r="W1202" s="1390"/>
      <c r="X1202" s="1390"/>
      <c r="Y1202" s="1390"/>
      <c r="Z1202" s="1390"/>
      <c r="AA1202" s="1390"/>
      <c r="AB1202" s="1390"/>
      <c r="AC1202" s="1390"/>
      <c r="AD1202" s="1390"/>
      <c r="AE1202" s="1390"/>
      <c r="AF1202" s="1390"/>
      <c r="AI1202" s="1390"/>
      <c r="AK1202" s="1390"/>
      <c r="AM1202" s="1390"/>
      <c r="AO1202" s="1390"/>
    </row>
    <row r="1203" spans="5:41" s="1388" customFormat="1" ht="12.75" hidden="1" customHeight="1">
      <c r="E1203" s="1397">
        <v>44374</v>
      </c>
      <c r="F1203" s="1390"/>
      <c r="G1203" s="1390"/>
      <c r="H1203" s="1390"/>
      <c r="I1203" s="1390"/>
      <c r="J1203" s="1390"/>
      <c r="K1203" s="1391"/>
      <c r="L1203" s="1391"/>
      <c r="M1203" s="1391"/>
      <c r="N1203" s="1391"/>
      <c r="O1203" s="1391"/>
      <c r="P1203" s="1391"/>
      <c r="R1203" s="1390"/>
      <c r="S1203" s="1390"/>
      <c r="T1203" s="1398" t="s">
        <v>1053</v>
      </c>
      <c r="U1203" s="1390"/>
      <c r="V1203" s="1390"/>
      <c r="W1203" s="1390"/>
      <c r="X1203" s="1390"/>
      <c r="Y1203" s="1390"/>
      <c r="Z1203" s="1390"/>
      <c r="AA1203" s="1390"/>
      <c r="AB1203" s="1390"/>
      <c r="AC1203" s="1390"/>
      <c r="AD1203" s="1390"/>
      <c r="AE1203" s="1390"/>
      <c r="AF1203" s="1390"/>
      <c r="AI1203" s="1390"/>
      <c r="AK1203" s="1390"/>
      <c r="AM1203" s="1390"/>
      <c r="AO1203" s="1390"/>
    </row>
    <row r="1204" spans="5:41" s="1388" customFormat="1" ht="12.75" hidden="1" customHeight="1">
      <c r="E1204" s="1397">
        <v>44375</v>
      </c>
      <c r="F1204" s="1390"/>
      <c r="G1204" s="1390"/>
      <c r="H1204" s="1390"/>
      <c r="I1204" s="1390"/>
      <c r="J1204" s="1390"/>
      <c r="K1204" s="1391"/>
      <c r="L1204" s="1391"/>
      <c r="M1204" s="1391"/>
      <c r="N1204" s="1391"/>
      <c r="O1204" s="1391"/>
      <c r="P1204" s="1391"/>
      <c r="R1204" s="1390"/>
      <c r="S1204" s="1390"/>
      <c r="T1204" s="1398" t="s">
        <v>1054</v>
      </c>
      <c r="U1204" s="1390"/>
      <c r="V1204" s="1390"/>
      <c r="W1204" s="1390"/>
      <c r="X1204" s="1390"/>
      <c r="Y1204" s="1390"/>
      <c r="Z1204" s="1390"/>
      <c r="AA1204" s="1390"/>
      <c r="AB1204" s="1390"/>
      <c r="AC1204" s="1390"/>
      <c r="AD1204" s="1390"/>
      <c r="AE1204" s="1390"/>
      <c r="AF1204" s="1390"/>
      <c r="AI1204" s="1390"/>
      <c r="AK1204" s="1390"/>
      <c r="AM1204" s="1390"/>
      <c r="AO1204" s="1390"/>
    </row>
    <row r="1205" spans="5:41" s="1388" customFormat="1" ht="12.75" hidden="1" customHeight="1">
      <c r="E1205" s="1397">
        <v>44376</v>
      </c>
      <c r="F1205" s="1390"/>
      <c r="G1205" s="1390"/>
      <c r="H1205" s="1390"/>
      <c r="I1205" s="1390"/>
      <c r="J1205" s="1390"/>
      <c r="K1205" s="1391"/>
      <c r="L1205" s="1391"/>
      <c r="M1205" s="1391"/>
      <c r="N1205" s="1391"/>
      <c r="O1205" s="1391"/>
      <c r="P1205" s="1391"/>
      <c r="R1205" s="1390"/>
      <c r="S1205" s="1390"/>
      <c r="T1205" s="1398" t="s">
        <v>1055</v>
      </c>
      <c r="U1205" s="1390"/>
      <c r="V1205" s="1390"/>
      <c r="W1205" s="1390"/>
      <c r="X1205" s="1390"/>
      <c r="Y1205" s="1390"/>
      <c r="Z1205" s="1390"/>
      <c r="AA1205" s="1390"/>
      <c r="AB1205" s="1390"/>
      <c r="AC1205" s="1390"/>
      <c r="AD1205" s="1390"/>
      <c r="AE1205" s="1390"/>
      <c r="AF1205" s="1390"/>
      <c r="AI1205" s="1390"/>
      <c r="AK1205" s="1390"/>
      <c r="AM1205" s="1390"/>
      <c r="AO1205" s="1390"/>
    </row>
    <row r="1206" spans="5:41" s="1388" customFormat="1" ht="12.75" hidden="1" customHeight="1">
      <c r="E1206" s="1397">
        <v>44377</v>
      </c>
      <c r="F1206" s="1390"/>
      <c r="G1206" s="1390"/>
      <c r="H1206" s="1390"/>
      <c r="I1206" s="1390"/>
      <c r="J1206" s="1390"/>
      <c r="K1206" s="1391"/>
      <c r="L1206" s="1391"/>
      <c r="M1206" s="1391"/>
      <c r="N1206" s="1391"/>
      <c r="O1206" s="1391"/>
      <c r="P1206" s="1391"/>
      <c r="R1206" s="1390"/>
      <c r="S1206" s="1390"/>
      <c r="T1206" s="1398" t="s">
        <v>1933</v>
      </c>
      <c r="U1206" s="1390"/>
      <c r="V1206" s="1390"/>
      <c r="W1206" s="1390"/>
      <c r="X1206" s="1390"/>
      <c r="Y1206" s="1390"/>
      <c r="Z1206" s="1390"/>
      <c r="AA1206" s="1390"/>
      <c r="AB1206" s="1390"/>
      <c r="AC1206" s="1390"/>
      <c r="AD1206" s="1390"/>
      <c r="AE1206" s="1390"/>
      <c r="AF1206" s="1390"/>
      <c r="AI1206" s="1390"/>
      <c r="AK1206" s="1390"/>
      <c r="AM1206" s="1390"/>
      <c r="AO1206" s="1390"/>
    </row>
    <row r="1207" spans="5:41" s="1388" customFormat="1" ht="12.75" hidden="1" customHeight="1">
      <c r="E1207" s="1397">
        <v>44378</v>
      </c>
      <c r="F1207" s="1390"/>
      <c r="G1207" s="1390"/>
      <c r="H1207" s="1390"/>
      <c r="I1207" s="1390"/>
      <c r="J1207" s="1390"/>
      <c r="K1207" s="1391"/>
      <c r="L1207" s="1391"/>
      <c r="M1207" s="1391"/>
      <c r="N1207" s="1391"/>
      <c r="O1207" s="1391"/>
      <c r="P1207" s="1391"/>
      <c r="R1207" s="1390"/>
      <c r="S1207" s="1390"/>
      <c r="T1207" s="1398" t="s">
        <v>1056</v>
      </c>
      <c r="U1207" s="1390"/>
      <c r="V1207" s="1390"/>
      <c r="W1207" s="1390"/>
      <c r="X1207" s="1390"/>
      <c r="Y1207" s="1390"/>
      <c r="Z1207" s="1390"/>
      <c r="AA1207" s="1390"/>
      <c r="AB1207" s="1390"/>
      <c r="AC1207" s="1390"/>
      <c r="AD1207" s="1390"/>
      <c r="AE1207" s="1390"/>
      <c r="AF1207" s="1390"/>
      <c r="AI1207" s="1390"/>
      <c r="AK1207" s="1390"/>
      <c r="AM1207" s="1390"/>
      <c r="AO1207" s="1390"/>
    </row>
    <row r="1208" spans="5:41" s="1388" customFormat="1" ht="12.75" hidden="1" customHeight="1">
      <c r="E1208" s="1397">
        <v>44379</v>
      </c>
      <c r="F1208" s="1390"/>
      <c r="G1208" s="1390"/>
      <c r="H1208" s="1390"/>
      <c r="I1208" s="1390"/>
      <c r="J1208" s="1390"/>
      <c r="K1208" s="1391"/>
      <c r="L1208" s="1391"/>
      <c r="M1208" s="1391"/>
      <c r="N1208" s="1391"/>
      <c r="O1208" s="1391"/>
      <c r="P1208" s="1391"/>
      <c r="R1208" s="1390"/>
      <c r="S1208" s="1390"/>
      <c r="T1208" s="1398" t="s">
        <v>1057</v>
      </c>
      <c r="U1208" s="1390"/>
      <c r="V1208" s="1390"/>
      <c r="W1208" s="1390"/>
      <c r="X1208" s="1390"/>
      <c r="Y1208" s="1390"/>
      <c r="Z1208" s="1390"/>
      <c r="AA1208" s="1390"/>
      <c r="AB1208" s="1390"/>
      <c r="AC1208" s="1390"/>
      <c r="AD1208" s="1390"/>
      <c r="AE1208" s="1390"/>
      <c r="AF1208" s="1390"/>
      <c r="AI1208" s="1390"/>
      <c r="AK1208" s="1390"/>
      <c r="AM1208" s="1390"/>
      <c r="AO1208" s="1390"/>
    </row>
    <row r="1209" spans="5:41" s="1388" customFormat="1" ht="12.75" hidden="1" customHeight="1">
      <c r="E1209" s="1397">
        <v>44380</v>
      </c>
      <c r="F1209" s="1390"/>
      <c r="G1209" s="1390"/>
      <c r="H1209" s="1390"/>
      <c r="I1209" s="1390"/>
      <c r="J1209" s="1390"/>
      <c r="K1209" s="1391"/>
      <c r="L1209" s="1391"/>
      <c r="M1209" s="1391"/>
      <c r="N1209" s="1391"/>
      <c r="O1209" s="1391"/>
      <c r="P1209" s="1391"/>
      <c r="R1209" s="1390"/>
      <c r="S1209" s="1390"/>
      <c r="T1209" s="1398" t="s">
        <v>1058</v>
      </c>
      <c r="U1209" s="1390"/>
      <c r="V1209" s="1390"/>
      <c r="W1209" s="1390"/>
      <c r="X1209" s="1390"/>
      <c r="Y1209" s="1390"/>
      <c r="Z1209" s="1390"/>
      <c r="AA1209" s="1390"/>
      <c r="AB1209" s="1390"/>
      <c r="AC1209" s="1390"/>
      <c r="AD1209" s="1390"/>
      <c r="AE1209" s="1390"/>
      <c r="AF1209" s="1390"/>
      <c r="AI1209" s="1390"/>
      <c r="AK1209" s="1390"/>
      <c r="AM1209" s="1390"/>
      <c r="AO1209" s="1390"/>
    </row>
    <row r="1210" spans="5:41" s="1388" customFormat="1" ht="12.75" hidden="1" customHeight="1">
      <c r="E1210" s="1397">
        <v>44381</v>
      </c>
      <c r="F1210" s="1390"/>
      <c r="G1210" s="1390"/>
      <c r="H1210" s="1390"/>
      <c r="I1210" s="1390"/>
      <c r="J1210" s="1390"/>
      <c r="K1210" s="1391"/>
      <c r="L1210" s="1391"/>
      <c r="M1210" s="1391"/>
      <c r="N1210" s="1391"/>
      <c r="O1210" s="1391"/>
      <c r="P1210" s="1391"/>
      <c r="R1210" s="1390"/>
      <c r="S1210" s="1390"/>
      <c r="T1210" s="1398" t="s">
        <v>1059</v>
      </c>
      <c r="U1210" s="1390"/>
      <c r="V1210" s="1390"/>
      <c r="W1210" s="1390"/>
      <c r="X1210" s="1390"/>
      <c r="Y1210" s="1390"/>
      <c r="Z1210" s="1390"/>
      <c r="AA1210" s="1390"/>
      <c r="AB1210" s="1390"/>
      <c r="AC1210" s="1390"/>
      <c r="AD1210" s="1390"/>
      <c r="AE1210" s="1390"/>
      <c r="AF1210" s="1390"/>
      <c r="AI1210" s="1390"/>
      <c r="AK1210" s="1390"/>
      <c r="AM1210" s="1390"/>
      <c r="AO1210" s="1390"/>
    </row>
    <row r="1211" spans="5:41" s="1388" customFormat="1" ht="12.75" hidden="1" customHeight="1">
      <c r="E1211" s="1397">
        <v>44382</v>
      </c>
      <c r="F1211" s="1390"/>
      <c r="G1211" s="1390"/>
      <c r="H1211" s="1390"/>
      <c r="I1211" s="1390"/>
      <c r="J1211" s="1390"/>
      <c r="K1211" s="1391"/>
      <c r="L1211" s="1391"/>
      <c r="M1211" s="1391"/>
      <c r="N1211" s="1391"/>
      <c r="O1211" s="1391"/>
      <c r="P1211" s="1391"/>
      <c r="R1211" s="1390"/>
      <c r="S1211" s="1390"/>
      <c r="T1211" s="1398" t="s">
        <v>1933</v>
      </c>
      <c r="U1211" s="1390"/>
      <c r="V1211" s="1390"/>
      <c r="W1211" s="1390"/>
      <c r="X1211" s="1390"/>
      <c r="Y1211" s="1390"/>
      <c r="Z1211" s="1390"/>
      <c r="AA1211" s="1390"/>
      <c r="AB1211" s="1390"/>
      <c r="AC1211" s="1390"/>
      <c r="AD1211" s="1390"/>
      <c r="AE1211" s="1390"/>
      <c r="AF1211" s="1390"/>
      <c r="AI1211" s="1390"/>
      <c r="AK1211" s="1390"/>
      <c r="AM1211" s="1390"/>
      <c r="AO1211" s="1390"/>
    </row>
    <row r="1212" spans="5:41" s="1388" customFormat="1" ht="12.75" hidden="1" customHeight="1">
      <c r="E1212" s="1397">
        <v>44383</v>
      </c>
      <c r="F1212" s="1390"/>
      <c r="G1212" s="1390"/>
      <c r="H1212" s="1390"/>
      <c r="I1212" s="1390"/>
      <c r="J1212" s="1390"/>
      <c r="K1212" s="1391"/>
      <c r="L1212" s="1391"/>
      <c r="M1212" s="1391"/>
      <c r="N1212" s="1391"/>
      <c r="O1212" s="1391"/>
      <c r="P1212" s="1391"/>
      <c r="R1212" s="1390"/>
      <c r="S1212" s="1390"/>
      <c r="T1212" s="1398" t="s">
        <v>1060</v>
      </c>
      <c r="U1212" s="1390"/>
      <c r="V1212" s="1390"/>
      <c r="W1212" s="1390"/>
      <c r="X1212" s="1390"/>
      <c r="Y1212" s="1390"/>
      <c r="Z1212" s="1390"/>
      <c r="AA1212" s="1390"/>
      <c r="AB1212" s="1390"/>
      <c r="AC1212" s="1390"/>
      <c r="AD1212" s="1390"/>
      <c r="AE1212" s="1390"/>
      <c r="AF1212" s="1390"/>
      <c r="AI1212" s="1390"/>
      <c r="AK1212" s="1390"/>
      <c r="AM1212" s="1390"/>
      <c r="AO1212" s="1390"/>
    </row>
    <row r="1213" spans="5:41" s="1388" customFormat="1" ht="12.75" hidden="1" customHeight="1">
      <c r="E1213" s="1397">
        <v>44384</v>
      </c>
      <c r="F1213" s="1390"/>
      <c r="G1213" s="1390"/>
      <c r="H1213" s="1390"/>
      <c r="I1213" s="1390"/>
      <c r="J1213" s="1390"/>
      <c r="K1213" s="1391"/>
      <c r="L1213" s="1391"/>
      <c r="M1213" s="1391"/>
      <c r="N1213" s="1391"/>
      <c r="O1213" s="1391"/>
      <c r="P1213" s="1391"/>
      <c r="R1213" s="1390"/>
      <c r="S1213" s="1390"/>
      <c r="T1213" s="1398" t="s">
        <v>1061</v>
      </c>
      <c r="U1213" s="1390"/>
      <c r="V1213" s="1390"/>
      <c r="W1213" s="1390"/>
      <c r="X1213" s="1390"/>
      <c r="Y1213" s="1390"/>
      <c r="Z1213" s="1390"/>
      <c r="AA1213" s="1390"/>
      <c r="AB1213" s="1390"/>
      <c r="AC1213" s="1390"/>
      <c r="AD1213" s="1390"/>
      <c r="AE1213" s="1390"/>
      <c r="AF1213" s="1390"/>
      <c r="AI1213" s="1390"/>
      <c r="AK1213" s="1390"/>
      <c r="AM1213" s="1390"/>
      <c r="AO1213" s="1390"/>
    </row>
    <row r="1214" spans="5:41" s="1388" customFormat="1" ht="12.75" hidden="1" customHeight="1">
      <c r="E1214" s="1397">
        <v>44385</v>
      </c>
      <c r="F1214" s="1390"/>
      <c r="G1214" s="1390"/>
      <c r="H1214" s="1390"/>
      <c r="I1214" s="1390"/>
      <c r="J1214" s="1390"/>
      <c r="K1214" s="1391"/>
      <c r="L1214" s="1391"/>
      <c r="M1214" s="1391"/>
      <c r="N1214" s="1391"/>
      <c r="O1214" s="1391"/>
      <c r="P1214" s="1391"/>
      <c r="R1214" s="1390"/>
      <c r="S1214" s="1390"/>
      <c r="T1214" s="1398" t="s">
        <v>1062</v>
      </c>
      <c r="U1214" s="1390"/>
      <c r="V1214" s="1390"/>
      <c r="W1214" s="1390"/>
      <c r="X1214" s="1390"/>
      <c r="Y1214" s="1390"/>
      <c r="Z1214" s="1390"/>
      <c r="AA1214" s="1390"/>
      <c r="AB1214" s="1390"/>
      <c r="AC1214" s="1390"/>
      <c r="AD1214" s="1390"/>
      <c r="AE1214" s="1390"/>
      <c r="AF1214" s="1390"/>
      <c r="AI1214" s="1390"/>
      <c r="AK1214" s="1390"/>
      <c r="AM1214" s="1390"/>
      <c r="AO1214" s="1390"/>
    </row>
    <row r="1215" spans="5:41" s="1388" customFormat="1" ht="12.75" hidden="1" customHeight="1">
      <c r="E1215" s="1397">
        <v>44386</v>
      </c>
      <c r="F1215" s="1390"/>
      <c r="G1215" s="1390"/>
      <c r="H1215" s="1390"/>
      <c r="I1215" s="1390"/>
      <c r="J1215" s="1390"/>
      <c r="K1215" s="1391"/>
      <c r="L1215" s="1391"/>
      <c r="M1215" s="1391"/>
      <c r="N1215" s="1391"/>
      <c r="O1215" s="1391"/>
      <c r="P1215" s="1391"/>
      <c r="R1215" s="1390"/>
      <c r="S1215" s="1390"/>
      <c r="T1215" s="1398" t="s">
        <v>1348</v>
      </c>
      <c r="U1215" s="1390"/>
      <c r="V1215" s="1390"/>
      <c r="W1215" s="1390"/>
      <c r="X1215" s="1390"/>
      <c r="Y1215" s="1390"/>
      <c r="Z1215" s="1390"/>
      <c r="AA1215" s="1390"/>
      <c r="AB1215" s="1390"/>
      <c r="AC1215" s="1390"/>
      <c r="AD1215" s="1390"/>
      <c r="AE1215" s="1390"/>
      <c r="AF1215" s="1390"/>
      <c r="AI1215" s="1390"/>
      <c r="AK1215" s="1390"/>
      <c r="AM1215" s="1390"/>
      <c r="AO1215" s="1390"/>
    </row>
    <row r="1216" spans="5:41" s="1388" customFormat="1" ht="12.75" hidden="1" customHeight="1">
      <c r="E1216" s="1397">
        <v>44387</v>
      </c>
      <c r="F1216" s="1390"/>
      <c r="G1216" s="1390"/>
      <c r="H1216" s="1390"/>
      <c r="I1216" s="1390"/>
      <c r="J1216" s="1390"/>
      <c r="K1216" s="1391"/>
      <c r="L1216" s="1391"/>
      <c r="M1216" s="1391"/>
      <c r="N1216" s="1391"/>
      <c r="O1216" s="1391"/>
      <c r="P1216" s="1391"/>
      <c r="R1216" s="1390"/>
      <c r="S1216" s="1390"/>
      <c r="T1216" s="1398" t="s">
        <v>1349</v>
      </c>
      <c r="U1216" s="1390"/>
      <c r="V1216" s="1390"/>
      <c r="W1216" s="1390"/>
      <c r="X1216" s="1390"/>
      <c r="Y1216" s="1390"/>
      <c r="Z1216" s="1390"/>
      <c r="AA1216" s="1390"/>
      <c r="AB1216" s="1390"/>
      <c r="AC1216" s="1390"/>
      <c r="AD1216" s="1390"/>
      <c r="AE1216" s="1390"/>
      <c r="AF1216" s="1390"/>
      <c r="AI1216" s="1390"/>
      <c r="AK1216" s="1390"/>
      <c r="AM1216" s="1390"/>
      <c r="AO1216" s="1390"/>
    </row>
    <row r="1217" spans="5:41" s="1388" customFormat="1" ht="12.75" hidden="1" customHeight="1">
      <c r="E1217" s="1397">
        <v>44388</v>
      </c>
      <c r="F1217" s="1390"/>
      <c r="G1217" s="1390"/>
      <c r="H1217" s="1390"/>
      <c r="I1217" s="1390"/>
      <c r="J1217" s="1390"/>
      <c r="K1217" s="1391"/>
      <c r="L1217" s="1391"/>
      <c r="M1217" s="1391"/>
      <c r="N1217" s="1391"/>
      <c r="O1217" s="1391"/>
      <c r="P1217" s="1391"/>
      <c r="R1217" s="1390"/>
      <c r="S1217" s="1390"/>
      <c r="T1217" s="1398" t="s">
        <v>1350</v>
      </c>
      <c r="U1217" s="1390"/>
      <c r="V1217" s="1390"/>
      <c r="W1217" s="1390"/>
      <c r="X1217" s="1390"/>
      <c r="Y1217" s="1390"/>
      <c r="Z1217" s="1390"/>
      <c r="AA1217" s="1390"/>
      <c r="AB1217" s="1390"/>
      <c r="AC1217" s="1390"/>
      <c r="AD1217" s="1390"/>
      <c r="AE1217" s="1390"/>
      <c r="AF1217" s="1390"/>
      <c r="AI1217" s="1390"/>
      <c r="AK1217" s="1390"/>
      <c r="AM1217" s="1390"/>
      <c r="AO1217" s="1390"/>
    </row>
    <row r="1218" spans="5:41" s="1388" customFormat="1" ht="12.75" hidden="1" customHeight="1">
      <c r="E1218" s="1397">
        <v>44389</v>
      </c>
      <c r="F1218" s="1390"/>
      <c r="G1218" s="1390"/>
      <c r="H1218" s="1390"/>
      <c r="I1218" s="1390"/>
      <c r="J1218" s="1390"/>
      <c r="K1218" s="1391"/>
      <c r="L1218" s="1391"/>
      <c r="M1218" s="1391"/>
      <c r="N1218" s="1391"/>
      <c r="O1218" s="1391"/>
      <c r="P1218" s="1391"/>
      <c r="R1218" s="1390"/>
      <c r="S1218" s="1390"/>
      <c r="T1218" s="1398" t="s">
        <v>1351</v>
      </c>
      <c r="U1218" s="1390"/>
      <c r="V1218" s="1390"/>
      <c r="W1218" s="1390"/>
      <c r="X1218" s="1390"/>
      <c r="Y1218" s="1390"/>
      <c r="Z1218" s="1390"/>
      <c r="AA1218" s="1390"/>
      <c r="AB1218" s="1390"/>
      <c r="AC1218" s="1390"/>
      <c r="AD1218" s="1390"/>
      <c r="AE1218" s="1390"/>
      <c r="AF1218" s="1390"/>
      <c r="AI1218" s="1390"/>
      <c r="AK1218" s="1390"/>
      <c r="AM1218" s="1390"/>
      <c r="AO1218" s="1390"/>
    </row>
    <row r="1219" spans="5:41" s="1388" customFormat="1" ht="12.75" hidden="1" customHeight="1">
      <c r="E1219" s="1397">
        <v>44390</v>
      </c>
      <c r="F1219" s="1390"/>
      <c r="G1219" s="1390"/>
      <c r="H1219" s="1390"/>
      <c r="I1219" s="1390"/>
      <c r="J1219" s="1390"/>
      <c r="K1219" s="1391"/>
      <c r="L1219" s="1391"/>
      <c r="M1219" s="1391"/>
      <c r="N1219" s="1391"/>
      <c r="O1219" s="1391"/>
      <c r="P1219" s="1391"/>
      <c r="R1219" s="1390"/>
      <c r="S1219" s="1390"/>
      <c r="T1219" s="1398" t="s">
        <v>1352</v>
      </c>
      <c r="U1219" s="1390"/>
      <c r="V1219" s="1390"/>
      <c r="W1219" s="1390"/>
      <c r="X1219" s="1390"/>
      <c r="Y1219" s="1390"/>
      <c r="Z1219" s="1390"/>
      <c r="AA1219" s="1390"/>
      <c r="AB1219" s="1390"/>
      <c r="AC1219" s="1390"/>
      <c r="AD1219" s="1390"/>
      <c r="AE1219" s="1390"/>
      <c r="AF1219" s="1390"/>
      <c r="AI1219" s="1390"/>
      <c r="AK1219" s="1390"/>
      <c r="AM1219" s="1390"/>
      <c r="AO1219" s="1390"/>
    </row>
    <row r="1220" spans="5:41" s="1388" customFormat="1" ht="12.75" hidden="1" customHeight="1">
      <c r="E1220" s="1397">
        <v>44391</v>
      </c>
      <c r="F1220" s="1390"/>
      <c r="G1220" s="1390"/>
      <c r="H1220" s="1390"/>
      <c r="I1220" s="1390"/>
      <c r="J1220" s="1390"/>
      <c r="K1220" s="1391"/>
      <c r="L1220" s="1391"/>
      <c r="M1220" s="1391"/>
      <c r="N1220" s="1391"/>
      <c r="O1220" s="1391"/>
      <c r="P1220" s="1391"/>
      <c r="R1220" s="1390"/>
      <c r="S1220" s="1390"/>
      <c r="T1220" s="1398" t="s">
        <v>1353</v>
      </c>
      <c r="U1220" s="1390"/>
      <c r="V1220" s="1390"/>
      <c r="W1220" s="1390"/>
      <c r="X1220" s="1390"/>
      <c r="Y1220" s="1390"/>
      <c r="Z1220" s="1390"/>
      <c r="AA1220" s="1390"/>
      <c r="AB1220" s="1390"/>
      <c r="AC1220" s="1390"/>
      <c r="AD1220" s="1390"/>
      <c r="AE1220" s="1390"/>
      <c r="AF1220" s="1390"/>
      <c r="AI1220" s="1390"/>
      <c r="AK1220" s="1390"/>
      <c r="AM1220" s="1390"/>
      <c r="AO1220" s="1390"/>
    </row>
    <row r="1221" spans="5:41" s="1388" customFormat="1" ht="12.75" hidden="1" customHeight="1">
      <c r="E1221" s="1397">
        <v>44392</v>
      </c>
      <c r="F1221" s="1390"/>
      <c r="G1221" s="1390"/>
      <c r="H1221" s="1390"/>
      <c r="I1221" s="1390"/>
      <c r="J1221" s="1390"/>
      <c r="K1221" s="1391"/>
      <c r="L1221" s="1391"/>
      <c r="M1221" s="1391"/>
      <c r="N1221" s="1391"/>
      <c r="O1221" s="1391"/>
      <c r="P1221" s="1391"/>
      <c r="R1221" s="1390"/>
      <c r="S1221" s="1390"/>
      <c r="T1221" s="1398" t="s">
        <v>1933</v>
      </c>
      <c r="U1221" s="1390"/>
      <c r="V1221" s="1390"/>
      <c r="W1221" s="1390"/>
      <c r="X1221" s="1390"/>
      <c r="Y1221" s="1390"/>
      <c r="Z1221" s="1390"/>
      <c r="AA1221" s="1390"/>
      <c r="AB1221" s="1390"/>
      <c r="AC1221" s="1390"/>
      <c r="AD1221" s="1390"/>
      <c r="AE1221" s="1390"/>
      <c r="AF1221" s="1390"/>
      <c r="AI1221" s="1390"/>
      <c r="AK1221" s="1390"/>
      <c r="AM1221" s="1390"/>
      <c r="AO1221" s="1390"/>
    </row>
    <row r="1222" spans="5:41" s="1388" customFormat="1" ht="12.75" hidden="1" customHeight="1">
      <c r="E1222" s="1397">
        <v>44393</v>
      </c>
      <c r="F1222" s="1390"/>
      <c r="G1222" s="1390"/>
      <c r="H1222" s="1390"/>
      <c r="I1222" s="1390"/>
      <c r="J1222" s="1390"/>
      <c r="K1222" s="1391"/>
      <c r="L1222" s="1391"/>
      <c r="M1222" s="1391"/>
      <c r="N1222" s="1391"/>
      <c r="O1222" s="1391"/>
      <c r="P1222" s="1391"/>
      <c r="R1222" s="1390"/>
      <c r="S1222" s="1390"/>
      <c r="T1222" s="1398" t="s">
        <v>1354</v>
      </c>
      <c r="U1222" s="1390"/>
      <c r="V1222" s="1390"/>
      <c r="W1222" s="1390"/>
      <c r="X1222" s="1390"/>
      <c r="Y1222" s="1390"/>
      <c r="Z1222" s="1390"/>
      <c r="AA1222" s="1390"/>
      <c r="AB1222" s="1390"/>
      <c r="AC1222" s="1390"/>
      <c r="AD1222" s="1390"/>
      <c r="AE1222" s="1390"/>
      <c r="AF1222" s="1390"/>
      <c r="AI1222" s="1390"/>
      <c r="AK1222" s="1390"/>
      <c r="AM1222" s="1390"/>
      <c r="AO1222" s="1390"/>
    </row>
    <row r="1223" spans="5:41" s="1388" customFormat="1" ht="12.75" hidden="1" customHeight="1">
      <c r="E1223" s="1397">
        <v>44394</v>
      </c>
      <c r="F1223" s="1390"/>
      <c r="G1223" s="1390"/>
      <c r="H1223" s="1390"/>
      <c r="I1223" s="1390"/>
      <c r="J1223" s="1390"/>
      <c r="K1223" s="1391"/>
      <c r="L1223" s="1391"/>
      <c r="M1223" s="1391"/>
      <c r="N1223" s="1391"/>
      <c r="O1223" s="1391"/>
      <c r="P1223" s="1391"/>
      <c r="R1223" s="1390"/>
      <c r="S1223" s="1390"/>
      <c r="T1223" s="1398" t="s">
        <v>1355</v>
      </c>
      <c r="U1223" s="1390"/>
      <c r="V1223" s="1390"/>
      <c r="W1223" s="1390"/>
      <c r="X1223" s="1390"/>
      <c r="Y1223" s="1390"/>
      <c r="Z1223" s="1390"/>
      <c r="AA1223" s="1390"/>
      <c r="AB1223" s="1390"/>
      <c r="AC1223" s="1390"/>
      <c r="AD1223" s="1390"/>
      <c r="AE1223" s="1390"/>
      <c r="AF1223" s="1390"/>
      <c r="AI1223" s="1390"/>
      <c r="AK1223" s="1390"/>
      <c r="AM1223" s="1390"/>
      <c r="AO1223" s="1390"/>
    </row>
    <row r="1224" spans="5:41" s="1388" customFormat="1" ht="12.75" hidden="1" customHeight="1">
      <c r="E1224" s="1397">
        <v>44395</v>
      </c>
      <c r="F1224" s="1390"/>
      <c r="G1224" s="1390"/>
      <c r="H1224" s="1390"/>
      <c r="I1224" s="1390"/>
      <c r="J1224" s="1390"/>
      <c r="K1224" s="1391"/>
      <c r="L1224" s="1391"/>
      <c r="M1224" s="1391"/>
      <c r="N1224" s="1391"/>
      <c r="O1224" s="1391"/>
      <c r="P1224" s="1391"/>
      <c r="R1224" s="1390"/>
      <c r="S1224" s="1390"/>
      <c r="T1224" s="1398" t="s">
        <v>1356</v>
      </c>
      <c r="U1224" s="1390"/>
      <c r="V1224" s="1390"/>
      <c r="W1224" s="1390"/>
      <c r="X1224" s="1390"/>
      <c r="Y1224" s="1390"/>
      <c r="Z1224" s="1390"/>
      <c r="AA1224" s="1390"/>
      <c r="AB1224" s="1390"/>
      <c r="AC1224" s="1390"/>
      <c r="AD1224" s="1390"/>
      <c r="AE1224" s="1390"/>
      <c r="AF1224" s="1390"/>
      <c r="AI1224" s="1390"/>
      <c r="AK1224" s="1390"/>
      <c r="AM1224" s="1390"/>
      <c r="AO1224" s="1390"/>
    </row>
    <row r="1225" spans="5:41" s="1388" customFormat="1" ht="12.75" hidden="1" customHeight="1">
      <c r="E1225" s="1397">
        <v>44396</v>
      </c>
      <c r="F1225" s="1390"/>
      <c r="G1225" s="1390"/>
      <c r="H1225" s="1390"/>
      <c r="I1225" s="1390"/>
      <c r="J1225" s="1390"/>
      <c r="K1225" s="1391"/>
      <c r="L1225" s="1391"/>
      <c r="M1225" s="1391"/>
      <c r="N1225" s="1391"/>
      <c r="O1225" s="1391"/>
      <c r="P1225" s="1391"/>
      <c r="R1225" s="1390"/>
      <c r="S1225" s="1390"/>
      <c r="T1225" s="1398" t="s">
        <v>1357</v>
      </c>
      <c r="U1225" s="1390"/>
      <c r="V1225" s="1390"/>
      <c r="W1225" s="1390"/>
      <c r="X1225" s="1390"/>
      <c r="Y1225" s="1390"/>
      <c r="Z1225" s="1390"/>
      <c r="AA1225" s="1390"/>
      <c r="AB1225" s="1390"/>
      <c r="AC1225" s="1390"/>
      <c r="AD1225" s="1390"/>
      <c r="AE1225" s="1390"/>
      <c r="AF1225" s="1390"/>
      <c r="AI1225" s="1390"/>
      <c r="AK1225" s="1390"/>
      <c r="AM1225" s="1390"/>
      <c r="AO1225" s="1390"/>
    </row>
    <row r="1226" spans="5:41" s="1388" customFormat="1" ht="12.75" hidden="1" customHeight="1">
      <c r="E1226" s="1397">
        <v>44397</v>
      </c>
      <c r="F1226" s="1390"/>
      <c r="G1226" s="1390"/>
      <c r="H1226" s="1390"/>
      <c r="I1226" s="1390"/>
      <c r="J1226" s="1390"/>
      <c r="K1226" s="1391"/>
      <c r="L1226" s="1391"/>
      <c r="M1226" s="1391"/>
      <c r="N1226" s="1391"/>
      <c r="O1226" s="1391"/>
      <c r="P1226" s="1391"/>
      <c r="R1226" s="1390"/>
      <c r="S1226" s="1390"/>
      <c r="T1226" s="1398" t="s">
        <v>1358</v>
      </c>
      <c r="U1226" s="1390"/>
      <c r="V1226" s="1390"/>
      <c r="W1226" s="1390"/>
      <c r="X1226" s="1390"/>
      <c r="Y1226" s="1390"/>
      <c r="Z1226" s="1390"/>
      <c r="AA1226" s="1390"/>
      <c r="AB1226" s="1390"/>
      <c r="AC1226" s="1390"/>
      <c r="AD1226" s="1390"/>
      <c r="AE1226" s="1390"/>
      <c r="AF1226" s="1390"/>
      <c r="AI1226" s="1390"/>
      <c r="AK1226" s="1390"/>
      <c r="AM1226" s="1390"/>
      <c r="AO1226" s="1390"/>
    </row>
    <row r="1227" spans="5:41" s="1388" customFormat="1" ht="12.75" hidden="1" customHeight="1">
      <c r="E1227" s="1397">
        <v>44398</v>
      </c>
      <c r="F1227" s="1390"/>
      <c r="G1227" s="1390"/>
      <c r="H1227" s="1390"/>
      <c r="I1227" s="1390"/>
      <c r="J1227" s="1390"/>
      <c r="K1227" s="1391"/>
      <c r="L1227" s="1391"/>
      <c r="M1227" s="1391"/>
      <c r="N1227" s="1391"/>
      <c r="O1227" s="1391"/>
      <c r="P1227" s="1391"/>
      <c r="R1227" s="1390"/>
      <c r="S1227" s="1390"/>
      <c r="T1227" s="1398" t="s">
        <v>1359</v>
      </c>
      <c r="U1227" s="1390"/>
      <c r="V1227" s="1390"/>
      <c r="W1227" s="1390"/>
      <c r="X1227" s="1390"/>
      <c r="Y1227" s="1390"/>
      <c r="Z1227" s="1390"/>
      <c r="AA1227" s="1390"/>
      <c r="AB1227" s="1390"/>
      <c r="AC1227" s="1390"/>
      <c r="AD1227" s="1390"/>
      <c r="AE1227" s="1390"/>
      <c r="AF1227" s="1390"/>
      <c r="AI1227" s="1390"/>
      <c r="AK1227" s="1390"/>
      <c r="AM1227" s="1390"/>
      <c r="AO1227" s="1390"/>
    </row>
    <row r="1228" spans="5:41" s="1388" customFormat="1" ht="12.75" hidden="1" customHeight="1">
      <c r="E1228" s="1397">
        <v>44399</v>
      </c>
      <c r="F1228" s="1390"/>
      <c r="G1228" s="1390"/>
      <c r="H1228" s="1390"/>
      <c r="I1228" s="1390"/>
      <c r="J1228" s="1390"/>
      <c r="K1228" s="1391"/>
      <c r="L1228" s="1391"/>
      <c r="M1228" s="1391"/>
      <c r="N1228" s="1391"/>
      <c r="O1228" s="1391"/>
      <c r="P1228" s="1391"/>
      <c r="R1228" s="1390"/>
      <c r="S1228" s="1390"/>
      <c r="T1228" s="1398" t="s">
        <v>1933</v>
      </c>
      <c r="U1228" s="1390"/>
      <c r="V1228" s="1390"/>
      <c r="W1228" s="1390"/>
      <c r="X1228" s="1390"/>
      <c r="Y1228" s="1390"/>
      <c r="Z1228" s="1390"/>
      <c r="AA1228" s="1390"/>
      <c r="AB1228" s="1390"/>
      <c r="AC1228" s="1390"/>
      <c r="AD1228" s="1390"/>
      <c r="AE1228" s="1390"/>
      <c r="AF1228" s="1390"/>
      <c r="AI1228" s="1390"/>
      <c r="AK1228" s="1390"/>
      <c r="AM1228" s="1390"/>
      <c r="AO1228" s="1390"/>
    </row>
    <row r="1229" spans="5:41" s="1388" customFormat="1" ht="12.75" hidden="1" customHeight="1">
      <c r="E1229" s="1397">
        <v>44400</v>
      </c>
      <c r="F1229" s="1390"/>
      <c r="G1229" s="1390"/>
      <c r="H1229" s="1390"/>
      <c r="I1229" s="1390"/>
      <c r="J1229" s="1390"/>
      <c r="K1229" s="1391"/>
      <c r="L1229" s="1391"/>
      <c r="M1229" s="1391"/>
      <c r="N1229" s="1391"/>
      <c r="O1229" s="1391"/>
      <c r="P1229" s="1391"/>
      <c r="R1229" s="1390"/>
      <c r="S1229" s="1390"/>
      <c r="T1229" s="1398" t="s">
        <v>1360</v>
      </c>
      <c r="U1229" s="1390"/>
      <c r="V1229" s="1390"/>
      <c r="W1229" s="1390"/>
      <c r="X1229" s="1390"/>
      <c r="Y1229" s="1390"/>
      <c r="Z1229" s="1390"/>
      <c r="AA1229" s="1390"/>
      <c r="AB1229" s="1390"/>
      <c r="AC1229" s="1390"/>
      <c r="AD1229" s="1390"/>
      <c r="AE1229" s="1390"/>
      <c r="AF1229" s="1390"/>
      <c r="AI1229" s="1390"/>
      <c r="AK1229" s="1390"/>
      <c r="AM1229" s="1390"/>
      <c r="AO1229" s="1390"/>
    </row>
    <row r="1230" spans="5:41" s="1388" customFormat="1" ht="12.75" hidden="1" customHeight="1">
      <c r="E1230" s="1397">
        <v>44401</v>
      </c>
      <c r="F1230" s="1390"/>
      <c r="G1230" s="1390"/>
      <c r="H1230" s="1390"/>
      <c r="I1230" s="1390"/>
      <c r="J1230" s="1390"/>
      <c r="K1230" s="1391"/>
      <c r="L1230" s="1391"/>
      <c r="M1230" s="1391"/>
      <c r="N1230" s="1391"/>
      <c r="O1230" s="1391"/>
      <c r="P1230" s="1391"/>
      <c r="R1230" s="1390"/>
      <c r="S1230" s="1390"/>
      <c r="T1230" s="1398" t="s">
        <v>1361</v>
      </c>
      <c r="U1230" s="1390"/>
      <c r="V1230" s="1390"/>
      <c r="W1230" s="1390"/>
      <c r="X1230" s="1390"/>
      <c r="Y1230" s="1390"/>
      <c r="Z1230" s="1390"/>
      <c r="AA1230" s="1390"/>
      <c r="AB1230" s="1390"/>
      <c r="AC1230" s="1390"/>
      <c r="AD1230" s="1390"/>
      <c r="AE1230" s="1390"/>
      <c r="AF1230" s="1390"/>
      <c r="AI1230" s="1390"/>
      <c r="AK1230" s="1390"/>
      <c r="AM1230" s="1390"/>
      <c r="AO1230" s="1390"/>
    </row>
    <row r="1231" spans="5:41" s="1388" customFormat="1" ht="12.75" hidden="1" customHeight="1">
      <c r="E1231" s="1397">
        <v>44402</v>
      </c>
      <c r="F1231" s="1390"/>
      <c r="G1231" s="1390"/>
      <c r="H1231" s="1390"/>
      <c r="I1231" s="1390"/>
      <c r="J1231" s="1390"/>
      <c r="K1231" s="1391"/>
      <c r="L1231" s="1391"/>
      <c r="M1231" s="1391"/>
      <c r="N1231" s="1391"/>
      <c r="O1231" s="1391"/>
      <c r="P1231" s="1391"/>
      <c r="R1231" s="1390"/>
      <c r="S1231" s="1390"/>
      <c r="T1231" s="1398" t="s">
        <v>1933</v>
      </c>
      <c r="U1231" s="1390"/>
      <c r="V1231" s="1390"/>
      <c r="W1231" s="1390"/>
      <c r="X1231" s="1390"/>
      <c r="Y1231" s="1390"/>
      <c r="Z1231" s="1390"/>
      <c r="AA1231" s="1390"/>
      <c r="AB1231" s="1390"/>
      <c r="AC1231" s="1390"/>
      <c r="AD1231" s="1390"/>
      <c r="AE1231" s="1390"/>
      <c r="AF1231" s="1390"/>
      <c r="AI1231" s="1390"/>
      <c r="AK1231" s="1390"/>
      <c r="AM1231" s="1390"/>
      <c r="AO1231" s="1390"/>
    </row>
    <row r="1232" spans="5:41" s="1388" customFormat="1" ht="12.75" hidden="1" customHeight="1">
      <c r="E1232" s="1397">
        <v>44403</v>
      </c>
      <c r="F1232" s="1390"/>
      <c r="G1232" s="1390"/>
      <c r="H1232" s="1390"/>
      <c r="I1232" s="1390"/>
      <c r="J1232" s="1390"/>
      <c r="K1232" s="1391"/>
      <c r="L1232" s="1391"/>
      <c r="M1232" s="1391"/>
      <c r="N1232" s="1391"/>
      <c r="O1232" s="1391"/>
      <c r="P1232" s="1391"/>
      <c r="R1232" s="1390"/>
      <c r="S1232" s="1390"/>
      <c r="T1232" s="1398" t="s">
        <v>1362</v>
      </c>
      <c r="U1232" s="1390"/>
      <c r="V1232" s="1390"/>
      <c r="W1232" s="1390"/>
      <c r="X1232" s="1390"/>
      <c r="Y1232" s="1390"/>
      <c r="Z1232" s="1390"/>
      <c r="AA1232" s="1390"/>
      <c r="AB1232" s="1390"/>
      <c r="AC1232" s="1390"/>
      <c r="AD1232" s="1390"/>
      <c r="AE1232" s="1390"/>
      <c r="AF1232" s="1390"/>
      <c r="AI1232" s="1390"/>
      <c r="AK1232" s="1390"/>
      <c r="AM1232" s="1390"/>
      <c r="AO1232" s="1390"/>
    </row>
    <row r="1233" spans="5:41" s="1388" customFormat="1" ht="12.75" hidden="1" customHeight="1">
      <c r="E1233" s="1397">
        <v>44404</v>
      </c>
      <c r="F1233" s="1390"/>
      <c r="G1233" s="1390"/>
      <c r="H1233" s="1390"/>
      <c r="I1233" s="1390"/>
      <c r="J1233" s="1390"/>
      <c r="K1233" s="1391"/>
      <c r="L1233" s="1391"/>
      <c r="M1233" s="1391"/>
      <c r="N1233" s="1391"/>
      <c r="O1233" s="1391"/>
      <c r="P1233" s="1391"/>
      <c r="R1233" s="1390"/>
      <c r="S1233" s="1390"/>
      <c r="T1233" s="1398" t="s">
        <v>980</v>
      </c>
      <c r="U1233" s="1390"/>
      <c r="V1233" s="1390"/>
      <c r="W1233" s="1390"/>
      <c r="X1233" s="1390"/>
      <c r="Y1233" s="1390"/>
      <c r="Z1233" s="1390"/>
      <c r="AA1233" s="1390"/>
      <c r="AB1233" s="1390"/>
      <c r="AC1233" s="1390"/>
      <c r="AD1233" s="1390"/>
      <c r="AE1233" s="1390"/>
      <c r="AF1233" s="1390"/>
      <c r="AI1233" s="1390"/>
      <c r="AK1233" s="1390"/>
      <c r="AM1233" s="1390"/>
      <c r="AO1233" s="1390"/>
    </row>
    <row r="1234" spans="5:41" s="1388" customFormat="1" ht="12.75" hidden="1" customHeight="1">
      <c r="E1234" s="1397">
        <v>44405</v>
      </c>
      <c r="F1234" s="1390"/>
      <c r="G1234" s="1390"/>
      <c r="H1234" s="1390"/>
      <c r="I1234" s="1390"/>
      <c r="J1234" s="1390"/>
      <c r="K1234" s="1391"/>
      <c r="L1234" s="1391"/>
      <c r="M1234" s="1391"/>
      <c r="N1234" s="1391"/>
      <c r="O1234" s="1391"/>
      <c r="P1234" s="1391"/>
      <c r="R1234" s="1390"/>
      <c r="S1234" s="1390"/>
      <c r="T1234" s="1398" t="s">
        <v>1933</v>
      </c>
      <c r="U1234" s="1390"/>
      <c r="V1234" s="1390"/>
      <c r="W1234" s="1390"/>
      <c r="X1234" s="1390"/>
      <c r="Y1234" s="1390"/>
      <c r="Z1234" s="1390"/>
      <c r="AA1234" s="1390"/>
      <c r="AB1234" s="1390"/>
      <c r="AC1234" s="1390"/>
      <c r="AD1234" s="1390"/>
      <c r="AE1234" s="1390"/>
      <c r="AF1234" s="1390"/>
      <c r="AI1234" s="1390"/>
      <c r="AK1234" s="1390"/>
      <c r="AM1234" s="1390"/>
      <c r="AO1234" s="1390"/>
    </row>
    <row r="1235" spans="5:41" s="1388" customFormat="1" ht="12.75" hidden="1" customHeight="1">
      <c r="E1235" s="1397">
        <v>44406</v>
      </c>
      <c r="F1235" s="1390"/>
      <c r="G1235" s="1390"/>
      <c r="H1235" s="1390"/>
      <c r="I1235" s="1390"/>
      <c r="J1235" s="1390"/>
      <c r="K1235" s="1391"/>
      <c r="L1235" s="1391"/>
      <c r="M1235" s="1391"/>
      <c r="N1235" s="1391"/>
      <c r="O1235" s="1391"/>
      <c r="P1235" s="1391"/>
      <c r="R1235" s="1390"/>
      <c r="S1235" s="1390"/>
      <c r="T1235" s="1398" t="s">
        <v>981</v>
      </c>
      <c r="U1235" s="1390"/>
      <c r="V1235" s="1390"/>
      <c r="W1235" s="1390"/>
      <c r="X1235" s="1390"/>
      <c r="Y1235" s="1390"/>
      <c r="Z1235" s="1390"/>
      <c r="AA1235" s="1390"/>
      <c r="AB1235" s="1390"/>
      <c r="AC1235" s="1390"/>
      <c r="AD1235" s="1390"/>
      <c r="AE1235" s="1390"/>
      <c r="AF1235" s="1390"/>
      <c r="AI1235" s="1390"/>
      <c r="AK1235" s="1390"/>
      <c r="AM1235" s="1390"/>
      <c r="AO1235" s="1390"/>
    </row>
    <row r="1236" spans="5:41" s="1388" customFormat="1" ht="12.75" hidden="1" customHeight="1">
      <c r="E1236" s="1397">
        <v>44407</v>
      </c>
      <c r="F1236" s="1390"/>
      <c r="G1236" s="1390"/>
      <c r="H1236" s="1390"/>
      <c r="I1236" s="1390"/>
      <c r="J1236" s="1390"/>
      <c r="K1236" s="1391"/>
      <c r="L1236" s="1391"/>
      <c r="M1236" s="1391"/>
      <c r="N1236" s="1391"/>
      <c r="O1236" s="1391"/>
      <c r="P1236" s="1391"/>
      <c r="R1236" s="1390"/>
      <c r="S1236" s="1390"/>
      <c r="T1236" s="1398" t="s">
        <v>982</v>
      </c>
      <c r="U1236" s="1390"/>
      <c r="V1236" s="1390"/>
      <c r="W1236" s="1390"/>
      <c r="X1236" s="1390"/>
      <c r="Y1236" s="1390"/>
      <c r="Z1236" s="1390"/>
      <c r="AA1236" s="1390"/>
      <c r="AB1236" s="1390"/>
      <c r="AC1236" s="1390"/>
      <c r="AD1236" s="1390"/>
      <c r="AE1236" s="1390"/>
      <c r="AF1236" s="1390"/>
      <c r="AI1236" s="1390"/>
      <c r="AK1236" s="1390"/>
      <c r="AM1236" s="1390"/>
      <c r="AO1236" s="1390"/>
    </row>
    <row r="1237" spans="5:41" s="1388" customFormat="1" ht="12.75" hidden="1" customHeight="1">
      <c r="E1237" s="1397">
        <v>44408</v>
      </c>
      <c r="F1237" s="1390"/>
      <c r="G1237" s="1390"/>
      <c r="H1237" s="1390"/>
      <c r="I1237" s="1390"/>
      <c r="J1237" s="1390"/>
      <c r="K1237" s="1391"/>
      <c r="L1237" s="1391"/>
      <c r="M1237" s="1391"/>
      <c r="N1237" s="1391"/>
      <c r="O1237" s="1391"/>
      <c r="P1237" s="1391"/>
      <c r="R1237" s="1390"/>
      <c r="S1237" s="1390"/>
      <c r="T1237" s="1398" t="s">
        <v>1932</v>
      </c>
      <c r="U1237" s="1390"/>
      <c r="V1237" s="1390"/>
      <c r="W1237" s="1390"/>
      <c r="X1237" s="1390"/>
      <c r="Y1237" s="1390"/>
      <c r="Z1237" s="1390"/>
      <c r="AA1237" s="1390"/>
      <c r="AB1237" s="1390"/>
      <c r="AC1237" s="1390"/>
      <c r="AD1237" s="1390"/>
      <c r="AE1237" s="1390"/>
      <c r="AF1237" s="1390"/>
      <c r="AI1237" s="1390"/>
      <c r="AK1237" s="1390"/>
      <c r="AM1237" s="1390"/>
      <c r="AO1237" s="1390"/>
    </row>
    <row r="1238" spans="5:41" s="1388" customFormat="1" ht="12.75" hidden="1" customHeight="1">
      <c r="E1238" s="1397">
        <v>44409</v>
      </c>
      <c r="F1238" s="1390"/>
      <c r="G1238" s="1390"/>
      <c r="H1238" s="1390"/>
      <c r="I1238" s="1390"/>
      <c r="J1238" s="1390"/>
      <c r="K1238" s="1391"/>
      <c r="L1238" s="1391"/>
      <c r="M1238" s="1391"/>
      <c r="N1238" s="1391"/>
      <c r="O1238" s="1391"/>
      <c r="P1238" s="1391"/>
      <c r="R1238" s="1390"/>
      <c r="S1238" s="1390"/>
      <c r="T1238" s="1398" t="s">
        <v>1181</v>
      </c>
      <c r="U1238" s="1390"/>
      <c r="V1238" s="1390"/>
      <c r="W1238" s="1390"/>
      <c r="X1238" s="1390"/>
      <c r="Y1238" s="1390"/>
      <c r="Z1238" s="1390"/>
      <c r="AA1238" s="1390"/>
      <c r="AB1238" s="1390"/>
      <c r="AC1238" s="1390"/>
      <c r="AD1238" s="1390"/>
      <c r="AE1238" s="1390"/>
      <c r="AF1238" s="1390"/>
      <c r="AI1238" s="1390"/>
      <c r="AK1238" s="1390"/>
      <c r="AM1238" s="1390"/>
      <c r="AO1238" s="1390"/>
    </row>
    <row r="1239" spans="5:41" s="1388" customFormat="1" ht="12.75" hidden="1" customHeight="1">
      <c r="E1239" s="1397">
        <v>44410</v>
      </c>
      <c r="F1239" s="1390"/>
      <c r="G1239" s="1390"/>
      <c r="H1239" s="1390"/>
      <c r="I1239" s="1390"/>
      <c r="J1239" s="1390"/>
      <c r="K1239" s="1391"/>
      <c r="L1239" s="1391"/>
      <c r="M1239" s="1391"/>
      <c r="N1239" s="1391"/>
      <c r="O1239" s="1391"/>
      <c r="P1239" s="1391"/>
      <c r="R1239" s="1390"/>
      <c r="S1239" s="1390"/>
      <c r="T1239" s="1398" t="s">
        <v>983</v>
      </c>
      <c r="U1239" s="1390"/>
      <c r="V1239" s="1390"/>
      <c r="W1239" s="1390"/>
      <c r="X1239" s="1390"/>
      <c r="Y1239" s="1390"/>
      <c r="Z1239" s="1390"/>
      <c r="AA1239" s="1390"/>
      <c r="AB1239" s="1390"/>
      <c r="AC1239" s="1390"/>
      <c r="AD1239" s="1390"/>
      <c r="AE1239" s="1390"/>
      <c r="AF1239" s="1390"/>
      <c r="AI1239" s="1390"/>
      <c r="AK1239" s="1390"/>
      <c r="AM1239" s="1390"/>
      <c r="AO1239" s="1390"/>
    </row>
    <row r="1240" spans="5:41" s="1388" customFormat="1" ht="12.75" hidden="1" customHeight="1">
      <c r="E1240" s="1397">
        <v>44411</v>
      </c>
      <c r="F1240" s="1390"/>
      <c r="G1240" s="1390"/>
      <c r="H1240" s="1390"/>
      <c r="I1240" s="1390"/>
      <c r="J1240" s="1390"/>
      <c r="K1240" s="1391"/>
      <c r="L1240" s="1391"/>
      <c r="M1240" s="1391"/>
      <c r="N1240" s="1391"/>
      <c r="O1240" s="1391"/>
      <c r="P1240" s="1391"/>
      <c r="R1240" s="1390"/>
      <c r="S1240" s="1390"/>
      <c r="T1240" s="1398" t="s">
        <v>576</v>
      </c>
      <c r="U1240" s="1390"/>
      <c r="V1240" s="1390"/>
      <c r="W1240" s="1390"/>
      <c r="X1240" s="1390"/>
      <c r="Y1240" s="1390"/>
      <c r="Z1240" s="1390"/>
      <c r="AA1240" s="1390"/>
      <c r="AB1240" s="1390"/>
      <c r="AC1240" s="1390"/>
      <c r="AD1240" s="1390"/>
      <c r="AE1240" s="1390"/>
      <c r="AF1240" s="1390"/>
      <c r="AI1240" s="1390"/>
      <c r="AK1240" s="1390"/>
      <c r="AM1240" s="1390"/>
      <c r="AO1240" s="1390"/>
    </row>
    <row r="1241" spans="5:41" s="1388" customFormat="1" ht="12.75" hidden="1" customHeight="1">
      <c r="E1241" s="1397">
        <v>44412</v>
      </c>
      <c r="F1241" s="1390"/>
      <c r="G1241" s="1390"/>
      <c r="H1241" s="1390"/>
      <c r="I1241" s="1390"/>
      <c r="J1241" s="1390"/>
      <c r="K1241" s="1391"/>
      <c r="L1241" s="1391"/>
      <c r="M1241" s="1391"/>
      <c r="N1241" s="1391"/>
      <c r="O1241" s="1391"/>
      <c r="P1241" s="1391"/>
      <c r="R1241" s="1390"/>
      <c r="S1241" s="1390"/>
      <c r="T1241" s="1398" t="s">
        <v>577</v>
      </c>
      <c r="U1241" s="1390"/>
      <c r="V1241" s="1390"/>
      <c r="W1241" s="1390"/>
      <c r="X1241" s="1390"/>
      <c r="Y1241" s="1390"/>
      <c r="Z1241" s="1390"/>
      <c r="AA1241" s="1390"/>
      <c r="AB1241" s="1390"/>
      <c r="AC1241" s="1390"/>
      <c r="AD1241" s="1390"/>
      <c r="AE1241" s="1390"/>
      <c r="AF1241" s="1390"/>
      <c r="AI1241" s="1390"/>
      <c r="AK1241" s="1390"/>
      <c r="AM1241" s="1390"/>
      <c r="AO1241" s="1390"/>
    </row>
    <row r="1242" spans="5:41" s="1388" customFormat="1" ht="12.75" hidden="1" customHeight="1">
      <c r="E1242" s="1397">
        <v>44413</v>
      </c>
      <c r="F1242" s="1390"/>
      <c r="G1242" s="1390"/>
      <c r="H1242" s="1390"/>
      <c r="I1242" s="1390"/>
      <c r="J1242" s="1390"/>
      <c r="K1242" s="1391"/>
      <c r="L1242" s="1391"/>
      <c r="M1242" s="1391"/>
      <c r="N1242" s="1391"/>
      <c r="O1242" s="1391"/>
      <c r="P1242" s="1391"/>
      <c r="R1242" s="1390"/>
      <c r="S1242" s="1390"/>
      <c r="T1242" s="1398" t="s">
        <v>578</v>
      </c>
      <c r="U1242" s="1390"/>
      <c r="V1242" s="1390"/>
      <c r="W1242" s="1390"/>
      <c r="X1242" s="1390"/>
      <c r="Y1242" s="1390"/>
      <c r="Z1242" s="1390"/>
      <c r="AA1242" s="1390"/>
      <c r="AB1242" s="1390"/>
      <c r="AC1242" s="1390"/>
      <c r="AD1242" s="1390"/>
      <c r="AE1242" s="1390"/>
      <c r="AF1242" s="1390"/>
      <c r="AI1242" s="1390"/>
      <c r="AK1242" s="1390"/>
      <c r="AM1242" s="1390"/>
      <c r="AO1242" s="1390"/>
    </row>
    <row r="1243" spans="5:41" s="1388" customFormat="1" ht="12.75" hidden="1" customHeight="1">
      <c r="E1243" s="1397">
        <v>44414</v>
      </c>
      <c r="F1243" s="1390"/>
      <c r="G1243" s="1390"/>
      <c r="H1243" s="1390"/>
      <c r="I1243" s="1390"/>
      <c r="J1243" s="1390"/>
      <c r="K1243" s="1391"/>
      <c r="L1243" s="1391"/>
      <c r="M1243" s="1391"/>
      <c r="N1243" s="1391"/>
      <c r="O1243" s="1391"/>
      <c r="P1243" s="1391"/>
      <c r="R1243" s="1390"/>
      <c r="S1243" s="1390"/>
      <c r="T1243" s="1398" t="s">
        <v>579</v>
      </c>
      <c r="U1243" s="1390"/>
      <c r="V1243" s="1390"/>
      <c r="W1243" s="1390"/>
      <c r="X1243" s="1390"/>
      <c r="Y1243" s="1390"/>
      <c r="Z1243" s="1390"/>
      <c r="AA1243" s="1390"/>
      <c r="AB1243" s="1390"/>
      <c r="AC1243" s="1390"/>
      <c r="AD1243" s="1390"/>
      <c r="AE1243" s="1390"/>
      <c r="AF1243" s="1390"/>
      <c r="AI1243" s="1390"/>
      <c r="AK1243" s="1390"/>
      <c r="AM1243" s="1390"/>
      <c r="AO1243" s="1390"/>
    </row>
    <row r="1244" spans="5:41" s="1388" customFormat="1" ht="12.75" hidden="1" customHeight="1">
      <c r="E1244" s="1397">
        <v>44415</v>
      </c>
      <c r="F1244" s="1390"/>
      <c r="G1244" s="1390"/>
      <c r="H1244" s="1390"/>
      <c r="I1244" s="1390"/>
      <c r="J1244" s="1390"/>
      <c r="K1244" s="1391"/>
      <c r="L1244" s="1391"/>
      <c r="M1244" s="1391"/>
      <c r="N1244" s="1391"/>
      <c r="O1244" s="1391"/>
      <c r="P1244" s="1391"/>
      <c r="R1244" s="1390"/>
      <c r="S1244" s="1390"/>
      <c r="T1244" s="1398" t="s">
        <v>1933</v>
      </c>
      <c r="U1244" s="1390"/>
      <c r="V1244" s="1390"/>
      <c r="W1244" s="1390"/>
      <c r="X1244" s="1390"/>
      <c r="Y1244" s="1390"/>
      <c r="Z1244" s="1390"/>
      <c r="AA1244" s="1390"/>
      <c r="AB1244" s="1390"/>
      <c r="AC1244" s="1390"/>
      <c r="AD1244" s="1390"/>
      <c r="AE1244" s="1390"/>
      <c r="AF1244" s="1390"/>
      <c r="AI1244" s="1390"/>
      <c r="AK1244" s="1390"/>
      <c r="AM1244" s="1390"/>
      <c r="AO1244" s="1390"/>
    </row>
    <row r="1245" spans="5:41" s="1388" customFormat="1" ht="12.75" hidden="1" customHeight="1">
      <c r="E1245" s="1397">
        <v>44416</v>
      </c>
      <c r="F1245" s="1390"/>
      <c r="G1245" s="1390"/>
      <c r="H1245" s="1390"/>
      <c r="I1245" s="1390"/>
      <c r="J1245" s="1390"/>
      <c r="K1245" s="1391"/>
      <c r="L1245" s="1391"/>
      <c r="M1245" s="1391"/>
      <c r="N1245" s="1391"/>
      <c r="O1245" s="1391"/>
      <c r="P1245" s="1391"/>
      <c r="R1245" s="1390"/>
      <c r="S1245" s="1390"/>
      <c r="T1245" s="1398" t="s">
        <v>580</v>
      </c>
      <c r="U1245" s="1390"/>
      <c r="V1245" s="1390"/>
      <c r="W1245" s="1390"/>
      <c r="X1245" s="1390"/>
      <c r="Y1245" s="1390"/>
      <c r="Z1245" s="1390"/>
      <c r="AA1245" s="1390"/>
      <c r="AB1245" s="1390"/>
      <c r="AC1245" s="1390"/>
      <c r="AD1245" s="1390"/>
      <c r="AE1245" s="1390"/>
      <c r="AF1245" s="1390"/>
      <c r="AI1245" s="1390"/>
      <c r="AK1245" s="1390"/>
      <c r="AM1245" s="1390"/>
      <c r="AO1245" s="1390"/>
    </row>
    <row r="1246" spans="5:41" s="1388" customFormat="1" ht="12.75" hidden="1" customHeight="1">
      <c r="E1246" s="1397">
        <v>44417</v>
      </c>
      <c r="F1246" s="1390"/>
      <c r="G1246" s="1390"/>
      <c r="H1246" s="1390"/>
      <c r="I1246" s="1390"/>
      <c r="J1246" s="1390"/>
      <c r="K1246" s="1391"/>
      <c r="L1246" s="1391"/>
      <c r="M1246" s="1391"/>
      <c r="N1246" s="1391"/>
      <c r="O1246" s="1391"/>
      <c r="P1246" s="1391"/>
      <c r="R1246" s="1390"/>
      <c r="S1246" s="1390"/>
      <c r="T1246" s="1398" t="s">
        <v>581</v>
      </c>
      <c r="U1246" s="1390"/>
      <c r="V1246" s="1390"/>
      <c r="W1246" s="1390"/>
      <c r="X1246" s="1390"/>
      <c r="Y1246" s="1390"/>
      <c r="Z1246" s="1390"/>
      <c r="AA1246" s="1390"/>
      <c r="AB1246" s="1390"/>
      <c r="AC1246" s="1390"/>
      <c r="AD1246" s="1390"/>
      <c r="AE1246" s="1390"/>
      <c r="AF1246" s="1390"/>
      <c r="AI1246" s="1390"/>
      <c r="AK1246" s="1390"/>
      <c r="AM1246" s="1390"/>
      <c r="AO1246" s="1390"/>
    </row>
    <row r="1247" spans="5:41" s="1388" customFormat="1" ht="12.75" hidden="1" customHeight="1">
      <c r="E1247" s="1397">
        <v>44418</v>
      </c>
      <c r="F1247" s="1390"/>
      <c r="G1247" s="1390"/>
      <c r="H1247" s="1390"/>
      <c r="I1247" s="1390"/>
      <c r="J1247" s="1390"/>
      <c r="K1247" s="1391"/>
      <c r="L1247" s="1391"/>
      <c r="M1247" s="1391"/>
      <c r="N1247" s="1391"/>
      <c r="O1247" s="1391"/>
      <c r="P1247" s="1391"/>
      <c r="R1247" s="1390"/>
      <c r="S1247" s="1390"/>
      <c r="T1247" s="1398" t="s">
        <v>582</v>
      </c>
      <c r="U1247" s="1390"/>
      <c r="V1247" s="1390"/>
      <c r="W1247" s="1390"/>
      <c r="X1247" s="1390"/>
      <c r="Y1247" s="1390"/>
      <c r="Z1247" s="1390"/>
      <c r="AA1247" s="1390"/>
      <c r="AB1247" s="1390"/>
      <c r="AC1247" s="1390"/>
      <c r="AD1247" s="1390"/>
      <c r="AE1247" s="1390"/>
      <c r="AF1247" s="1390"/>
      <c r="AI1247" s="1390"/>
      <c r="AK1247" s="1390"/>
      <c r="AM1247" s="1390"/>
      <c r="AO1247" s="1390"/>
    </row>
    <row r="1248" spans="5:41" s="1388" customFormat="1" ht="12.75" hidden="1" customHeight="1">
      <c r="E1248" s="1397">
        <v>44419</v>
      </c>
      <c r="F1248" s="1390"/>
      <c r="G1248" s="1390"/>
      <c r="H1248" s="1390"/>
      <c r="I1248" s="1390"/>
      <c r="J1248" s="1390"/>
      <c r="K1248" s="1391"/>
      <c r="L1248" s="1391"/>
      <c r="M1248" s="1391"/>
      <c r="N1248" s="1391"/>
      <c r="O1248" s="1391"/>
      <c r="P1248" s="1391"/>
      <c r="R1248" s="1390"/>
      <c r="S1248" s="1390"/>
      <c r="T1248" s="1398" t="s">
        <v>583</v>
      </c>
      <c r="U1248" s="1390"/>
      <c r="V1248" s="1390"/>
      <c r="W1248" s="1390"/>
      <c r="X1248" s="1390"/>
      <c r="Y1248" s="1390"/>
      <c r="Z1248" s="1390"/>
      <c r="AA1248" s="1390"/>
      <c r="AB1248" s="1390"/>
      <c r="AC1248" s="1390"/>
      <c r="AD1248" s="1390"/>
      <c r="AE1248" s="1390"/>
      <c r="AF1248" s="1390"/>
      <c r="AI1248" s="1390"/>
      <c r="AK1248" s="1390"/>
      <c r="AM1248" s="1390"/>
      <c r="AO1248" s="1390"/>
    </row>
    <row r="1249" spans="5:41" s="1388" customFormat="1" ht="12.75" hidden="1" customHeight="1">
      <c r="E1249" s="1397">
        <v>44420</v>
      </c>
      <c r="F1249" s="1390"/>
      <c r="G1249" s="1390"/>
      <c r="H1249" s="1390"/>
      <c r="I1249" s="1390"/>
      <c r="J1249" s="1390"/>
      <c r="K1249" s="1391"/>
      <c r="L1249" s="1391"/>
      <c r="M1249" s="1391"/>
      <c r="N1249" s="1391"/>
      <c r="O1249" s="1391"/>
      <c r="P1249" s="1391"/>
      <c r="R1249" s="1390"/>
      <c r="S1249" s="1390"/>
      <c r="T1249" s="1398" t="s">
        <v>584</v>
      </c>
      <c r="U1249" s="1390"/>
      <c r="V1249" s="1390"/>
      <c r="W1249" s="1390"/>
      <c r="X1249" s="1390"/>
      <c r="Y1249" s="1390"/>
      <c r="Z1249" s="1390"/>
      <c r="AA1249" s="1390"/>
      <c r="AB1249" s="1390"/>
      <c r="AC1249" s="1390"/>
      <c r="AD1249" s="1390"/>
      <c r="AE1249" s="1390"/>
      <c r="AF1249" s="1390"/>
      <c r="AI1249" s="1390"/>
      <c r="AK1249" s="1390"/>
      <c r="AM1249" s="1390"/>
      <c r="AO1249" s="1390"/>
    </row>
    <row r="1250" spans="5:41" s="1388" customFormat="1" ht="12.75" hidden="1" customHeight="1">
      <c r="E1250" s="1397">
        <v>44421</v>
      </c>
      <c r="F1250" s="1390"/>
      <c r="G1250" s="1390"/>
      <c r="H1250" s="1390"/>
      <c r="I1250" s="1390"/>
      <c r="J1250" s="1390"/>
      <c r="K1250" s="1391"/>
      <c r="L1250" s="1391"/>
      <c r="M1250" s="1391"/>
      <c r="N1250" s="1391"/>
      <c r="O1250" s="1391"/>
      <c r="P1250" s="1391"/>
      <c r="R1250" s="1390"/>
      <c r="S1250" s="1390"/>
      <c r="T1250" s="1398" t="s">
        <v>585</v>
      </c>
      <c r="U1250" s="1390"/>
      <c r="V1250" s="1390"/>
      <c r="W1250" s="1390"/>
      <c r="X1250" s="1390"/>
      <c r="Y1250" s="1390"/>
      <c r="Z1250" s="1390"/>
      <c r="AA1250" s="1390"/>
      <c r="AB1250" s="1390"/>
      <c r="AC1250" s="1390"/>
      <c r="AD1250" s="1390"/>
      <c r="AE1250" s="1390"/>
      <c r="AF1250" s="1390"/>
      <c r="AI1250" s="1390"/>
      <c r="AK1250" s="1390"/>
      <c r="AM1250" s="1390"/>
      <c r="AO1250" s="1390"/>
    </row>
    <row r="1251" spans="5:41" s="1388" customFormat="1" ht="12.75" hidden="1" customHeight="1">
      <c r="E1251" s="1397">
        <v>44422</v>
      </c>
      <c r="F1251" s="1390"/>
      <c r="G1251" s="1390"/>
      <c r="H1251" s="1390"/>
      <c r="I1251" s="1390"/>
      <c r="J1251" s="1390"/>
      <c r="K1251" s="1391"/>
      <c r="L1251" s="1391"/>
      <c r="M1251" s="1391"/>
      <c r="N1251" s="1391"/>
      <c r="O1251" s="1391"/>
      <c r="P1251" s="1391"/>
      <c r="R1251" s="1390"/>
      <c r="S1251" s="1390"/>
      <c r="T1251" s="1398" t="s">
        <v>586</v>
      </c>
      <c r="U1251" s="1390"/>
      <c r="V1251" s="1390"/>
      <c r="W1251" s="1390"/>
      <c r="X1251" s="1390"/>
      <c r="Y1251" s="1390"/>
      <c r="Z1251" s="1390"/>
      <c r="AA1251" s="1390"/>
      <c r="AB1251" s="1390"/>
      <c r="AC1251" s="1390"/>
      <c r="AD1251" s="1390"/>
      <c r="AE1251" s="1390"/>
      <c r="AF1251" s="1390"/>
      <c r="AI1251" s="1390"/>
      <c r="AK1251" s="1390"/>
      <c r="AM1251" s="1390"/>
      <c r="AO1251" s="1390"/>
    </row>
    <row r="1252" spans="5:41" s="1388" customFormat="1" ht="12.75" hidden="1" customHeight="1">
      <c r="E1252" s="1397">
        <v>44423</v>
      </c>
      <c r="F1252" s="1390"/>
      <c r="G1252" s="1390"/>
      <c r="H1252" s="1390"/>
      <c r="I1252" s="1390"/>
      <c r="J1252" s="1390"/>
      <c r="K1252" s="1391"/>
      <c r="L1252" s="1391"/>
      <c r="M1252" s="1391"/>
      <c r="N1252" s="1391"/>
      <c r="O1252" s="1391"/>
      <c r="P1252" s="1391"/>
      <c r="R1252" s="1390"/>
      <c r="S1252" s="1390"/>
      <c r="T1252" s="1398" t="s">
        <v>587</v>
      </c>
      <c r="U1252" s="1390"/>
      <c r="V1252" s="1390"/>
      <c r="W1252" s="1390"/>
      <c r="X1252" s="1390"/>
      <c r="Y1252" s="1390"/>
      <c r="Z1252" s="1390"/>
      <c r="AA1252" s="1390"/>
      <c r="AB1252" s="1390"/>
      <c r="AC1252" s="1390"/>
      <c r="AD1252" s="1390"/>
      <c r="AE1252" s="1390"/>
      <c r="AF1252" s="1390"/>
      <c r="AI1252" s="1390"/>
      <c r="AK1252" s="1390"/>
      <c r="AM1252" s="1390"/>
      <c r="AO1252" s="1390"/>
    </row>
    <row r="1253" spans="5:41" s="1388" customFormat="1" ht="12.75" hidden="1" customHeight="1">
      <c r="E1253" s="1397">
        <v>44424</v>
      </c>
      <c r="F1253" s="1390"/>
      <c r="G1253" s="1390"/>
      <c r="H1253" s="1390"/>
      <c r="I1253" s="1390"/>
      <c r="J1253" s="1390"/>
      <c r="K1253" s="1391"/>
      <c r="L1253" s="1391"/>
      <c r="M1253" s="1391"/>
      <c r="N1253" s="1391"/>
      <c r="O1253" s="1391"/>
      <c r="P1253" s="1391"/>
      <c r="R1253" s="1390"/>
      <c r="S1253" s="1390"/>
      <c r="T1253" s="1398" t="s">
        <v>588</v>
      </c>
      <c r="U1253" s="1390"/>
      <c r="V1253" s="1390"/>
      <c r="W1253" s="1390"/>
      <c r="X1253" s="1390"/>
      <c r="Y1253" s="1390"/>
      <c r="Z1253" s="1390"/>
      <c r="AA1253" s="1390"/>
      <c r="AB1253" s="1390"/>
      <c r="AC1253" s="1390"/>
      <c r="AD1253" s="1390"/>
      <c r="AE1253" s="1390"/>
      <c r="AF1253" s="1390"/>
      <c r="AI1253" s="1390"/>
      <c r="AK1253" s="1390"/>
      <c r="AM1253" s="1390"/>
      <c r="AO1253" s="1390"/>
    </row>
    <row r="1254" spans="5:41" s="1388" customFormat="1" ht="12.75" hidden="1" customHeight="1">
      <c r="E1254" s="1397">
        <v>44425</v>
      </c>
      <c r="F1254" s="1390"/>
      <c r="G1254" s="1390"/>
      <c r="H1254" s="1390"/>
      <c r="I1254" s="1390"/>
      <c r="J1254" s="1390"/>
      <c r="K1254" s="1391"/>
      <c r="L1254" s="1391"/>
      <c r="M1254" s="1391"/>
      <c r="N1254" s="1391"/>
      <c r="O1254" s="1391"/>
      <c r="P1254" s="1391"/>
      <c r="R1254" s="1390"/>
      <c r="S1254" s="1390"/>
      <c r="T1254" s="1398" t="s">
        <v>589</v>
      </c>
      <c r="U1254" s="1390"/>
      <c r="V1254" s="1390"/>
      <c r="W1254" s="1390"/>
      <c r="X1254" s="1390"/>
      <c r="Y1254" s="1390"/>
      <c r="Z1254" s="1390"/>
      <c r="AA1254" s="1390"/>
      <c r="AB1254" s="1390"/>
      <c r="AC1254" s="1390"/>
      <c r="AD1254" s="1390"/>
      <c r="AE1254" s="1390"/>
      <c r="AF1254" s="1390"/>
      <c r="AI1254" s="1390"/>
      <c r="AK1254" s="1390"/>
      <c r="AM1254" s="1390"/>
      <c r="AO1254" s="1390"/>
    </row>
    <row r="1255" spans="5:41" s="1388" customFormat="1" ht="12.75" hidden="1" customHeight="1">
      <c r="E1255" s="1397">
        <v>44426</v>
      </c>
      <c r="F1255" s="1390"/>
      <c r="G1255" s="1390"/>
      <c r="H1255" s="1390"/>
      <c r="I1255" s="1390"/>
      <c r="J1255" s="1390"/>
      <c r="K1255" s="1391"/>
      <c r="L1255" s="1391"/>
      <c r="M1255" s="1391"/>
      <c r="N1255" s="1391"/>
      <c r="O1255" s="1391"/>
      <c r="P1255" s="1391"/>
      <c r="R1255" s="1390"/>
      <c r="S1255" s="1390"/>
      <c r="T1255" s="1398" t="s">
        <v>590</v>
      </c>
      <c r="U1255" s="1390"/>
      <c r="V1255" s="1390"/>
      <c r="W1255" s="1390"/>
      <c r="X1255" s="1390"/>
      <c r="Y1255" s="1390"/>
      <c r="Z1255" s="1390"/>
      <c r="AA1255" s="1390"/>
      <c r="AB1255" s="1390"/>
      <c r="AC1255" s="1390"/>
      <c r="AD1255" s="1390"/>
      <c r="AE1255" s="1390"/>
      <c r="AF1255" s="1390"/>
      <c r="AI1255" s="1390"/>
      <c r="AK1255" s="1390"/>
      <c r="AM1255" s="1390"/>
      <c r="AO1255" s="1390"/>
    </row>
    <row r="1256" spans="5:41" s="1388" customFormat="1" ht="12.75" hidden="1" customHeight="1">
      <c r="E1256" s="1397">
        <v>44427</v>
      </c>
      <c r="F1256" s="1390"/>
      <c r="G1256" s="1390"/>
      <c r="H1256" s="1390"/>
      <c r="I1256" s="1390"/>
      <c r="J1256" s="1390"/>
      <c r="K1256" s="1391"/>
      <c r="L1256" s="1391"/>
      <c r="M1256" s="1391"/>
      <c r="N1256" s="1391"/>
      <c r="O1256" s="1391"/>
      <c r="P1256" s="1391"/>
      <c r="R1256" s="1390"/>
      <c r="S1256" s="1390"/>
      <c r="T1256" s="1398" t="s">
        <v>1933</v>
      </c>
      <c r="U1256" s="1390"/>
      <c r="V1256" s="1390"/>
      <c r="W1256" s="1390"/>
      <c r="X1256" s="1390"/>
      <c r="Y1256" s="1390"/>
      <c r="Z1256" s="1390"/>
      <c r="AA1256" s="1390"/>
      <c r="AB1256" s="1390"/>
      <c r="AC1256" s="1390"/>
      <c r="AD1256" s="1390"/>
      <c r="AE1256" s="1390"/>
      <c r="AF1256" s="1390"/>
      <c r="AI1256" s="1390"/>
      <c r="AK1256" s="1390"/>
      <c r="AM1256" s="1390"/>
      <c r="AO1256" s="1390"/>
    </row>
    <row r="1257" spans="5:41" s="1388" customFormat="1" ht="12.75" hidden="1" customHeight="1">
      <c r="E1257" s="1397">
        <v>44428</v>
      </c>
      <c r="F1257" s="1390"/>
      <c r="G1257" s="1390"/>
      <c r="H1257" s="1390"/>
      <c r="I1257" s="1390"/>
      <c r="J1257" s="1390"/>
      <c r="K1257" s="1391"/>
      <c r="L1257" s="1391"/>
      <c r="M1257" s="1391"/>
      <c r="N1257" s="1391"/>
      <c r="O1257" s="1391"/>
      <c r="P1257" s="1391"/>
      <c r="R1257" s="1390"/>
      <c r="S1257" s="1390"/>
      <c r="T1257" s="1398" t="s">
        <v>591</v>
      </c>
      <c r="U1257" s="1390"/>
      <c r="V1257" s="1390"/>
      <c r="W1257" s="1390"/>
      <c r="X1257" s="1390"/>
      <c r="Y1257" s="1390"/>
      <c r="Z1257" s="1390"/>
      <c r="AA1257" s="1390"/>
      <c r="AB1257" s="1390"/>
      <c r="AC1257" s="1390"/>
      <c r="AD1257" s="1390"/>
      <c r="AE1257" s="1390"/>
      <c r="AF1257" s="1390"/>
      <c r="AI1257" s="1390"/>
      <c r="AK1257" s="1390"/>
      <c r="AM1257" s="1390"/>
      <c r="AO1257" s="1390"/>
    </row>
    <row r="1258" spans="5:41" s="1388" customFormat="1" ht="12.75" hidden="1" customHeight="1">
      <c r="E1258" s="1397">
        <v>44429</v>
      </c>
      <c r="F1258" s="1390"/>
      <c r="G1258" s="1390"/>
      <c r="H1258" s="1390"/>
      <c r="I1258" s="1390"/>
      <c r="J1258" s="1390"/>
      <c r="K1258" s="1391"/>
      <c r="L1258" s="1391"/>
      <c r="M1258" s="1391"/>
      <c r="N1258" s="1391"/>
      <c r="O1258" s="1391"/>
      <c r="P1258" s="1391"/>
      <c r="R1258" s="1390"/>
      <c r="S1258" s="1390"/>
      <c r="T1258" s="1398" t="s">
        <v>592</v>
      </c>
      <c r="U1258" s="1390"/>
      <c r="V1258" s="1390"/>
      <c r="W1258" s="1390"/>
      <c r="X1258" s="1390"/>
      <c r="Y1258" s="1390"/>
      <c r="Z1258" s="1390"/>
      <c r="AA1258" s="1390"/>
      <c r="AB1258" s="1390"/>
      <c r="AC1258" s="1390"/>
      <c r="AD1258" s="1390"/>
      <c r="AE1258" s="1390"/>
      <c r="AF1258" s="1390"/>
      <c r="AI1258" s="1390"/>
      <c r="AK1258" s="1390"/>
      <c r="AM1258" s="1390"/>
      <c r="AO1258" s="1390"/>
    </row>
    <row r="1259" spans="5:41" s="1388" customFormat="1" ht="12.75" hidden="1" customHeight="1">
      <c r="E1259" s="1397">
        <v>44430</v>
      </c>
      <c r="F1259" s="1390"/>
      <c r="G1259" s="1390"/>
      <c r="H1259" s="1390"/>
      <c r="I1259" s="1390"/>
      <c r="J1259" s="1390"/>
      <c r="K1259" s="1391"/>
      <c r="L1259" s="1391"/>
      <c r="M1259" s="1391"/>
      <c r="N1259" s="1391"/>
      <c r="O1259" s="1391"/>
      <c r="P1259" s="1391"/>
      <c r="R1259" s="1390"/>
      <c r="S1259" s="1390"/>
      <c r="T1259" s="1398" t="s">
        <v>593</v>
      </c>
      <c r="U1259" s="1390"/>
      <c r="V1259" s="1390"/>
      <c r="W1259" s="1390"/>
      <c r="X1259" s="1390"/>
      <c r="Y1259" s="1390"/>
      <c r="Z1259" s="1390"/>
      <c r="AA1259" s="1390"/>
      <c r="AB1259" s="1390"/>
      <c r="AC1259" s="1390"/>
      <c r="AD1259" s="1390"/>
      <c r="AE1259" s="1390"/>
      <c r="AF1259" s="1390"/>
      <c r="AI1259" s="1390"/>
      <c r="AK1259" s="1390"/>
      <c r="AM1259" s="1390"/>
      <c r="AO1259" s="1390"/>
    </row>
    <row r="1260" spans="5:41" s="1388" customFormat="1" ht="12.75" hidden="1" customHeight="1">
      <c r="E1260" s="1397">
        <v>44431</v>
      </c>
      <c r="F1260" s="1390"/>
      <c r="G1260" s="1390"/>
      <c r="H1260" s="1390"/>
      <c r="I1260" s="1390"/>
      <c r="J1260" s="1390"/>
      <c r="K1260" s="1391"/>
      <c r="L1260" s="1391"/>
      <c r="M1260" s="1391"/>
      <c r="N1260" s="1391"/>
      <c r="O1260" s="1391"/>
      <c r="P1260" s="1391"/>
      <c r="R1260" s="1390"/>
      <c r="S1260" s="1390"/>
      <c r="T1260" s="1398" t="s">
        <v>594</v>
      </c>
      <c r="U1260" s="1390"/>
      <c r="V1260" s="1390"/>
      <c r="W1260" s="1390"/>
      <c r="X1260" s="1390"/>
      <c r="Y1260" s="1390"/>
      <c r="Z1260" s="1390"/>
      <c r="AA1260" s="1390"/>
      <c r="AB1260" s="1390"/>
      <c r="AC1260" s="1390"/>
      <c r="AD1260" s="1390"/>
      <c r="AE1260" s="1390"/>
      <c r="AF1260" s="1390"/>
      <c r="AI1260" s="1390"/>
      <c r="AK1260" s="1390"/>
      <c r="AM1260" s="1390"/>
      <c r="AO1260" s="1390"/>
    </row>
    <row r="1261" spans="5:41" s="1388" customFormat="1" ht="12.75" hidden="1" customHeight="1">
      <c r="E1261" s="1397">
        <v>44432</v>
      </c>
      <c r="F1261" s="1390"/>
      <c r="G1261" s="1390"/>
      <c r="H1261" s="1390"/>
      <c r="I1261" s="1390"/>
      <c r="J1261" s="1390"/>
      <c r="K1261" s="1391"/>
      <c r="L1261" s="1391"/>
      <c r="M1261" s="1391"/>
      <c r="N1261" s="1391"/>
      <c r="O1261" s="1391"/>
      <c r="P1261" s="1391"/>
      <c r="R1261" s="1390"/>
      <c r="S1261" s="1390"/>
      <c r="T1261" s="1398" t="s">
        <v>595</v>
      </c>
      <c r="U1261" s="1390"/>
      <c r="V1261" s="1390"/>
      <c r="W1261" s="1390"/>
      <c r="X1261" s="1390"/>
      <c r="Y1261" s="1390"/>
      <c r="Z1261" s="1390"/>
      <c r="AA1261" s="1390"/>
      <c r="AB1261" s="1390"/>
      <c r="AC1261" s="1390"/>
      <c r="AD1261" s="1390"/>
      <c r="AE1261" s="1390"/>
      <c r="AF1261" s="1390"/>
      <c r="AI1261" s="1390"/>
      <c r="AK1261" s="1390"/>
      <c r="AM1261" s="1390"/>
      <c r="AO1261" s="1390"/>
    </row>
    <row r="1262" spans="5:41" s="1388" customFormat="1" ht="12.75" hidden="1" customHeight="1">
      <c r="E1262" s="1397">
        <v>44433</v>
      </c>
      <c r="F1262" s="1390"/>
      <c r="G1262" s="1390"/>
      <c r="H1262" s="1390"/>
      <c r="I1262" s="1390"/>
      <c r="J1262" s="1390"/>
      <c r="K1262" s="1391"/>
      <c r="L1262" s="1391"/>
      <c r="M1262" s="1391"/>
      <c r="N1262" s="1391"/>
      <c r="O1262" s="1391"/>
      <c r="P1262" s="1391"/>
      <c r="R1262" s="1390"/>
      <c r="S1262" s="1390"/>
      <c r="T1262" s="1398" t="s">
        <v>596</v>
      </c>
      <c r="U1262" s="1390"/>
      <c r="V1262" s="1390"/>
      <c r="W1262" s="1390"/>
      <c r="X1262" s="1390"/>
      <c r="Y1262" s="1390"/>
      <c r="Z1262" s="1390"/>
      <c r="AA1262" s="1390"/>
      <c r="AB1262" s="1390"/>
      <c r="AC1262" s="1390"/>
      <c r="AD1262" s="1390"/>
      <c r="AE1262" s="1390"/>
      <c r="AF1262" s="1390"/>
      <c r="AI1262" s="1390"/>
      <c r="AK1262" s="1390"/>
      <c r="AM1262" s="1390"/>
      <c r="AO1262" s="1390"/>
    </row>
    <row r="1263" spans="5:41" s="1388" customFormat="1" ht="12.75" hidden="1" customHeight="1">
      <c r="E1263" s="1397">
        <v>44434</v>
      </c>
      <c r="F1263" s="1390"/>
      <c r="G1263" s="1390"/>
      <c r="H1263" s="1390"/>
      <c r="I1263" s="1390"/>
      <c r="J1263" s="1390"/>
      <c r="K1263" s="1391"/>
      <c r="L1263" s="1391"/>
      <c r="M1263" s="1391"/>
      <c r="N1263" s="1391"/>
      <c r="O1263" s="1391"/>
      <c r="P1263" s="1391"/>
      <c r="R1263" s="1390"/>
      <c r="S1263" s="1390"/>
      <c r="T1263" s="1398" t="s">
        <v>597</v>
      </c>
      <c r="U1263" s="1390"/>
      <c r="V1263" s="1390"/>
      <c r="W1263" s="1390"/>
      <c r="X1263" s="1390"/>
      <c r="Y1263" s="1390"/>
      <c r="Z1263" s="1390"/>
      <c r="AA1263" s="1390"/>
      <c r="AB1263" s="1390"/>
      <c r="AC1263" s="1390"/>
      <c r="AD1263" s="1390"/>
      <c r="AE1263" s="1390"/>
      <c r="AF1263" s="1390"/>
      <c r="AI1263" s="1390"/>
      <c r="AK1263" s="1390"/>
      <c r="AM1263" s="1390"/>
      <c r="AO1263" s="1390"/>
    </row>
    <row r="1264" spans="5:41" s="1388" customFormat="1" ht="12.75" hidden="1" customHeight="1">
      <c r="E1264" s="1397">
        <v>44435</v>
      </c>
      <c r="F1264" s="1390"/>
      <c r="G1264" s="1390"/>
      <c r="H1264" s="1390"/>
      <c r="I1264" s="1390"/>
      <c r="J1264" s="1390"/>
      <c r="K1264" s="1391"/>
      <c r="L1264" s="1391"/>
      <c r="M1264" s="1391"/>
      <c r="N1264" s="1391"/>
      <c r="O1264" s="1391"/>
      <c r="P1264" s="1391"/>
      <c r="R1264" s="1390"/>
      <c r="S1264" s="1390"/>
      <c r="T1264" s="1398" t="s">
        <v>856</v>
      </c>
      <c r="U1264" s="1390"/>
      <c r="V1264" s="1390"/>
      <c r="W1264" s="1390"/>
      <c r="X1264" s="1390"/>
      <c r="Y1264" s="1390"/>
      <c r="Z1264" s="1390"/>
      <c r="AA1264" s="1390"/>
      <c r="AB1264" s="1390"/>
      <c r="AC1264" s="1390"/>
      <c r="AD1264" s="1390"/>
      <c r="AE1264" s="1390"/>
      <c r="AF1264" s="1390"/>
      <c r="AI1264" s="1390"/>
      <c r="AK1264" s="1390"/>
      <c r="AM1264" s="1390"/>
      <c r="AO1264" s="1390"/>
    </row>
    <row r="1265" spans="5:41" s="1388" customFormat="1" ht="12.75" hidden="1" customHeight="1">
      <c r="E1265" s="1397">
        <v>44436</v>
      </c>
      <c r="F1265" s="1390"/>
      <c r="G1265" s="1390"/>
      <c r="H1265" s="1390"/>
      <c r="I1265" s="1390"/>
      <c r="J1265" s="1390"/>
      <c r="K1265" s="1391"/>
      <c r="L1265" s="1391"/>
      <c r="M1265" s="1391"/>
      <c r="N1265" s="1391"/>
      <c r="O1265" s="1391"/>
      <c r="P1265" s="1391"/>
      <c r="R1265" s="1390"/>
      <c r="S1265" s="1390"/>
      <c r="T1265" s="1398" t="s">
        <v>1462</v>
      </c>
      <c r="U1265" s="1390"/>
      <c r="V1265" s="1390"/>
      <c r="W1265" s="1390"/>
      <c r="X1265" s="1390"/>
      <c r="Y1265" s="1390"/>
      <c r="Z1265" s="1390"/>
      <c r="AA1265" s="1390"/>
      <c r="AB1265" s="1390"/>
      <c r="AC1265" s="1390"/>
      <c r="AD1265" s="1390"/>
      <c r="AE1265" s="1390"/>
      <c r="AF1265" s="1390"/>
      <c r="AI1265" s="1390"/>
      <c r="AK1265" s="1390"/>
      <c r="AM1265" s="1390"/>
      <c r="AO1265" s="1390"/>
    </row>
    <row r="1266" spans="5:41" s="1388" customFormat="1" ht="12.75" hidden="1" customHeight="1">
      <c r="E1266" s="1397">
        <v>44437</v>
      </c>
      <c r="F1266" s="1390"/>
      <c r="G1266" s="1390"/>
      <c r="H1266" s="1390"/>
      <c r="I1266" s="1390"/>
      <c r="J1266" s="1390"/>
      <c r="K1266" s="1391"/>
      <c r="L1266" s="1391"/>
      <c r="M1266" s="1391"/>
      <c r="N1266" s="1391"/>
      <c r="O1266" s="1391"/>
      <c r="P1266" s="1391"/>
      <c r="R1266" s="1390"/>
      <c r="S1266" s="1390"/>
      <c r="T1266" s="1398" t="s">
        <v>1463</v>
      </c>
      <c r="U1266" s="1390"/>
      <c r="V1266" s="1390"/>
      <c r="W1266" s="1390"/>
      <c r="X1266" s="1390"/>
      <c r="Y1266" s="1390"/>
      <c r="Z1266" s="1390"/>
      <c r="AA1266" s="1390"/>
      <c r="AB1266" s="1390"/>
      <c r="AC1266" s="1390"/>
      <c r="AD1266" s="1390"/>
      <c r="AE1266" s="1390"/>
      <c r="AF1266" s="1390"/>
      <c r="AI1266" s="1390"/>
      <c r="AK1266" s="1390"/>
      <c r="AM1266" s="1390"/>
      <c r="AO1266" s="1390"/>
    </row>
    <row r="1267" spans="5:41" s="1388" customFormat="1" ht="12.75" hidden="1" customHeight="1">
      <c r="E1267" s="1397">
        <v>44438</v>
      </c>
      <c r="F1267" s="1390"/>
      <c r="G1267" s="1390"/>
      <c r="H1267" s="1390"/>
      <c r="I1267" s="1390"/>
      <c r="J1267" s="1390"/>
      <c r="K1267" s="1391"/>
      <c r="L1267" s="1391"/>
      <c r="M1267" s="1391"/>
      <c r="N1267" s="1391"/>
      <c r="O1267" s="1391"/>
      <c r="P1267" s="1391"/>
      <c r="R1267" s="1390"/>
      <c r="S1267" s="1390"/>
      <c r="T1267" s="1398" t="s">
        <v>1464</v>
      </c>
      <c r="U1267" s="1390"/>
      <c r="V1267" s="1390"/>
      <c r="W1267" s="1390"/>
      <c r="X1267" s="1390"/>
      <c r="Y1267" s="1390"/>
      <c r="Z1267" s="1390"/>
      <c r="AA1267" s="1390"/>
      <c r="AB1267" s="1390"/>
      <c r="AC1267" s="1390"/>
      <c r="AD1267" s="1390"/>
      <c r="AE1267" s="1390"/>
      <c r="AF1267" s="1390"/>
      <c r="AI1267" s="1390"/>
      <c r="AK1267" s="1390"/>
      <c r="AM1267" s="1390"/>
      <c r="AO1267" s="1390"/>
    </row>
    <row r="1268" spans="5:41" s="1388" customFormat="1" ht="12.75" hidden="1" customHeight="1">
      <c r="E1268" s="1397">
        <v>44439</v>
      </c>
      <c r="F1268" s="1390"/>
      <c r="G1268" s="1390"/>
      <c r="H1268" s="1390"/>
      <c r="I1268" s="1390"/>
      <c r="J1268" s="1390"/>
      <c r="K1268" s="1391"/>
      <c r="L1268" s="1391"/>
      <c r="M1268" s="1391"/>
      <c r="N1268" s="1391"/>
      <c r="O1268" s="1391"/>
      <c r="P1268" s="1391"/>
      <c r="R1268" s="1390"/>
      <c r="S1268" s="1390"/>
      <c r="T1268" s="1398" t="s">
        <v>1465</v>
      </c>
      <c r="U1268" s="1390"/>
      <c r="V1268" s="1390"/>
      <c r="W1268" s="1390"/>
      <c r="X1268" s="1390"/>
      <c r="Y1268" s="1390"/>
      <c r="Z1268" s="1390"/>
      <c r="AA1268" s="1390"/>
      <c r="AB1268" s="1390"/>
      <c r="AC1268" s="1390"/>
      <c r="AD1268" s="1390"/>
      <c r="AE1268" s="1390"/>
      <c r="AF1268" s="1390"/>
      <c r="AI1268" s="1390"/>
      <c r="AK1268" s="1390"/>
      <c r="AM1268" s="1390"/>
      <c r="AO1268" s="1390"/>
    </row>
    <row r="1269" spans="5:41" s="1388" customFormat="1" ht="12.75" hidden="1" customHeight="1">
      <c r="E1269" s="1397">
        <v>44440</v>
      </c>
      <c r="F1269" s="1390"/>
      <c r="G1269" s="1390"/>
      <c r="H1269" s="1390"/>
      <c r="I1269" s="1390"/>
      <c r="J1269" s="1390"/>
      <c r="K1269" s="1391"/>
      <c r="L1269" s="1391"/>
      <c r="M1269" s="1391"/>
      <c r="N1269" s="1391"/>
      <c r="O1269" s="1391"/>
      <c r="P1269" s="1391"/>
      <c r="R1269" s="1390"/>
      <c r="S1269" s="1390"/>
      <c r="T1269" s="1398" t="s">
        <v>1466</v>
      </c>
      <c r="U1269" s="1390"/>
      <c r="V1269" s="1390"/>
      <c r="W1269" s="1390"/>
      <c r="X1269" s="1390"/>
      <c r="Y1269" s="1390"/>
      <c r="Z1269" s="1390"/>
      <c r="AA1269" s="1390"/>
      <c r="AB1269" s="1390"/>
      <c r="AC1269" s="1390"/>
      <c r="AD1269" s="1390"/>
      <c r="AE1269" s="1390"/>
      <c r="AF1269" s="1390"/>
      <c r="AI1269" s="1390"/>
      <c r="AK1269" s="1390"/>
      <c r="AM1269" s="1390"/>
      <c r="AO1269" s="1390"/>
    </row>
    <row r="1270" spans="5:41" s="1388" customFormat="1" ht="12.75" hidden="1" customHeight="1">
      <c r="E1270" s="1397">
        <v>44441</v>
      </c>
      <c r="F1270" s="1390"/>
      <c r="G1270" s="1390"/>
      <c r="H1270" s="1390"/>
      <c r="I1270" s="1390"/>
      <c r="J1270" s="1390"/>
      <c r="K1270" s="1391"/>
      <c r="L1270" s="1391"/>
      <c r="M1270" s="1391"/>
      <c r="N1270" s="1391"/>
      <c r="O1270" s="1391"/>
      <c r="P1270" s="1391"/>
      <c r="R1270" s="1390"/>
      <c r="S1270" s="1390"/>
      <c r="T1270" s="1398" t="s">
        <v>1467</v>
      </c>
      <c r="U1270" s="1390"/>
      <c r="V1270" s="1390"/>
      <c r="W1270" s="1390"/>
      <c r="X1270" s="1390"/>
      <c r="Y1270" s="1390"/>
      <c r="Z1270" s="1390"/>
      <c r="AA1270" s="1390"/>
      <c r="AB1270" s="1390"/>
      <c r="AC1270" s="1390"/>
      <c r="AD1270" s="1390"/>
      <c r="AE1270" s="1390"/>
      <c r="AF1270" s="1390"/>
      <c r="AI1270" s="1390"/>
      <c r="AK1270" s="1390"/>
      <c r="AM1270" s="1390"/>
      <c r="AO1270" s="1390"/>
    </row>
    <row r="1271" spans="5:41" s="1388" customFormat="1" ht="12.75" hidden="1" customHeight="1">
      <c r="E1271" s="1397">
        <v>44442</v>
      </c>
      <c r="F1271" s="1390"/>
      <c r="G1271" s="1390"/>
      <c r="H1271" s="1390"/>
      <c r="I1271" s="1390"/>
      <c r="J1271" s="1390"/>
      <c r="K1271" s="1391"/>
      <c r="L1271" s="1391"/>
      <c r="M1271" s="1391"/>
      <c r="N1271" s="1391"/>
      <c r="O1271" s="1391"/>
      <c r="P1271" s="1391"/>
      <c r="R1271" s="1390"/>
      <c r="S1271" s="1390"/>
      <c r="T1271" s="1398" t="s">
        <v>1468</v>
      </c>
      <c r="U1271" s="1390"/>
      <c r="V1271" s="1390"/>
      <c r="W1271" s="1390"/>
      <c r="X1271" s="1390"/>
      <c r="Y1271" s="1390"/>
      <c r="Z1271" s="1390"/>
      <c r="AA1271" s="1390"/>
      <c r="AB1271" s="1390"/>
      <c r="AC1271" s="1390"/>
      <c r="AD1271" s="1390"/>
      <c r="AE1271" s="1390"/>
      <c r="AF1271" s="1390"/>
      <c r="AI1271" s="1390"/>
      <c r="AK1271" s="1390"/>
      <c r="AM1271" s="1390"/>
      <c r="AO1271" s="1390"/>
    </row>
    <row r="1272" spans="5:41" s="1388" customFormat="1" ht="12.75" hidden="1" customHeight="1">
      <c r="E1272" s="1397">
        <v>44443</v>
      </c>
      <c r="F1272" s="1390"/>
      <c r="G1272" s="1390"/>
      <c r="H1272" s="1390"/>
      <c r="I1272" s="1390"/>
      <c r="J1272" s="1390"/>
      <c r="K1272" s="1391"/>
      <c r="L1272" s="1391"/>
      <c r="M1272" s="1391"/>
      <c r="N1272" s="1391"/>
      <c r="O1272" s="1391"/>
      <c r="P1272" s="1391"/>
      <c r="R1272" s="1390"/>
      <c r="S1272" s="1390"/>
      <c r="T1272" s="1398" t="s">
        <v>1469</v>
      </c>
      <c r="U1272" s="1390"/>
      <c r="V1272" s="1390"/>
      <c r="W1272" s="1390"/>
      <c r="X1272" s="1390"/>
      <c r="Y1272" s="1390"/>
      <c r="Z1272" s="1390"/>
      <c r="AA1272" s="1390"/>
      <c r="AB1272" s="1390"/>
      <c r="AC1272" s="1390"/>
      <c r="AD1272" s="1390"/>
      <c r="AE1272" s="1390"/>
      <c r="AF1272" s="1390"/>
      <c r="AI1272" s="1390"/>
      <c r="AK1272" s="1390"/>
      <c r="AM1272" s="1390"/>
      <c r="AO1272" s="1390"/>
    </row>
    <row r="1273" spans="5:41" s="1388" customFormat="1" ht="12.75" hidden="1" customHeight="1">
      <c r="E1273" s="1397">
        <v>44444</v>
      </c>
      <c r="F1273" s="1390"/>
      <c r="G1273" s="1390"/>
      <c r="H1273" s="1390"/>
      <c r="I1273" s="1390"/>
      <c r="J1273" s="1390"/>
      <c r="K1273" s="1391"/>
      <c r="L1273" s="1391"/>
      <c r="M1273" s="1391"/>
      <c r="N1273" s="1391"/>
      <c r="O1273" s="1391"/>
      <c r="P1273" s="1391"/>
      <c r="R1273" s="1390"/>
      <c r="S1273" s="1390"/>
      <c r="T1273" s="1398" t="s">
        <v>1478</v>
      </c>
      <c r="U1273" s="1390"/>
      <c r="V1273" s="1390"/>
      <c r="W1273" s="1390"/>
      <c r="X1273" s="1390"/>
      <c r="Y1273" s="1390"/>
      <c r="Z1273" s="1390"/>
      <c r="AA1273" s="1390"/>
      <c r="AB1273" s="1390"/>
      <c r="AC1273" s="1390"/>
      <c r="AD1273" s="1390"/>
      <c r="AE1273" s="1390"/>
      <c r="AF1273" s="1390"/>
      <c r="AI1273" s="1390"/>
      <c r="AK1273" s="1390"/>
      <c r="AM1273" s="1390"/>
      <c r="AO1273" s="1390"/>
    </row>
    <row r="1274" spans="5:41" s="1388" customFormat="1" ht="12.75" hidden="1" customHeight="1">
      <c r="E1274" s="1397">
        <v>44445</v>
      </c>
      <c r="F1274" s="1390"/>
      <c r="G1274" s="1390"/>
      <c r="H1274" s="1390"/>
      <c r="I1274" s="1390"/>
      <c r="J1274" s="1390"/>
      <c r="K1274" s="1391"/>
      <c r="L1274" s="1391"/>
      <c r="M1274" s="1391"/>
      <c r="N1274" s="1391"/>
      <c r="O1274" s="1391"/>
      <c r="P1274" s="1391"/>
      <c r="R1274" s="1390"/>
      <c r="S1274" s="1390"/>
      <c r="T1274" s="1398" t="s">
        <v>1552</v>
      </c>
      <c r="U1274" s="1390"/>
      <c r="V1274" s="1390"/>
      <c r="W1274" s="1390"/>
      <c r="X1274" s="1390"/>
      <c r="Y1274" s="1390"/>
      <c r="Z1274" s="1390"/>
      <c r="AA1274" s="1390"/>
      <c r="AB1274" s="1390"/>
      <c r="AC1274" s="1390"/>
      <c r="AD1274" s="1390"/>
      <c r="AE1274" s="1390"/>
      <c r="AF1274" s="1390"/>
      <c r="AI1274" s="1390"/>
      <c r="AK1274" s="1390"/>
      <c r="AM1274" s="1390"/>
      <c r="AO1274" s="1390"/>
    </row>
    <row r="1275" spans="5:41" s="1388" customFormat="1" ht="12.75" hidden="1" customHeight="1">
      <c r="E1275" s="1397">
        <v>44446</v>
      </c>
      <c r="F1275" s="1390"/>
      <c r="G1275" s="1390"/>
      <c r="H1275" s="1390"/>
      <c r="I1275" s="1390"/>
      <c r="J1275" s="1390"/>
      <c r="K1275" s="1391"/>
      <c r="L1275" s="1391"/>
      <c r="M1275" s="1391"/>
      <c r="N1275" s="1391"/>
      <c r="O1275" s="1391"/>
      <c r="P1275" s="1391"/>
      <c r="R1275" s="1390"/>
      <c r="S1275" s="1390"/>
      <c r="T1275" s="1398" t="s">
        <v>1553</v>
      </c>
      <c r="U1275" s="1390"/>
      <c r="V1275" s="1390"/>
      <c r="W1275" s="1390"/>
      <c r="X1275" s="1390"/>
      <c r="Y1275" s="1390"/>
      <c r="Z1275" s="1390"/>
      <c r="AA1275" s="1390"/>
      <c r="AB1275" s="1390"/>
      <c r="AC1275" s="1390"/>
      <c r="AD1275" s="1390"/>
      <c r="AE1275" s="1390"/>
      <c r="AF1275" s="1390"/>
      <c r="AI1275" s="1390"/>
      <c r="AK1275" s="1390"/>
      <c r="AM1275" s="1390"/>
      <c r="AO1275" s="1390"/>
    </row>
    <row r="1276" spans="5:41" s="1388" customFormat="1" ht="12.75" hidden="1" customHeight="1">
      <c r="E1276" s="1397">
        <v>44447</v>
      </c>
      <c r="F1276" s="1390"/>
      <c r="G1276" s="1390"/>
      <c r="H1276" s="1390"/>
      <c r="I1276" s="1390"/>
      <c r="J1276" s="1390"/>
      <c r="K1276" s="1391"/>
      <c r="L1276" s="1391"/>
      <c r="M1276" s="1391"/>
      <c r="N1276" s="1391"/>
      <c r="O1276" s="1391"/>
      <c r="P1276" s="1391"/>
      <c r="R1276" s="1390"/>
      <c r="S1276" s="1390"/>
      <c r="T1276" s="1398" t="s">
        <v>1554</v>
      </c>
      <c r="U1276" s="1390"/>
      <c r="V1276" s="1390"/>
      <c r="W1276" s="1390"/>
      <c r="X1276" s="1390"/>
      <c r="Y1276" s="1390"/>
      <c r="Z1276" s="1390"/>
      <c r="AA1276" s="1390"/>
      <c r="AB1276" s="1390"/>
      <c r="AC1276" s="1390"/>
      <c r="AD1276" s="1390"/>
      <c r="AE1276" s="1390"/>
      <c r="AF1276" s="1390"/>
      <c r="AI1276" s="1390"/>
      <c r="AK1276" s="1390"/>
      <c r="AM1276" s="1390"/>
      <c r="AO1276" s="1390"/>
    </row>
    <row r="1277" spans="5:41" s="1388" customFormat="1" ht="12.75" hidden="1" customHeight="1">
      <c r="E1277" s="1397">
        <v>44448</v>
      </c>
      <c r="F1277" s="1390"/>
      <c r="G1277" s="1390"/>
      <c r="H1277" s="1390"/>
      <c r="I1277" s="1390"/>
      <c r="J1277" s="1390"/>
      <c r="K1277" s="1391"/>
      <c r="L1277" s="1391"/>
      <c r="M1277" s="1391"/>
      <c r="N1277" s="1391"/>
      <c r="O1277" s="1391"/>
      <c r="P1277" s="1391"/>
      <c r="R1277" s="1390"/>
      <c r="S1277" s="1390"/>
      <c r="T1277" s="1398" t="s">
        <v>1555</v>
      </c>
      <c r="U1277" s="1390"/>
      <c r="V1277" s="1390"/>
      <c r="W1277" s="1390"/>
      <c r="X1277" s="1390"/>
      <c r="Y1277" s="1390"/>
      <c r="Z1277" s="1390"/>
      <c r="AA1277" s="1390"/>
      <c r="AB1277" s="1390"/>
      <c r="AC1277" s="1390"/>
      <c r="AD1277" s="1390"/>
      <c r="AE1277" s="1390"/>
      <c r="AF1277" s="1390"/>
      <c r="AI1277" s="1390"/>
      <c r="AK1277" s="1390"/>
      <c r="AM1277" s="1390"/>
      <c r="AO1277" s="1390"/>
    </row>
    <row r="1278" spans="5:41" s="1388" customFormat="1" ht="12.75" hidden="1" customHeight="1">
      <c r="E1278" s="1397">
        <v>44449</v>
      </c>
      <c r="F1278" s="1390"/>
      <c r="G1278" s="1390"/>
      <c r="H1278" s="1390"/>
      <c r="I1278" s="1390"/>
      <c r="J1278" s="1390"/>
      <c r="K1278" s="1391"/>
      <c r="L1278" s="1391"/>
      <c r="M1278" s="1391"/>
      <c r="N1278" s="1391"/>
      <c r="O1278" s="1391"/>
      <c r="P1278" s="1391"/>
      <c r="R1278" s="1390"/>
      <c r="S1278" s="1390"/>
      <c r="T1278" s="1398" t="s">
        <v>1556</v>
      </c>
      <c r="U1278" s="1390"/>
      <c r="V1278" s="1390"/>
      <c r="W1278" s="1390"/>
      <c r="X1278" s="1390"/>
      <c r="Y1278" s="1390"/>
      <c r="Z1278" s="1390"/>
      <c r="AA1278" s="1390"/>
      <c r="AB1278" s="1390"/>
      <c r="AC1278" s="1390"/>
      <c r="AD1278" s="1390"/>
      <c r="AE1278" s="1390"/>
      <c r="AF1278" s="1390"/>
      <c r="AI1278" s="1390"/>
      <c r="AK1278" s="1390"/>
      <c r="AM1278" s="1390"/>
      <c r="AO1278" s="1390"/>
    </row>
    <row r="1279" spans="5:41" s="1388" customFormat="1" ht="12.75" hidden="1" customHeight="1">
      <c r="E1279" s="1397">
        <v>44450</v>
      </c>
      <c r="F1279" s="1390"/>
      <c r="G1279" s="1390"/>
      <c r="H1279" s="1390"/>
      <c r="I1279" s="1390"/>
      <c r="J1279" s="1390"/>
      <c r="K1279" s="1391"/>
      <c r="L1279" s="1391"/>
      <c r="M1279" s="1391"/>
      <c r="N1279" s="1391"/>
      <c r="O1279" s="1391"/>
      <c r="P1279" s="1391"/>
      <c r="R1279" s="1390"/>
      <c r="S1279" s="1390"/>
      <c r="T1279" s="1398" t="s">
        <v>1557</v>
      </c>
      <c r="U1279" s="1390"/>
      <c r="V1279" s="1390"/>
      <c r="W1279" s="1390"/>
      <c r="X1279" s="1390"/>
      <c r="Y1279" s="1390"/>
      <c r="Z1279" s="1390"/>
      <c r="AA1279" s="1390"/>
      <c r="AB1279" s="1390"/>
      <c r="AC1279" s="1390"/>
      <c r="AD1279" s="1390"/>
      <c r="AE1279" s="1390"/>
      <c r="AF1279" s="1390"/>
      <c r="AI1279" s="1390"/>
      <c r="AK1279" s="1390"/>
      <c r="AM1279" s="1390"/>
      <c r="AO1279" s="1390"/>
    </row>
    <row r="1280" spans="5:41" s="1388" customFormat="1" ht="12.75" hidden="1" customHeight="1">
      <c r="E1280" s="1397">
        <v>44451</v>
      </c>
      <c r="F1280" s="1390"/>
      <c r="G1280" s="1390"/>
      <c r="H1280" s="1390"/>
      <c r="I1280" s="1390"/>
      <c r="J1280" s="1390"/>
      <c r="K1280" s="1391"/>
      <c r="L1280" s="1391"/>
      <c r="M1280" s="1391"/>
      <c r="N1280" s="1391"/>
      <c r="O1280" s="1391"/>
      <c r="P1280" s="1391"/>
      <c r="R1280" s="1390"/>
      <c r="S1280" s="1390"/>
      <c r="T1280" s="1398" t="s">
        <v>1933</v>
      </c>
      <c r="U1280" s="1390"/>
      <c r="V1280" s="1390"/>
      <c r="W1280" s="1390"/>
      <c r="X1280" s="1390"/>
      <c r="Y1280" s="1390"/>
      <c r="Z1280" s="1390"/>
      <c r="AA1280" s="1390"/>
      <c r="AB1280" s="1390"/>
      <c r="AC1280" s="1390"/>
      <c r="AD1280" s="1390"/>
      <c r="AE1280" s="1390"/>
      <c r="AF1280" s="1390"/>
      <c r="AI1280" s="1390"/>
      <c r="AK1280" s="1390"/>
      <c r="AM1280" s="1390"/>
      <c r="AO1280" s="1390"/>
    </row>
    <row r="1281" spans="5:41" s="1388" customFormat="1" ht="12.75" hidden="1" customHeight="1">
      <c r="E1281" s="1397">
        <v>44452</v>
      </c>
      <c r="F1281" s="1390"/>
      <c r="G1281" s="1390"/>
      <c r="H1281" s="1390"/>
      <c r="I1281" s="1390"/>
      <c r="J1281" s="1390"/>
      <c r="K1281" s="1391"/>
      <c r="L1281" s="1391"/>
      <c r="M1281" s="1391"/>
      <c r="N1281" s="1391"/>
      <c r="O1281" s="1391"/>
      <c r="P1281" s="1391"/>
      <c r="R1281" s="1390"/>
      <c r="S1281" s="1390"/>
      <c r="T1281" s="1398" t="s">
        <v>1558</v>
      </c>
      <c r="U1281" s="1390"/>
      <c r="V1281" s="1390"/>
      <c r="W1281" s="1390"/>
      <c r="X1281" s="1390"/>
      <c r="Y1281" s="1390"/>
      <c r="Z1281" s="1390"/>
      <c r="AA1281" s="1390"/>
      <c r="AB1281" s="1390"/>
      <c r="AC1281" s="1390"/>
      <c r="AD1281" s="1390"/>
      <c r="AE1281" s="1390"/>
      <c r="AF1281" s="1390"/>
      <c r="AI1281" s="1390"/>
      <c r="AK1281" s="1390"/>
      <c r="AM1281" s="1390"/>
      <c r="AO1281" s="1390"/>
    </row>
    <row r="1282" spans="5:41" s="1388" customFormat="1" ht="12.75" hidden="1" customHeight="1">
      <c r="E1282" s="1397">
        <v>44453</v>
      </c>
      <c r="F1282" s="1390"/>
      <c r="G1282" s="1390"/>
      <c r="H1282" s="1390"/>
      <c r="I1282" s="1390"/>
      <c r="J1282" s="1390"/>
      <c r="K1282" s="1391"/>
      <c r="L1282" s="1391"/>
      <c r="M1282" s="1391"/>
      <c r="N1282" s="1391"/>
      <c r="O1282" s="1391"/>
      <c r="P1282" s="1391"/>
      <c r="R1282" s="1390"/>
      <c r="S1282" s="1390"/>
      <c r="T1282" s="1398" t="s">
        <v>1559</v>
      </c>
      <c r="U1282" s="1390"/>
      <c r="V1282" s="1390"/>
      <c r="W1282" s="1390"/>
      <c r="X1282" s="1390"/>
      <c r="Y1282" s="1390"/>
      <c r="Z1282" s="1390"/>
      <c r="AA1282" s="1390"/>
      <c r="AB1282" s="1390"/>
      <c r="AC1282" s="1390"/>
      <c r="AD1282" s="1390"/>
      <c r="AE1282" s="1390"/>
      <c r="AF1282" s="1390"/>
      <c r="AI1282" s="1390"/>
      <c r="AK1282" s="1390"/>
      <c r="AM1282" s="1390"/>
      <c r="AO1282" s="1390"/>
    </row>
    <row r="1283" spans="5:41" s="1388" customFormat="1" ht="12.75" hidden="1" customHeight="1">
      <c r="E1283" s="1397">
        <v>44454</v>
      </c>
      <c r="F1283" s="1390"/>
      <c r="G1283" s="1390"/>
      <c r="H1283" s="1390"/>
      <c r="I1283" s="1390"/>
      <c r="J1283" s="1390"/>
      <c r="K1283" s="1391"/>
      <c r="L1283" s="1391"/>
      <c r="M1283" s="1391"/>
      <c r="N1283" s="1391"/>
      <c r="O1283" s="1391"/>
      <c r="P1283" s="1391"/>
      <c r="R1283" s="1390"/>
      <c r="S1283" s="1390"/>
      <c r="T1283" s="1398" t="s">
        <v>1219</v>
      </c>
      <c r="U1283" s="1390"/>
      <c r="V1283" s="1390"/>
      <c r="W1283" s="1390"/>
      <c r="X1283" s="1390"/>
      <c r="Y1283" s="1390"/>
      <c r="Z1283" s="1390"/>
      <c r="AA1283" s="1390"/>
      <c r="AB1283" s="1390"/>
      <c r="AC1283" s="1390"/>
      <c r="AD1283" s="1390"/>
      <c r="AE1283" s="1390"/>
      <c r="AF1283" s="1390"/>
      <c r="AI1283" s="1390"/>
      <c r="AK1283" s="1390"/>
      <c r="AM1283" s="1390"/>
      <c r="AO1283" s="1390"/>
    </row>
    <row r="1284" spans="5:41" s="1388" customFormat="1" ht="12.75" hidden="1" customHeight="1">
      <c r="E1284" s="1397">
        <v>44455</v>
      </c>
      <c r="F1284" s="1390"/>
      <c r="G1284" s="1390"/>
      <c r="H1284" s="1390"/>
      <c r="I1284" s="1390"/>
      <c r="J1284" s="1390"/>
      <c r="K1284" s="1391"/>
      <c r="L1284" s="1391"/>
      <c r="M1284" s="1391"/>
      <c r="N1284" s="1391"/>
      <c r="O1284" s="1391"/>
      <c r="P1284" s="1391"/>
      <c r="R1284" s="1390"/>
      <c r="S1284" s="1390"/>
      <c r="T1284" s="1398" t="s">
        <v>1220</v>
      </c>
      <c r="U1284" s="1390"/>
      <c r="V1284" s="1390"/>
      <c r="W1284" s="1390"/>
      <c r="X1284" s="1390"/>
      <c r="Y1284" s="1390"/>
      <c r="Z1284" s="1390"/>
      <c r="AA1284" s="1390"/>
      <c r="AB1284" s="1390"/>
      <c r="AC1284" s="1390"/>
      <c r="AD1284" s="1390"/>
      <c r="AE1284" s="1390"/>
      <c r="AF1284" s="1390"/>
      <c r="AI1284" s="1390"/>
      <c r="AK1284" s="1390"/>
      <c r="AM1284" s="1390"/>
      <c r="AO1284" s="1390"/>
    </row>
    <row r="1285" spans="5:41" s="1388" customFormat="1" ht="12.75" hidden="1" customHeight="1">
      <c r="E1285" s="1397">
        <v>44456</v>
      </c>
      <c r="F1285" s="1390"/>
      <c r="G1285" s="1390"/>
      <c r="H1285" s="1390"/>
      <c r="I1285" s="1390"/>
      <c r="J1285" s="1390"/>
      <c r="K1285" s="1391"/>
      <c r="L1285" s="1391"/>
      <c r="M1285" s="1391"/>
      <c r="N1285" s="1391"/>
      <c r="O1285" s="1391"/>
      <c r="P1285" s="1391"/>
      <c r="R1285" s="1390"/>
      <c r="S1285" s="1390"/>
      <c r="T1285" s="1398" t="s">
        <v>1221</v>
      </c>
      <c r="U1285" s="1390"/>
      <c r="V1285" s="1390"/>
      <c r="W1285" s="1390"/>
      <c r="X1285" s="1390"/>
      <c r="Y1285" s="1390"/>
      <c r="Z1285" s="1390"/>
      <c r="AA1285" s="1390"/>
      <c r="AB1285" s="1390"/>
      <c r="AC1285" s="1390"/>
      <c r="AD1285" s="1390"/>
      <c r="AE1285" s="1390"/>
      <c r="AF1285" s="1390"/>
      <c r="AI1285" s="1390"/>
      <c r="AK1285" s="1390"/>
      <c r="AM1285" s="1390"/>
      <c r="AO1285" s="1390"/>
    </row>
    <row r="1286" spans="5:41" s="1388" customFormat="1" ht="12.75" hidden="1" customHeight="1">
      <c r="E1286" s="1397">
        <v>44457</v>
      </c>
      <c r="F1286" s="1390"/>
      <c r="G1286" s="1390"/>
      <c r="H1286" s="1390"/>
      <c r="I1286" s="1390"/>
      <c r="J1286" s="1390"/>
      <c r="K1286" s="1391"/>
      <c r="L1286" s="1391"/>
      <c r="M1286" s="1391"/>
      <c r="N1286" s="1391"/>
      <c r="O1286" s="1391"/>
      <c r="P1286" s="1391"/>
      <c r="R1286" s="1390"/>
      <c r="S1286" s="1390"/>
      <c r="T1286" s="1398" t="s">
        <v>1725</v>
      </c>
      <c r="U1286" s="1390"/>
      <c r="V1286" s="1390"/>
      <c r="W1286" s="1390"/>
      <c r="X1286" s="1390"/>
      <c r="Y1286" s="1390"/>
      <c r="Z1286" s="1390"/>
      <c r="AA1286" s="1390"/>
      <c r="AB1286" s="1390"/>
      <c r="AC1286" s="1390"/>
      <c r="AD1286" s="1390"/>
      <c r="AE1286" s="1390"/>
      <c r="AF1286" s="1390"/>
      <c r="AI1286" s="1390"/>
      <c r="AK1286" s="1390"/>
      <c r="AM1286" s="1390"/>
      <c r="AO1286" s="1390"/>
    </row>
    <row r="1287" spans="5:41" s="1388" customFormat="1" ht="12.75" hidden="1" customHeight="1">
      <c r="E1287" s="1397">
        <v>44458</v>
      </c>
      <c r="F1287" s="1390"/>
      <c r="G1287" s="1390"/>
      <c r="H1287" s="1390"/>
      <c r="I1287" s="1390"/>
      <c r="J1287" s="1390"/>
      <c r="K1287" s="1391"/>
      <c r="L1287" s="1391"/>
      <c r="M1287" s="1391"/>
      <c r="N1287" s="1391"/>
      <c r="O1287" s="1391"/>
      <c r="P1287" s="1391"/>
      <c r="R1287" s="1390"/>
      <c r="S1287" s="1390"/>
      <c r="T1287" s="1398" t="s">
        <v>274</v>
      </c>
      <c r="U1287" s="1390"/>
      <c r="V1287" s="1390"/>
      <c r="W1287" s="1390"/>
      <c r="X1287" s="1390"/>
      <c r="Y1287" s="1390"/>
      <c r="Z1287" s="1390"/>
      <c r="AA1287" s="1390"/>
      <c r="AB1287" s="1390"/>
      <c r="AC1287" s="1390"/>
      <c r="AD1287" s="1390"/>
      <c r="AE1287" s="1390"/>
      <c r="AF1287" s="1390"/>
      <c r="AI1287" s="1390"/>
      <c r="AK1287" s="1390"/>
      <c r="AM1287" s="1390"/>
      <c r="AO1287" s="1390"/>
    </row>
    <row r="1288" spans="5:41" s="1388" customFormat="1" ht="12.75" hidden="1" customHeight="1">
      <c r="E1288" s="1397">
        <v>44459</v>
      </c>
      <c r="F1288" s="1390"/>
      <c r="G1288" s="1390"/>
      <c r="H1288" s="1390"/>
      <c r="I1288" s="1390"/>
      <c r="J1288" s="1390"/>
      <c r="K1288" s="1391"/>
      <c r="L1288" s="1391"/>
      <c r="M1288" s="1391"/>
      <c r="N1288" s="1391"/>
      <c r="O1288" s="1391"/>
      <c r="P1288" s="1391"/>
      <c r="R1288" s="1390"/>
      <c r="S1288" s="1390"/>
      <c r="T1288" s="1398" t="s">
        <v>1493</v>
      </c>
      <c r="U1288" s="1390"/>
      <c r="V1288" s="1390"/>
      <c r="W1288" s="1390"/>
      <c r="X1288" s="1390"/>
      <c r="Y1288" s="1390"/>
      <c r="Z1288" s="1390"/>
      <c r="AA1288" s="1390"/>
      <c r="AB1288" s="1390"/>
      <c r="AC1288" s="1390"/>
      <c r="AD1288" s="1390"/>
      <c r="AE1288" s="1390"/>
      <c r="AF1288" s="1390"/>
      <c r="AI1288" s="1390"/>
      <c r="AK1288" s="1390"/>
      <c r="AM1288" s="1390"/>
      <c r="AO1288" s="1390"/>
    </row>
    <row r="1289" spans="5:41" s="1388" customFormat="1" ht="12.75" hidden="1" customHeight="1">
      <c r="E1289" s="1397">
        <v>44460</v>
      </c>
      <c r="F1289" s="1390"/>
      <c r="G1289" s="1390"/>
      <c r="H1289" s="1390"/>
      <c r="I1289" s="1390"/>
      <c r="J1289" s="1390"/>
      <c r="K1289" s="1391"/>
      <c r="L1289" s="1391"/>
      <c r="M1289" s="1391"/>
      <c r="N1289" s="1391"/>
      <c r="O1289" s="1391"/>
      <c r="P1289" s="1391"/>
      <c r="R1289" s="1390"/>
      <c r="S1289" s="1390"/>
      <c r="T1289" s="1398" t="s">
        <v>1494</v>
      </c>
      <c r="U1289" s="1390"/>
      <c r="V1289" s="1390"/>
      <c r="W1289" s="1390"/>
      <c r="X1289" s="1390"/>
      <c r="Y1289" s="1390"/>
      <c r="Z1289" s="1390"/>
      <c r="AA1289" s="1390"/>
      <c r="AB1289" s="1390"/>
      <c r="AC1289" s="1390"/>
      <c r="AD1289" s="1390"/>
      <c r="AE1289" s="1390"/>
      <c r="AF1289" s="1390"/>
      <c r="AI1289" s="1390"/>
      <c r="AK1289" s="1390"/>
      <c r="AM1289" s="1390"/>
      <c r="AO1289" s="1390"/>
    </row>
    <row r="1290" spans="5:41" s="1388" customFormat="1" ht="12.75" hidden="1" customHeight="1">
      <c r="E1290" s="1397">
        <v>44461</v>
      </c>
      <c r="F1290" s="1390"/>
      <c r="G1290" s="1390"/>
      <c r="H1290" s="1390"/>
      <c r="I1290" s="1390"/>
      <c r="J1290" s="1390"/>
      <c r="K1290" s="1391"/>
      <c r="L1290" s="1391"/>
      <c r="M1290" s="1391"/>
      <c r="N1290" s="1391"/>
      <c r="O1290" s="1391"/>
      <c r="P1290" s="1391"/>
      <c r="R1290" s="1390"/>
      <c r="S1290" s="1390"/>
      <c r="T1290" s="1398" t="s">
        <v>1495</v>
      </c>
      <c r="U1290" s="1390"/>
      <c r="V1290" s="1390"/>
      <c r="W1290" s="1390"/>
      <c r="X1290" s="1390"/>
      <c r="Y1290" s="1390"/>
      <c r="Z1290" s="1390"/>
      <c r="AA1290" s="1390"/>
      <c r="AB1290" s="1390"/>
      <c r="AC1290" s="1390"/>
      <c r="AD1290" s="1390"/>
      <c r="AE1290" s="1390"/>
      <c r="AF1290" s="1390"/>
      <c r="AI1290" s="1390"/>
      <c r="AK1290" s="1390"/>
      <c r="AM1290" s="1390"/>
      <c r="AO1290" s="1390"/>
    </row>
    <row r="1291" spans="5:41" s="1388" customFormat="1" ht="12.75" hidden="1" customHeight="1">
      <c r="E1291" s="1397">
        <v>44462</v>
      </c>
      <c r="F1291" s="1390"/>
      <c r="G1291" s="1390"/>
      <c r="H1291" s="1390"/>
      <c r="I1291" s="1390"/>
      <c r="J1291" s="1390"/>
      <c r="K1291" s="1391"/>
      <c r="L1291" s="1391"/>
      <c r="M1291" s="1391"/>
      <c r="N1291" s="1391"/>
      <c r="O1291" s="1391"/>
      <c r="P1291" s="1391"/>
      <c r="R1291" s="1390"/>
      <c r="S1291" s="1390"/>
      <c r="T1291" s="1398" t="s">
        <v>1496</v>
      </c>
      <c r="U1291" s="1390"/>
      <c r="V1291" s="1390"/>
      <c r="W1291" s="1390"/>
      <c r="X1291" s="1390"/>
      <c r="Y1291" s="1390"/>
      <c r="Z1291" s="1390"/>
      <c r="AA1291" s="1390"/>
      <c r="AB1291" s="1390"/>
      <c r="AC1291" s="1390"/>
      <c r="AD1291" s="1390"/>
      <c r="AE1291" s="1390"/>
      <c r="AF1291" s="1390"/>
      <c r="AI1291" s="1390"/>
      <c r="AK1291" s="1390"/>
      <c r="AM1291" s="1390"/>
      <c r="AO1291" s="1390"/>
    </row>
    <row r="1292" spans="5:41" s="1388" customFormat="1" ht="12.75" hidden="1" customHeight="1">
      <c r="E1292" s="1397">
        <v>44463</v>
      </c>
      <c r="F1292" s="1390"/>
      <c r="G1292" s="1390"/>
      <c r="H1292" s="1390"/>
      <c r="I1292" s="1390"/>
      <c r="J1292" s="1390"/>
      <c r="K1292" s="1391"/>
      <c r="L1292" s="1391"/>
      <c r="M1292" s="1391"/>
      <c r="N1292" s="1391"/>
      <c r="O1292" s="1391"/>
      <c r="P1292" s="1391"/>
      <c r="R1292" s="1390"/>
      <c r="S1292" s="1390"/>
      <c r="T1292" s="1398" t="s">
        <v>1497</v>
      </c>
      <c r="U1292" s="1390"/>
      <c r="V1292" s="1390"/>
      <c r="W1292" s="1390"/>
      <c r="X1292" s="1390"/>
      <c r="Y1292" s="1390"/>
      <c r="Z1292" s="1390"/>
      <c r="AA1292" s="1390"/>
      <c r="AB1292" s="1390"/>
      <c r="AC1292" s="1390"/>
      <c r="AD1292" s="1390"/>
      <c r="AE1292" s="1390"/>
      <c r="AF1292" s="1390"/>
      <c r="AI1292" s="1390"/>
      <c r="AK1292" s="1390"/>
      <c r="AM1292" s="1390"/>
      <c r="AO1292" s="1390"/>
    </row>
    <row r="1293" spans="5:41" s="1388" customFormat="1" ht="12.75" hidden="1" customHeight="1">
      <c r="E1293" s="1397">
        <v>44464</v>
      </c>
      <c r="F1293" s="1390"/>
      <c r="G1293" s="1390"/>
      <c r="H1293" s="1390"/>
      <c r="I1293" s="1390"/>
      <c r="J1293" s="1390"/>
      <c r="K1293" s="1391"/>
      <c r="L1293" s="1391"/>
      <c r="M1293" s="1391"/>
      <c r="N1293" s="1391"/>
      <c r="O1293" s="1391"/>
      <c r="P1293" s="1391"/>
      <c r="R1293" s="1390"/>
      <c r="S1293" s="1390"/>
      <c r="T1293" s="1398" t="s">
        <v>1498</v>
      </c>
      <c r="U1293" s="1390"/>
      <c r="V1293" s="1390"/>
      <c r="W1293" s="1390"/>
      <c r="X1293" s="1390"/>
      <c r="Y1293" s="1390"/>
      <c r="Z1293" s="1390"/>
      <c r="AA1293" s="1390"/>
      <c r="AB1293" s="1390"/>
      <c r="AC1293" s="1390"/>
      <c r="AD1293" s="1390"/>
      <c r="AE1293" s="1390"/>
      <c r="AF1293" s="1390"/>
      <c r="AI1293" s="1390"/>
      <c r="AK1293" s="1390"/>
      <c r="AM1293" s="1390"/>
      <c r="AO1293" s="1390"/>
    </row>
    <row r="1294" spans="5:41" s="1388" customFormat="1" ht="12.75" hidden="1" customHeight="1">
      <c r="E1294" s="1397">
        <v>44465</v>
      </c>
      <c r="F1294" s="1390"/>
      <c r="G1294" s="1390"/>
      <c r="H1294" s="1390"/>
      <c r="I1294" s="1390"/>
      <c r="J1294" s="1390"/>
      <c r="K1294" s="1391"/>
      <c r="L1294" s="1391"/>
      <c r="M1294" s="1391"/>
      <c r="N1294" s="1391"/>
      <c r="O1294" s="1391"/>
      <c r="P1294" s="1391"/>
      <c r="R1294" s="1390"/>
      <c r="S1294" s="1390"/>
      <c r="T1294" s="1398" t="s">
        <v>1499</v>
      </c>
      <c r="U1294" s="1390"/>
      <c r="V1294" s="1390"/>
      <c r="W1294" s="1390"/>
      <c r="X1294" s="1390"/>
      <c r="Y1294" s="1390"/>
      <c r="Z1294" s="1390"/>
      <c r="AA1294" s="1390"/>
      <c r="AB1294" s="1390"/>
      <c r="AC1294" s="1390"/>
      <c r="AD1294" s="1390"/>
      <c r="AE1294" s="1390"/>
      <c r="AF1294" s="1390"/>
      <c r="AI1294" s="1390"/>
      <c r="AK1294" s="1390"/>
      <c r="AM1294" s="1390"/>
      <c r="AO1294" s="1390"/>
    </row>
    <row r="1295" spans="5:41" s="1388" customFormat="1" ht="12.75" hidden="1" customHeight="1">
      <c r="E1295" s="1397">
        <v>44466</v>
      </c>
      <c r="F1295" s="1390"/>
      <c r="G1295" s="1390"/>
      <c r="H1295" s="1390"/>
      <c r="I1295" s="1390"/>
      <c r="J1295" s="1390"/>
      <c r="K1295" s="1391"/>
      <c r="L1295" s="1391"/>
      <c r="M1295" s="1391"/>
      <c r="N1295" s="1391"/>
      <c r="O1295" s="1391"/>
      <c r="P1295" s="1391"/>
      <c r="R1295" s="1390"/>
      <c r="S1295" s="1390"/>
      <c r="T1295" s="1398" t="s">
        <v>1500</v>
      </c>
      <c r="U1295" s="1390"/>
      <c r="V1295" s="1390"/>
      <c r="W1295" s="1390"/>
      <c r="X1295" s="1390"/>
      <c r="Y1295" s="1390"/>
      <c r="Z1295" s="1390"/>
      <c r="AA1295" s="1390"/>
      <c r="AB1295" s="1390"/>
      <c r="AC1295" s="1390"/>
      <c r="AD1295" s="1390"/>
      <c r="AE1295" s="1390"/>
      <c r="AF1295" s="1390"/>
      <c r="AI1295" s="1390"/>
      <c r="AK1295" s="1390"/>
      <c r="AM1295" s="1390"/>
      <c r="AO1295" s="1390"/>
    </row>
    <row r="1296" spans="5:41" s="1388" customFormat="1" ht="12.75" hidden="1" customHeight="1">
      <c r="E1296" s="1397">
        <v>44467</v>
      </c>
      <c r="F1296" s="1390"/>
      <c r="G1296" s="1390"/>
      <c r="H1296" s="1390"/>
      <c r="I1296" s="1390"/>
      <c r="J1296" s="1390"/>
      <c r="K1296" s="1391"/>
      <c r="L1296" s="1391"/>
      <c r="M1296" s="1391"/>
      <c r="N1296" s="1391"/>
      <c r="O1296" s="1391"/>
      <c r="P1296" s="1391"/>
      <c r="R1296" s="1390"/>
      <c r="S1296" s="1390"/>
      <c r="T1296" s="1398" t="s">
        <v>1501</v>
      </c>
      <c r="U1296" s="1390"/>
      <c r="V1296" s="1390"/>
      <c r="W1296" s="1390"/>
      <c r="X1296" s="1390"/>
      <c r="Y1296" s="1390"/>
      <c r="Z1296" s="1390"/>
      <c r="AA1296" s="1390"/>
      <c r="AB1296" s="1390"/>
      <c r="AC1296" s="1390"/>
      <c r="AD1296" s="1390"/>
      <c r="AE1296" s="1390"/>
      <c r="AF1296" s="1390"/>
      <c r="AI1296" s="1390"/>
      <c r="AK1296" s="1390"/>
      <c r="AM1296" s="1390"/>
      <c r="AO1296" s="1390"/>
    </row>
    <row r="1297" spans="5:41" s="1388" customFormat="1" ht="12.75" hidden="1" customHeight="1">
      <c r="E1297" s="1397">
        <v>44468</v>
      </c>
      <c r="F1297" s="1390"/>
      <c r="G1297" s="1390"/>
      <c r="H1297" s="1390"/>
      <c r="I1297" s="1390"/>
      <c r="J1297" s="1390"/>
      <c r="K1297" s="1391"/>
      <c r="L1297" s="1391"/>
      <c r="M1297" s="1391"/>
      <c r="N1297" s="1391"/>
      <c r="O1297" s="1391"/>
      <c r="P1297" s="1391"/>
      <c r="R1297" s="1390"/>
      <c r="S1297" s="1390"/>
      <c r="T1297" s="1398" t="s">
        <v>951</v>
      </c>
      <c r="U1297" s="1390"/>
      <c r="V1297" s="1390"/>
      <c r="W1297" s="1390"/>
      <c r="X1297" s="1390"/>
      <c r="Y1297" s="1390"/>
      <c r="Z1297" s="1390"/>
      <c r="AA1297" s="1390"/>
      <c r="AB1297" s="1390"/>
      <c r="AC1297" s="1390"/>
      <c r="AD1297" s="1390"/>
      <c r="AE1297" s="1390"/>
      <c r="AF1297" s="1390"/>
      <c r="AI1297" s="1390"/>
      <c r="AK1297" s="1390"/>
      <c r="AM1297" s="1390"/>
      <c r="AO1297" s="1390"/>
    </row>
    <row r="1298" spans="5:41" s="1388" customFormat="1" ht="12.75" hidden="1" customHeight="1">
      <c r="E1298" s="1397">
        <v>44469</v>
      </c>
      <c r="F1298" s="1390"/>
      <c r="G1298" s="1390"/>
      <c r="H1298" s="1390"/>
      <c r="I1298" s="1390"/>
      <c r="J1298" s="1390"/>
      <c r="K1298" s="1391"/>
      <c r="L1298" s="1391"/>
      <c r="M1298" s="1391"/>
      <c r="N1298" s="1391"/>
      <c r="O1298" s="1391"/>
      <c r="P1298" s="1391"/>
      <c r="R1298" s="1390"/>
      <c r="S1298" s="1390"/>
      <c r="T1298" s="1398" t="s">
        <v>952</v>
      </c>
      <c r="U1298" s="1390"/>
      <c r="V1298" s="1390"/>
      <c r="W1298" s="1390"/>
      <c r="X1298" s="1390"/>
      <c r="Y1298" s="1390"/>
      <c r="Z1298" s="1390"/>
      <c r="AA1298" s="1390"/>
      <c r="AB1298" s="1390"/>
      <c r="AC1298" s="1390"/>
      <c r="AD1298" s="1390"/>
      <c r="AE1298" s="1390"/>
      <c r="AF1298" s="1390"/>
      <c r="AI1298" s="1390"/>
      <c r="AK1298" s="1390"/>
      <c r="AM1298" s="1390"/>
      <c r="AO1298" s="1390"/>
    </row>
    <row r="1299" spans="5:41" s="1388" customFormat="1" ht="12.75" hidden="1" customHeight="1">
      <c r="E1299" s="1397">
        <v>44470</v>
      </c>
      <c r="F1299" s="1390"/>
      <c r="G1299" s="1390"/>
      <c r="H1299" s="1390"/>
      <c r="I1299" s="1390"/>
      <c r="J1299" s="1390"/>
      <c r="K1299" s="1391"/>
      <c r="L1299" s="1391"/>
      <c r="M1299" s="1391"/>
      <c r="N1299" s="1391"/>
      <c r="O1299" s="1391"/>
      <c r="P1299" s="1391"/>
      <c r="R1299" s="1390"/>
      <c r="S1299" s="1390"/>
      <c r="T1299" s="1398" t="s">
        <v>953</v>
      </c>
      <c r="U1299" s="1390"/>
      <c r="V1299" s="1390"/>
      <c r="W1299" s="1390"/>
      <c r="X1299" s="1390"/>
      <c r="Y1299" s="1390"/>
      <c r="Z1299" s="1390"/>
      <c r="AA1299" s="1390"/>
      <c r="AB1299" s="1390"/>
      <c r="AC1299" s="1390"/>
      <c r="AD1299" s="1390"/>
      <c r="AE1299" s="1390"/>
      <c r="AF1299" s="1390"/>
      <c r="AI1299" s="1390"/>
      <c r="AK1299" s="1390"/>
      <c r="AM1299" s="1390"/>
      <c r="AO1299" s="1390"/>
    </row>
    <row r="1300" spans="5:41" s="1388" customFormat="1" ht="12.75" hidden="1" customHeight="1">
      <c r="E1300" s="1397">
        <v>44471</v>
      </c>
      <c r="F1300" s="1390"/>
      <c r="G1300" s="1390"/>
      <c r="H1300" s="1390"/>
      <c r="I1300" s="1390"/>
      <c r="J1300" s="1390"/>
      <c r="K1300" s="1391"/>
      <c r="L1300" s="1391"/>
      <c r="M1300" s="1391"/>
      <c r="N1300" s="1391"/>
      <c r="O1300" s="1391"/>
      <c r="P1300" s="1391"/>
      <c r="R1300" s="1390"/>
      <c r="S1300" s="1390"/>
      <c r="T1300" s="1398" t="s">
        <v>954</v>
      </c>
      <c r="U1300" s="1390"/>
      <c r="V1300" s="1390"/>
      <c r="W1300" s="1390"/>
      <c r="X1300" s="1390"/>
      <c r="Y1300" s="1390"/>
      <c r="Z1300" s="1390"/>
      <c r="AA1300" s="1390"/>
      <c r="AB1300" s="1390"/>
      <c r="AC1300" s="1390"/>
      <c r="AD1300" s="1390"/>
      <c r="AE1300" s="1390"/>
      <c r="AF1300" s="1390"/>
      <c r="AI1300" s="1390"/>
      <c r="AK1300" s="1390"/>
      <c r="AM1300" s="1390"/>
      <c r="AO1300" s="1390"/>
    </row>
    <row r="1301" spans="5:41" s="1388" customFormat="1" ht="12.75" hidden="1" customHeight="1">
      <c r="E1301" s="1397">
        <v>44472</v>
      </c>
      <c r="F1301" s="1390"/>
      <c r="G1301" s="1390"/>
      <c r="H1301" s="1390"/>
      <c r="I1301" s="1390"/>
      <c r="J1301" s="1390"/>
      <c r="K1301" s="1391"/>
      <c r="L1301" s="1391"/>
      <c r="M1301" s="1391"/>
      <c r="N1301" s="1391"/>
      <c r="O1301" s="1391"/>
      <c r="P1301" s="1391"/>
      <c r="R1301" s="1390"/>
      <c r="S1301" s="1390"/>
      <c r="T1301" s="1398" t="s">
        <v>955</v>
      </c>
      <c r="U1301" s="1390"/>
      <c r="V1301" s="1390"/>
      <c r="W1301" s="1390"/>
      <c r="X1301" s="1390"/>
      <c r="Y1301" s="1390"/>
      <c r="Z1301" s="1390"/>
      <c r="AA1301" s="1390"/>
      <c r="AB1301" s="1390"/>
      <c r="AC1301" s="1390"/>
      <c r="AD1301" s="1390"/>
      <c r="AE1301" s="1390"/>
      <c r="AF1301" s="1390"/>
      <c r="AI1301" s="1390"/>
      <c r="AK1301" s="1390"/>
      <c r="AM1301" s="1390"/>
      <c r="AO1301" s="1390"/>
    </row>
    <row r="1302" spans="5:41" s="1388" customFormat="1" ht="12.75" hidden="1" customHeight="1">
      <c r="E1302" s="1397">
        <v>44473</v>
      </c>
      <c r="F1302" s="1390"/>
      <c r="G1302" s="1390"/>
      <c r="H1302" s="1390"/>
      <c r="I1302" s="1390"/>
      <c r="J1302" s="1390"/>
      <c r="K1302" s="1391"/>
      <c r="L1302" s="1391"/>
      <c r="M1302" s="1391"/>
      <c r="N1302" s="1391"/>
      <c r="O1302" s="1391"/>
      <c r="P1302" s="1391"/>
      <c r="R1302" s="1390"/>
      <c r="S1302" s="1390"/>
      <c r="T1302" s="1398" t="s">
        <v>956</v>
      </c>
      <c r="U1302" s="1390"/>
      <c r="V1302" s="1390"/>
      <c r="W1302" s="1390"/>
      <c r="X1302" s="1390"/>
      <c r="Y1302" s="1390"/>
      <c r="Z1302" s="1390"/>
      <c r="AA1302" s="1390"/>
      <c r="AB1302" s="1390"/>
      <c r="AC1302" s="1390"/>
      <c r="AD1302" s="1390"/>
      <c r="AE1302" s="1390"/>
      <c r="AF1302" s="1390"/>
      <c r="AI1302" s="1390"/>
      <c r="AK1302" s="1390"/>
      <c r="AM1302" s="1390"/>
      <c r="AO1302" s="1390"/>
    </row>
    <row r="1303" spans="5:41" s="1388" customFormat="1" ht="12.75" hidden="1" customHeight="1">
      <c r="E1303" s="1397">
        <v>44474</v>
      </c>
      <c r="F1303" s="1390"/>
      <c r="G1303" s="1390"/>
      <c r="H1303" s="1390"/>
      <c r="I1303" s="1390"/>
      <c r="J1303" s="1390"/>
      <c r="K1303" s="1391"/>
      <c r="L1303" s="1391"/>
      <c r="M1303" s="1391"/>
      <c r="N1303" s="1391"/>
      <c r="O1303" s="1391"/>
      <c r="P1303" s="1391"/>
      <c r="R1303" s="1390"/>
      <c r="S1303" s="1390"/>
      <c r="T1303" s="1398" t="s">
        <v>957</v>
      </c>
      <c r="U1303" s="1390"/>
      <c r="V1303" s="1390"/>
      <c r="W1303" s="1390"/>
      <c r="X1303" s="1390"/>
      <c r="Y1303" s="1390"/>
      <c r="Z1303" s="1390"/>
      <c r="AA1303" s="1390"/>
      <c r="AB1303" s="1390"/>
      <c r="AC1303" s="1390"/>
      <c r="AD1303" s="1390"/>
      <c r="AE1303" s="1390"/>
      <c r="AF1303" s="1390"/>
      <c r="AI1303" s="1390"/>
      <c r="AK1303" s="1390"/>
      <c r="AM1303" s="1390"/>
      <c r="AO1303" s="1390"/>
    </row>
    <row r="1304" spans="5:41" s="1388" customFormat="1" ht="12.75" hidden="1" customHeight="1">
      <c r="E1304" s="1397">
        <v>44475</v>
      </c>
      <c r="F1304" s="1390"/>
      <c r="G1304" s="1390"/>
      <c r="H1304" s="1390"/>
      <c r="I1304" s="1390"/>
      <c r="J1304" s="1390"/>
      <c r="K1304" s="1391"/>
      <c r="L1304" s="1391"/>
      <c r="M1304" s="1391"/>
      <c r="N1304" s="1391"/>
      <c r="O1304" s="1391"/>
      <c r="P1304" s="1391"/>
      <c r="R1304" s="1390"/>
      <c r="S1304" s="1390"/>
      <c r="T1304" s="1398" t="s">
        <v>958</v>
      </c>
      <c r="U1304" s="1390"/>
      <c r="V1304" s="1390"/>
      <c r="W1304" s="1390"/>
      <c r="X1304" s="1390"/>
      <c r="Y1304" s="1390"/>
      <c r="Z1304" s="1390"/>
      <c r="AA1304" s="1390"/>
      <c r="AB1304" s="1390"/>
      <c r="AC1304" s="1390"/>
      <c r="AD1304" s="1390"/>
      <c r="AE1304" s="1390"/>
      <c r="AF1304" s="1390"/>
      <c r="AI1304" s="1390"/>
      <c r="AK1304" s="1390"/>
      <c r="AM1304" s="1390"/>
      <c r="AO1304" s="1390"/>
    </row>
    <row r="1305" spans="5:41" s="1388" customFormat="1" ht="12.75" hidden="1" customHeight="1">
      <c r="E1305" s="1397">
        <v>44476</v>
      </c>
      <c r="F1305" s="1390"/>
      <c r="G1305" s="1390"/>
      <c r="H1305" s="1390"/>
      <c r="I1305" s="1390"/>
      <c r="J1305" s="1390"/>
      <c r="K1305" s="1391"/>
      <c r="L1305" s="1391"/>
      <c r="M1305" s="1391"/>
      <c r="N1305" s="1391"/>
      <c r="O1305" s="1391"/>
      <c r="P1305" s="1391"/>
      <c r="R1305" s="1390"/>
      <c r="S1305" s="1390"/>
      <c r="T1305" s="1398" t="s">
        <v>959</v>
      </c>
      <c r="U1305" s="1390"/>
      <c r="V1305" s="1390"/>
      <c r="W1305" s="1390"/>
      <c r="X1305" s="1390"/>
      <c r="Y1305" s="1390"/>
      <c r="Z1305" s="1390"/>
      <c r="AA1305" s="1390"/>
      <c r="AB1305" s="1390"/>
      <c r="AC1305" s="1390"/>
      <c r="AD1305" s="1390"/>
      <c r="AE1305" s="1390"/>
      <c r="AF1305" s="1390"/>
      <c r="AI1305" s="1390"/>
      <c r="AK1305" s="1390"/>
      <c r="AM1305" s="1390"/>
      <c r="AO1305" s="1390"/>
    </row>
    <row r="1306" spans="5:41" s="1388" customFormat="1" ht="12.75" hidden="1" customHeight="1">
      <c r="E1306" s="1397">
        <v>44477</v>
      </c>
      <c r="F1306" s="1390"/>
      <c r="G1306" s="1390"/>
      <c r="H1306" s="1390"/>
      <c r="I1306" s="1390"/>
      <c r="J1306" s="1390"/>
      <c r="K1306" s="1391"/>
      <c r="L1306" s="1391"/>
      <c r="M1306" s="1391"/>
      <c r="N1306" s="1391"/>
      <c r="O1306" s="1391"/>
      <c r="P1306" s="1391"/>
      <c r="R1306" s="1390"/>
      <c r="S1306" s="1390"/>
      <c r="T1306" s="1398" t="s">
        <v>960</v>
      </c>
      <c r="U1306" s="1390"/>
      <c r="V1306" s="1390"/>
      <c r="W1306" s="1390"/>
      <c r="X1306" s="1390"/>
      <c r="Y1306" s="1390"/>
      <c r="Z1306" s="1390"/>
      <c r="AA1306" s="1390"/>
      <c r="AB1306" s="1390"/>
      <c r="AC1306" s="1390"/>
      <c r="AD1306" s="1390"/>
      <c r="AE1306" s="1390"/>
      <c r="AF1306" s="1390"/>
      <c r="AI1306" s="1390"/>
      <c r="AK1306" s="1390"/>
      <c r="AM1306" s="1390"/>
      <c r="AO1306" s="1390"/>
    </row>
    <row r="1307" spans="5:41" s="1388" customFormat="1" ht="12.75" hidden="1" customHeight="1">
      <c r="E1307" s="1397">
        <v>44478</v>
      </c>
      <c r="F1307" s="1390"/>
      <c r="G1307" s="1390"/>
      <c r="H1307" s="1390"/>
      <c r="I1307" s="1390"/>
      <c r="J1307" s="1390"/>
      <c r="K1307" s="1391"/>
      <c r="L1307" s="1391"/>
      <c r="M1307" s="1391"/>
      <c r="N1307" s="1391"/>
      <c r="O1307" s="1391"/>
      <c r="P1307" s="1391"/>
      <c r="R1307" s="1390"/>
      <c r="S1307" s="1390"/>
      <c r="T1307" s="1398" t="s">
        <v>961</v>
      </c>
      <c r="U1307" s="1390"/>
      <c r="V1307" s="1390"/>
      <c r="W1307" s="1390"/>
      <c r="X1307" s="1390"/>
      <c r="Y1307" s="1390"/>
      <c r="Z1307" s="1390"/>
      <c r="AA1307" s="1390"/>
      <c r="AB1307" s="1390"/>
      <c r="AC1307" s="1390"/>
      <c r="AD1307" s="1390"/>
      <c r="AE1307" s="1390"/>
      <c r="AF1307" s="1390"/>
      <c r="AI1307" s="1390"/>
      <c r="AK1307" s="1390"/>
      <c r="AM1307" s="1390"/>
      <c r="AO1307" s="1390"/>
    </row>
    <row r="1308" spans="5:41" s="1388" customFormat="1" ht="12.75" hidden="1" customHeight="1">
      <c r="E1308" s="1397">
        <v>44479</v>
      </c>
      <c r="F1308" s="1390"/>
      <c r="G1308" s="1390"/>
      <c r="H1308" s="1390"/>
      <c r="I1308" s="1390"/>
      <c r="J1308" s="1390"/>
      <c r="K1308" s="1391"/>
      <c r="L1308" s="1391"/>
      <c r="M1308" s="1391"/>
      <c r="N1308" s="1391"/>
      <c r="O1308" s="1391"/>
      <c r="P1308" s="1391"/>
      <c r="R1308" s="1390"/>
      <c r="S1308" s="1390"/>
      <c r="T1308" s="1398" t="s">
        <v>1933</v>
      </c>
      <c r="U1308" s="1390"/>
      <c r="V1308" s="1390"/>
      <c r="W1308" s="1390"/>
      <c r="X1308" s="1390"/>
      <c r="Y1308" s="1390"/>
      <c r="Z1308" s="1390"/>
      <c r="AA1308" s="1390"/>
      <c r="AB1308" s="1390"/>
      <c r="AC1308" s="1390"/>
      <c r="AD1308" s="1390"/>
      <c r="AE1308" s="1390"/>
      <c r="AF1308" s="1390"/>
      <c r="AI1308" s="1390"/>
      <c r="AK1308" s="1390"/>
      <c r="AM1308" s="1390"/>
      <c r="AO1308" s="1390"/>
    </row>
    <row r="1309" spans="5:41" s="1388" customFormat="1" ht="12.75" hidden="1" customHeight="1">
      <c r="E1309" s="1397">
        <v>44480</v>
      </c>
      <c r="F1309" s="1390"/>
      <c r="G1309" s="1390"/>
      <c r="H1309" s="1390"/>
      <c r="I1309" s="1390"/>
      <c r="J1309" s="1390"/>
      <c r="K1309" s="1391"/>
      <c r="L1309" s="1391"/>
      <c r="M1309" s="1391"/>
      <c r="N1309" s="1391"/>
      <c r="O1309" s="1391"/>
      <c r="P1309" s="1391"/>
      <c r="R1309" s="1390"/>
      <c r="S1309" s="1390"/>
      <c r="T1309" s="1398" t="s">
        <v>962</v>
      </c>
      <c r="U1309" s="1390"/>
      <c r="V1309" s="1390"/>
      <c r="W1309" s="1390"/>
      <c r="X1309" s="1390"/>
      <c r="Y1309" s="1390"/>
      <c r="Z1309" s="1390"/>
      <c r="AA1309" s="1390"/>
      <c r="AB1309" s="1390"/>
      <c r="AC1309" s="1390"/>
      <c r="AD1309" s="1390"/>
      <c r="AE1309" s="1390"/>
      <c r="AF1309" s="1390"/>
      <c r="AI1309" s="1390"/>
      <c r="AK1309" s="1390"/>
      <c r="AM1309" s="1390"/>
      <c r="AO1309" s="1390"/>
    </row>
    <row r="1310" spans="5:41" s="1388" customFormat="1" ht="12.75" hidden="1" customHeight="1">
      <c r="E1310" s="1397">
        <v>44481</v>
      </c>
      <c r="F1310" s="1390"/>
      <c r="G1310" s="1390"/>
      <c r="H1310" s="1390"/>
      <c r="I1310" s="1390"/>
      <c r="J1310" s="1390"/>
      <c r="K1310" s="1391"/>
      <c r="L1310" s="1391"/>
      <c r="M1310" s="1391"/>
      <c r="N1310" s="1391"/>
      <c r="O1310" s="1391"/>
      <c r="P1310" s="1391"/>
      <c r="R1310" s="1390"/>
      <c r="S1310" s="1390"/>
      <c r="T1310" s="1398" t="s">
        <v>963</v>
      </c>
      <c r="U1310" s="1390"/>
      <c r="V1310" s="1390"/>
      <c r="W1310" s="1390"/>
      <c r="X1310" s="1390"/>
      <c r="Y1310" s="1390"/>
      <c r="Z1310" s="1390"/>
      <c r="AA1310" s="1390"/>
      <c r="AB1310" s="1390"/>
      <c r="AC1310" s="1390"/>
      <c r="AD1310" s="1390"/>
      <c r="AE1310" s="1390"/>
      <c r="AF1310" s="1390"/>
      <c r="AI1310" s="1390"/>
      <c r="AK1310" s="1390"/>
      <c r="AM1310" s="1390"/>
      <c r="AO1310" s="1390"/>
    </row>
    <row r="1311" spans="5:41" s="1388" customFormat="1" ht="12.75" hidden="1" customHeight="1">
      <c r="E1311" s="1397">
        <v>44482</v>
      </c>
      <c r="F1311" s="1390"/>
      <c r="G1311" s="1390"/>
      <c r="H1311" s="1390"/>
      <c r="I1311" s="1390"/>
      <c r="J1311" s="1390"/>
      <c r="K1311" s="1391"/>
      <c r="L1311" s="1391"/>
      <c r="M1311" s="1391"/>
      <c r="N1311" s="1391"/>
      <c r="O1311" s="1391"/>
      <c r="P1311" s="1391"/>
      <c r="R1311" s="1390"/>
      <c r="S1311" s="1390"/>
      <c r="T1311" s="1398" t="s">
        <v>964</v>
      </c>
      <c r="U1311" s="1390"/>
      <c r="V1311" s="1390"/>
      <c r="W1311" s="1390"/>
      <c r="X1311" s="1390"/>
      <c r="Y1311" s="1390"/>
      <c r="Z1311" s="1390"/>
      <c r="AA1311" s="1390"/>
      <c r="AB1311" s="1390"/>
      <c r="AC1311" s="1390"/>
      <c r="AD1311" s="1390"/>
      <c r="AE1311" s="1390"/>
      <c r="AF1311" s="1390"/>
      <c r="AI1311" s="1390"/>
      <c r="AK1311" s="1390"/>
      <c r="AM1311" s="1390"/>
      <c r="AO1311" s="1390"/>
    </row>
    <row r="1312" spans="5:41" s="1388" customFormat="1" ht="12.75" hidden="1" customHeight="1">
      <c r="E1312" s="1397">
        <v>44483</v>
      </c>
      <c r="F1312" s="1390"/>
      <c r="G1312" s="1390"/>
      <c r="H1312" s="1390"/>
      <c r="I1312" s="1390"/>
      <c r="J1312" s="1390"/>
      <c r="K1312" s="1391"/>
      <c r="L1312" s="1391"/>
      <c r="M1312" s="1391"/>
      <c r="N1312" s="1391"/>
      <c r="O1312" s="1391"/>
      <c r="P1312" s="1391"/>
      <c r="R1312" s="1390"/>
      <c r="S1312" s="1390"/>
      <c r="T1312" s="1398" t="s">
        <v>1932</v>
      </c>
      <c r="U1312" s="1390"/>
      <c r="V1312" s="1390"/>
      <c r="W1312" s="1390"/>
      <c r="X1312" s="1390"/>
      <c r="Y1312" s="1390"/>
      <c r="Z1312" s="1390"/>
      <c r="AA1312" s="1390"/>
      <c r="AB1312" s="1390"/>
      <c r="AC1312" s="1390"/>
      <c r="AD1312" s="1390"/>
      <c r="AE1312" s="1390"/>
      <c r="AF1312" s="1390"/>
      <c r="AI1312" s="1390"/>
      <c r="AK1312" s="1390"/>
      <c r="AM1312" s="1390"/>
      <c r="AO1312" s="1390"/>
    </row>
    <row r="1313" spans="5:41" s="1388" customFormat="1" ht="12.75" hidden="1" customHeight="1">
      <c r="E1313" s="1397">
        <v>44484</v>
      </c>
      <c r="F1313" s="1390"/>
      <c r="G1313" s="1390"/>
      <c r="H1313" s="1390"/>
      <c r="I1313" s="1390"/>
      <c r="J1313" s="1390"/>
      <c r="K1313" s="1391"/>
      <c r="L1313" s="1391"/>
      <c r="M1313" s="1391"/>
      <c r="N1313" s="1391"/>
      <c r="O1313" s="1391"/>
      <c r="P1313" s="1391"/>
      <c r="R1313" s="1390"/>
      <c r="S1313" s="1390"/>
      <c r="T1313" s="1398" t="s">
        <v>1182</v>
      </c>
      <c r="U1313" s="1390"/>
      <c r="V1313" s="1390"/>
      <c r="W1313" s="1390"/>
      <c r="X1313" s="1390"/>
      <c r="Y1313" s="1390"/>
      <c r="Z1313" s="1390"/>
      <c r="AA1313" s="1390"/>
      <c r="AB1313" s="1390"/>
      <c r="AC1313" s="1390"/>
      <c r="AD1313" s="1390"/>
      <c r="AE1313" s="1390"/>
      <c r="AF1313" s="1390"/>
      <c r="AI1313" s="1390"/>
      <c r="AK1313" s="1390"/>
      <c r="AM1313" s="1390"/>
      <c r="AO1313" s="1390"/>
    </row>
    <row r="1314" spans="5:41" s="1388" customFormat="1" ht="12.75" hidden="1" customHeight="1">
      <c r="E1314" s="1397">
        <v>44485</v>
      </c>
      <c r="F1314" s="1390"/>
      <c r="G1314" s="1390"/>
      <c r="H1314" s="1390"/>
      <c r="I1314" s="1390"/>
      <c r="J1314" s="1390"/>
      <c r="K1314" s="1391"/>
      <c r="L1314" s="1391"/>
      <c r="M1314" s="1391"/>
      <c r="N1314" s="1391"/>
      <c r="O1314" s="1391"/>
      <c r="P1314" s="1391"/>
      <c r="R1314" s="1390"/>
      <c r="S1314" s="1390"/>
      <c r="T1314" s="1398" t="s">
        <v>965</v>
      </c>
      <c r="U1314" s="1390"/>
      <c r="V1314" s="1390"/>
      <c r="W1314" s="1390"/>
      <c r="X1314" s="1390"/>
      <c r="Y1314" s="1390"/>
      <c r="Z1314" s="1390"/>
      <c r="AA1314" s="1390"/>
      <c r="AB1314" s="1390"/>
      <c r="AC1314" s="1390"/>
      <c r="AD1314" s="1390"/>
      <c r="AE1314" s="1390"/>
      <c r="AF1314" s="1390"/>
      <c r="AI1314" s="1390"/>
      <c r="AK1314" s="1390"/>
      <c r="AM1314" s="1390"/>
      <c r="AO1314" s="1390"/>
    </row>
    <row r="1315" spans="5:41" s="1388" customFormat="1" ht="12.75" hidden="1" customHeight="1">
      <c r="E1315" s="1397">
        <v>44486</v>
      </c>
      <c r="F1315" s="1390"/>
      <c r="G1315" s="1390"/>
      <c r="H1315" s="1390"/>
      <c r="I1315" s="1390"/>
      <c r="J1315" s="1390"/>
      <c r="K1315" s="1391"/>
      <c r="L1315" s="1391"/>
      <c r="M1315" s="1391"/>
      <c r="N1315" s="1391"/>
      <c r="O1315" s="1391"/>
      <c r="P1315" s="1391"/>
      <c r="R1315" s="1390"/>
      <c r="S1315" s="1390"/>
      <c r="T1315" s="1398" t="s">
        <v>966</v>
      </c>
      <c r="U1315" s="1390"/>
      <c r="V1315" s="1390"/>
      <c r="W1315" s="1390"/>
      <c r="X1315" s="1390"/>
      <c r="Y1315" s="1390"/>
      <c r="Z1315" s="1390"/>
      <c r="AA1315" s="1390"/>
      <c r="AB1315" s="1390"/>
      <c r="AC1315" s="1390"/>
      <c r="AD1315" s="1390"/>
      <c r="AE1315" s="1390"/>
      <c r="AF1315" s="1390"/>
      <c r="AI1315" s="1390"/>
      <c r="AK1315" s="1390"/>
      <c r="AM1315" s="1390"/>
      <c r="AO1315" s="1390"/>
    </row>
    <row r="1316" spans="5:41" s="1388" customFormat="1" ht="12.75" hidden="1" customHeight="1">
      <c r="E1316" s="1397">
        <v>44487</v>
      </c>
      <c r="F1316" s="1390"/>
      <c r="G1316" s="1390"/>
      <c r="H1316" s="1390"/>
      <c r="I1316" s="1390"/>
      <c r="J1316" s="1390"/>
      <c r="K1316" s="1391"/>
      <c r="L1316" s="1391"/>
      <c r="M1316" s="1391"/>
      <c r="N1316" s="1391"/>
      <c r="O1316" s="1391"/>
      <c r="P1316" s="1391"/>
      <c r="R1316" s="1390"/>
      <c r="S1316" s="1390"/>
      <c r="T1316" s="1398" t="s">
        <v>552</v>
      </c>
      <c r="U1316" s="1390"/>
      <c r="V1316" s="1390"/>
      <c r="W1316" s="1390"/>
      <c r="X1316" s="1390"/>
      <c r="Y1316" s="1390"/>
      <c r="Z1316" s="1390"/>
      <c r="AA1316" s="1390"/>
      <c r="AB1316" s="1390"/>
      <c r="AC1316" s="1390"/>
      <c r="AD1316" s="1390"/>
      <c r="AE1316" s="1390"/>
      <c r="AF1316" s="1390"/>
      <c r="AI1316" s="1390"/>
      <c r="AK1316" s="1390"/>
      <c r="AM1316" s="1390"/>
      <c r="AO1316" s="1390"/>
    </row>
    <row r="1317" spans="5:41" s="1388" customFormat="1" ht="12.75" hidden="1" customHeight="1">
      <c r="E1317" s="1397">
        <v>44488</v>
      </c>
      <c r="F1317" s="1390"/>
      <c r="G1317" s="1390"/>
      <c r="H1317" s="1390"/>
      <c r="I1317" s="1390"/>
      <c r="J1317" s="1390"/>
      <c r="K1317" s="1391"/>
      <c r="L1317" s="1391"/>
      <c r="M1317" s="1391"/>
      <c r="N1317" s="1391"/>
      <c r="O1317" s="1391"/>
      <c r="P1317" s="1391"/>
      <c r="R1317" s="1390"/>
      <c r="S1317" s="1390"/>
      <c r="T1317" s="1398" t="s">
        <v>553</v>
      </c>
      <c r="U1317" s="1390"/>
      <c r="V1317" s="1390"/>
      <c r="W1317" s="1390"/>
      <c r="X1317" s="1390"/>
      <c r="Y1317" s="1390"/>
      <c r="Z1317" s="1390"/>
      <c r="AA1317" s="1390"/>
      <c r="AB1317" s="1390"/>
      <c r="AC1317" s="1390"/>
      <c r="AD1317" s="1390"/>
      <c r="AE1317" s="1390"/>
      <c r="AF1317" s="1390"/>
      <c r="AI1317" s="1390"/>
      <c r="AK1317" s="1390"/>
      <c r="AM1317" s="1390"/>
      <c r="AO1317" s="1390"/>
    </row>
    <row r="1318" spans="5:41" s="1388" customFormat="1" ht="12.75" hidden="1" customHeight="1">
      <c r="E1318" s="1397">
        <v>44489</v>
      </c>
      <c r="F1318" s="1390"/>
      <c r="G1318" s="1390"/>
      <c r="H1318" s="1390"/>
      <c r="I1318" s="1390"/>
      <c r="J1318" s="1390"/>
      <c r="K1318" s="1391"/>
      <c r="L1318" s="1391"/>
      <c r="M1318" s="1391"/>
      <c r="N1318" s="1391"/>
      <c r="O1318" s="1391"/>
      <c r="P1318" s="1391"/>
      <c r="R1318" s="1390"/>
      <c r="S1318" s="1390"/>
      <c r="T1318" s="1398" t="s">
        <v>554</v>
      </c>
      <c r="U1318" s="1390"/>
      <c r="V1318" s="1390"/>
      <c r="W1318" s="1390"/>
      <c r="X1318" s="1390"/>
      <c r="Y1318" s="1390"/>
      <c r="Z1318" s="1390"/>
      <c r="AA1318" s="1390"/>
      <c r="AB1318" s="1390"/>
      <c r="AC1318" s="1390"/>
      <c r="AD1318" s="1390"/>
      <c r="AE1318" s="1390"/>
      <c r="AF1318" s="1390"/>
      <c r="AI1318" s="1390"/>
      <c r="AK1318" s="1390"/>
      <c r="AM1318" s="1390"/>
      <c r="AO1318" s="1390"/>
    </row>
    <row r="1319" spans="5:41" s="1388" customFormat="1" ht="12.75" hidden="1" customHeight="1">
      <c r="E1319" s="1397">
        <v>44490</v>
      </c>
      <c r="F1319" s="1390"/>
      <c r="G1319" s="1390"/>
      <c r="H1319" s="1390"/>
      <c r="I1319" s="1390"/>
      <c r="J1319" s="1390"/>
      <c r="K1319" s="1391"/>
      <c r="L1319" s="1391"/>
      <c r="M1319" s="1391"/>
      <c r="N1319" s="1391"/>
      <c r="O1319" s="1391"/>
      <c r="P1319" s="1391"/>
      <c r="R1319" s="1390"/>
      <c r="S1319" s="1390"/>
      <c r="T1319" s="1398" t="s">
        <v>555</v>
      </c>
      <c r="U1319" s="1390"/>
      <c r="V1319" s="1390"/>
      <c r="W1319" s="1390"/>
      <c r="X1319" s="1390"/>
      <c r="Y1319" s="1390"/>
      <c r="Z1319" s="1390"/>
      <c r="AA1319" s="1390"/>
      <c r="AB1319" s="1390"/>
      <c r="AC1319" s="1390"/>
      <c r="AD1319" s="1390"/>
      <c r="AE1319" s="1390"/>
      <c r="AF1319" s="1390"/>
      <c r="AI1319" s="1390"/>
      <c r="AK1319" s="1390"/>
      <c r="AM1319" s="1390"/>
      <c r="AO1319" s="1390"/>
    </row>
    <row r="1320" spans="5:41" s="1388" customFormat="1" ht="12.75" hidden="1" customHeight="1">
      <c r="E1320" s="1397">
        <v>44491</v>
      </c>
      <c r="F1320" s="1390"/>
      <c r="G1320" s="1390"/>
      <c r="H1320" s="1390"/>
      <c r="I1320" s="1390"/>
      <c r="J1320" s="1390"/>
      <c r="K1320" s="1391"/>
      <c r="L1320" s="1391"/>
      <c r="M1320" s="1391"/>
      <c r="N1320" s="1391"/>
      <c r="O1320" s="1391"/>
      <c r="P1320" s="1391"/>
      <c r="R1320" s="1390"/>
      <c r="S1320" s="1390"/>
      <c r="T1320" s="1398" t="s">
        <v>556</v>
      </c>
      <c r="U1320" s="1390"/>
      <c r="V1320" s="1390"/>
      <c r="W1320" s="1390"/>
      <c r="X1320" s="1390"/>
      <c r="Y1320" s="1390"/>
      <c r="Z1320" s="1390"/>
      <c r="AA1320" s="1390"/>
      <c r="AB1320" s="1390"/>
      <c r="AC1320" s="1390"/>
      <c r="AD1320" s="1390"/>
      <c r="AE1320" s="1390"/>
      <c r="AF1320" s="1390"/>
      <c r="AI1320" s="1390"/>
      <c r="AK1320" s="1390"/>
      <c r="AM1320" s="1390"/>
      <c r="AO1320" s="1390"/>
    </row>
    <row r="1321" spans="5:41" s="1388" customFormat="1" ht="12.75" hidden="1" customHeight="1">
      <c r="E1321" s="1397">
        <v>44492</v>
      </c>
      <c r="F1321" s="1390"/>
      <c r="G1321" s="1390"/>
      <c r="H1321" s="1390"/>
      <c r="I1321" s="1390"/>
      <c r="J1321" s="1390"/>
      <c r="K1321" s="1391"/>
      <c r="L1321" s="1391"/>
      <c r="M1321" s="1391"/>
      <c r="N1321" s="1391"/>
      <c r="O1321" s="1391"/>
      <c r="P1321" s="1391"/>
      <c r="R1321" s="1390"/>
      <c r="S1321" s="1390"/>
      <c r="T1321" s="1398" t="s">
        <v>1933</v>
      </c>
      <c r="U1321" s="1390"/>
      <c r="V1321" s="1390"/>
      <c r="W1321" s="1390"/>
      <c r="X1321" s="1390"/>
      <c r="Y1321" s="1390"/>
      <c r="Z1321" s="1390"/>
      <c r="AA1321" s="1390"/>
      <c r="AB1321" s="1390"/>
      <c r="AC1321" s="1390"/>
      <c r="AD1321" s="1390"/>
      <c r="AE1321" s="1390"/>
      <c r="AF1321" s="1390"/>
      <c r="AI1321" s="1390"/>
      <c r="AK1321" s="1390"/>
      <c r="AM1321" s="1390"/>
      <c r="AO1321" s="1390"/>
    </row>
    <row r="1322" spans="5:41" s="1388" customFormat="1" ht="12.75" hidden="1" customHeight="1">
      <c r="E1322" s="1397">
        <v>44493</v>
      </c>
      <c r="F1322" s="1390"/>
      <c r="G1322" s="1390"/>
      <c r="H1322" s="1390"/>
      <c r="I1322" s="1390"/>
      <c r="J1322" s="1390"/>
      <c r="K1322" s="1391"/>
      <c r="L1322" s="1391"/>
      <c r="M1322" s="1391"/>
      <c r="N1322" s="1391"/>
      <c r="O1322" s="1391"/>
      <c r="P1322" s="1391"/>
      <c r="R1322" s="1390"/>
      <c r="S1322" s="1390"/>
      <c r="T1322" s="1398" t="s">
        <v>557</v>
      </c>
      <c r="U1322" s="1390"/>
      <c r="V1322" s="1390"/>
      <c r="W1322" s="1390"/>
      <c r="X1322" s="1390"/>
      <c r="Y1322" s="1390"/>
      <c r="Z1322" s="1390"/>
      <c r="AA1322" s="1390"/>
      <c r="AB1322" s="1390"/>
      <c r="AC1322" s="1390"/>
      <c r="AD1322" s="1390"/>
      <c r="AE1322" s="1390"/>
      <c r="AF1322" s="1390"/>
      <c r="AI1322" s="1390"/>
      <c r="AK1322" s="1390"/>
      <c r="AM1322" s="1390"/>
      <c r="AO1322" s="1390"/>
    </row>
    <row r="1323" spans="5:41" s="1388" customFormat="1" ht="12.75" hidden="1" customHeight="1">
      <c r="E1323" s="1397">
        <v>44494</v>
      </c>
      <c r="F1323" s="1390"/>
      <c r="G1323" s="1390"/>
      <c r="H1323" s="1390"/>
      <c r="I1323" s="1390"/>
      <c r="J1323" s="1390"/>
      <c r="K1323" s="1391"/>
      <c r="L1323" s="1391"/>
      <c r="M1323" s="1391"/>
      <c r="N1323" s="1391"/>
      <c r="O1323" s="1391"/>
      <c r="P1323" s="1391"/>
      <c r="R1323" s="1390"/>
      <c r="S1323" s="1390"/>
      <c r="T1323" s="1398" t="s">
        <v>558</v>
      </c>
      <c r="U1323" s="1390"/>
      <c r="V1323" s="1390"/>
      <c r="W1323" s="1390"/>
      <c r="X1323" s="1390"/>
      <c r="Y1323" s="1390"/>
      <c r="Z1323" s="1390"/>
      <c r="AA1323" s="1390"/>
      <c r="AB1323" s="1390"/>
      <c r="AC1323" s="1390"/>
      <c r="AD1323" s="1390"/>
      <c r="AE1323" s="1390"/>
      <c r="AF1323" s="1390"/>
      <c r="AI1323" s="1390"/>
      <c r="AK1323" s="1390"/>
      <c r="AM1323" s="1390"/>
      <c r="AO1323" s="1390"/>
    </row>
    <row r="1324" spans="5:41" s="1388" customFormat="1" ht="12.75" hidden="1" customHeight="1">
      <c r="E1324" s="1397">
        <v>44495</v>
      </c>
      <c r="F1324" s="1390"/>
      <c r="G1324" s="1390"/>
      <c r="H1324" s="1390"/>
      <c r="I1324" s="1390"/>
      <c r="J1324" s="1390"/>
      <c r="K1324" s="1391"/>
      <c r="L1324" s="1391"/>
      <c r="M1324" s="1391"/>
      <c r="N1324" s="1391"/>
      <c r="O1324" s="1391"/>
      <c r="P1324" s="1391"/>
      <c r="R1324" s="1390"/>
      <c r="S1324" s="1390"/>
      <c r="T1324" s="1398" t="s">
        <v>559</v>
      </c>
      <c r="U1324" s="1390"/>
      <c r="V1324" s="1390"/>
      <c r="W1324" s="1390"/>
      <c r="X1324" s="1390"/>
      <c r="Y1324" s="1390"/>
      <c r="Z1324" s="1390"/>
      <c r="AA1324" s="1390"/>
      <c r="AB1324" s="1390"/>
      <c r="AC1324" s="1390"/>
      <c r="AD1324" s="1390"/>
      <c r="AE1324" s="1390"/>
      <c r="AF1324" s="1390"/>
      <c r="AI1324" s="1390"/>
      <c r="AK1324" s="1390"/>
      <c r="AM1324" s="1390"/>
      <c r="AO1324" s="1390"/>
    </row>
    <row r="1325" spans="5:41" s="1388" customFormat="1" ht="12.75" hidden="1" customHeight="1">
      <c r="E1325" s="1397">
        <v>44496</v>
      </c>
      <c r="F1325" s="1390"/>
      <c r="G1325" s="1390"/>
      <c r="H1325" s="1390"/>
      <c r="I1325" s="1390"/>
      <c r="J1325" s="1390"/>
      <c r="K1325" s="1391"/>
      <c r="L1325" s="1391"/>
      <c r="M1325" s="1391"/>
      <c r="N1325" s="1391"/>
      <c r="O1325" s="1391"/>
      <c r="P1325" s="1391"/>
      <c r="R1325" s="1390"/>
      <c r="S1325" s="1390"/>
      <c r="T1325" s="1398" t="s">
        <v>560</v>
      </c>
      <c r="U1325" s="1390"/>
      <c r="V1325" s="1390"/>
      <c r="W1325" s="1390"/>
      <c r="X1325" s="1390"/>
      <c r="Y1325" s="1390"/>
      <c r="Z1325" s="1390"/>
      <c r="AA1325" s="1390"/>
      <c r="AB1325" s="1390"/>
      <c r="AC1325" s="1390"/>
      <c r="AD1325" s="1390"/>
      <c r="AE1325" s="1390"/>
      <c r="AF1325" s="1390"/>
      <c r="AI1325" s="1390"/>
      <c r="AK1325" s="1390"/>
      <c r="AM1325" s="1390"/>
      <c r="AO1325" s="1390"/>
    </row>
    <row r="1326" spans="5:41" s="1388" customFormat="1" ht="12.75" hidden="1" customHeight="1">
      <c r="E1326" s="1397">
        <v>44497</v>
      </c>
      <c r="F1326" s="1390"/>
      <c r="G1326" s="1390"/>
      <c r="H1326" s="1390"/>
      <c r="I1326" s="1390"/>
      <c r="J1326" s="1390"/>
      <c r="K1326" s="1391"/>
      <c r="L1326" s="1391"/>
      <c r="M1326" s="1391"/>
      <c r="N1326" s="1391"/>
      <c r="O1326" s="1391"/>
      <c r="P1326" s="1391"/>
      <c r="R1326" s="1390"/>
      <c r="S1326" s="1390"/>
      <c r="T1326" s="1398" t="s">
        <v>1771</v>
      </c>
      <c r="U1326" s="1390"/>
      <c r="V1326" s="1390"/>
      <c r="W1326" s="1390"/>
      <c r="X1326" s="1390"/>
      <c r="Y1326" s="1390"/>
      <c r="Z1326" s="1390"/>
      <c r="AA1326" s="1390"/>
      <c r="AB1326" s="1390"/>
      <c r="AC1326" s="1390"/>
      <c r="AD1326" s="1390"/>
      <c r="AE1326" s="1390"/>
      <c r="AF1326" s="1390"/>
      <c r="AI1326" s="1390"/>
      <c r="AK1326" s="1390"/>
      <c r="AM1326" s="1390"/>
      <c r="AO1326" s="1390"/>
    </row>
    <row r="1327" spans="5:41" s="1388" customFormat="1" ht="12.75" hidden="1" customHeight="1">
      <c r="E1327" s="1397">
        <v>44498</v>
      </c>
      <c r="F1327" s="1390"/>
      <c r="G1327" s="1390"/>
      <c r="H1327" s="1390"/>
      <c r="I1327" s="1390"/>
      <c r="J1327" s="1390"/>
      <c r="K1327" s="1391"/>
      <c r="L1327" s="1391"/>
      <c r="M1327" s="1391"/>
      <c r="N1327" s="1391"/>
      <c r="O1327" s="1391"/>
      <c r="P1327" s="1391"/>
      <c r="R1327" s="1390"/>
      <c r="S1327" s="1390"/>
      <c r="T1327" s="1398" t="s">
        <v>1772</v>
      </c>
      <c r="U1327" s="1390"/>
      <c r="V1327" s="1390"/>
      <c r="W1327" s="1390"/>
      <c r="X1327" s="1390"/>
      <c r="Y1327" s="1390"/>
      <c r="Z1327" s="1390"/>
      <c r="AA1327" s="1390"/>
      <c r="AB1327" s="1390"/>
      <c r="AC1327" s="1390"/>
      <c r="AD1327" s="1390"/>
      <c r="AE1327" s="1390"/>
      <c r="AF1327" s="1390"/>
      <c r="AI1327" s="1390"/>
      <c r="AK1327" s="1390"/>
      <c r="AM1327" s="1390"/>
      <c r="AO1327" s="1390"/>
    </row>
    <row r="1328" spans="5:41" s="1388" customFormat="1" ht="12.75" hidden="1" customHeight="1">
      <c r="E1328" s="1397">
        <v>44499</v>
      </c>
      <c r="F1328" s="1390"/>
      <c r="G1328" s="1390"/>
      <c r="H1328" s="1390"/>
      <c r="I1328" s="1390"/>
      <c r="J1328" s="1390"/>
      <c r="K1328" s="1391"/>
      <c r="L1328" s="1391"/>
      <c r="M1328" s="1391"/>
      <c r="N1328" s="1391"/>
      <c r="O1328" s="1391"/>
      <c r="P1328" s="1391"/>
      <c r="R1328" s="1390"/>
      <c r="S1328" s="1390"/>
      <c r="T1328" s="1398" t="s">
        <v>1773</v>
      </c>
      <c r="U1328" s="1390"/>
      <c r="V1328" s="1390"/>
      <c r="W1328" s="1390"/>
      <c r="X1328" s="1390"/>
      <c r="Y1328" s="1390"/>
      <c r="Z1328" s="1390"/>
      <c r="AA1328" s="1390"/>
      <c r="AB1328" s="1390"/>
      <c r="AC1328" s="1390"/>
      <c r="AD1328" s="1390"/>
      <c r="AE1328" s="1390"/>
      <c r="AF1328" s="1390"/>
      <c r="AI1328" s="1390"/>
      <c r="AK1328" s="1390"/>
      <c r="AM1328" s="1390"/>
      <c r="AO1328" s="1390"/>
    </row>
    <row r="1329" spans="5:41" s="1388" customFormat="1" ht="12.75" hidden="1" customHeight="1">
      <c r="E1329" s="1397">
        <v>44500</v>
      </c>
      <c r="F1329" s="1390"/>
      <c r="G1329" s="1390"/>
      <c r="H1329" s="1390"/>
      <c r="I1329" s="1390"/>
      <c r="J1329" s="1390"/>
      <c r="K1329" s="1391"/>
      <c r="L1329" s="1391"/>
      <c r="M1329" s="1391"/>
      <c r="N1329" s="1391"/>
      <c r="O1329" s="1391"/>
      <c r="P1329" s="1391"/>
      <c r="R1329" s="1390"/>
      <c r="S1329" s="1390"/>
      <c r="T1329" s="1398" t="s">
        <v>1774</v>
      </c>
      <c r="U1329" s="1390"/>
      <c r="V1329" s="1390"/>
      <c r="W1329" s="1390"/>
      <c r="X1329" s="1390"/>
      <c r="Y1329" s="1390"/>
      <c r="Z1329" s="1390"/>
      <c r="AA1329" s="1390"/>
      <c r="AB1329" s="1390"/>
      <c r="AC1329" s="1390"/>
      <c r="AD1329" s="1390"/>
      <c r="AE1329" s="1390"/>
      <c r="AF1329" s="1390"/>
      <c r="AI1329" s="1390"/>
      <c r="AK1329" s="1390"/>
      <c r="AM1329" s="1390"/>
      <c r="AO1329" s="1390"/>
    </row>
    <row r="1330" spans="5:41" s="1388" customFormat="1" ht="12.75" hidden="1" customHeight="1">
      <c r="E1330" s="1397">
        <v>44501</v>
      </c>
      <c r="F1330" s="1390"/>
      <c r="G1330" s="1390"/>
      <c r="H1330" s="1390"/>
      <c r="I1330" s="1390"/>
      <c r="J1330" s="1390"/>
      <c r="K1330" s="1391"/>
      <c r="L1330" s="1391"/>
      <c r="M1330" s="1391"/>
      <c r="N1330" s="1391"/>
      <c r="O1330" s="1391"/>
      <c r="P1330" s="1391"/>
      <c r="R1330" s="1390"/>
      <c r="S1330" s="1390"/>
      <c r="T1330" s="1398" t="s">
        <v>1775</v>
      </c>
      <c r="U1330" s="1390"/>
      <c r="V1330" s="1390"/>
      <c r="W1330" s="1390"/>
      <c r="X1330" s="1390"/>
      <c r="Y1330" s="1390"/>
      <c r="Z1330" s="1390"/>
      <c r="AA1330" s="1390"/>
      <c r="AB1330" s="1390"/>
      <c r="AC1330" s="1390"/>
      <c r="AD1330" s="1390"/>
      <c r="AE1330" s="1390"/>
      <c r="AF1330" s="1390"/>
      <c r="AI1330" s="1390"/>
      <c r="AK1330" s="1390"/>
      <c r="AM1330" s="1390"/>
      <c r="AO1330" s="1390"/>
    </row>
    <row r="1331" spans="5:41" s="1388" customFormat="1" ht="12.75" hidden="1" customHeight="1">
      <c r="E1331" s="1397">
        <v>44502</v>
      </c>
      <c r="F1331" s="1390"/>
      <c r="G1331" s="1390"/>
      <c r="H1331" s="1390"/>
      <c r="I1331" s="1390"/>
      <c r="J1331" s="1390"/>
      <c r="K1331" s="1391"/>
      <c r="L1331" s="1391"/>
      <c r="M1331" s="1391"/>
      <c r="N1331" s="1391"/>
      <c r="O1331" s="1391"/>
      <c r="P1331" s="1391"/>
      <c r="R1331" s="1390"/>
      <c r="S1331" s="1390"/>
      <c r="T1331" s="1398" t="s">
        <v>1933</v>
      </c>
      <c r="U1331" s="1390"/>
      <c r="V1331" s="1390"/>
      <c r="W1331" s="1390"/>
      <c r="X1331" s="1390"/>
      <c r="Y1331" s="1390"/>
      <c r="Z1331" s="1390"/>
      <c r="AA1331" s="1390"/>
      <c r="AB1331" s="1390"/>
      <c r="AC1331" s="1390"/>
      <c r="AD1331" s="1390"/>
      <c r="AE1331" s="1390"/>
      <c r="AF1331" s="1390"/>
      <c r="AI1331" s="1390"/>
      <c r="AK1331" s="1390"/>
      <c r="AM1331" s="1390"/>
      <c r="AO1331" s="1390"/>
    </row>
    <row r="1332" spans="5:41" s="1388" customFormat="1" ht="12.75" hidden="1" customHeight="1">
      <c r="E1332" s="1397">
        <v>44503</v>
      </c>
      <c r="F1332" s="1390"/>
      <c r="G1332" s="1390"/>
      <c r="H1332" s="1390"/>
      <c r="I1332" s="1390"/>
      <c r="J1332" s="1390"/>
      <c r="K1332" s="1391"/>
      <c r="L1332" s="1391"/>
      <c r="M1332" s="1391"/>
      <c r="N1332" s="1391"/>
      <c r="O1332" s="1391"/>
      <c r="P1332" s="1391"/>
      <c r="R1332" s="1390"/>
      <c r="S1332" s="1390"/>
      <c r="T1332" s="1398" t="s">
        <v>1776</v>
      </c>
      <c r="U1332" s="1390"/>
      <c r="V1332" s="1390"/>
      <c r="W1332" s="1390"/>
      <c r="X1332" s="1390"/>
      <c r="Y1332" s="1390"/>
      <c r="Z1332" s="1390"/>
      <c r="AA1332" s="1390"/>
      <c r="AB1332" s="1390"/>
      <c r="AC1332" s="1390"/>
      <c r="AD1332" s="1390"/>
      <c r="AE1332" s="1390"/>
      <c r="AF1332" s="1390"/>
      <c r="AI1332" s="1390"/>
      <c r="AK1332" s="1390"/>
      <c r="AM1332" s="1390"/>
      <c r="AO1332" s="1390"/>
    </row>
    <row r="1333" spans="5:41" s="1388" customFormat="1" ht="12.75" hidden="1" customHeight="1">
      <c r="E1333" s="1397">
        <v>44504</v>
      </c>
      <c r="F1333" s="1390"/>
      <c r="G1333" s="1390"/>
      <c r="H1333" s="1390"/>
      <c r="I1333" s="1390"/>
      <c r="J1333" s="1390"/>
      <c r="K1333" s="1391"/>
      <c r="L1333" s="1391"/>
      <c r="M1333" s="1391"/>
      <c r="N1333" s="1391"/>
      <c r="O1333" s="1391"/>
      <c r="P1333" s="1391"/>
      <c r="R1333" s="1390"/>
      <c r="S1333" s="1390"/>
      <c r="T1333" s="1398" t="s">
        <v>1777</v>
      </c>
      <c r="U1333" s="1390"/>
      <c r="V1333" s="1390"/>
      <c r="W1333" s="1390"/>
      <c r="X1333" s="1390"/>
      <c r="Y1333" s="1390"/>
      <c r="Z1333" s="1390"/>
      <c r="AA1333" s="1390"/>
      <c r="AB1333" s="1390"/>
      <c r="AC1333" s="1390"/>
      <c r="AD1333" s="1390"/>
      <c r="AE1333" s="1390"/>
      <c r="AF1333" s="1390"/>
      <c r="AI1333" s="1390"/>
      <c r="AK1333" s="1390"/>
      <c r="AM1333" s="1390"/>
      <c r="AO1333" s="1390"/>
    </row>
    <row r="1334" spans="5:41" s="1388" customFormat="1" ht="12.75" hidden="1" customHeight="1">
      <c r="E1334" s="1397">
        <v>44505</v>
      </c>
      <c r="F1334" s="1390"/>
      <c r="G1334" s="1390"/>
      <c r="H1334" s="1390"/>
      <c r="I1334" s="1390"/>
      <c r="J1334" s="1390"/>
      <c r="K1334" s="1391"/>
      <c r="L1334" s="1391"/>
      <c r="M1334" s="1391"/>
      <c r="N1334" s="1391"/>
      <c r="O1334" s="1391"/>
      <c r="P1334" s="1391"/>
      <c r="R1334" s="1390"/>
      <c r="S1334" s="1390"/>
      <c r="T1334" s="1398" t="s">
        <v>1778</v>
      </c>
      <c r="U1334" s="1390"/>
      <c r="V1334" s="1390"/>
      <c r="W1334" s="1390"/>
      <c r="X1334" s="1390"/>
      <c r="Y1334" s="1390"/>
      <c r="Z1334" s="1390"/>
      <c r="AA1334" s="1390"/>
      <c r="AB1334" s="1390"/>
      <c r="AC1334" s="1390"/>
      <c r="AD1334" s="1390"/>
      <c r="AE1334" s="1390"/>
      <c r="AF1334" s="1390"/>
      <c r="AI1334" s="1390"/>
      <c r="AK1334" s="1390"/>
      <c r="AM1334" s="1390"/>
      <c r="AO1334" s="1390"/>
    </row>
    <row r="1335" spans="5:41" s="1388" customFormat="1" ht="12.75" hidden="1" customHeight="1">
      <c r="E1335" s="1397">
        <v>44506</v>
      </c>
      <c r="F1335" s="1390"/>
      <c r="G1335" s="1390"/>
      <c r="H1335" s="1390"/>
      <c r="I1335" s="1390"/>
      <c r="J1335" s="1390"/>
      <c r="K1335" s="1391"/>
      <c r="L1335" s="1391"/>
      <c r="M1335" s="1391"/>
      <c r="N1335" s="1391"/>
      <c r="O1335" s="1391"/>
      <c r="P1335" s="1391"/>
      <c r="R1335" s="1390"/>
      <c r="S1335" s="1390"/>
      <c r="T1335" s="1398" t="s">
        <v>1779</v>
      </c>
      <c r="U1335" s="1390"/>
      <c r="V1335" s="1390"/>
      <c r="W1335" s="1390"/>
      <c r="X1335" s="1390"/>
      <c r="Y1335" s="1390"/>
      <c r="Z1335" s="1390"/>
      <c r="AA1335" s="1390"/>
      <c r="AB1335" s="1390"/>
      <c r="AC1335" s="1390"/>
      <c r="AD1335" s="1390"/>
      <c r="AE1335" s="1390"/>
      <c r="AF1335" s="1390"/>
      <c r="AI1335" s="1390"/>
      <c r="AK1335" s="1390"/>
      <c r="AM1335" s="1390"/>
      <c r="AO1335" s="1390"/>
    </row>
    <row r="1336" spans="5:41" s="1388" customFormat="1" ht="12.75" hidden="1" customHeight="1">
      <c r="E1336" s="1397">
        <v>44507</v>
      </c>
      <c r="F1336" s="1390"/>
      <c r="G1336" s="1390"/>
      <c r="H1336" s="1390"/>
      <c r="I1336" s="1390"/>
      <c r="J1336" s="1390"/>
      <c r="K1336" s="1391"/>
      <c r="L1336" s="1391"/>
      <c r="M1336" s="1391"/>
      <c r="N1336" s="1391"/>
      <c r="O1336" s="1391"/>
      <c r="P1336" s="1391"/>
      <c r="R1336" s="1390"/>
      <c r="S1336" s="1390"/>
      <c r="T1336" s="1398" t="s">
        <v>1780</v>
      </c>
      <c r="U1336" s="1390"/>
      <c r="V1336" s="1390"/>
      <c r="W1336" s="1390"/>
      <c r="X1336" s="1390"/>
      <c r="Y1336" s="1390"/>
      <c r="Z1336" s="1390"/>
      <c r="AA1336" s="1390"/>
      <c r="AB1336" s="1390"/>
      <c r="AC1336" s="1390"/>
      <c r="AD1336" s="1390"/>
      <c r="AE1336" s="1390"/>
      <c r="AF1336" s="1390"/>
      <c r="AI1336" s="1390"/>
      <c r="AK1336" s="1390"/>
      <c r="AM1336" s="1390"/>
      <c r="AO1336" s="1390"/>
    </row>
    <row r="1337" spans="5:41" s="1388" customFormat="1" ht="12.75" hidden="1" customHeight="1">
      <c r="E1337" s="1397">
        <v>44508</v>
      </c>
      <c r="F1337" s="1390"/>
      <c r="G1337" s="1390"/>
      <c r="H1337" s="1390"/>
      <c r="I1337" s="1390"/>
      <c r="J1337" s="1390"/>
      <c r="K1337" s="1391"/>
      <c r="L1337" s="1391"/>
      <c r="M1337" s="1391"/>
      <c r="N1337" s="1391"/>
      <c r="O1337" s="1391"/>
      <c r="P1337" s="1391"/>
      <c r="R1337" s="1390"/>
      <c r="S1337" s="1390"/>
      <c r="T1337" s="1398" t="s">
        <v>1781</v>
      </c>
      <c r="U1337" s="1390"/>
      <c r="V1337" s="1390"/>
      <c r="W1337" s="1390"/>
      <c r="X1337" s="1390"/>
      <c r="Y1337" s="1390"/>
      <c r="Z1337" s="1390"/>
      <c r="AA1337" s="1390"/>
      <c r="AB1337" s="1390"/>
      <c r="AC1337" s="1390"/>
      <c r="AD1337" s="1390"/>
      <c r="AE1337" s="1390"/>
      <c r="AF1337" s="1390"/>
      <c r="AI1337" s="1390"/>
      <c r="AK1337" s="1390"/>
      <c r="AM1337" s="1390"/>
      <c r="AO1337" s="1390"/>
    </row>
    <row r="1338" spans="5:41" s="1388" customFormat="1" ht="12.75" hidden="1" customHeight="1">
      <c r="E1338" s="1397">
        <v>44509</v>
      </c>
      <c r="F1338" s="1390"/>
      <c r="G1338" s="1390"/>
      <c r="H1338" s="1390"/>
      <c r="I1338" s="1390"/>
      <c r="J1338" s="1390"/>
      <c r="K1338" s="1391"/>
      <c r="L1338" s="1391"/>
      <c r="M1338" s="1391"/>
      <c r="N1338" s="1391"/>
      <c r="O1338" s="1391"/>
      <c r="P1338" s="1391"/>
      <c r="R1338" s="1390"/>
      <c r="S1338" s="1390"/>
      <c r="T1338" s="1398" t="s">
        <v>1933</v>
      </c>
      <c r="U1338" s="1390"/>
      <c r="V1338" s="1390"/>
      <c r="W1338" s="1390"/>
      <c r="X1338" s="1390"/>
      <c r="Y1338" s="1390"/>
      <c r="Z1338" s="1390"/>
      <c r="AA1338" s="1390"/>
      <c r="AB1338" s="1390"/>
      <c r="AC1338" s="1390"/>
      <c r="AD1338" s="1390"/>
      <c r="AE1338" s="1390"/>
      <c r="AF1338" s="1390"/>
      <c r="AI1338" s="1390"/>
      <c r="AK1338" s="1390"/>
      <c r="AM1338" s="1390"/>
      <c r="AO1338" s="1390"/>
    </row>
    <row r="1339" spans="5:41" s="1388" customFormat="1" ht="12.75" hidden="1" customHeight="1">
      <c r="E1339" s="1397">
        <v>44510</v>
      </c>
      <c r="F1339" s="1390"/>
      <c r="G1339" s="1390"/>
      <c r="H1339" s="1390"/>
      <c r="I1339" s="1390"/>
      <c r="J1339" s="1390"/>
      <c r="K1339" s="1391"/>
      <c r="L1339" s="1391"/>
      <c r="M1339" s="1391"/>
      <c r="N1339" s="1391"/>
      <c r="O1339" s="1391"/>
      <c r="P1339" s="1391"/>
      <c r="R1339" s="1390"/>
      <c r="S1339" s="1390"/>
      <c r="T1339" s="1398" t="s">
        <v>1782</v>
      </c>
      <c r="U1339" s="1390"/>
      <c r="V1339" s="1390"/>
      <c r="W1339" s="1390"/>
      <c r="X1339" s="1390"/>
      <c r="Y1339" s="1390"/>
      <c r="Z1339" s="1390"/>
      <c r="AA1339" s="1390"/>
      <c r="AB1339" s="1390"/>
      <c r="AC1339" s="1390"/>
      <c r="AD1339" s="1390"/>
      <c r="AE1339" s="1390"/>
      <c r="AF1339" s="1390"/>
      <c r="AI1339" s="1390"/>
      <c r="AK1339" s="1390"/>
      <c r="AM1339" s="1390"/>
      <c r="AO1339" s="1390"/>
    </row>
    <row r="1340" spans="5:41" s="1388" customFormat="1" ht="12.75" hidden="1" customHeight="1">
      <c r="E1340" s="1397">
        <v>44511</v>
      </c>
      <c r="F1340" s="1390"/>
      <c r="G1340" s="1390"/>
      <c r="H1340" s="1390"/>
      <c r="I1340" s="1390"/>
      <c r="J1340" s="1390"/>
      <c r="K1340" s="1391"/>
      <c r="L1340" s="1391"/>
      <c r="M1340" s="1391"/>
      <c r="N1340" s="1391"/>
      <c r="O1340" s="1391"/>
      <c r="P1340" s="1391"/>
      <c r="R1340" s="1390"/>
      <c r="S1340" s="1390"/>
      <c r="T1340" s="1398" t="s">
        <v>1783</v>
      </c>
      <c r="U1340" s="1390"/>
      <c r="V1340" s="1390"/>
      <c r="W1340" s="1390"/>
      <c r="X1340" s="1390"/>
      <c r="Y1340" s="1390"/>
      <c r="Z1340" s="1390"/>
      <c r="AA1340" s="1390"/>
      <c r="AB1340" s="1390"/>
      <c r="AC1340" s="1390"/>
      <c r="AD1340" s="1390"/>
      <c r="AE1340" s="1390"/>
      <c r="AF1340" s="1390"/>
      <c r="AI1340" s="1390"/>
      <c r="AK1340" s="1390"/>
      <c r="AM1340" s="1390"/>
      <c r="AO1340" s="1390"/>
    </row>
    <row r="1341" spans="5:41" s="1388" customFormat="1" ht="12.75" hidden="1" customHeight="1">
      <c r="E1341" s="1397">
        <v>44512</v>
      </c>
      <c r="F1341" s="1390"/>
      <c r="G1341" s="1390"/>
      <c r="H1341" s="1390"/>
      <c r="I1341" s="1390"/>
      <c r="J1341" s="1390"/>
      <c r="K1341" s="1391"/>
      <c r="L1341" s="1391"/>
      <c r="M1341" s="1391"/>
      <c r="N1341" s="1391"/>
      <c r="O1341" s="1391"/>
      <c r="P1341" s="1391"/>
      <c r="R1341" s="1390"/>
      <c r="S1341" s="1390"/>
      <c r="T1341" s="1398" t="s">
        <v>1784</v>
      </c>
      <c r="U1341" s="1390"/>
      <c r="V1341" s="1390"/>
      <c r="W1341" s="1390"/>
      <c r="X1341" s="1390"/>
      <c r="Y1341" s="1390"/>
      <c r="Z1341" s="1390"/>
      <c r="AA1341" s="1390"/>
      <c r="AB1341" s="1390"/>
      <c r="AC1341" s="1390"/>
      <c r="AD1341" s="1390"/>
      <c r="AE1341" s="1390"/>
      <c r="AF1341" s="1390"/>
      <c r="AI1341" s="1390"/>
      <c r="AK1341" s="1390"/>
      <c r="AM1341" s="1390"/>
      <c r="AO1341" s="1390"/>
    </row>
    <row r="1342" spans="5:41" s="1388" customFormat="1" ht="12.75" hidden="1" customHeight="1">
      <c r="E1342" s="1397">
        <v>44513</v>
      </c>
      <c r="F1342" s="1390"/>
      <c r="G1342" s="1390"/>
      <c r="H1342" s="1390"/>
      <c r="I1342" s="1390"/>
      <c r="J1342" s="1390"/>
      <c r="K1342" s="1391"/>
      <c r="L1342" s="1391"/>
      <c r="M1342" s="1391"/>
      <c r="N1342" s="1391"/>
      <c r="O1342" s="1391"/>
      <c r="P1342" s="1391"/>
      <c r="R1342" s="1390"/>
      <c r="S1342" s="1390"/>
      <c r="T1342" s="1398" t="s">
        <v>1932</v>
      </c>
      <c r="U1342" s="1390"/>
      <c r="V1342" s="1390"/>
      <c r="W1342" s="1390"/>
      <c r="X1342" s="1390"/>
      <c r="Y1342" s="1390"/>
      <c r="Z1342" s="1390"/>
      <c r="AA1342" s="1390"/>
      <c r="AB1342" s="1390"/>
      <c r="AC1342" s="1390"/>
      <c r="AD1342" s="1390"/>
      <c r="AE1342" s="1390"/>
      <c r="AF1342" s="1390"/>
      <c r="AI1342" s="1390"/>
      <c r="AK1342" s="1390"/>
      <c r="AM1342" s="1390"/>
      <c r="AO1342" s="1390"/>
    </row>
    <row r="1343" spans="5:41" s="1388" customFormat="1" ht="12.75" hidden="1" customHeight="1">
      <c r="E1343" s="1397">
        <v>44514</v>
      </c>
      <c r="F1343" s="1390"/>
      <c r="G1343" s="1390"/>
      <c r="H1343" s="1390"/>
      <c r="I1343" s="1390"/>
      <c r="J1343" s="1390"/>
      <c r="K1343" s="1391"/>
      <c r="L1343" s="1391"/>
      <c r="M1343" s="1391"/>
      <c r="N1343" s="1391"/>
      <c r="O1343" s="1391"/>
      <c r="P1343" s="1391"/>
      <c r="R1343" s="1390"/>
      <c r="S1343" s="1390"/>
      <c r="T1343" s="1398" t="s">
        <v>1183</v>
      </c>
      <c r="U1343" s="1390"/>
      <c r="V1343" s="1390"/>
      <c r="W1343" s="1390"/>
      <c r="X1343" s="1390"/>
      <c r="Y1343" s="1390"/>
      <c r="Z1343" s="1390"/>
      <c r="AA1343" s="1390"/>
      <c r="AB1343" s="1390"/>
      <c r="AC1343" s="1390"/>
      <c r="AD1343" s="1390"/>
      <c r="AE1343" s="1390"/>
      <c r="AF1343" s="1390"/>
      <c r="AI1343" s="1390"/>
      <c r="AK1343" s="1390"/>
      <c r="AM1343" s="1390"/>
      <c r="AO1343" s="1390"/>
    </row>
    <row r="1344" spans="5:41" s="1388" customFormat="1" ht="12.75" hidden="1" customHeight="1">
      <c r="E1344" s="1397">
        <v>44515</v>
      </c>
      <c r="F1344" s="1390"/>
      <c r="G1344" s="1390"/>
      <c r="H1344" s="1390"/>
      <c r="I1344" s="1390"/>
      <c r="J1344" s="1390"/>
      <c r="K1344" s="1391"/>
      <c r="L1344" s="1391"/>
      <c r="M1344" s="1391"/>
      <c r="N1344" s="1391"/>
      <c r="O1344" s="1391"/>
      <c r="P1344" s="1391"/>
      <c r="R1344" s="1390"/>
      <c r="S1344" s="1390"/>
      <c r="T1344" s="1398" t="s">
        <v>1785</v>
      </c>
      <c r="U1344" s="1390"/>
      <c r="V1344" s="1390"/>
      <c r="W1344" s="1390"/>
      <c r="X1344" s="1390"/>
      <c r="Y1344" s="1390"/>
      <c r="Z1344" s="1390"/>
      <c r="AA1344" s="1390"/>
      <c r="AB1344" s="1390"/>
      <c r="AC1344" s="1390"/>
      <c r="AD1344" s="1390"/>
      <c r="AE1344" s="1390"/>
      <c r="AF1344" s="1390"/>
      <c r="AI1344" s="1390"/>
      <c r="AK1344" s="1390"/>
      <c r="AM1344" s="1390"/>
      <c r="AO1344" s="1390"/>
    </row>
    <row r="1345" spans="5:41" s="1388" customFormat="1" ht="12.75" hidden="1" customHeight="1">
      <c r="E1345" s="1397">
        <v>44516</v>
      </c>
      <c r="F1345" s="1390"/>
      <c r="G1345" s="1390"/>
      <c r="H1345" s="1390"/>
      <c r="I1345" s="1390"/>
      <c r="J1345" s="1390"/>
      <c r="K1345" s="1391"/>
      <c r="L1345" s="1391"/>
      <c r="M1345" s="1391"/>
      <c r="N1345" s="1391"/>
      <c r="O1345" s="1391"/>
      <c r="P1345" s="1391"/>
      <c r="R1345" s="1390"/>
      <c r="S1345" s="1390"/>
      <c r="T1345" s="1398" t="s">
        <v>225</v>
      </c>
      <c r="U1345" s="1390"/>
      <c r="V1345" s="1390"/>
      <c r="W1345" s="1390"/>
      <c r="X1345" s="1390"/>
      <c r="Y1345" s="1390"/>
      <c r="Z1345" s="1390"/>
      <c r="AA1345" s="1390"/>
      <c r="AB1345" s="1390"/>
      <c r="AC1345" s="1390"/>
      <c r="AD1345" s="1390"/>
      <c r="AE1345" s="1390"/>
      <c r="AF1345" s="1390"/>
      <c r="AI1345" s="1390"/>
      <c r="AK1345" s="1390"/>
      <c r="AM1345" s="1390"/>
      <c r="AO1345" s="1390"/>
    </row>
    <row r="1346" spans="5:41" s="1388" customFormat="1" ht="12.75" hidden="1" customHeight="1">
      <c r="E1346" s="1397">
        <v>44517</v>
      </c>
      <c r="F1346" s="1390"/>
      <c r="G1346" s="1390"/>
      <c r="H1346" s="1390"/>
      <c r="I1346" s="1390"/>
      <c r="J1346" s="1390"/>
      <c r="K1346" s="1391"/>
      <c r="L1346" s="1391"/>
      <c r="M1346" s="1391"/>
      <c r="N1346" s="1391"/>
      <c r="O1346" s="1391"/>
      <c r="P1346" s="1391"/>
      <c r="R1346" s="1390"/>
      <c r="S1346" s="1390"/>
      <c r="T1346" s="1398" t="s">
        <v>226</v>
      </c>
      <c r="U1346" s="1390"/>
      <c r="V1346" s="1390"/>
      <c r="W1346" s="1390"/>
      <c r="X1346" s="1390"/>
      <c r="Y1346" s="1390"/>
      <c r="Z1346" s="1390"/>
      <c r="AA1346" s="1390"/>
      <c r="AB1346" s="1390"/>
      <c r="AC1346" s="1390"/>
      <c r="AD1346" s="1390"/>
      <c r="AE1346" s="1390"/>
      <c r="AF1346" s="1390"/>
      <c r="AI1346" s="1390"/>
      <c r="AK1346" s="1390"/>
      <c r="AM1346" s="1390"/>
      <c r="AO1346" s="1390"/>
    </row>
    <row r="1347" spans="5:41" s="1388" customFormat="1" ht="12.75" hidden="1" customHeight="1">
      <c r="E1347" s="1397">
        <v>44518</v>
      </c>
      <c r="F1347" s="1390"/>
      <c r="G1347" s="1390"/>
      <c r="H1347" s="1390"/>
      <c r="I1347" s="1390"/>
      <c r="J1347" s="1390"/>
      <c r="K1347" s="1391"/>
      <c r="L1347" s="1391"/>
      <c r="M1347" s="1391"/>
      <c r="N1347" s="1391"/>
      <c r="O1347" s="1391"/>
      <c r="P1347" s="1391"/>
      <c r="R1347" s="1390"/>
      <c r="S1347" s="1390"/>
      <c r="T1347" s="1398" t="s">
        <v>227</v>
      </c>
      <c r="U1347" s="1390"/>
      <c r="V1347" s="1390"/>
      <c r="W1347" s="1390"/>
      <c r="X1347" s="1390"/>
      <c r="Y1347" s="1390"/>
      <c r="Z1347" s="1390"/>
      <c r="AA1347" s="1390"/>
      <c r="AB1347" s="1390"/>
      <c r="AC1347" s="1390"/>
      <c r="AD1347" s="1390"/>
      <c r="AE1347" s="1390"/>
      <c r="AF1347" s="1390"/>
      <c r="AI1347" s="1390"/>
      <c r="AK1347" s="1390"/>
      <c r="AM1347" s="1390"/>
      <c r="AO1347" s="1390"/>
    </row>
    <row r="1348" spans="5:41" s="1388" customFormat="1" ht="12.75" hidden="1" customHeight="1">
      <c r="E1348" s="1397">
        <v>44519</v>
      </c>
      <c r="F1348" s="1390"/>
      <c r="G1348" s="1390"/>
      <c r="H1348" s="1390"/>
      <c r="I1348" s="1390"/>
      <c r="J1348" s="1390"/>
      <c r="K1348" s="1391"/>
      <c r="L1348" s="1391"/>
      <c r="M1348" s="1391"/>
      <c r="N1348" s="1391"/>
      <c r="O1348" s="1391"/>
      <c r="P1348" s="1391"/>
      <c r="R1348" s="1390"/>
      <c r="S1348" s="1390"/>
      <c r="T1348" s="1398" t="s">
        <v>228</v>
      </c>
      <c r="U1348" s="1390"/>
      <c r="V1348" s="1390"/>
      <c r="W1348" s="1390"/>
      <c r="X1348" s="1390"/>
      <c r="Y1348" s="1390"/>
      <c r="Z1348" s="1390"/>
      <c r="AA1348" s="1390"/>
      <c r="AB1348" s="1390"/>
      <c r="AC1348" s="1390"/>
      <c r="AD1348" s="1390"/>
      <c r="AE1348" s="1390"/>
      <c r="AF1348" s="1390"/>
      <c r="AI1348" s="1390"/>
      <c r="AK1348" s="1390"/>
      <c r="AM1348" s="1390"/>
      <c r="AO1348" s="1390"/>
    </row>
    <row r="1349" spans="5:41" s="1388" customFormat="1" ht="12.75" hidden="1" customHeight="1">
      <c r="E1349" s="1397">
        <v>44520</v>
      </c>
      <c r="F1349" s="1390"/>
      <c r="G1349" s="1390"/>
      <c r="H1349" s="1390"/>
      <c r="I1349" s="1390"/>
      <c r="J1349" s="1390"/>
      <c r="K1349" s="1391"/>
      <c r="L1349" s="1391"/>
      <c r="M1349" s="1391"/>
      <c r="N1349" s="1391"/>
      <c r="O1349" s="1391"/>
      <c r="P1349" s="1391"/>
      <c r="R1349" s="1390"/>
      <c r="S1349" s="1390"/>
      <c r="T1349" s="1398" t="s">
        <v>229</v>
      </c>
      <c r="U1349" s="1390"/>
      <c r="V1349" s="1390"/>
      <c r="W1349" s="1390"/>
      <c r="X1349" s="1390"/>
      <c r="Y1349" s="1390"/>
      <c r="Z1349" s="1390"/>
      <c r="AA1349" s="1390"/>
      <c r="AB1349" s="1390"/>
      <c r="AC1349" s="1390"/>
      <c r="AD1349" s="1390"/>
      <c r="AE1349" s="1390"/>
      <c r="AF1349" s="1390"/>
      <c r="AI1349" s="1390"/>
      <c r="AK1349" s="1390"/>
      <c r="AM1349" s="1390"/>
      <c r="AO1349" s="1390"/>
    </row>
    <row r="1350" spans="5:41" s="1388" customFormat="1" ht="12.75" hidden="1" customHeight="1">
      <c r="E1350" s="1397">
        <v>44521</v>
      </c>
      <c r="F1350" s="1390"/>
      <c r="G1350" s="1390"/>
      <c r="H1350" s="1390"/>
      <c r="I1350" s="1390"/>
      <c r="J1350" s="1390"/>
      <c r="K1350" s="1391"/>
      <c r="L1350" s="1391"/>
      <c r="M1350" s="1391"/>
      <c r="N1350" s="1391"/>
      <c r="O1350" s="1391"/>
      <c r="P1350" s="1391"/>
      <c r="R1350" s="1390"/>
      <c r="S1350" s="1390"/>
      <c r="T1350" s="1398" t="s">
        <v>1933</v>
      </c>
      <c r="U1350" s="1390"/>
      <c r="V1350" s="1390"/>
      <c r="W1350" s="1390"/>
      <c r="X1350" s="1390"/>
      <c r="Y1350" s="1390"/>
      <c r="Z1350" s="1390"/>
      <c r="AA1350" s="1390"/>
      <c r="AB1350" s="1390"/>
      <c r="AC1350" s="1390"/>
      <c r="AD1350" s="1390"/>
      <c r="AE1350" s="1390"/>
      <c r="AF1350" s="1390"/>
      <c r="AI1350" s="1390"/>
      <c r="AK1350" s="1390"/>
      <c r="AM1350" s="1390"/>
      <c r="AO1350" s="1390"/>
    </row>
    <row r="1351" spans="5:41" s="1388" customFormat="1" ht="12.75" hidden="1" customHeight="1">
      <c r="E1351" s="1397">
        <v>44522</v>
      </c>
      <c r="F1351" s="1390"/>
      <c r="G1351" s="1390"/>
      <c r="H1351" s="1390"/>
      <c r="I1351" s="1390"/>
      <c r="J1351" s="1390"/>
      <c r="K1351" s="1391"/>
      <c r="L1351" s="1391"/>
      <c r="M1351" s="1391"/>
      <c r="N1351" s="1391"/>
      <c r="O1351" s="1391"/>
      <c r="P1351" s="1391"/>
      <c r="R1351" s="1390"/>
      <c r="S1351" s="1390"/>
      <c r="T1351" s="1398" t="s">
        <v>230</v>
      </c>
      <c r="U1351" s="1390"/>
      <c r="V1351" s="1390"/>
      <c r="W1351" s="1390"/>
      <c r="X1351" s="1390"/>
      <c r="Y1351" s="1390"/>
      <c r="Z1351" s="1390"/>
      <c r="AA1351" s="1390"/>
      <c r="AB1351" s="1390"/>
      <c r="AC1351" s="1390"/>
      <c r="AD1351" s="1390"/>
      <c r="AE1351" s="1390"/>
      <c r="AF1351" s="1390"/>
      <c r="AI1351" s="1390"/>
      <c r="AK1351" s="1390"/>
      <c r="AM1351" s="1390"/>
      <c r="AO1351" s="1390"/>
    </row>
    <row r="1352" spans="5:41" s="1388" customFormat="1" ht="12.75" hidden="1" customHeight="1">
      <c r="E1352" s="1397">
        <v>44523</v>
      </c>
      <c r="F1352" s="1390"/>
      <c r="G1352" s="1390"/>
      <c r="H1352" s="1390"/>
      <c r="I1352" s="1390"/>
      <c r="J1352" s="1390"/>
      <c r="K1352" s="1391"/>
      <c r="L1352" s="1391"/>
      <c r="M1352" s="1391"/>
      <c r="N1352" s="1391"/>
      <c r="O1352" s="1391"/>
      <c r="P1352" s="1391"/>
      <c r="R1352" s="1390"/>
      <c r="S1352" s="1390"/>
      <c r="T1352" s="1398" t="s">
        <v>231</v>
      </c>
      <c r="U1352" s="1390"/>
      <c r="V1352" s="1390"/>
      <c r="W1352" s="1390"/>
      <c r="X1352" s="1390"/>
      <c r="Y1352" s="1390"/>
      <c r="Z1352" s="1390"/>
      <c r="AA1352" s="1390"/>
      <c r="AB1352" s="1390"/>
      <c r="AC1352" s="1390"/>
      <c r="AD1352" s="1390"/>
      <c r="AE1352" s="1390"/>
      <c r="AF1352" s="1390"/>
      <c r="AI1352" s="1390"/>
      <c r="AK1352" s="1390"/>
      <c r="AM1352" s="1390"/>
      <c r="AO1352" s="1390"/>
    </row>
    <row r="1353" spans="5:41" s="1388" customFormat="1" ht="12.75" hidden="1" customHeight="1">
      <c r="E1353" s="1397">
        <v>44524</v>
      </c>
      <c r="F1353" s="1390"/>
      <c r="G1353" s="1390"/>
      <c r="H1353" s="1390"/>
      <c r="I1353" s="1390"/>
      <c r="J1353" s="1390"/>
      <c r="K1353" s="1391"/>
      <c r="L1353" s="1391"/>
      <c r="M1353" s="1391"/>
      <c r="N1353" s="1391"/>
      <c r="O1353" s="1391"/>
      <c r="P1353" s="1391"/>
      <c r="R1353" s="1390"/>
      <c r="S1353" s="1390"/>
      <c r="T1353" s="1398" t="s">
        <v>232</v>
      </c>
      <c r="U1353" s="1390"/>
      <c r="V1353" s="1390"/>
      <c r="W1353" s="1390"/>
      <c r="X1353" s="1390"/>
      <c r="Y1353" s="1390"/>
      <c r="Z1353" s="1390"/>
      <c r="AA1353" s="1390"/>
      <c r="AB1353" s="1390"/>
      <c r="AC1353" s="1390"/>
      <c r="AD1353" s="1390"/>
      <c r="AE1353" s="1390"/>
      <c r="AF1353" s="1390"/>
      <c r="AI1353" s="1390"/>
      <c r="AK1353" s="1390"/>
      <c r="AM1353" s="1390"/>
      <c r="AO1353" s="1390"/>
    </row>
    <row r="1354" spans="5:41" s="1388" customFormat="1" ht="12.75" hidden="1" customHeight="1">
      <c r="E1354" s="1397">
        <v>44525</v>
      </c>
      <c r="F1354" s="1390"/>
      <c r="G1354" s="1390"/>
      <c r="H1354" s="1390"/>
      <c r="I1354" s="1390"/>
      <c r="J1354" s="1390"/>
      <c r="K1354" s="1391"/>
      <c r="L1354" s="1391"/>
      <c r="M1354" s="1391"/>
      <c r="N1354" s="1391"/>
      <c r="O1354" s="1391"/>
      <c r="P1354" s="1391"/>
      <c r="R1354" s="1390"/>
      <c r="S1354" s="1390"/>
      <c r="T1354" s="1398" t="s">
        <v>233</v>
      </c>
      <c r="U1354" s="1390"/>
      <c r="V1354" s="1390"/>
      <c r="W1354" s="1390"/>
      <c r="X1354" s="1390"/>
      <c r="Y1354" s="1390"/>
      <c r="Z1354" s="1390"/>
      <c r="AA1354" s="1390"/>
      <c r="AB1354" s="1390"/>
      <c r="AC1354" s="1390"/>
      <c r="AD1354" s="1390"/>
      <c r="AE1354" s="1390"/>
      <c r="AF1354" s="1390"/>
      <c r="AI1354" s="1390"/>
      <c r="AK1354" s="1390"/>
      <c r="AM1354" s="1390"/>
      <c r="AO1354" s="1390"/>
    </row>
    <row r="1355" spans="5:41" s="1388" customFormat="1" ht="12.75" hidden="1" customHeight="1">
      <c r="E1355" s="1397">
        <v>44526</v>
      </c>
      <c r="F1355" s="1390"/>
      <c r="G1355" s="1390"/>
      <c r="H1355" s="1390"/>
      <c r="I1355" s="1390"/>
      <c r="J1355" s="1390"/>
      <c r="K1355" s="1391"/>
      <c r="L1355" s="1391"/>
      <c r="M1355" s="1391"/>
      <c r="N1355" s="1391"/>
      <c r="O1355" s="1391"/>
      <c r="P1355" s="1391"/>
      <c r="R1355" s="1390"/>
      <c r="S1355" s="1390"/>
      <c r="T1355" s="1398" t="s">
        <v>234</v>
      </c>
      <c r="U1355" s="1390"/>
      <c r="V1355" s="1390"/>
      <c r="W1355" s="1390"/>
      <c r="X1355" s="1390"/>
      <c r="Y1355" s="1390"/>
      <c r="Z1355" s="1390"/>
      <c r="AA1355" s="1390"/>
      <c r="AB1355" s="1390"/>
      <c r="AC1355" s="1390"/>
      <c r="AD1355" s="1390"/>
      <c r="AE1355" s="1390"/>
      <c r="AF1355" s="1390"/>
      <c r="AI1355" s="1390"/>
      <c r="AK1355" s="1390"/>
      <c r="AM1355" s="1390"/>
      <c r="AO1355" s="1390"/>
    </row>
    <row r="1356" spans="5:41" s="1388" customFormat="1" ht="12.75" hidden="1" customHeight="1">
      <c r="E1356" s="1397">
        <v>44527</v>
      </c>
      <c r="F1356" s="1390"/>
      <c r="G1356" s="1390"/>
      <c r="H1356" s="1390"/>
      <c r="I1356" s="1390"/>
      <c r="J1356" s="1390"/>
      <c r="K1356" s="1391"/>
      <c r="L1356" s="1391"/>
      <c r="M1356" s="1391"/>
      <c r="N1356" s="1391"/>
      <c r="O1356" s="1391"/>
      <c r="P1356" s="1391"/>
      <c r="R1356" s="1390"/>
      <c r="S1356" s="1390"/>
      <c r="T1356" s="1398" t="s">
        <v>1932</v>
      </c>
      <c r="U1356" s="1390"/>
      <c r="V1356" s="1390"/>
      <c r="W1356" s="1390"/>
      <c r="X1356" s="1390"/>
      <c r="Y1356" s="1390"/>
      <c r="Z1356" s="1390"/>
      <c r="AA1356" s="1390"/>
      <c r="AB1356" s="1390"/>
      <c r="AC1356" s="1390"/>
      <c r="AD1356" s="1390"/>
      <c r="AE1356" s="1390"/>
      <c r="AF1356" s="1390"/>
      <c r="AI1356" s="1390"/>
      <c r="AK1356" s="1390"/>
      <c r="AM1356" s="1390"/>
      <c r="AO1356" s="1390"/>
    </row>
    <row r="1357" spans="5:41" s="1388" customFormat="1" ht="12.75" hidden="1" customHeight="1">
      <c r="E1357" s="1397">
        <v>44528</v>
      </c>
      <c r="F1357" s="1390"/>
      <c r="G1357" s="1390"/>
      <c r="H1357" s="1390"/>
      <c r="I1357" s="1390"/>
      <c r="J1357" s="1390"/>
      <c r="K1357" s="1391"/>
      <c r="L1357" s="1391"/>
      <c r="M1357" s="1391"/>
      <c r="N1357" s="1391"/>
      <c r="O1357" s="1391"/>
      <c r="P1357" s="1391"/>
      <c r="R1357" s="1390"/>
      <c r="S1357" s="1390"/>
      <c r="T1357" s="1398" t="s">
        <v>1656</v>
      </c>
      <c r="U1357" s="1390"/>
      <c r="V1357" s="1390"/>
      <c r="W1357" s="1390"/>
      <c r="X1357" s="1390"/>
      <c r="Y1357" s="1390"/>
      <c r="Z1357" s="1390"/>
      <c r="AA1357" s="1390"/>
      <c r="AB1357" s="1390"/>
      <c r="AC1357" s="1390"/>
      <c r="AD1357" s="1390"/>
      <c r="AE1357" s="1390"/>
      <c r="AF1357" s="1390"/>
      <c r="AI1357" s="1390"/>
      <c r="AK1357" s="1390"/>
      <c r="AM1357" s="1390"/>
      <c r="AO1357" s="1390"/>
    </row>
    <row r="1358" spans="5:41" s="1388" customFormat="1" ht="12.75" hidden="1" customHeight="1">
      <c r="E1358" s="1397">
        <v>44529</v>
      </c>
      <c r="F1358" s="1390"/>
      <c r="G1358" s="1390"/>
      <c r="H1358" s="1390"/>
      <c r="I1358" s="1390"/>
      <c r="J1358" s="1390"/>
      <c r="K1358" s="1391"/>
      <c r="L1358" s="1391"/>
      <c r="M1358" s="1391"/>
      <c r="N1358" s="1391"/>
      <c r="O1358" s="1391"/>
      <c r="P1358" s="1391"/>
      <c r="R1358" s="1401">
        <v>1</v>
      </c>
      <c r="S1358" s="1390"/>
      <c r="T1358" s="1398" t="s">
        <v>1809</v>
      </c>
      <c r="U1358" s="1401">
        <v>1</v>
      </c>
      <c r="V1358" s="1390"/>
      <c r="W1358" s="1390"/>
      <c r="X1358" s="1401">
        <v>1</v>
      </c>
      <c r="Y1358" s="1390"/>
      <c r="Z1358" s="1390"/>
      <c r="AA1358" s="1401">
        <v>1</v>
      </c>
      <c r="AB1358" s="1390"/>
      <c r="AC1358" s="1390"/>
      <c r="AD1358" s="1401">
        <v>1</v>
      </c>
      <c r="AE1358" s="1390"/>
      <c r="AF1358" s="1390"/>
      <c r="AI1358" s="1390"/>
      <c r="AK1358" s="1390"/>
      <c r="AM1358" s="1390"/>
      <c r="AO1358" s="1390"/>
    </row>
    <row r="1359" spans="5:41" s="1388" customFormat="1" ht="12.75" hidden="1" customHeight="1">
      <c r="E1359" s="1397">
        <v>44530</v>
      </c>
      <c r="F1359" s="1390"/>
      <c r="G1359" s="1390"/>
      <c r="H1359" s="1390"/>
      <c r="I1359" s="1390"/>
      <c r="J1359" s="1390"/>
      <c r="K1359" s="1391"/>
      <c r="L1359" s="1391"/>
      <c r="M1359" s="1391"/>
      <c r="N1359" s="1391"/>
      <c r="O1359" s="1391"/>
      <c r="P1359" s="1391"/>
      <c r="R1359" s="1401">
        <v>2</v>
      </c>
      <c r="S1359" s="1390"/>
      <c r="T1359" s="1398" t="s">
        <v>1810</v>
      </c>
      <c r="U1359" s="1401">
        <v>2</v>
      </c>
      <c r="V1359" s="1390"/>
      <c r="W1359" s="1390"/>
      <c r="X1359" s="1401">
        <v>2</v>
      </c>
      <c r="Y1359" s="1390"/>
      <c r="Z1359" s="1390"/>
      <c r="AA1359" s="1401">
        <v>2</v>
      </c>
      <c r="AB1359" s="1390"/>
      <c r="AC1359" s="1390"/>
      <c r="AD1359" s="1401">
        <v>2</v>
      </c>
      <c r="AE1359" s="1390"/>
      <c r="AF1359" s="1390"/>
      <c r="AI1359" s="1390"/>
      <c r="AK1359" s="1390"/>
      <c r="AM1359" s="1390"/>
      <c r="AO1359" s="1390"/>
    </row>
    <row r="1360" spans="5:41" s="1388" customFormat="1" ht="12.75" hidden="1" customHeight="1">
      <c r="E1360" s="1397">
        <v>44531</v>
      </c>
      <c r="F1360" s="1390"/>
      <c r="G1360" s="1390"/>
      <c r="H1360" s="1390"/>
      <c r="I1360" s="1390"/>
      <c r="J1360" s="1390"/>
      <c r="K1360" s="1391"/>
      <c r="L1360" s="1391"/>
      <c r="M1360" s="1391"/>
      <c r="N1360" s="1391"/>
      <c r="O1360" s="1391"/>
      <c r="P1360" s="1391"/>
      <c r="R1360" s="1401">
        <v>3</v>
      </c>
      <c r="S1360" s="1390"/>
      <c r="T1360" s="1398" t="s">
        <v>1811</v>
      </c>
      <c r="U1360" s="1401">
        <v>3</v>
      </c>
      <c r="V1360" s="1390"/>
      <c r="W1360" s="1390"/>
      <c r="X1360" s="1401">
        <v>3</v>
      </c>
      <c r="Y1360" s="1390"/>
      <c r="Z1360" s="1390"/>
      <c r="AA1360" s="1401">
        <v>3</v>
      </c>
      <c r="AB1360" s="1390"/>
      <c r="AC1360" s="1390"/>
      <c r="AD1360" s="1401">
        <v>3</v>
      </c>
      <c r="AE1360" s="1390"/>
      <c r="AF1360" s="1390"/>
      <c r="AI1360" s="1390"/>
      <c r="AK1360" s="1390"/>
      <c r="AM1360" s="1390"/>
      <c r="AO1360" s="1390"/>
    </row>
    <row r="1361" spans="5:41" s="1388" customFormat="1" ht="12.75" hidden="1" customHeight="1">
      <c r="E1361" s="1397">
        <v>44532</v>
      </c>
      <c r="F1361" s="1390"/>
      <c r="G1361" s="1390"/>
      <c r="H1361" s="1390"/>
      <c r="I1361" s="1390"/>
      <c r="J1361" s="1390"/>
      <c r="K1361" s="1391"/>
      <c r="L1361" s="1391"/>
      <c r="M1361" s="1391"/>
      <c r="N1361" s="1391"/>
      <c r="O1361" s="1391"/>
      <c r="P1361" s="1391"/>
      <c r="R1361" s="1401">
        <v>4</v>
      </c>
      <c r="S1361" s="1390"/>
      <c r="T1361" s="1398" t="s">
        <v>1812</v>
      </c>
      <c r="U1361" s="1401">
        <v>4</v>
      </c>
      <c r="V1361" s="1390"/>
      <c r="W1361" s="1390"/>
      <c r="X1361" s="1401">
        <v>4</v>
      </c>
      <c r="Y1361" s="1390"/>
      <c r="Z1361" s="1390"/>
      <c r="AA1361" s="1401">
        <v>4</v>
      </c>
      <c r="AB1361" s="1390"/>
      <c r="AC1361" s="1390"/>
      <c r="AD1361" s="1401">
        <v>4</v>
      </c>
      <c r="AE1361" s="1390"/>
      <c r="AF1361" s="1390"/>
      <c r="AI1361" s="1390"/>
      <c r="AK1361" s="1390"/>
      <c r="AM1361" s="1390"/>
      <c r="AO1361" s="1390"/>
    </row>
    <row r="1362" spans="5:41" s="1388" customFormat="1" ht="12.75" hidden="1" customHeight="1">
      <c r="E1362" s="1397">
        <v>44533</v>
      </c>
      <c r="F1362" s="1390"/>
      <c r="G1362" s="1390"/>
      <c r="H1362" s="1390"/>
      <c r="I1362" s="1390"/>
      <c r="J1362" s="1390"/>
      <c r="K1362" s="1391"/>
      <c r="L1362" s="1391"/>
      <c r="M1362" s="1391"/>
      <c r="N1362" s="1391"/>
      <c r="O1362" s="1391"/>
      <c r="P1362" s="1391"/>
      <c r="R1362" s="1401">
        <v>5</v>
      </c>
      <c r="S1362" s="1390"/>
      <c r="T1362" s="1398" t="s">
        <v>1933</v>
      </c>
      <c r="U1362" s="1401">
        <v>5</v>
      </c>
      <c r="V1362" s="1390"/>
      <c r="W1362" s="1390"/>
      <c r="X1362" s="1401">
        <v>5</v>
      </c>
      <c r="Y1362" s="1390"/>
      <c r="Z1362" s="1390"/>
      <c r="AA1362" s="1401">
        <v>5</v>
      </c>
      <c r="AB1362" s="1390"/>
      <c r="AC1362" s="1390"/>
      <c r="AD1362" s="1401">
        <v>5</v>
      </c>
      <c r="AE1362" s="1390"/>
      <c r="AF1362" s="1390"/>
      <c r="AI1362" s="1390"/>
      <c r="AK1362" s="1390"/>
      <c r="AM1362" s="1390"/>
      <c r="AO1362" s="1390"/>
    </row>
    <row r="1363" spans="5:41" s="1388" customFormat="1" ht="12.75" hidden="1" customHeight="1">
      <c r="E1363" s="1397">
        <v>44534</v>
      </c>
      <c r="F1363" s="1390"/>
      <c r="G1363" s="1390"/>
      <c r="H1363" s="1390"/>
      <c r="I1363" s="1390"/>
      <c r="J1363" s="1390"/>
      <c r="K1363" s="1391"/>
      <c r="L1363" s="1391"/>
      <c r="M1363" s="1391"/>
      <c r="N1363" s="1391"/>
      <c r="O1363" s="1391"/>
      <c r="P1363" s="1391"/>
      <c r="R1363" s="1401">
        <v>6</v>
      </c>
      <c r="S1363" s="1390"/>
      <c r="T1363" s="1398" t="s">
        <v>877</v>
      </c>
      <c r="U1363" s="1401">
        <v>6</v>
      </c>
      <c r="V1363" s="1390"/>
      <c r="W1363" s="1390"/>
      <c r="X1363" s="1401">
        <v>6</v>
      </c>
      <c r="Y1363" s="1390"/>
      <c r="Z1363" s="1390"/>
      <c r="AA1363" s="1401">
        <v>6</v>
      </c>
      <c r="AB1363" s="1390"/>
      <c r="AC1363" s="1390"/>
      <c r="AD1363" s="1401">
        <v>6</v>
      </c>
      <c r="AE1363" s="1390"/>
      <c r="AF1363" s="1390"/>
      <c r="AI1363" s="1390"/>
      <c r="AK1363" s="1390"/>
      <c r="AM1363" s="1390"/>
      <c r="AO1363" s="1390"/>
    </row>
    <row r="1364" spans="5:41" s="1388" customFormat="1" ht="12.75" hidden="1" customHeight="1">
      <c r="E1364" s="1397">
        <v>44535</v>
      </c>
      <c r="F1364" s="1390"/>
      <c r="G1364" s="1390"/>
      <c r="H1364" s="1390"/>
      <c r="I1364" s="1390"/>
      <c r="J1364" s="1390"/>
      <c r="K1364" s="1391"/>
      <c r="L1364" s="1391"/>
      <c r="M1364" s="1391"/>
      <c r="N1364" s="1391"/>
      <c r="O1364" s="1391"/>
      <c r="P1364" s="1391"/>
      <c r="R1364" s="1401">
        <v>7</v>
      </c>
      <c r="S1364" s="1390"/>
      <c r="T1364" s="1398" t="s">
        <v>878</v>
      </c>
      <c r="U1364" s="1401">
        <v>7</v>
      </c>
      <c r="V1364" s="1390"/>
      <c r="W1364" s="1390"/>
      <c r="X1364" s="1401">
        <v>7</v>
      </c>
      <c r="Y1364" s="1390"/>
      <c r="Z1364" s="1390"/>
      <c r="AA1364" s="1401">
        <v>7</v>
      </c>
      <c r="AB1364" s="1390"/>
      <c r="AC1364" s="1390"/>
      <c r="AD1364" s="1401">
        <v>7</v>
      </c>
      <c r="AE1364" s="1390"/>
      <c r="AF1364" s="1390"/>
      <c r="AI1364" s="1390"/>
      <c r="AK1364" s="1390"/>
      <c r="AM1364" s="1390"/>
      <c r="AO1364" s="1390"/>
    </row>
    <row r="1365" spans="5:41" s="1388" customFormat="1" ht="12.75" hidden="1" customHeight="1">
      <c r="E1365" s="1397">
        <v>44536</v>
      </c>
      <c r="F1365" s="1390"/>
      <c r="G1365" s="1390"/>
      <c r="H1365" s="1390"/>
      <c r="I1365" s="1390"/>
      <c r="J1365" s="1390"/>
      <c r="K1365" s="1391"/>
      <c r="L1365" s="1391"/>
      <c r="M1365" s="1391"/>
      <c r="N1365" s="1391"/>
      <c r="O1365" s="1391"/>
      <c r="P1365" s="1391"/>
      <c r="R1365" s="1401">
        <v>8</v>
      </c>
      <c r="S1365" s="1390"/>
      <c r="T1365" s="1398" t="s">
        <v>879</v>
      </c>
      <c r="U1365" s="1401">
        <v>8</v>
      </c>
      <c r="V1365" s="1390"/>
      <c r="W1365" s="1390"/>
      <c r="X1365" s="1401">
        <v>8</v>
      </c>
      <c r="Y1365" s="1390"/>
      <c r="Z1365" s="1390"/>
      <c r="AA1365" s="1401">
        <v>8</v>
      </c>
      <c r="AB1365" s="1390"/>
      <c r="AC1365" s="1390"/>
      <c r="AD1365" s="1401">
        <v>8</v>
      </c>
      <c r="AE1365" s="1390"/>
      <c r="AF1365" s="1390"/>
      <c r="AI1365" s="1390"/>
      <c r="AK1365" s="1390"/>
      <c r="AM1365" s="1390"/>
      <c r="AO1365" s="1390"/>
    </row>
    <row r="1366" spans="5:41" s="1388" customFormat="1" ht="12.75" hidden="1" customHeight="1">
      <c r="E1366" s="1397">
        <v>44537</v>
      </c>
      <c r="F1366" s="1390"/>
      <c r="G1366" s="1390"/>
      <c r="H1366" s="1390"/>
      <c r="I1366" s="1390"/>
      <c r="J1366" s="1390"/>
      <c r="K1366" s="1391"/>
      <c r="L1366" s="1391"/>
      <c r="M1366" s="1391"/>
      <c r="N1366" s="1391"/>
      <c r="O1366" s="1391"/>
      <c r="P1366" s="1391"/>
      <c r="R1366" s="1401">
        <v>9</v>
      </c>
      <c r="S1366" s="1390"/>
      <c r="T1366" s="1398" t="s">
        <v>880</v>
      </c>
      <c r="U1366" s="1401">
        <v>9</v>
      </c>
      <c r="V1366" s="1390"/>
      <c r="W1366" s="1390"/>
      <c r="X1366" s="1401">
        <v>9</v>
      </c>
      <c r="Y1366" s="1390"/>
      <c r="Z1366" s="1390"/>
      <c r="AA1366" s="1401">
        <v>9</v>
      </c>
      <c r="AB1366" s="1390"/>
      <c r="AC1366" s="1390"/>
      <c r="AD1366" s="1401">
        <v>9</v>
      </c>
      <c r="AE1366" s="1390"/>
      <c r="AF1366" s="1390"/>
      <c r="AI1366" s="1390"/>
      <c r="AK1366" s="1390"/>
      <c r="AM1366" s="1390"/>
      <c r="AO1366" s="1390"/>
    </row>
    <row r="1367" spans="5:41" s="1388" customFormat="1" ht="12.75" hidden="1" customHeight="1">
      <c r="E1367" s="1397">
        <v>44538</v>
      </c>
      <c r="F1367" s="1390"/>
      <c r="G1367" s="1390"/>
      <c r="H1367" s="1390"/>
      <c r="I1367" s="1390"/>
      <c r="J1367" s="1390"/>
      <c r="K1367" s="1391"/>
      <c r="L1367" s="1391"/>
      <c r="M1367" s="1391"/>
      <c r="N1367" s="1391"/>
      <c r="O1367" s="1391"/>
      <c r="P1367" s="1391"/>
      <c r="R1367" s="1401">
        <v>10</v>
      </c>
      <c r="S1367" s="1390"/>
      <c r="T1367" s="1398" t="s">
        <v>1932</v>
      </c>
      <c r="U1367" s="1401">
        <v>10</v>
      </c>
      <c r="V1367" s="1390"/>
      <c r="W1367" s="1390"/>
      <c r="X1367" s="1401">
        <v>10</v>
      </c>
      <c r="Y1367" s="1390"/>
      <c r="Z1367" s="1390"/>
      <c r="AA1367" s="1401">
        <v>10</v>
      </c>
      <c r="AB1367" s="1390"/>
      <c r="AC1367" s="1390"/>
      <c r="AD1367" s="1401">
        <v>10</v>
      </c>
      <c r="AE1367" s="1390"/>
      <c r="AF1367" s="1390"/>
      <c r="AI1367" s="1390"/>
      <c r="AK1367" s="1390"/>
      <c r="AM1367" s="1390"/>
      <c r="AO1367" s="1390"/>
    </row>
    <row r="1368" spans="5:41" s="1388" customFormat="1" ht="12.75" hidden="1" customHeight="1">
      <c r="E1368" s="1397">
        <v>44539</v>
      </c>
      <c r="F1368" s="1390"/>
      <c r="G1368" s="1390"/>
      <c r="H1368" s="1390"/>
      <c r="I1368" s="1390"/>
      <c r="J1368" s="1390"/>
      <c r="K1368" s="1391"/>
      <c r="L1368" s="1391"/>
      <c r="M1368" s="1391"/>
      <c r="N1368" s="1391"/>
      <c r="O1368" s="1391"/>
      <c r="P1368" s="1391"/>
      <c r="R1368" s="1401">
        <v>11</v>
      </c>
      <c r="S1368" s="1390"/>
      <c r="T1368" s="1398" t="s">
        <v>1657</v>
      </c>
      <c r="U1368" s="1401">
        <v>11</v>
      </c>
      <c r="V1368" s="1390"/>
      <c r="W1368" s="1390"/>
      <c r="X1368" s="1401">
        <v>11</v>
      </c>
      <c r="Y1368" s="1390"/>
      <c r="Z1368" s="1390"/>
      <c r="AA1368" s="1401">
        <v>11</v>
      </c>
      <c r="AB1368" s="1390"/>
      <c r="AC1368" s="1390"/>
      <c r="AD1368" s="1401">
        <v>11</v>
      </c>
      <c r="AE1368" s="1390"/>
      <c r="AF1368" s="1390"/>
      <c r="AI1368" s="1390"/>
      <c r="AK1368" s="1390"/>
      <c r="AM1368" s="1390"/>
      <c r="AO1368" s="1390"/>
    </row>
    <row r="1369" spans="5:41" s="1388" customFormat="1" ht="12.75" hidden="1" customHeight="1">
      <c r="E1369" s="1397">
        <v>44540</v>
      </c>
      <c r="F1369" s="1390"/>
      <c r="G1369" s="1390"/>
      <c r="H1369" s="1390"/>
      <c r="I1369" s="1390"/>
      <c r="J1369" s="1390"/>
      <c r="K1369" s="1391"/>
      <c r="L1369" s="1391"/>
      <c r="M1369" s="1391"/>
      <c r="N1369" s="1391"/>
      <c r="O1369" s="1391"/>
      <c r="P1369" s="1391"/>
      <c r="R1369" s="1401">
        <v>12</v>
      </c>
      <c r="S1369" s="1390"/>
      <c r="T1369" s="1398" t="s">
        <v>340</v>
      </c>
      <c r="U1369" s="1401">
        <v>12</v>
      </c>
      <c r="V1369" s="1390"/>
      <c r="W1369" s="1390"/>
      <c r="X1369" s="1401">
        <v>12</v>
      </c>
      <c r="Y1369" s="1390"/>
      <c r="Z1369" s="1390"/>
      <c r="AA1369" s="1401">
        <v>12</v>
      </c>
      <c r="AB1369" s="1390"/>
      <c r="AC1369" s="1390"/>
      <c r="AD1369" s="1401">
        <v>12</v>
      </c>
      <c r="AE1369" s="1390"/>
      <c r="AF1369" s="1390"/>
      <c r="AI1369" s="1390"/>
      <c r="AK1369" s="1390"/>
      <c r="AM1369" s="1390"/>
      <c r="AO1369" s="1390"/>
    </row>
    <row r="1370" spans="5:41" s="1388" customFormat="1" ht="12.75" hidden="1" customHeight="1">
      <c r="E1370" s="1397">
        <v>44541</v>
      </c>
      <c r="F1370" s="1390"/>
      <c r="G1370" s="1390"/>
      <c r="H1370" s="1390"/>
      <c r="I1370" s="1390"/>
      <c r="J1370" s="1390"/>
      <c r="K1370" s="1391"/>
      <c r="L1370" s="1391"/>
      <c r="M1370" s="1391"/>
      <c r="N1370" s="1391"/>
      <c r="O1370" s="1391"/>
      <c r="P1370" s="1391"/>
      <c r="R1370" s="1401">
        <v>13</v>
      </c>
      <c r="S1370" s="1390"/>
      <c r="T1370" s="1398" t="s">
        <v>341</v>
      </c>
      <c r="U1370" s="1401">
        <v>13</v>
      </c>
      <c r="V1370" s="1390"/>
      <c r="W1370" s="1390"/>
      <c r="X1370" s="1401">
        <v>13</v>
      </c>
      <c r="Y1370" s="1390"/>
      <c r="Z1370" s="1390"/>
      <c r="AA1370" s="1401">
        <v>13</v>
      </c>
      <c r="AB1370" s="1390"/>
      <c r="AC1370" s="1390"/>
      <c r="AD1370" s="1401">
        <v>13</v>
      </c>
      <c r="AE1370" s="1390"/>
      <c r="AF1370" s="1390"/>
      <c r="AI1370" s="1390"/>
      <c r="AK1370" s="1390"/>
      <c r="AM1370" s="1390"/>
      <c r="AO1370" s="1390"/>
    </row>
    <row r="1371" spans="5:41" s="1388" customFormat="1" ht="12.75" hidden="1" customHeight="1">
      <c r="E1371" s="1397">
        <v>44542</v>
      </c>
      <c r="F1371" s="1390"/>
      <c r="G1371" s="1390"/>
      <c r="H1371" s="1390"/>
      <c r="I1371" s="1390"/>
      <c r="J1371" s="1390"/>
      <c r="K1371" s="1391"/>
      <c r="L1371" s="1391"/>
      <c r="M1371" s="1391"/>
      <c r="N1371" s="1391"/>
      <c r="O1371" s="1391"/>
      <c r="P1371" s="1391"/>
      <c r="R1371" s="1401">
        <v>14</v>
      </c>
      <c r="S1371" s="1390"/>
      <c r="T1371" s="1398" t="s">
        <v>342</v>
      </c>
      <c r="U1371" s="1401">
        <v>14</v>
      </c>
      <c r="V1371" s="1390"/>
      <c r="W1371" s="1390"/>
      <c r="X1371" s="1401">
        <v>14</v>
      </c>
      <c r="Y1371" s="1390"/>
      <c r="Z1371" s="1390"/>
      <c r="AA1371" s="1401">
        <v>14</v>
      </c>
      <c r="AB1371" s="1390"/>
      <c r="AC1371" s="1390"/>
      <c r="AD1371" s="1401">
        <v>14</v>
      </c>
      <c r="AE1371" s="1390"/>
      <c r="AF1371" s="1390"/>
      <c r="AI1371" s="1390"/>
      <c r="AK1371" s="1390"/>
      <c r="AM1371" s="1390"/>
      <c r="AO1371" s="1390"/>
    </row>
    <row r="1372" spans="5:41" s="1388" customFormat="1" ht="12.75" hidden="1" customHeight="1">
      <c r="E1372" s="1397">
        <v>44543</v>
      </c>
      <c r="F1372" s="1390"/>
      <c r="G1372" s="1390"/>
      <c r="H1372" s="1390"/>
      <c r="I1372" s="1390"/>
      <c r="J1372" s="1390"/>
      <c r="K1372" s="1391"/>
      <c r="L1372" s="1391"/>
      <c r="M1372" s="1391"/>
      <c r="N1372" s="1391"/>
      <c r="O1372" s="1391"/>
      <c r="P1372" s="1391"/>
      <c r="R1372" s="1401">
        <v>15</v>
      </c>
      <c r="S1372" s="1390"/>
      <c r="T1372" s="1398" t="s">
        <v>343</v>
      </c>
      <c r="U1372" s="1401">
        <v>15</v>
      </c>
      <c r="V1372" s="1390"/>
      <c r="W1372" s="1390"/>
      <c r="X1372" s="1401">
        <v>15</v>
      </c>
      <c r="Y1372" s="1390"/>
      <c r="Z1372" s="1390"/>
      <c r="AA1372" s="1401">
        <v>15</v>
      </c>
      <c r="AB1372" s="1390"/>
      <c r="AC1372" s="1390"/>
      <c r="AD1372" s="1401">
        <v>15</v>
      </c>
      <c r="AE1372" s="1390"/>
      <c r="AF1372" s="1390"/>
      <c r="AI1372" s="1390"/>
      <c r="AK1372" s="1390"/>
      <c r="AM1372" s="1390"/>
      <c r="AO1372" s="1390"/>
    </row>
    <row r="1373" spans="5:41" s="1388" customFormat="1" ht="12.75" hidden="1" customHeight="1">
      <c r="E1373" s="1397">
        <v>44544</v>
      </c>
      <c r="F1373" s="1390"/>
      <c r="G1373" s="1390"/>
      <c r="H1373" s="1390"/>
      <c r="I1373" s="1390"/>
      <c r="J1373" s="1390"/>
      <c r="K1373" s="1391"/>
      <c r="L1373" s="1391"/>
      <c r="M1373" s="1391"/>
      <c r="N1373" s="1391"/>
      <c r="O1373" s="1391"/>
      <c r="P1373" s="1391"/>
      <c r="R1373" s="1401">
        <v>16</v>
      </c>
      <c r="S1373" s="1390"/>
      <c r="T1373" s="1398" t="s">
        <v>1932</v>
      </c>
      <c r="U1373" s="1401">
        <v>16</v>
      </c>
      <c r="V1373" s="1390"/>
      <c r="W1373" s="1390"/>
      <c r="X1373" s="1401">
        <v>16</v>
      </c>
      <c r="Y1373" s="1390"/>
      <c r="Z1373" s="1390"/>
      <c r="AA1373" s="1401">
        <v>16</v>
      </c>
      <c r="AB1373" s="1390"/>
      <c r="AC1373" s="1390"/>
      <c r="AD1373" s="1401">
        <v>16</v>
      </c>
      <c r="AE1373" s="1390"/>
      <c r="AF1373" s="1390"/>
      <c r="AI1373" s="1390"/>
      <c r="AK1373" s="1390"/>
      <c r="AM1373" s="1390"/>
      <c r="AO1373" s="1390"/>
    </row>
    <row r="1374" spans="5:41" s="1388" customFormat="1" ht="12.75" hidden="1" customHeight="1">
      <c r="E1374" s="1397">
        <v>44545</v>
      </c>
      <c r="F1374" s="1390"/>
      <c r="G1374" s="1390"/>
      <c r="H1374" s="1390"/>
      <c r="I1374" s="1390"/>
      <c r="J1374" s="1390"/>
      <c r="K1374" s="1391"/>
      <c r="L1374" s="1391"/>
      <c r="M1374" s="1391"/>
      <c r="N1374" s="1391"/>
      <c r="O1374" s="1391"/>
      <c r="P1374" s="1391"/>
      <c r="R1374" s="1401">
        <v>17</v>
      </c>
      <c r="S1374" s="1390"/>
      <c r="T1374" s="1398" t="s">
        <v>1658</v>
      </c>
      <c r="U1374" s="1401">
        <v>17</v>
      </c>
      <c r="V1374" s="1390"/>
      <c r="W1374" s="1390"/>
      <c r="X1374" s="1401">
        <v>17</v>
      </c>
      <c r="Y1374" s="1390"/>
      <c r="Z1374" s="1390"/>
      <c r="AA1374" s="1401">
        <v>17</v>
      </c>
      <c r="AB1374" s="1390"/>
      <c r="AC1374" s="1390"/>
      <c r="AD1374" s="1401">
        <v>17</v>
      </c>
      <c r="AE1374" s="1390"/>
      <c r="AF1374" s="1390"/>
      <c r="AI1374" s="1390"/>
      <c r="AK1374" s="1390"/>
      <c r="AM1374" s="1390"/>
      <c r="AO1374" s="1390"/>
    </row>
    <row r="1375" spans="5:41" s="1388" customFormat="1" ht="12.75" hidden="1" customHeight="1">
      <c r="E1375" s="1397">
        <v>44546</v>
      </c>
      <c r="F1375" s="1390"/>
      <c r="G1375" s="1390"/>
      <c r="H1375" s="1390"/>
      <c r="I1375" s="1390"/>
      <c r="J1375" s="1390"/>
      <c r="K1375" s="1391"/>
      <c r="L1375" s="1391"/>
      <c r="M1375" s="1391"/>
      <c r="N1375" s="1391"/>
      <c r="O1375" s="1391"/>
      <c r="P1375" s="1391"/>
      <c r="R1375" s="1401">
        <v>18</v>
      </c>
      <c r="S1375" s="1390"/>
      <c r="T1375" s="1398" t="s">
        <v>344</v>
      </c>
      <c r="U1375" s="1401">
        <v>18</v>
      </c>
      <c r="V1375" s="1390"/>
      <c r="W1375" s="1390"/>
      <c r="X1375" s="1401">
        <v>18</v>
      </c>
      <c r="Y1375" s="1390"/>
      <c r="Z1375" s="1390"/>
      <c r="AA1375" s="1401">
        <v>18</v>
      </c>
      <c r="AB1375" s="1390"/>
      <c r="AC1375" s="1390"/>
      <c r="AD1375" s="1401">
        <v>18</v>
      </c>
      <c r="AE1375" s="1390"/>
      <c r="AF1375" s="1390"/>
      <c r="AI1375" s="1390"/>
      <c r="AK1375" s="1390"/>
      <c r="AM1375" s="1390"/>
      <c r="AO1375" s="1390"/>
    </row>
    <row r="1376" spans="5:41" s="1388" customFormat="1" ht="12.75" hidden="1" customHeight="1">
      <c r="E1376" s="1397">
        <v>44547</v>
      </c>
      <c r="F1376" s="1390"/>
      <c r="G1376" s="1390"/>
      <c r="H1376" s="1390"/>
      <c r="I1376" s="1390"/>
      <c r="J1376" s="1390"/>
      <c r="K1376" s="1391"/>
      <c r="L1376" s="1391"/>
      <c r="M1376" s="1391"/>
      <c r="N1376" s="1391"/>
      <c r="O1376" s="1391"/>
      <c r="P1376" s="1391"/>
      <c r="R1376" s="1401">
        <v>19</v>
      </c>
      <c r="S1376" s="1390"/>
      <c r="T1376" s="1398" t="s">
        <v>345</v>
      </c>
      <c r="U1376" s="1401">
        <v>19</v>
      </c>
      <c r="V1376" s="1390"/>
      <c r="W1376" s="1390"/>
      <c r="X1376" s="1401">
        <v>19</v>
      </c>
      <c r="Y1376" s="1390"/>
      <c r="Z1376" s="1390"/>
      <c r="AA1376" s="1401">
        <v>19</v>
      </c>
      <c r="AB1376" s="1390"/>
      <c r="AC1376" s="1390"/>
      <c r="AD1376" s="1401">
        <v>19</v>
      </c>
      <c r="AE1376" s="1390"/>
      <c r="AF1376" s="1390"/>
      <c r="AI1376" s="1390"/>
      <c r="AK1376" s="1390"/>
      <c r="AM1376" s="1390"/>
      <c r="AO1376" s="1390"/>
    </row>
    <row r="1377" spans="5:41" s="1388" customFormat="1" ht="12.75" hidden="1" customHeight="1">
      <c r="E1377" s="1397">
        <v>44548</v>
      </c>
      <c r="F1377" s="1390"/>
      <c r="G1377" s="1390"/>
      <c r="H1377" s="1390"/>
      <c r="I1377" s="1390"/>
      <c r="J1377" s="1390"/>
      <c r="K1377" s="1391"/>
      <c r="L1377" s="1391"/>
      <c r="M1377" s="1391"/>
      <c r="N1377" s="1391"/>
      <c r="O1377" s="1391"/>
      <c r="P1377" s="1391"/>
      <c r="R1377" s="1401">
        <v>20</v>
      </c>
      <c r="S1377" s="1390"/>
      <c r="T1377" s="1398" t="s">
        <v>346</v>
      </c>
      <c r="U1377" s="1401">
        <v>20</v>
      </c>
      <c r="V1377" s="1390"/>
      <c r="W1377" s="1390"/>
      <c r="X1377" s="1401">
        <v>20</v>
      </c>
      <c r="Y1377" s="1390"/>
      <c r="Z1377" s="1390"/>
      <c r="AA1377" s="1401">
        <v>20</v>
      </c>
      <c r="AB1377" s="1390"/>
      <c r="AC1377" s="1390"/>
      <c r="AD1377" s="1401">
        <v>20</v>
      </c>
      <c r="AE1377" s="1390"/>
      <c r="AF1377" s="1390"/>
      <c r="AI1377" s="1390"/>
      <c r="AK1377" s="1390"/>
      <c r="AM1377" s="1390"/>
      <c r="AO1377" s="1390"/>
    </row>
    <row r="1378" spans="5:41" s="1388" customFormat="1" ht="12.75" hidden="1" customHeight="1">
      <c r="E1378" s="1397">
        <v>44549</v>
      </c>
      <c r="F1378" s="1390"/>
      <c r="G1378" s="1390"/>
      <c r="H1378" s="1390"/>
      <c r="I1378" s="1390"/>
      <c r="J1378" s="1390"/>
      <c r="K1378" s="1391"/>
      <c r="L1378" s="1391"/>
      <c r="M1378" s="1391"/>
      <c r="N1378" s="1391"/>
      <c r="O1378" s="1391"/>
      <c r="P1378" s="1391"/>
      <c r="R1378" s="1390"/>
      <c r="S1378" s="1390"/>
      <c r="T1378" s="1398" t="s">
        <v>347</v>
      </c>
      <c r="U1378" s="1390"/>
      <c r="V1378" s="1390"/>
      <c r="W1378" s="1392"/>
      <c r="X1378" s="1390"/>
      <c r="Y1378" s="1390"/>
      <c r="Z1378" s="1392"/>
      <c r="AA1378" s="1390"/>
      <c r="AB1378" s="1390"/>
      <c r="AC1378" s="1392"/>
      <c r="AD1378" s="1390"/>
      <c r="AE1378" s="1390"/>
      <c r="AF1378" s="1392"/>
      <c r="AI1378" s="1390"/>
      <c r="AK1378" s="1390"/>
      <c r="AM1378" s="1390"/>
      <c r="AO1378" s="1390"/>
    </row>
    <row r="1379" spans="5:41" s="1388" customFormat="1" ht="12.75" hidden="1" customHeight="1">
      <c r="E1379" s="1397">
        <v>44550</v>
      </c>
      <c r="F1379" s="1390"/>
      <c r="G1379" s="1390"/>
      <c r="H1379" s="1390"/>
      <c r="I1379" s="1390"/>
      <c r="J1379" s="1390"/>
      <c r="K1379" s="1391"/>
      <c r="L1379" s="1391"/>
      <c r="M1379" s="1391"/>
      <c r="N1379" s="1391"/>
      <c r="O1379" s="1391"/>
      <c r="P1379" s="1391"/>
      <c r="R1379" s="1390"/>
      <c r="S1379" s="1390"/>
      <c r="T1379" s="1398" t="s">
        <v>348</v>
      </c>
      <c r="U1379" s="1390"/>
      <c r="V1379" s="1390"/>
      <c r="W1379" s="1392"/>
      <c r="X1379" s="1390"/>
      <c r="Y1379" s="1390"/>
      <c r="Z1379" s="1392"/>
      <c r="AA1379" s="1390"/>
      <c r="AB1379" s="1390"/>
      <c r="AC1379" s="1392"/>
      <c r="AD1379" s="1390"/>
      <c r="AE1379" s="1390"/>
      <c r="AF1379" s="1392"/>
      <c r="AI1379" s="1390"/>
      <c r="AK1379" s="1390"/>
      <c r="AM1379" s="1390"/>
      <c r="AO1379" s="1390"/>
    </row>
    <row r="1380" spans="5:41" s="1388" customFormat="1" ht="12.75" hidden="1" customHeight="1">
      <c r="E1380" s="1397">
        <v>44551</v>
      </c>
      <c r="F1380" s="1390"/>
      <c r="G1380" s="1390"/>
      <c r="H1380" s="1390"/>
      <c r="I1380" s="1390"/>
      <c r="J1380" s="1390"/>
      <c r="K1380" s="1391"/>
      <c r="L1380" s="1391"/>
      <c r="M1380" s="1391"/>
      <c r="N1380" s="1391"/>
      <c r="O1380" s="1391"/>
      <c r="P1380" s="1391"/>
      <c r="R1380" s="1390"/>
      <c r="S1380" s="1390"/>
      <c r="T1380" s="1398" t="s">
        <v>1933</v>
      </c>
      <c r="U1380" s="1390"/>
      <c r="V1380" s="1390"/>
      <c r="W1380" s="1392"/>
      <c r="X1380" s="1390"/>
      <c r="Y1380" s="1390"/>
      <c r="Z1380" s="1392"/>
      <c r="AA1380" s="1390"/>
      <c r="AB1380" s="1390"/>
      <c r="AC1380" s="1392"/>
      <c r="AD1380" s="1390"/>
      <c r="AE1380" s="1390"/>
      <c r="AF1380" s="1392"/>
      <c r="AI1380" s="1390"/>
      <c r="AK1380" s="1390"/>
      <c r="AM1380" s="1390"/>
      <c r="AO1380" s="1390"/>
    </row>
    <row r="1381" spans="5:41" s="1388" customFormat="1" ht="12.75" hidden="1" customHeight="1">
      <c r="E1381" s="1397">
        <v>44552</v>
      </c>
      <c r="F1381" s="1390"/>
      <c r="G1381" s="1390"/>
      <c r="H1381" s="1390"/>
      <c r="I1381" s="1390"/>
      <c r="J1381" s="1390"/>
      <c r="K1381" s="1391"/>
      <c r="L1381" s="1391"/>
      <c r="M1381" s="1391"/>
      <c r="N1381" s="1391"/>
      <c r="O1381" s="1391"/>
      <c r="P1381" s="1391"/>
      <c r="R1381" s="1390"/>
      <c r="S1381" s="1390"/>
      <c r="T1381" s="1398" t="s">
        <v>349</v>
      </c>
      <c r="U1381" s="1390"/>
      <c r="V1381" s="1390"/>
      <c r="W1381" s="1392"/>
      <c r="X1381" s="1390"/>
      <c r="Y1381" s="1390"/>
      <c r="Z1381" s="1392"/>
      <c r="AA1381" s="1390"/>
      <c r="AB1381" s="1390"/>
      <c r="AC1381" s="1392"/>
      <c r="AD1381" s="1390"/>
      <c r="AE1381" s="1390"/>
      <c r="AF1381" s="1392"/>
      <c r="AI1381" s="1390"/>
      <c r="AK1381" s="1390"/>
      <c r="AM1381" s="1390"/>
      <c r="AO1381" s="1390"/>
    </row>
    <row r="1382" spans="5:41" s="1388" customFormat="1" ht="12.75" hidden="1" customHeight="1">
      <c r="E1382" s="1397">
        <v>44553</v>
      </c>
      <c r="F1382" s="1390"/>
      <c r="G1382" s="1390"/>
      <c r="H1382" s="1390"/>
      <c r="I1382" s="1390"/>
      <c r="J1382" s="1390"/>
      <c r="K1382" s="1391"/>
      <c r="L1382" s="1391"/>
      <c r="M1382" s="1391"/>
      <c r="N1382" s="1391"/>
      <c r="O1382" s="1391"/>
      <c r="P1382" s="1391"/>
      <c r="R1382" s="1390"/>
      <c r="S1382" s="1390"/>
      <c r="T1382" s="1398" t="s">
        <v>929</v>
      </c>
      <c r="U1382" s="1390"/>
      <c r="V1382" s="1390"/>
      <c r="W1382" s="1392"/>
      <c r="X1382" s="1390"/>
      <c r="Y1382" s="1390"/>
      <c r="Z1382" s="1392"/>
      <c r="AA1382" s="1390"/>
      <c r="AB1382" s="1390"/>
      <c r="AC1382" s="1392"/>
      <c r="AD1382" s="1390"/>
      <c r="AE1382" s="1390"/>
      <c r="AF1382" s="1392"/>
      <c r="AI1382" s="1390"/>
      <c r="AK1382" s="1390"/>
      <c r="AM1382" s="1390"/>
      <c r="AO1382" s="1390"/>
    </row>
    <row r="1383" spans="5:41" s="1388" customFormat="1" ht="12.75" hidden="1" customHeight="1">
      <c r="E1383" s="1397">
        <v>44554</v>
      </c>
      <c r="F1383" s="1390"/>
      <c r="G1383" s="1390"/>
      <c r="H1383" s="1390"/>
      <c r="I1383" s="1390"/>
      <c r="J1383" s="1390"/>
      <c r="K1383" s="1391"/>
      <c r="L1383" s="1391"/>
      <c r="M1383" s="1391"/>
      <c r="N1383" s="1391"/>
      <c r="O1383" s="1391"/>
      <c r="P1383" s="1391"/>
      <c r="R1383" s="1390"/>
      <c r="S1383" s="1390"/>
      <c r="T1383" s="1398" t="s">
        <v>930</v>
      </c>
      <c r="U1383" s="1390"/>
      <c r="V1383" s="1390"/>
      <c r="W1383" s="1392"/>
      <c r="X1383" s="1390"/>
      <c r="Y1383" s="1390"/>
      <c r="Z1383" s="1392"/>
      <c r="AA1383" s="1390"/>
      <c r="AB1383" s="1390"/>
      <c r="AC1383" s="1392"/>
      <c r="AD1383" s="1390"/>
      <c r="AE1383" s="1390"/>
      <c r="AF1383" s="1392"/>
      <c r="AI1383" s="1390"/>
      <c r="AK1383" s="1390"/>
      <c r="AM1383" s="1390"/>
      <c r="AO1383" s="1390"/>
    </row>
    <row r="1384" spans="5:41" s="1388" customFormat="1" ht="12.75" hidden="1" customHeight="1">
      <c r="E1384" s="1397">
        <v>44555</v>
      </c>
      <c r="F1384" s="1390"/>
      <c r="G1384" s="1390"/>
      <c r="H1384" s="1390"/>
      <c r="I1384" s="1390"/>
      <c r="J1384" s="1390"/>
      <c r="K1384" s="1391"/>
      <c r="L1384" s="1391"/>
      <c r="M1384" s="1391"/>
      <c r="N1384" s="1391"/>
      <c r="O1384" s="1391"/>
      <c r="P1384" s="1391"/>
      <c r="R1384" s="1390"/>
      <c r="S1384" s="1390"/>
      <c r="T1384" s="1398" t="s">
        <v>931</v>
      </c>
      <c r="U1384" s="1390"/>
      <c r="V1384" s="1390"/>
      <c r="W1384" s="1392"/>
      <c r="X1384" s="1390"/>
      <c r="Y1384" s="1390"/>
      <c r="Z1384" s="1392"/>
      <c r="AA1384" s="1390"/>
      <c r="AB1384" s="1390"/>
      <c r="AC1384" s="1392"/>
      <c r="AD1384" s="1390"/>
      <c r="AE1384" s="1390"/>
      <c r="AF1384" s="1392"/>
      <c r="AI1384" s="1390"/>
      <c r="AK1384" s="1390"/>
      <c r="AM1384" s="1390"/>
      <c r="AO1384" s="1390"/>
    </row>
    <row r="1385" spans="5:41" s="1388" customFormat="1" ht="12.75" hidden="1" customHeight="1">
      <c r="E1385" s="1397">
        <v>44556</v>
      </c>
      <c r="F1385" s="1390"/>
      <c r="G1385" s="1390"/>
      <c r="H1385" s="1390"/>
      <c r="I1385" s="1390"/>
      <c r="J1385" s="1390"/>
      <c r="K1385" s="1391"/>
      <c r="L1385" s="1391"/>
      <c r="M1385" s="1391"/>
      <c r="N1385" s="1391"/>
      <c r="O1385" s="1391"/>
      <c r="P1385" s="1391"/>
      <c r="R1385" s="1390"/>
      <c r="S1385" s="1390"/>
      <c r="T1385" s="1398" t="s">
        <v>932</v>
      </c>
      <c r="U1385" s="1390"/>
      <c r="V1385" s="1390"/>
      <c r="W1385" s="1392"/>
      <c r="X1385" s="1390"/>
      <c r="Y1385" s="1390"/>
      <c r="Z1385" s="1392"/>
      <c r="AA1385" s="1390"/>
      <c r="AB1385" s="1390"/>
      <c r="AC1385" s="1392"/>
      <c r="AD1385" s="1390"/>
      <c r="AE1385" s="1390"/>
      <c r="AF1385" s="1392"/>
      <c r="AI1385" s="1390"/>
      <c r="AK1385" s="1390"/>
      <c r="AM1385" s="1390"/>
      <c r="AO1385" s="1390"/>
    </row>
    <row r="1386" spans="5:41" s="1388" customFormat="1" ht="12.75" hidden="1" customHeight="1">
      <c r="E1386" s="1397">
        <v>44557</v>
      </c>
      <c r="F1386" s="1390"/>
      <c r="G1386" s="1390"/>
      <c r="H1386" s="1390"/>
      <c r="I1386" s="1390"/>
      <c r="J1386" s="1390"/>
      <c r="K1386" s="1391"/>
      <c r="L1386" s="1391"/>
      <c r="M1386" s="1391"/>
      <c r="N1386" s="1391"/>
      <c r="O1386" s="1391"/>
      <c r="P1386" s="1391"/>
      <c r="R1386" s="1390"/>
      <c r="S1386" s="1390"/>
      <c r="T1386" s="1398" t="s">
        <v>1932</v>
      </c>
      <c r="U1386" s="1390"/>
      <c r="V1386" s="1390"/>
      <c r="W1386" s="1392"/>
      <c r="X1386" s="1390"/>
      <c r="Y1386" s="1390"/>
      <c r="Z1386" s="1392"/>
      <c r="AA1386" s="1390"/>
      <c r="AB1386" s="1390"/>
      <c r="AC1386" s="1392"/>
      <c r="AD1386" s="1390"/>
      <c r="AE1386" s="1390"/>
      <c r="AF1386" s="1392"/>
      <c r="AI1386" s="1390"/>
      <c r="AK1386" s="1390"/>
      <c r="AM1386" s="1390"/>
      <c r="AO1386" s="1390"/>
    </row>
    <row r="1387" spans="5:41" s="1388" customFormat="1" ht="12.75" hidden="1" customHeight="1">
      <c r="E1387" s="1397">
        <v>44558</v>
      </c>
      <c r="F1387" s="1390"/>
      <c r="G1387" s="1390"/>
      <c r="H1387" s="1390"/>
      <c r="I1387" s="1390"/>
      <c r="J1387" s="1390"/>
      <c r="K1387" s="1391"/>
      <c r="L1387" s="1391"/>
      <c r="M1387" s="1391"/>
      <c r="N1387" s="1391"/>
      <c r="O1387" s="1391"/>
      <c r="P1387" s="1391"/>
      <c r="R1387" s="1390"/>
      <c r="S1387" s="1390"/>
      <c r="T1387" s="1398" t="s">
        <v>1659</v>
      </c>
      <c r="U1387" s="1390"/>
      <c r="V1387" s="1390"/>
      <c r="W1387" s="1392"/>
      <c r="X1387" s="1390"/>
      <c r="Y1387" s="1390"/>
      <c r="Z1387" s="1392"/>
      <c r="AA1387" s="1390"/>
      <c r="AB1387" s="1390"/>
      <c r="AC1387" s="1392"/>
      <c r="AD1387" s="1390"/>
      <c r="AE1387" s="1390"/>
      <c r="AF1387" s="1392"/>
      <c r="AI1387" s="1390"/>
      <c r="AK1387" s="1390"/>
      <c r="AM1387" s="1390"/>
      <c r="AO1387" s="1390"/>
    </row>
    <row r="1388" spans="5:41" s="1388" customFormat="1" ht="12.75" hidden="1" customHeight="1">
      <c r="E1388" s="1397">
        <v>44559</v>
      </c>
      <c r="F1388" s="1390"/>
      <c r="G1388" s="1390"/>
      <c r="H1388" s="1390"/>
      <c r="I1388" s="1390"/>
      <c r="J1388" s="1390"/>
      <c r="K1388" s="1391"/>
      <c r="L1388" s="1391"/>
      <c r="M1388" s="1391"/>
      <c r="N1388" s="1391"/>
      <c r="O1388" s="1391"/>
      <c r="P1388" s="1391"/>
      <c r="R1388" s="1390"/>
      <c r="S1388" s="1390"/>
      <c r="T1388" s="1398" t="s">
        <v>933</v>
      </c>
      <c r="U1388" s="1390"/>
      <c r="V1388" s="1390"/>
      <c r="W1388" s="1392"/>
      <c r="X1388" s="1390"/>
      <c r="Y1388" s="1390"/>
      <c r="Z1388" s="1392"/>
      <c r="AA1388" s="1390"/>
      <c r="AB1388" s="1390"/>
      <c r="AC1388" s="1392"/>
      <c r="AD1388" s="1390"/>
      <c r="AE1388" s="1390"/>
      <c r="AF1388" s="1392"/>
      <c r="AI1388" s="1390"/>
      <c r="AK1388" s="1390"/>
      <c r="AM1388" s="1390"/>
      <c r="AO1388" s="1390"/>
    </row>
    <row r="1389" spans="5:41" s="1388" customFormat="1" ht="12.75" hidden="1" customHeight="1">
      <c r="E1389" s="1397">
        <v>44560</v>
      </c>
      <c r="F1389" s="1390"/>
      <c r="G1389" s="1390"/>
      <c r="H1389" s="1390"/>
      <c r="I1389" s="1390"/>
      <c r="J1389" s="1390"/>
      <c r="K1389" s="1391"/>
      <c r="L1389" s="1391"/>
      <c r="M1389" s="1391"/>
      <c r="N1389" s="1391"/>
      <c r="O1389" s="1391"/>
      <c r="P1389" s="1391"/>
      <c r="R1389" s="1390"/>
      <c r="S1389" s="1390"/>
      <c r="T1389" s="1398" t="s">
        <v>934</v>
      </c>
      <c r="U1389" s="1390"/>
      <c r="V1389" s="1390"/>
      <c r="W1389" s="1392"/>
      <c r="X1389" s="1390"/>
      <c r="Y1389" s="1390"/>
      <c r="Z1389" s="1392"/>
      <c r="AA1389" s="1390"/>
      <c r="AB1389" s="1390"/>
      <c r="AC1389" s="1392"/>
      <c r="AD1389" s="1390"/>
      <c r="AE1389" s="1390"/>
      <c r="AF1389" s="1392"/>
      <c r="AI1389" s="1390"/>
      <c r="AK1389" s="1390"/>
      <c r="AM1389" s="1390"/>
      <c r="AO1389" s="1390"/>
    </row>
    <row r="1390" spans="5:41" s="1388" customFormat="1" ht="12.75" hidden="1" customHeight="1">
      <c r="E1390" s="1397">
        <v>44561</v>
      </c>
      <c r="F1390" s="1390"/>
      <c r="G1390" s="1390"/>
      <c r="H1390" s="1390"/>
      <c r="I1390" s="1390"/>
      <c r="J1390" s="1390"/>
      <c r="K1390" s="1391"/>
      <c r="L1390" s="1391"/>
      <c r="M1390" s="1391"/>
      <c r="N1390" s="1391"/>
      <c r="O1390" s="1391"/>
      <c r="P1390" s="1391"/>
      <c r="R1390" s="1390"/>
      <c r="S1390" s="1390"/>
      <c r="T1390" s="1398" t="s">
        <v>1932</v>
      </c>
      <c r="U1390" s="1390"/>
      <c r="V1390" s="1390"/>
      <c r="W1390" s="1392"/>
      <c r="X1390" s="1390"/>
      <c r="Y1390" s="1390"/>
      <c r="Z1390" s="1392"/>
      <c r="AA1390" s="1390"/>
      <c r="AB1390" s="1390"/>
      <c r="AC1390" s="1392"/>
      <c r="AD1390" s="1390"/>
      <c r="AE1390" s="1390"/>
      <c r="AF1390" s="1392"/>
      <c r="AI1390" s="1390"/>
      <c r="AK1390" s="1390"/>
      <c r="AM1390" s="1390"/>
      <c r="AO1390" s="1390"/>
    </row>
    <row r="1391" spans="5:41" s="1388" customFormat="1" ht="12.75" hidden="1" customHeight="1">
      <c r="E1391" s="1389"/>
      <c r="F1391" s="1390"/>
      <c r="G1391" s="1390"/>
      <c r="H1391" s="1390"/>
      <c r="I1391" s="1390"/>
      <c r="J1391" s="1390"/>
      <c r="K1391" s="1391"/>
      <c r="L1391" s="1391"/>
      <c r="M1391" s="1391"/>
      <c r="N1391" s="1391"/>
      <c r="O1391" s="1391"/>
      <c r="P1391" s="1391"/>
      <c r="R1391" s="1390"/>
      <c r="S1391" s="1390"/>
      <c r="T1391" s="1398" t="s">
        <v>1114</v>
      </c>
      <c r="U1391" s="1390"/>
      <c r="V1391" s="1390"/>
      <c r="W1391" s="1392"/>
      <c r="X1391" s="1390"/>
      <c r="Y1391" s="1390"/>
      <c r="Z1391" s="1392"/>
      <c r="AA1391" s="1390"/>
      <c r="AB1391" s="1390"/>
      <c r="AC1391" s="1392"/>
      <c r="AD1391" s="1390"/>
      <c r="AE1391" s="1390"/>
      <c r="AF1391" s="1392"/>
      <c r="AI1391" s="1390"/>
      <c r="AK1391" s="1390"/>
      <c r="AM1391" s="1390"/>
      <c r="AO1391" s="1390"/>
    </row>
    <row r="1392" spans="5:41" s="1388" customFormat="1" ht="12.75" hidden="1" customHeight="1">
      <c r="E1392" s="1389"/>
      <c r="F1392" s="1390"/>
      <c r="G1392" s="1390"/>
      <c r="H1392" s="1390"/>
      <c r="I1392" s="1390"/>
      <c r="J1392" s="1390"/>
      <c r="K1392" s="1391"/>
      <c r="L1392" s="1391"/>
      <c r="M1392" s="1391"/>
      <c r="N1392" s="1391"/>
      <c r="O1392" s="1391"/>
      <c r="P1392" s="1391"/>
      <c r="R1392" s="1390"/>
      <c r="S1392" s="1390"/>
      <c r="T1392" s="1398" t="s">
        <v>935</v>
      </c>
      <c r="U1392" s="1390"/>
      <c r="V1392" s="1390"/>
      <c r="W1392" s="1392"/>
      <c r="X1392" s="1390"/>
      <c r="Y1392" s="1390"/>
      <c r="Z1392" s="1392"/>
      <c r="AA1392" s="1390"/>
      <c r="AB1392" s="1390"/>
      <c r="AC1392" s="1392"/>
      <c r="AD1392" s="1390"/>
      <c r="AE1392" s="1390"/>
      <c r="AF1392" s="1392"/>
      <c r="AG1392" s="1393"/>
      <c r="AI1392" s="1390"/>
      <c r="AK1392" s="1390"/>
      <c r="AM1392" s="1390"/>
      <c r="AO1392" s="1390"/>
    </row>
    <row r="1393" spans="5:41" s="1388" customFormat="1" ht="12.75" hidden="1" customHeight="1">
      <c r="E1393" s="1389"/>
      <c r="F1393" s="1390"/>
      <c r="G1393" s="1390"/>
      <c r="H1393" s="1390"/>
      <c r="I1393" s="1390"/>
      <c r="J1393" s="1390"/>
      <c r="K1393" s="1391"/>
      <c r="L1393" s="1391"/>
      <c r="M1393" s="1391"/>
      <c r="N1393" s="1391"/>
      <c r="O1393" s="1391"/>
      <c r="P1393" s="1391"/>
      <c r="R1393" s="1390"/>
      <c r="S1393" s="1390"/>
      <c r="T1393" s="1398" t="s">
        <v>936</v>
      </c>
      <c r="U1393" s="1390"/>
      <c r="V1393" s="1390"/>
      <c r="W1393" s="1392"/>
      <c r="X1393" s="1390"/>
      <c r="Y1393" s="1390"/>
      <c r="Z1393" s="1392"/>
      <c r="AA1393" s="1390"/>
      <c r="AB1393" s="1390"/>
      <c r="AC1393" s="1392"/>
      <c r="AD1393" s="1390"/>
      <c r="AE1393" s="1390"/>
      <c r="AF1393" s="1392"/>
      <c r="AI1393" s="1390"/>
      <c r="AK1393" s="1390"/>
      <c r="AM1393" s="1390"/>
      <c r="AO1393" s="1390"/>
    </row>
    <row r="1394" spans="5:41" s="1388" customFormat="1" ht="12.75" hidden="1" customHeight="1">
      <c r="E1394" s="1389"/>
      <c r="F1394" s="1390"/>
      <c r="G1394" s="1390"/>
      <c r="H1394" s="1390"/>
      <c r="I1394" s="1390"/>
      <c r="J1394" s="1390"/>
      <c r="K1394" s="1391"/>
      <c r="L1394" s="1391"/>
      <c r="M1394" s="1391"/>
      <c r="N1394" s="1391"/>
      <c r="O1394" s="1391"/>
      <c r="P1394" s="1391"/>
      <c r="R1394" s="1390"/>
      <c r="S1394" s="1390"/>
      <c r="T1394" s="1398" t="s">
        <v>2017</v>
      </c>
      <c r="U1394" s="1390"/>
      <c r="V1394" s="1390"/>
      <c r="W1394" s="1392"/>
      <c r="X1394" s="1390"/>
      <c r="Y1394" s="1390"/>
      <c r="Z1394" s="1392"/>
      <c r="AA1394" s="1390"/>
      <c r="AB1394" s="1390"/>
      <c r="AC1394" s="1392"/>
      <c r="AD1394" s="1390"/>
      <c r="AE1394" s="1390"/>
      <c r="AF1394" s="1392"/>
      <c r="AG1394" s="1393"/>
      <c r="AI1394" s="1390"/>
      <c r="AK1394" s="1390"/>
      <c r="AM1394" s="1390"/>
      <c r="AO1394" s="1390"/>
    </row>
    <row r="1395" spans="5:41" s="1388" customFormat="1" ht="12.75" hidden="1" customHeight="1">
      <c r="E1395" s="1389"/>
      <c r="F1395" s="1390"/>
      <c r="G1395" s="1390"/>
      <c r="H1395" s="1390"/>
      <c r="I1395" s="1390"/>
      <c r="J1395" s="1390"/>
      <c r="K1395" s="1391"/>
      <c r="L1395" s="1391"/>
      <c r="M1395" s="1391"/>
      <c r="N1395" s="1391"/>
      <c r="O1395" s="1391"/>
      <c r="P1395" s="1391"/>
      <c r="R1395" s="1390"/>
      <c r="S1395" s="1390"/>
      <c r="T1395" s="1398" t="s">
        <v>1932</v>
      </c>
      <c r="U1395" s="1390"/>
      <c r="V1395" s="1390"/>
      <c r="W1395" s="1392"/>
      <c r="X1395" s="1390"/>
      <c r="Y1395" s="1390"/>
      <c r="Z1395" s="1392"/>
      <c r="AA1395" s="1390"/>
      <c r="AB1395" s="1390"/>
      <c r="AC1395" s="1392"/>
      <c r="AD1395" s="1390"/>
      <c r="AE1395" s="1390"/>
      <c r="AF1395" s="1392"/>
      <c r="AG1395" s="1393"/>
      <c r="AI1395" s="1390"/>
      <c r="AK1395" s="1390"/>
      <c r="AM1395" s="1390"/>
      <c r="AO1395" s="1390"/>
    </row>
    <row r="1396" spans="5:41" s="1388" customFormat="1" ht="12.75" hidden="1" customHeight="1">
      <c r="E1396" s="1389"/>
      <c r="F1396" s="1390"/>
      <c r="G1396" s="1390"/>
      <c r="H1396" s="1390"/>
      <c r="I1396" s="1390"/>
      <c r="J1396" s="1390"/>
      <c r="K1396" s="1391"/>
      <c r="L1396" s="1391"/>
      <c r="M1396" s="1391"/>
      <c r="N1396" s="1391"/>
      <c r="O1396" s="1391"/>
      <c r="P1396" s="1391"/>
      <c r="R1396" s="1390"/>
      <c r="S1396" s="1390"/>
      <c r="T1396" s="1398" t="s">
        <v>1660</v>
      </c>
      <c r="U1396" s="1390"/>
      <c r="V1396" s="1390"/>
      <c r="W1396" s="1392"/>
      <c r="X1396" s="1390"/>
      <c r="Y1396" s="1390"/>
      <c r="Z1396" s="1392"/>
      <c r="AA1396" s="1390"/>
      <c r="AB1396" s="1390"/>
      <c r="AC1396" s="1392"/>
      <c r="AD1396" s="1390"/>
      <c r="AE1396" s="1390"/>
      <c r="AF1396" s="1392"/>
      <c r="AG1396" s="1393"/>
      <c r="AI1396" s="1390"/>
      <c r="AK1396" s="1390"/>
      <c r="AM1396" s="1390"/>
      <c r="AO1396" s="1390"/>
    </row>
    <row r="1397" spans="5:41" s="1388" customFormat="1" ht="12.75" hidden="1" customHeight="1">
      <c r="E1397" s="1389"/>
      <c r="F1397" s="1390"/>
      <c r="G1397" s="1390"/>
      <c r="H1397" s="1390"/>
      <c r="I1397" s="1390"/>
      <c r="J1397" s="1390"/>
      <c r="K1397" s="1391"/>
      <c r="L1397" s="1391"/>
      <c r="M1397" s="1391"/>
      <c r="N1397" s="1391"/>
      <c r="O1397" s="1391"/>
      <c r="P1397" s="1391"/>
      <c r="R1397" s="1390"/>
      <c r="S1397" s="1390"/>
      <c r="T1397" s="1398" t="s">
        <v>2014</v>
      </c>
      <c r="U1397" s="1390"/>
      <c r="V1397" s="1390"/>
      <c r="W1397" s="1392"/>
      <c r="X1397" s="1390"/>
      <c r="Y1397" s="1390"/>
      <c r="Z1397" s="1392"/>
      <c r="AA1397" s="1390"/>
      <c r="AB1397" s="1390"/>
      <c r="AC1397" s="1392"/>
      <c r="AD1397" s="1390"/>
      <c r="AE1397" s="1390"/>
      <c r="AF1397" s="1392"/>
      <c r="AG1397" s="1393"/>
      <c r="AI1397" s="1390"/>
      <c r="AK1397" s="1390"/>
      <c r="AM1397" s="1390"/>
      <c r="AO1397" s="1390"/>
    </row>
    <row r="1398" spans="5:41" s="1388" customFormat="1" ht="12.75" hidden="1" customHeight="1">
      <c r="E1398" s="1389"/>
      <c r="F1398" s="1390"/>
      <c r="G1398" s="1390"/>
      <c r="H1398" s="1390"/>
      <c r="I1398" s="1390"/>
      <c r="J1398" s="1390"/>
      <c r="K1398" s="1391"/>
      <c r="L1398" s="1391"/>
      <c r="M1398" s="1391"/>
      <c r="N1398" s="1391"/>
      <c r="O1398" s="1391"/>
      <c r="P1398" s="1391"/>
      <c r="R1398" s="1390"/>
      <c r="S1398" s="1390"/>
      <c r="T1398" s="1398" t="s">
        <v>2015</v>
      </c>
      <c r="U1398" s="1390"/>
      <c r="V1398" s="1390"/>
      <c r="W1398" s="1392"/>
      <c r="X1398" s="1390"/>
      <c r="Y1398" s="1390"/>
      <c r="Z1398" s="1392"/>
      <c r="AA1398" s="1390"/>
      <c r="AB1398" s="1390"/>
      <c r="AC1398" s="1392"/>
      <c r="AD1398" s="1390"/>
      <c r="AE1398" s="1390"/>
      <c r="AF1398" s="1392"/>
      <c r="AG1398" s="1393"/>
      <c r="AI1398" s="1390"/>
      <c r="AK1398" s="1390"/>
      <c r="AM1398" s="1390"/>
      <c r="AO1398" s="1390"/>
    </row>
    <row r="1399" spans="5:41" s="1388" customFormat="1" ht="12.75" hidden="1" customHeight="1">
      <c r="E1399" s="1389"/>
      <c r="F1399" s="1390"/>
      <c r="G1399" s="1390"/>
      <c r="H1399" s="1390"/>
      <c r="I1399" s="1390"/>
      <c r="J1399" s="1390"/>
      <c r="K1399" s="1391"/>
      <c r="L1399" s="1391"/>
      <c r="M1399" s="1391"/>
      <c r="N1399" s="1391"/>
      <c r="O1399" s="1391"/>
      <c r="P1399" s="1391"/>
      <c r="R1399" s="1390"/>
      <c r="S1399" s="1390"/>
      <c r="T1399" s="1398" t="s">
        <v>1932</v>
      </c>
      <c r="U1399" s="1390"/>
      <c r="V1399" s="1390"/>
      <c r="W1399" s="1392"/>
      <c r="X1399" s="1390"/>
      <c r="Y1399" s="1390"/>
      <c r="Z1399" s="1392"/>
      <c r="AA1399" s="1390"/>
      <c r="AB1399" s="1390"/>
      <c r="AC1399" s="1392"/>
      <c r="AD1399" s="1390"/>
      <c r="AE1399" s="1390"/>
      <c r="AF1399" s="1392"/>
      <c r="AG1399" s="1393"/>
      <c r="AI1399" s="1390"/>
      <c r="AK1399" s="1390"/>
      <c r="AM1399" s="1390"/>
      <c r="AO1399" s="1390"/>
    </row>
    <row r="1400" spans="5:41" s="1388" customFormat="1" ht="12.75" hidden="1" customHeight="1">
      <c r="E1400" s="1389"/>
      <c r="F1400" s="1390"/>
      <c r="G1400" s="1390"/>
      <c r="H1400" s="1390"/>
      <c r="I1400" s="1390"/>
      <c r="J1400" s="1390"/>
      <c r="K1400" s="1391"/>
      <c r="L1400" s="1391"/>
      <c r="M1400" s="1391"/>
      <c r="N1400" s="1391"/>
      <c r="O1400" s="1391"/>
      <c r="P1400" s="1391"/>
      <c r="R1400" s="1390"/>
      <c r="S1400" s="1390"/>
      <c r="T1400" s="1398" t="s">
        <v>1819</v>
      </c>
      <c r="U1400" s="1390"/>
      <c r="V1400" s="1390"/>
      <c r="W1400" s="1392"/>
      <c r="X1400" s="1390"/>
      <c r="Y1400" s="1390"/>
      <c r="Z1400" s="1392"/>
      <c r="AA1400" s="1390"/>
      <c r="AB1400" s="1390"/>
      <c r="AC1400" s="1392"/>
      <c r="AD1400" s="1390"/>
      <c r="AE1400" s="1390"/>
      <c r="AF1400" s="1392"/>
      <c r="AG1400" s="1393"/>
      <c r="AI1400" s="1390"/>
      <c r="AK1400" s="1390"/>
      <c r="AM1400" s="1390"/>
      <c r="AO1400" s="1390"/>
    </row>
    <row r="1401" spans="5:41" s="1388" customFormat="1" ht="12.75" hidden="1" customHeight="1">
      <c r="E1401" s="1389"/>
      <c r="F1401" s="1390"/>
      <c r="G1401" s="1390"/>
      <c r="H1401" s="1390"/>
      <c r="I1401" s="1390"/>
      <c r="J1401" s="1390"/>
      <c r="K1401" s="1391"/>
      <c r="L1401" s="1391"/>
      <c r="M1401" s="1391"/>
      <c r="N1401" s="1391"/>
      <c r="O1401" s="1391"/>
      <c r="P1401" s="1391"/>
      <c r="R1401" s="1390"/>
      <c r="S1401" s="1390"/>
      <c r="T1401" s="1398" t="s">
        <v>2016</v>
      </c>
      <c r="U1401" s="1390"/>
      <c r="V1401" s="1390"/>
      <c r="W1401" s="1392"/>
      <c r="X1401" s="1390"/>
      <c r="Y1401" s="1390"/>
      <c r="Z1401" s="1392"/>
      <c r="AA1401" s="1390"/>
      <c r="AB1401" s="1390"/>
      <c r="AC1401" s="1392"/>
      <c r="AD1401" s="1390"/>
      <c r="AE1401" s="1390"/>
      <c r="AF1401" s="1392"/>
      <c r="AG1401" s="1393"/>
      <c r="AI1401" s="1390"/>
      <c r="AK1401" s="1390"/>
      <c r="AM1401" s="1390"/>
      <c r="AO1401" s="1390"/>
    </row>
    <row r="1402" spans="5:41" s="1388" customFormat="1" ht="12.75" hidden="1" customHeight="1">
      <c r="E1402" s="1389"/>
      <c r="F1402" s="1390"/>
      <c r="G1402" s="1390"/>
      <c r="H1402" s="1390"/>
      <c r="I1402" s="1390"/>
      <c r="J1402" s="1390"/>
      <c r="K1402" s="1391"/>
      <c r="L1402" s="1391"/>
      <c r="M1402" s="1391"/>
      <c r="N1402" s="1391"/>
      <c r="O1402" s="1391"/>
      <c r="P1402" s="1391"/>
      <c r="R1402" s="1390"/>
      <c r="S1402" s="1390"/>
      <c r="T1402" s="1398" t="s">
        <v>2018</v>
      </c>
      <c r="U1402" s="1390"/>
      <c r="V1402" s="1390"/>
      <c r="W1402" s="1392"/>
      <c r="X1402" s="1390"/>
      <c r="Y1402" s="1390"/>
      <c r="Z1402" s="1392"/>
      <c r="AA1402" s="1390"/>
      <c r="AB1402" s="1390"/>
      <c r="AC1402" s="1392"/>
      <c r="AD1402" s="1390"/>
      <c r="AE1402" s="1390"/>
      <c r="AF1402" s="1392"/>
      <c r="AG1402" s="1393"/>
      <c r="AI1402" s="1390"/>
      <c r="AK1402" s="1390"/>
      <c r="AM1402" s="1390"/>
      <c r="AO1402" s="1390"/>
    </row>
    <row r="1403" spans="5:41" s="1388" customFormat="1" ht="12.75" hidden="1" customHeight="1">
      <c r="E1403" s="1389"/>
      <c r="F1403" s="1390"/>
      <c r="G1403" s="1390"/>
      <c r="H1403" s="1390"/>
      <c r="I1403" s="1390"/>
      <c r="J1403" s="1390"/>
      <c r="K1403" s="1391"/>
      <c r="L1403" s="1391"/>
      <c r="M1403" s="1391"/>
      <c r="N1403" s="1391"/>
      <c r="O1403" s="1391"/>
      <c r="P1403" s="1391"/>
      <c r="R1403" s="1390"/>
      <c r="S1403" s="1390"/>
      <c r="T1403" s="1398" t="s">
        <v>1932</v>
      </c>
      <c r="U1403" s="1390"/>
      <c r="V1403" s="1390"/>
      <c r="W1403" s="1392"/>
      <c r="X1403" s="1390"/>
      <c r="Y1403" s="1390"/>
      <c r="Z1403" s="1392"/>
      <c r="AA1403" s="1390"/>
      <c r="AB1403" s="1390"/>
      <c r="AC1403" s="1392"/>
      <c r="AD1403" s="1390"/>
      <c r="AE1403" s="1390"/>
      <c r="AF1403" s="1392"/>
      <c r="AG1403" s="1393"/>
      <c r="AI1403" s="1390"/>
      <c r="AK1403" s="1390"/>
      <c r="AM1403" s="1390"/>
      <c r="AO1403" s="1390"/>
    </row>
    <row r="1404" spans="5:41" s="1388" customFormat="1" ht="12.75" hidden="1" customHeight="1">
      <c r="E1404" s="1389"/>
      <c r="F1404" s="1390"/>
      <c r="G1404" s="1390"/>
      <c r="H1404" s="1390"/>
      <c r="I1404" s="1390"/>
      <c r="J1404" s="1390"/>
      <c r="K1404" s="1391"/>
      <c r="L1404" s="1391"/>
      <c r="M1404" s="1391"/>
      <c r="N1404" s="1391"/>
      <c r="O1404" s="1391"/>
      <c r="P1404" s="1391"/>
      <c r="R1404" s="1390"/>
      <c r="S1404" s="1390"/>
      <c r="T1404" s="1398"/>
      <c r="U1404" s="1390"/>
      <c r="V1404" s="1390"/>
      <c r="W1404" s="1392"/>
      <c r="X1404" s="1390"/>
      <c r="Y1404" s="1390"/>
      <c r="Z1404" s="1392"/>
      <c r="AA1404" s="1390"/>
      <c r="AB1404" s="1390"/>
      <c r="AC1404" s="1392"/>
      <c r="AD1404" s="1390"/>
      <c r="AE1404" s="1390"/>
      <c r="AF1404" s="1392"/>
      <c r="AG1404" s="1393"/>
      <c r="AI1404" s="1390"/>
      <c r="AK1404" s="1390"/>
      <c r="AM1404" s="1390"/>
      <c r="AO1404" s="1390"/>
    </row>
    <row r="1405" spans="5:41" s="1382" customFormat="1" ht="12.75" customHeight="1">
      <c r="E1405" s="1402"/>
      <c r="F1405" s="1384"/>
      <c r="G1405" s="1384"/>
      <c r="H1405" s="1384"/>
      <c r="I1405" s="1384"/>
      <c r="J1405" s="1384"/>
      <c r="K1405" s="1385"/>
      <c r="L1405" s="1385"/>
      <c r="M1405" s="1385"/>
      <c r="N1405" s="1385"/>
      <c r="O1405" s="1385"/>
      <c r="P1405" s="1385"/>
      <c r="R1405" s="1384"/>
      <c r="S1405" s="1384"/>
      <c r="T1405" s="1403"/>
      <c r="U1405" s="1384"/>
      <c r="V1405" s="1384"/>
      <c r="W1405" s="1386"/>
      <c r="X1405" s="1384"/>
      <c r="Y1405" s="1384"/>
      <c r="Z1405" s="1386"/>
      <c r="AA1405" s="1384"/>
      <c r="AB1405" s="1384"/>
      <c r="AC1405" s="1386"/>
      <c r="AD1405" s="1384"/>
      <c r="AE1405" s="1384"/>
      <c r="AF1405" s="1386"/>
      <c r="AG1405" s="1387"/>
      <c r="AI1405" s="1384"/>
      <c r="AK1405" s="1384"/>
      <c r="AM1405" s="1384"/>
      <c r="AO1405" s="1384"/>
    </row>
  </sheetData>
  <sheetProtection password="C6CC" sheet="1" objects="1" scenarios="1" insertRows="0" deleteRows="0" selectLockedCells="1" autoFilter="0"/>
  <mergeCells count="8">
    <mergeCell ref="AN2:AO2"/>
    <mergeCell ref="AH1:AO1"/>
    <mergeCell ref="D1:F1"/>
    <mergeCell ref="D2:F2"/>
    <mergeCell ref="AH2:AI2"/>
    <mergeCell ref="I2:J2"/>
    <mergeCell ref="AJ2:AK2"/>
    <mergeCell ref="AL2:AM2"/>
  </mergeCells>
  <phoneticPr fontId="28" type="noConversion"/>
  <conditionalFormatting sqref="AO4:AO1003 AM4:AM1003 AK4:AK1003 AI4:AI1003 E4:E1003 I4:AF1003">
    <cfRule type="expression" dxfId="260" priority="1" stopIfTrue="1">
      <formula>$GV$1=2</formula>
    </cfRule>
  </conditionalFormatting>
  <conditionalFormatting sqref="H1">
    <cfRule type="expression" dxfId="259" priority="2" stopIfTrue="1">
      <formula>#REF!&gt;$E$1</formula>
    </cfRule>
  </conditionalFormatting>
  <conditionalFormatting sqref="F4:H1003">
    <cfRule type="expression" dxfId="258" priority="21" stopIfTrue="1">
      <formula>$HC$2=2</formula>
    </cfRule>
  </conditionalFormatting>
  <conditionalFormatting sqref="D4:D1003">
    <cfRule type="expression" dxfId="257" priority="22" stopIfTrue="1">
      <formula>$HA$1=2</formula>
    </cfRule>
  </conditionalFormatting>
  <dataValidations count="12">
    <dataValidation type="list" allowBlank="1" showInputMessage="1" showErrorMessage="1" error="Scegli dalla tendina" promptTitle="Scegli" prompt="dalla tendina" sqref="O4:O1003">
      <formula1>$O$1024:$O$1027</formula1>
    </dataValidation>
    <dataValidation type="list" allowBlank="1" showInputMessage="1" showErrorMessage="1" error="Scegli dalla tendina" promptTitle="Scegli" prompt="dalla tendina" sqref="P4:P1003">
      <formula1>$P$1024:$P$1031</formula1>
    </dataValidation>
    <dataValidation type="list" allowBlank="1" showInputMessage="1" showErrorMessage="1" error="Scegli dalla tendina" promptTitle="Scegli" prompt="dalla tendina" sqref="Q4:Q1003">
      <formula1>$Q$1024:$Q$1027</formula1>
    </dataValidation>
    <dataValidation type="list" allowBlank="1" showInputMessage="1" showErrorMessage="1" error="Scegli dalla tendina" promptTitle="Scegli" prompt="dalla tendina" sqref="N4:N1003">
      <formula1>$N$1024:$N$1031</formula1>
    </dataValidation>
    <dataValidation type="list" allowBlank="1" showInputMessage="1" showErrorMessage="1" error="Scegli dalla tendina" promptTitle="Scegli" prompt="dalla tendina" sqref="M4:M1003">
      <formula1>$M$1024:$M$1026</formula1>
    </dataValidation>
    <dataValidation type="list" allowBlank="1" showInputMessage="1" showErrorMessage="1" error="Scegli dalla tendina" promptTitle="Scegli" prompt="dalla tendina" sqref="AA4:AA1003 R4:R1003 U4:U1003 X4:X1003">
      <formula1>$R$1024:$R$1151</formula1>
    </dataValidation>
    <dataValidation type="list" errorStyle="information" allowBlank="1" showInputMessage="1" showErrorMessage="1" errorTitle="Avviso" error="per confermare la variazione clicca su OK" promptTitle="Scegli" prompt="dalla tendina" sqref="AF4:AF1003 AC4:AC1003 W4:W1003 Z4:Z1003">
      <formula1>$T$1025:$T$1403</formula1>
    </dataValidation>
    <dataValidation type="list" errorStyle="information" allowBlank="1" showInputMessage="1" showErrorMessage="1" errorTitle="Avviso" error="per confermare la variazione clicca su OK" promptTitle="Scegli" prompt="dalla tendina" sqref="T4:T1003">
      <formula1>$T$1024:$T$1403</formula1>
    </dataValidation>
    <dataValidation type="list" allowBlank="1" showInputMessage="1" showErrorMessage="1" error="Scegli dalla tendina" promptTitle="Scegli" prompt="dalla tendina" sqref="H4:H1003">
      <formula1>$H$1024:$H$1136</formula1>
    </dataValidation>
    <dataValidation type="list" allowBlank="1" showInputMessage="1" showErrorMessage="1" error="Scegli dalla tendina" promptTitle="Scegli" prompt="dalla tendina" sqref="I4:I1003">
      <formula1>$I$1024:$I$1034</formula1>
    </dataValidation>
    <dataValidation type="list" allowBlank="1" showInputMessage="1" showErrorMessage="1" error="Scegli la data dalla tendina" promptTitle="Scegli" prompt="dalla tendina" sqref="E4:E1003">
      <formula1>$E$1025:$E$1390</formula1>
    </dataValidation>
    <dataValidation type="list" allowBlank="1" showInputMessage="1" showErrorMessage="1" error="Scegli dalla tendina" promptTitle="Scegli" prompt="dalla tendina" sqref="L4:L1003">
      <formula1>$L$1024:$L$1027</formula1>
    </dataValidation>
  </dataValidations>
  <hyperlinks>
    <hyperlink ref="F1006" r:id="rId1"/>
  </hyperlinks>
  <pageMargins left="0.196850393700787" right="0.196850393700787" top="0.78740157480314998" bottom="0.78740157480314998" header="0.511811023622047" footer="0.511811023622047"/>
  <pageSetup paperSize="9" scale="42" pageOrder="overThenDown" orientation="landscape" r:id="rId2"/>
  <headerFooter alignWithMargins="0">
    <oddHeader>&amp;C&amp;14&amp;F</oddHeader>
    <oddFooter>&amp;L&amp;12www.arenanicola.com&amp;R&amp;12pagina &amp;P di &amp;N</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
    <tabColor indexed="11"/>
  </sheetPr>
  <dimension ref="A1:GR81"/>
  <sheetViews>
    <sheetView showGridLines="0" zoomScaleNormal="100" workbookViewId="0">
      <pane xSplit="8" ySplit="3" topLeftCell="I4" activePane="bottomRight" state="frozen"/>
      <selection pane="topRight" activeCell="I1" sqref="I1"/>
      <selection pane="bottomLeft" activeCell="A4" sqref="A4"/>
      <selection pane="bottomRight" activeCell="A3" sqref="A3"/>
    </sheetView>
  </sheetViews>
  <sheetFormatPr defaultColWidth="0" defaultRowHeight="14.25"/>
  <cols>
    <col min="1" max="1" width="15.7109375" style="10" customWidth="1"/>
    <col min="2" max="2" width="18.85546875" style="10" customWidth="1"/>
    <col min="3" max="3" width="26.140625" style="10" customWidth="1"/>
    <col min="4" max="4" width="9.42578125" style="10" customWidth="1"/>
    <col min="5" max="5" width="15" style="10" customWidth="1"/>
    <col min="6" max="7" width="14.5703125" style="10" customWidth="1"/>
    <col min="8" max="8" width="3.42578125" style="10" customWidth="1"/>
    <col min="9" max="9" width="10" style="15" customWidth="1"/>
    <col min="10" max="10" width="34.5703125" style="1253" hidden="1" customWidth="1"/>
    <col min="11" max="11" width="9.140625" style="1253" hidden="1" customWidth="1"/>
    <col min="12" max="13" width="9.140625" style="1254" hidden="1" customWidth="1"/>
    <col min="14" max="16" width="9.140625" style="10" customWidth="1"/>
    <col min="17" max="186" width="9.140625" style="10" hidden="1" customWidth="1"/>
    <col min="187" max="187" width="0" style="10" hidden="1"/>
    <col min="188" max="194" width="9.140625" style="10" hidden="1" customWidth="1"/>
    <col min="195" max="197" width="9.7109375" style="10" hidden="1" customWidth="1"/>
    <col min="198" max="199" width="9.140625" style="10" hidden="1" customWidth="1"/>
    <col min="200" max="16384" width="0" style="10" hidden="1"/>
  </cols>
  <sheetData>
    <row r="1" spans="1:200" ht="8.25" customHeight="1">
      <c r="A1" s="1517" t="s">
        <v>83</v>
      </c>
      <c r="H1" s="1252"/>
      <c r="I1" s="1252"/>
      <c r="N1" s="1252"/>
      <c r="O1" s="1252"/>
      <c r="P1" s="1252"/>
    </row>
    <row r="2" spans="1:200" ht="36.75" customHeight="1">
      <c r="A2" s="1517"/>
      <c r="B2" s="1518" t="s">
        <v>82</v>
      </c>
      <c r="C2" s="1519"/>
      <c r="D2" s="1519"/>
      <c r="E2" s="1519"/>
      <c r="F2" s="1519"/>
      <c r="G2" s="1520"/>
      <c r="J2" s="1255">
        <v>1</v>
      </c>
      <c r="N2" s="1504" t="str">
        <f>IF('scheda anagrafica'!A7=10,"ok","devi inserire il codice meccanografico nella scheda anagrafica")</f>
        <v>ok</v>
      </c>
      <c r="O2" s="1504"/>
      <c r="P2" s="1504"/>
    </row>
    <row r="3" spans="1:200" ht="8.25" customHeight="1">
      <c r="A3" s="1348"/>
      <c r="J3" s="1255"/>
    </row>
    <row r="4" spans="1:200" ht="16.5" customHeight="1">
      <c r="A4" s="627"/>
      <c r="B4" s="1509" t="str">
        <f>REPT(Personalizza!D8,1)</f>
        <v>Istituto Comprensivo di Esine</v>
      </c>
      <c r="C4" s="1510"/>
      <c r="D4" s="1510"/>
      <c r="E4" s="1510"/>
      <c r="F4" s="1510"/>
      <c r="G4" s="1511"/>
      <c r="H4" s="12"/>
      <c r="I4" s="13"/>
      <c r="N4" s="1505" t="str">
        <f>IF(Personalizza!E1=10,"ok","devi inserire il codice meccanografico nel foglio Personalizza")</f>
        <v>ok</v>
      </c>
      <c r="O4" s="1505"/>
      <c r="P4" s="1505"/>
      <c r="GE4" s="14">
        <f>IF('Stampa Entrate'!D14=' '!II1,1,2)</f>
        <v>1</v>
      </c>
      <c r="GM4" s="301"/>
      <c r="GN4" s="302">
        <f>IF('Stampa Entrate'!D14=' '!II1,1,2)</f>
        <v>1</v>
      </c>
      <c r="GO4" s="301"/>
      <c r="GP4" s="301"/>
      <c r="GQ4" s="301" t="str">
        <f>REPT('scheda anagrafica'!G193,1)</f>
        <v>BSIC83800Q</v>
      </c>
      <c r="GR4" s="18">
        <f>IF(Personalizza!F1=' '!IV1,1,0)</f>
        <v>1</v>
      </c>
    </row>
    <row r="5" spans="1:200" ht="16.5" customHeight="1">
      <c r="B5" s="1521" t="str">
        <f>REPT(Personalizza!D9,1)</f>
        <v>Via Chiosi, 4 - tel. 0364/46057 - 0364/46058</v>
      </c>
      <c r="C5" s="1522"/>
      <c r="D5" s="1522"/>
      <c r="E5" s="1522"/>
      <c r="F5" s="1522"/>
      <c r="G5" s="1523"/>
      <c r="H5" s="12"/>
      <c r="I5" s="13"/>
      <c r="N5" s="1505"/>
      <c r="O5" s="1505"/>
      <c r="P5" s="1505"/>
      <c r="GM5" s="301"/>
      <c r="GN5" s="301"/>
      <c r="GO5" s="301"/>
      <c r="GP5" s="301"/>
      <c r="GQ5" s="301" t="str">
        <f>REPT(Personalizza!D12,1)</f>
        <v>BSIC83800Q</v>
      </c>
    </row>
    <row r="6" spans="1:200" ht="16.5" customHeight="1">
      <c r="B6" s="1512" t="str">
        <f>REPT(Personalizza!D10,1)</f>
        <v>25040 Esine BS</v>
      </c>
      <c r="C6" s="1513"/>
      <c r="D6" s="1513"/>
      <c r="E6" s="1513"/>
      <c r="F6" s="1513"/>
      <c r="G6" s="1514"/>
      <c r="H6" s="12"/>
      <c r="I6" s="13"/>
      <c r="N6" s="1505"/>
      <c r="O6" s="1505"/>
      <c r="P6" s="1505"/>
    </row>
    <row r="7" spans="1:200" ht="8.25" customHeight="1">
      <c r="B7" s="303"/>
      <c r="C7" s="303"/>
      <c r="D7" s="303"/>
      <c r="E7" s="303"/>
      <c r="F7" s="303"/>
      <c r="G7" s="303"/>
    </row>
    <row r="8" spans="1:200" ht="18" customHeight="1">
      <c r="B8" s="1077" t="s">
        <v>439</v>
      </c>
      <c r="C8" s="1083" t="str">
        <f>CONCATENATE(INDEX(ENTRATE!D4:D1004,$J$2,))</f>
        <v>1</v>
      </c>
      <c r="D8" s="1084" t="s">
        <v>1282</v>
      </c>
      <c r="E8" s="1085"/>
      <c r="F8" s="1085"/>
      <c r="G8" s="1086"/>
      <c r="H8" s="12"/>
      <c r="I8" s="20"/>
      <c r="J8" s="1256">
        <v>1</v>
      </c>
    </row>
    <row r="9" spans="1:200" ht="18" customHeight="1">
      <c r="B9" s="1080" t="s">
        <v>110</v>
      </c>
      <c r="C9" s="1087">
        <f>CONCATENATE(INDEX(ENTRATE!E4:E1004,$J$2,))+0</f>
        <v>44197</v>
      </c>
      <c r="D9" s="1088"/>
      <c r="E9" s="1089"/>
      <c r="F9" s="1089"/>
      <c r="G9" s="1090"/>
      <c r="H9" s="12"/>
      <c r="I9" s="20"/>
      <c r="J9" s="1256">
        <v>2</v>
      </c>
    </row>
    <row r="10" spans="1:200" ht="8.25" customHeight="1">
      <c r="A10" s="304"/>
      <c r="B10" s="305"/>
      <c r="C10" s="303"/>
      <c r="D10" s="303"/>
      <c r="E10" s="306"/>
      <c r="F10" s="307"/>
      <c r="G10" s="308"/>
      <c r="H10" s="309"/>
    </row>
    <row r="11" spans="1:200" ht="15.75" customHeight="1">
      <c r="A11" s="304"/>
      <c r="B11" s="1508" t="s">
        <v>1241</v>
      </c>
      <c r="C11" s="1508"/>
      <c r="D11" s="1508"/>
      <c r="E11" s="1508"/>
      <c r="F11" s="1508"/>
      <c r="G11" s="1508"/>
      <c r="H11" s="122"/>
    </row>
    <row r="12" spans="1:200">
      <c r="A12" s="304"/>
      <c r="B12" s="1507" t="s">
        <v>1283</v>
      </c>
      <c r="C12" s="1507"/>
      <c r="D12" s="1507"/>
      <c r="E12" s="1507"/>
      <c r="F12" s="1507"/>
      <c r="G12" s="1507"/>
      <c r="H12" s="310"/>
    </row>
    <row r="13" spans="1:200" ht="8.25" customHeight="1">
      <c r="A13" s="304"/>
      <c r="B13" s="41"/>
      <c r="C13" s="41"/>
      <c r="D13" s="41"/>
      <c r="E13" s="41"/>
      <c r="F13" s="41"/>
      <c r="G13" s="41"/>
      <c r="H13" s="41"/>
    </row>
    <row r="14" spans="1:200" s="313" customFormat="1" ht="15.75">
      <c r="A14" s="311"/>
      <c r="B14" s="47" t="s">
        <v>741</v>
      </c>
      <c r="C14" s="47" t="s">
        <v>1472</v>
      </c>
      <c r="D14" s="312">
        <f>SUM(Personalizza!D6)</f>
        <v>2021</v>
      </c>
      <c r="I14" s="314"/>
      <c r="J14" s="1257"/>
      <c r="K14" s="1253" t="str">
        <f>CONCATENATE("/ P.A. ",D14)</f>
        <v>/ P.A. 2021</v>
      </c>
      <c r="L14" s="1258"/>
      <c r="M14" s="1258"/>
    </row>
    <row r="15" spans="1:200" ht="15">
      <c r="A15" s="304"/>
      <c r="B15" s="47" t="s">
        <v>741</v>
      </c>
      <c r="C15" s="47" t="str">
        <f>IF(Personalizza!D14=Personalizza!D646,"il D.A. Regione Sicilia n° 7753 del 28/12/2018 in particolare gli articoli 12, 13 e 14;","il Decreto n° 129 del 28/08/2018 in particolare gli articoli 12, 13 e 14;")</f>
        <v>il Decreto n° 129 del 28/08/2018 in particolare gli articoli 12, 13 e 14;</v>
      </c>
      <c r="D15" s="303"/>
      <c r="E15" s="303"/>
      <c r="F15" s="303"/>
      <c r="G15" s="303"/>
    </row>
    <row r="16" spans="1:200" ht="15">
      <c r="A16" s="642" t="s">
        <v>614</v>
      </c>
      <c r="B16" s="1345"/>
      <c r="C16" s="1506"/>
      <c r="D16" s="1506"/>
      <c r="E16" s="1506"/>
      <c r="F16" s="1506"/>
      <c r="G16" s="1506"/>
      <c r="H16" s="315"/>
    </row>
    <row r="17" spans="1:11" ht="15">
      <c r="A17" s="642" t="s">
        <v>614</v>
      </c>
      <c r="B17" s="1345"/>
      <c r="C17" s="1506"/>
      <c r="D17" s="1506"/>
      <c r="E17" s="1506"/>
      <c r="F17" s="1506"/>
      <c r="G17" s="1506"/>
      <c r="H17" s="315"/>
    </row>
    <row r="18" spans="1:11" ht="12.75" customHeight="1">
      <c r="A18" s="304"/>
      <c r="B18" s="41"/>
      <c r="C18" s="41"/>
      <c r="D18" s="41"/>
      <c r="E18" s="41"/>
      <c r="F18" s="41"/>
      <c r="G18" s="41"/>
      <c r="H18" s="41"/>
    </row>
    <row r="19" spans="1:11" ht="15.75">
      <c r="A19" s="304"/>
      <c r="B19" s="1508" t="s">
        <v>1284</v>
      </c>
      <c r="C19" s="1508"/>
      <c r="D19" s="1508"/>
      <c r="E19" s="1508"/>
      <c r="F19" s="1508"/>
      <c r="G19" s="1508"/>
      <c r="H19" s="122"/>
    </row>
    <row r="20" spans="1:11" ht="15.75">
      <c r="B20" s="1194" t="s">
        <v>1961</v>
      </c>
      <c r="C20" s="194"/>
      <c r="D20" s="320"/>
      <c r="E20" s="318"/>
      <c r="F20" s="318"/>
      <c r="G20" s="318"/>
      <c r="H20" s="194"/>
      <c r="J20" s="1259"/>
    </row>
    <row r="21" spans="1:11" ht="15.75">
      <c r="B21" s="1193"/>
      <c r="C21" s="1192" t="s">
        <v>1286</v>
      </c>
      <c r="D21" s="1526" t="str">
        <f>CONCATENATE("€ ",K21)</f>
        <v>€ 100</v>
      </c>
      <c r="E21" s="1526"/>
      <c r="F21" s="1211"/>
      <c r="G21" s="1212"/>
      <c r="H21" s="194"/>
      <c r="J21" s="1256">
        <v>4</v>
      </c>
      <c r="K21" s="1260" t="str">
        <f>CONCATENATE(INDEX(ENTRATE!G4:G1004,$J$2,))</f>
        <v>100</v>
      </c>
    </row>
    <row r="22" spans="1:11" ht="9.9499999999999993" customHeight="1">
      <c r="B22" s="1194"/>
      <c r="C22" s="1195"/>
      <c r="D22" s="1213"/>
      <c r="E22" s="1214"/>
      <c r="F22" s="1214"/>
      <c r="G22" s="1214"/>
      <c r="H22" s="194"/>
      <c r="J22" s="1259"/>
    </row>
    <row r="23" spans="1:11" ht="15.75">
      <c r="B23" s="1196"/>
      <c r="C23" s="1192" t="s">
        <v>1962</v>
      </c>
      <c r="D23" s="1210" t="str">
        <f>CONCATENATE(INDEX(ENTRATE!L4:L1004,$J$2,))</f>
        <v>Statale</v>
      </c>
      <c r="E23" s="1209"/>
      <c r="F23" s="1209"/>
      <c r="G23" s="1212"/>
      <c r="H23" s="194"/>
      <c r="J23" s="1259"/>
    </row>
    <row r="24" spans="1:11" ht="9.9499999999999993" customHeight="1">
      <c r="B24" s="1194"/>
      <c r="C24" s="1195"/>
      <c r="D24" s="1213"/>
      <c r="E24" s="1214"/>
      <c r="F24" s="1214"/>
      <c r="G24" s="1214"/>
      <c r="H24" s="194"/>
      <c r="J24" s="1259"/>
    </row>
    <row r="25" spans="1:11" ht="15">
      <c r="B25" s="1197"/>
      <c r="C25" s="1192" t="s">
        <v>1291</v>
      </c>
      <c r="D25" s="1210" t="str">
        <f>CONCATENATE(INDEX(ENTRATE!M4:M1004,$J$2,))</f>
        <v>Infruttifera</v>
      </c>
      <c r="E25" s="1209"/>
      <c r="F25" s="1209"/>
      <c r="G25" s="1212"/>
      <c r="H25" s="194"/>
      <c r="J25" s="1259">
        <v>12</v>
      </c>
    </row>
    <row r="26" spans="1:11" ht="9.9499999999999993" customHeight="1">
      <c r="B26" s="1194"/>
      <c r="C26" s="1195"/>
      <c r="D26" s="1213"/>
      <c r="E26" s="1214"/>
      <c r="F26" s="1214"/>
      <c r="G26" s="1214"/>
      <c r="H26" s="194"/>
      <c r="J26" s="1259"/>
    </row>
    <row r="27" spans="1:11" ht="32.25" customHeight="1">
      <c r="B27" s="1197"/>
      <c r="C27" s="1198" t="s">
        <v>1288</v>
      </c>
      <c r="D27" s="1524" t="str">
        <f>CONCATENATE(INDEX(ENTRATE!K4:K1004,$J$2,))</f>
        <v>MIUR</v>
      </c>
      <c r="E27" s="1524"/>
      <c r="F27" s="1524"/>
      <c r="G27" s="1525"/>
      <c r="H27" s="194" t="s">
        <v>1289</v>
      </c>
      <c r="J27" s="1259">
        <v>8</v>
      </c>
    </row>
    <row r="28" spans="1:11" ht="9.9499999999999993" customHeight="1">
      <c r="B28" s="1195"/>
      <c r="C28" s="1199"/>
      <c r="D28" s="1215"/>
      <c r="E28" s="1215"/>
      <c r="F28" s="1215"/>
      <c r="G28" s="1215"/>
      <c r="H28" s="194"/>
      <c r="J28" s="1259"/>
    </row>
    <row r="29" spans="1:11" ht="15">
      <c r="B29" s="1200"/>
      <c r="C29" s="1201" t="s">
        <v>1018</v>
      </c>
      <c r="D29" s="319" t="str">
        <f>CONCATENATE(INDEX(ENTRATE!H4:H1004,$J$2,))</f>
        <v>03 / 01    Dotazione ordinaria</v>
      </c>
      <c r="E29" s="1222"/>
      <c r="F29" s="1222"/>
      <c r="G29" s="1223"/>
      <c r="H29" s="194" t="s">
        <v>739</v>
      </c>
      <c r="J29" s="1259">
        <v>5</v>
      </c>
    </row>
    <row r="30" spans="1:11" ht="15">
      <c r="B30" s="1202"/>
      <c r="C30" s="1203" t="str">
        <f>IF(K30&gt;0,"sottovoce"," ")</f>
        <v xml:space="preserve"> </v>
      </c>
      <c r="D30" s="321" t="str">
        <f>CONCATENATE(INDEX(ENTRATE!I4:I1004,$J$2,))</f>
        <v/>
      </c>
      <c r="E30" s="322" t="str">
        <f>CONCATENATE(INDEX(ENTRATE!J4:J1004,$J$2,))</f>
        <v/>
      </c>
      <c r="F30" s="1224"/>
      <c r="G30" s="1225"/>
      <c r="H30" s="194" t="s">
        <v>739</v>
      </c>
      <c r="J30" s="1261" t="s">
        <v>1287</v>
      </c>
      <c r="K30" s="1262">
        <f>LEN(D30)</f>
        <v>0</v>
      </c>
    </row>
    <row r="31" spans="1:11" ht="9.9499999999999993" customHeight="1">
      <c r="B31" s="1195"/>
      <c r="C31" s="1199"/>
      <c r="D31" s="1215"/>
      <c r="E31" s="1215"/>
      <c r="F31" s="1215"/>
      <c r="G31" s="1215"/>
      <c r="H31" s="194"/>
      <c r="J31" s="1259"/>
    </row>
    <row r="32" spans="1:11" ht="51" customHeight="1">
      <c r="B32" s="1204"/>
      <c r="C32" s="1205" t="s">
        <v>1285</v>
      </c>
      <c r="D32" s="1515" t="str">
        <f>CONCATENATE(INDEX(ENTRATE!F4:F1004,$J$2,))</f>
        <v>Funzionamento ordinario</v>
      </c>
      <c r="E32" s="1515"/>
      <c r="F32" s="1515"/>
      <c r="G32" s="1516"/>
      <c r="H32" s="193" t="s">
        <v>739</v>
      </c>
      <c r="J32" s="1256">
        <v>3</v>
      </c>
    </row>
    <row r="33" spans="1:14" ht="9.9499999999999993" customHeight="1">
      <c r="A33" s="304"/>
      <c r="B33" s="1206"/>
      <c r="C33" s="1206"/>
      <c r="D33" s="1206"/>
      <c r="E33" s="1206"/>
      <c r="F33" s="1206"/>
      <c r="G33" s="1206"/>
      <c r="H33" s="316"/>
    </row>
    <row r="34" spans="1:14" ht="15">
      <c r="B34" s="1197"/>
      <c r="C34" s="1192" t="s">
        <v>1964</v>
      </c>
      <c r="D34" s="1210" t="str">
        <f>CONCATENATE(INDEX(ENTRATE!N4:N1004,$J$2,))</f>
        <v>Regolarizzazione Accredito Banca d'Italia</v>
      </c>
      <c r="E34" s="1209"/>
      <c r="F34" s="1209"/>
      <c r="G34" s="1212"/>
      <c r="H34" s="194"/>
      <c r="J34" s="1259">
        <v>11</v>
      </c>
    </row>
    <row r="35" spans="1:14" ht="9.9499999999999993" customHeight="1">
      <c r="B35" s="1194"/>
      <c r="C35" s="1195"/>
      <c r="D35" s="1213"/>
      <c r="E35" s="1214"/>
      <c r="F35" s="1214"/>
      <c r="G35" s="1214"/>
      <c r="H35" s="194"/>
      <c r="J35" s="1259"/>
    </row>
    <row r="36" spans="1:14" ht="15">
      <c r="B36" s="1200"/>
      <c r="C36" s="1207" t="s">
        <v>1959</v>
      </c>
      <c r="D36" s="1219" t="str">
        <f>CONCATENATE(INDEX(ENTRATE!O4:O1004,$J$2,))</f>
        <v>Esente Bollo</v>
      </c>
      <c r="E36" s="1216"/>
      <c r="F36" s="1216"/>
      <c r="G36" s="1217"/>
      <c r="H36" s="194"/>
      <c r="J36" s="1259">
        <v>9</v>
      </c>
    </row>
    <row r="37" spans="1:14" ht="15">
      <c r="B37" s="1202"/>
      <c r="C37" s="1208" t="s">
        <v>8</v>
      </c>
      <c r="D37" s="1220" t="str">
        <f>CONCATENATE(INDEX(ENTRATE!P4:P1004,$J$2,))</f>
        <v>Finanziamenti dello Stato</v>
      </c>
      <c r="E37" s="1218"/>
      <c r="F37" s="1218"/>
      <c r="G37" s="1221"/>
      <c r="H37" s="194"/>
      <c r="J37" s="1259">
        <v>10</v>
      </c>
    </row>
    <row r="38" spans="1:14" ht="9.9499999999999993" customHeight="1"/>
    <row r="39" spans="1:14">
      <c r="B39" s="324" t="s">
        <v>1963</v>
      </c>
      <c r="C39" s="324"/>
      <c r="D39" s="325"/>
      <c r="E39" s="325"/>
      <c r="F39" s="55"/>
      <c r="G39" s="326"/>
      <c r="J39" s="1256"/>
    </row>
    <row r="40" spans="1:14">
      <c r="B40" s="1226"/>
      <c r="C40" s="327" t="s">
        <v>1292</v>
      </c>
      <c r="D40" s="328"/>
      <c r="E40" s="329"/>
      <c r="F40" s="330"/>
      <c r="G40" s="331"/>
      <c r="J40" s="1256"/>
    </row>
    <row r="41" spans="1:14">
      <c r="B41" s="332"/>
      <c r="C41" s="333"/>
      <c r="D41" s="334" t="str">
        <f>CONCATENATE(INDEX(ENTRATE!R4:R1004,$J$2,))</f>
        <v>A02 - 3  Funzionamento Amministrativo</v>
      </c>
      <c r="E41" s="55"/>
      <c r="F41" s="55"/>
      <c r="G41" s="335"/>
      <c r="H41" s="10" t="s">
        <v>739</v>
      </c>
      <c r="J41" s="1256">
        <v>13</v>
      </c>
    </row>
    <row r="42" spans="1:14" ht="15.75">
      <c r="B42" s="683"/>
      <c r="C42" s="333" t="s">
        <v>1286</v>
      </c>
      <c r="D42" s="1503" t="str">
        <f>CONCATENATE("€ ",K42)</f>
        <v>€ 100</v>
      </c>
      <c r="E42" s="1502"/>
      <c r="F42" s="55"/>
      <c r="G42" s="335"/>
      <c r="H42" s="10" t="s">
        <v>739</v>
      </c>
      <c r="J42" s="1256">
        <v>14</v>
      </c>
      <c r="K42" s="1260" t="str">
        <f>CONCATENATE(INDEX(ENTRATE!S4:S1004,$J$2,))</f>
        <v>100</v>
      </c>
    </row>
    <row r="43" spans="1:14">
      <c r="B43" s="332"/>
      <c r="C43" s="336" t="s">
        <v>1293</v>
      </c>
      <c r="D43" s="337" t="str">
        <f>CONCATENATE(INDEX(ENTRATE!T4:T1004,$J$2,))</f>
        <v>VARI    tipo/conto/sottoconto</v>
      </c>
      <c r="E43" s="338"/>
      <c r="F43" s="338"/>
      <c r="G43" s="339"/>
      <c r="H43" s="10" t="s">
        <v>739</v>
      </c>
      <c r="J43" s="1256">
        <v>15</v>
      </c>
    </row>
    <row r="44" spans="1:14">
      <c r="B44" s="332"/>
      <c r="C44" s="333"/>
      <c r="D44" s="334" t="str">
        <f>CONCATENATE(INDEX(ENTRATE!U4:U1004,$J$2,))</f>
        <v>R - R98  Fondo di riserva</v>
      </c>
      <c r="E44" s="55"/>
      <c r="F44" s="55"/>
      <c r="G44" s="335"/>
      <c r="H44" s="10" t="s">
        <v>739</v>
      </c>
      <c r="J44" s="1256">
        <v>16</v>
      </c>
    </row>
    <row r="45" spans="1:14" ht="15.75">
      <c r="B45" s="332"/>
      <c r="C45" s="333" t="s">
        <v>1286</v>
      </c>
      <c r="D45" s="1502" t="str">
        <f>CONCATENATE("€ ",K45)</f>
        <v>€ 0</v>
      </c>
      <c r="E45" s="1502"/>
      <c r="F45" s="55"/>
      <c r="G45" s="335"/>
      <c r="H45" s="10" t="s">
        <v>739</v>
      </c>
      <c r="J45" s="1256">
        <v>17</v>
      </c>
      <c r="K45" s="1260" t="str">
        <f>CONCATENATE(INDEX(ENTRATE!V4:V1004,$J$2,))</f>
        <v>0</v>
      </c>
      <c r="N45" s="340"/>
    </row>
    <row r="46" spans="1:14">
      <c r="B46" s="332"/>
      <c r="C46" s="336" t="s">
        <v>1293</v>
      </c>
      <c r="D46" s="337" t="str">
        <f>CONCATENATE(INDEX(ENTRATE!W4:W1004,$J$2,))</f>
        <v/>
      </c>
      <c r="E46" s="338"/>
      <c r="F46" s="338"/>
      <c r="G46" s="339"/>
      <c r="H46" s="10" t="s">
        <v>739</v>
      </c>
      <c r="J46" s="1256">
        <v>18</v>
      </c>
    </row>
    <row r="47" spans="1:14">
      <c r="B47" s="332"/>
      <c r="C47" s="333"/>
      <c r="D47" s="334" t="str">
        <f>CONCATENATE(INDEX(ENTRATE!X4:X1004,$J$2,))</f>
        <v/>
      </c>
      <c r="E47" s="55"/>
      <c r="F47" s="55"/>
      <c r="G47" s="335"/>
      <c r="H47" s="10" t="s">
        <v>739</v>
      </c>
      <c r="J47" s="1256">
        <v>19</v>
      </c>
    </row>
    <row r="48" spans="1:14" ht="15.75">
      <c r="B48" s="332"/>
      <c r="C48" s="333" t="s">
        <v>1286</v>
      </c>
      <c r="D48" s="1502" t="str">
        <f>CONCATENATE("€ ",K48)</f>
        <v>€ 0</v>
      </c>
      <c r="E48" s="1502"/>
      <c r="F48" s="55"/>
      <c r="G48" s="335"/>
      <c r="H48" s="10" t="s">
        <v>739</v>
      </c>
      <c r="J48" s="1256">
        <v>20</v>
      </c>
      <c r="K48" s="1260" t="str">
        <f>CONCATENATE(INDEX(ENTRATE!Y4:Y1004,$J$2,))</f>
        <v>0</v>
      </c>
    </row>
    <row r="49" spans="2:13">
      <c r="B49" s="332"/>
      <c r="C49" s="336" t="s">
        <v>1293</v>
      </c>
      <c r="D49" s="341" t="str">
        <f>CONCATENATE(INDEX(ENTRATE!Z4:Z1004,$J$2,))</f>
        <v/>
      </c>
      <c r="E49" s="338"/>
      <c r="F49" s="338"/>
      <c r="G49" s="339"/>
      <c r="H49" s="10" t="s">
        <v>739</v>
      </c>
      <c r="J49" s="1256">
        <v>21</v>
      </c>
    </row>
    <row r="50" spans="2:13">
      <c r="B50" s="332"/>
      <c r="C50" s="333"/>
      <c r="D50" s="342" t="str">
        <f>CONCATENATE(INDEX(ENTRATE!AA4:AA1004,$J$2,))</f>
        <v/>
      </c>
      <c r="E50" s="55"/>
      <c r="F50" s="55"/>
      <c r="G50" s="335"/>
      <c r="H50" s="10" t="s">
        <v>739</v>
      </c>
      <c r="J50" s="1256">
        <v>22</v>
      </c>
    </row>
    <row r="51" spans="2:13" ht="15.75">
      <c r="B51" s="332"/>
      <c r="C51" s="333" t="s">
        <v>1286</v>
      </c>
      <c r="D51" s="1502" t="str">
        <f>CONCATENATE("€ ",K51)</f>
        <v>€ 0</v>
      </c>
      <c r="E51" s="1502"/>
      <c r="F51" s="55"/>
      <c r="G51" s="335"/>
      <c r="H51" s="10" t="s">
        <v>739</v>
      </c>
      <c r="J51" s="1256">
        <v>23</v>
      </c>
      <c r="K51" s="1263" t="str">
        <f>CONCATENATE(INDEX(ENTRATE!AB4:AB1004,$J$2,))</f>
        <v>0</v>
      </c>
    </row>
    <row r="52" spans="2:13">
      <c r="B52" s="332"/>
      <c r="C52" s="336" t="s">
        <v>1293</v>
      </c>
      <c r="D52" s="343" t="str">
        <f>CONCATENATE(INDEX(ENTRATE!AC4:AC1004,$J$2,))</f>
        <v/>
      </c>
      <c r="E52" s="338"/>
      <c r="F52" s="338"/>
      <c r="G52" s="339"/>
      <c r="H52" s="10" t="s">
        <v>739</v>
      </c>
      <c r="J52" s="1256">
        <v>24</v>
      </c>
    </row>
    <row r="53" spans="2:13">
      <c r="B53" s="332"/>
      <c r="C53" s="333"/>
      <c r="D53" s="344" t="str">
        <f>CONCATENATE(INDEX(ENTRATE!AD4:AD1004,$J$2,))</f>
        <v/>
      </c>
      <c r="E53" s="55"/>
      <c r="F53" s="55"/>
      <c r="G53" s="335"/>
      <c r="H53" s="10" t="s">
        <v>739</v>
      </c>
      <c r="J53" s="1256">
        <v>25</v>
      </c>
    </row>
    <row r="54" spans="2:13" ht="15.75">
      <c r="B54" s="332"/>
      <c r="C54" s="333" t="s">
        <v>1286</v>
      </c>
      <c r="D54" s="1502" t="str">
        <f>CONCATENATE("€ ",K54)</f>
        <v>€ 0</v>
      </c>
      <c r="E54" s="1502"/>
      <c r="F54" s="55"/>
      <c r="G54" s="335"/>
      <c r="H54" s="10" t="s">
        <v>739</v>
      </c>
      <c r="J54" s="1256">
        <v>26</v>
      </c>
      <c r="K54" s="1263" t="str">
        <f>CONCATENATE(INDEX(ENTRATE!AE4:AE1004,$J$2,))</f>
        <v>0</v>
      </c>
    </row>
    <row r="55" spans="2:13">
      <c r="B55" s="345"/>
      <c r="C55" s="151" t="s">
        <v>1293</v>
      </c>
      <c r="D55" s="346" t="str">
        <f>CONCATENATE(INDEX(ENTRATE!AF4:AF1004,$J$2,))</f>
        <v/>
      </c>
      <c r="E55" s="317"/>
      <c r="F55" s="317"/>
      <c r="G55" s="323"/>
      <c r="H55" s="10" t="s">
        <v>739</v>
      </c>
      <c r="J55" s="1256">
        <v>27</v>
      </c>
    </row>
    <row r="56" spans="2:13" ht="5.25" customHeight="1">
      <c r="B56" s="333"/>
      <c r="C56" s="333"/>
      <c r="D56" s="333"/>
      <c r="E56" s="333"/>
      <c r="F56" s="333"/>
      <c r="G56" s="333"/>
      <c r="J56" s="1256"/>
    </row>
    <row r="57" spans="2:13" ht="12.75" customHeight="1">
      <c r="B57" s="347"/>
      <c r="C57" s="347"/>
      <c r="D57" s="303"/>
      <c r="E57" s="348"/>
      <c r="F57" s="349" t="s">
        <v>765</v>
      </c>
      <c r="G57" s="348"/>
      <c r="K57" s="1264">
        <f>IF(D29=ENTRATE!H1027,2,IF(D29=ENTRATE!H1028,2,IF(D29=ENTRATE!H1029,2,IF(D29=ENTRATE!H1030,2,0))))</f>
        <v>0</v>
      </c>
    </row>
    <row r="58" spans="2:13" ht="12.75" customHeight="1">
      <c r="B58" s="303"/>
      <c r="C58" s="350"/>
      <c r="D58" s="350"/>
      <c r="E58" s="348"/>
      <c r="F58" s="349" t="str">
        <f>REPT(Personalizza!D17,1)</f>
        <v>Sig.ra Roberta Angela Mpscardi</v>
      </c>
      <c r="G58" s="348"/>
      <c r="K58" s="1264">
        <f>IF(D29=ENTRATE!H1033,3,IF(D29=ENTRATE!H1034,3,IF(D29=ENTRATE!H1035,3,IF(D29=ENTRATE!H1036,3,0))))</f>
        <v>3</v>
      </c>
    </row>
    <row r="59" spans="2:13" ht="12.75" customHeight="1">
      <c r="B59" s="584" t="s">
        <v>1294</v>
      </c>
      <c r="C59" s="351"/>
      <c r="D59" s="352"/>
      <c r="E59" s="303"/>
      <c r="F59" s="186" t="str">
        <f>IF(Personalizza!D18=Personalizza!D627,Personalizza!D633,IF(Personalizza!D18=Personalizza!D628,Personalizza!D633," "))</f>
        <v>Firma autografa omessa ai sensi</v>
      </c>
      <c r="G59" s="303"/>
      <c r="K59" s="1264">
        <f>IF(D29=ENTRATE!H1039,4,IF(D29=ENTRATE!H1040,4,IF(D29=ENTRATE!H1041,4,IF(D29=ENTRATE!H1042,4,IF(D29=ENTRATE!H1043,4,IF(D29=ENTRATE!H1044,4,0))))))</f>
        <v>0</v>
      </c>
    </row>
    <row r="60" spans="2:13" ht="20.100000000000001" customHeight="1">
      <c r="B60" s="353"/>
      <c r="C60" s="577" t="s">
        <v>1295</v>
      </c>
      <c r="D60" s="682" t="str">
        <f>CONCATENATE(INDEX(ENTRATE!AG4:AG1004,$J$2,))</f>
        <v/>
      </c>
      <c r="E60" s="303"/>
      <c r="F60" s="354" t="str">
        <f>IF(Personalizza!D18=Personalizza!D627,Personalizza!D634,IF(Personalizza!D18=Personalizza!D628,Personalizza!D634," "))</f>
        <v>e per gli effetti dell'art. 3, c. 2, D. Lgs. n. 39/1993</v>
      </c>
      <c r="G60" s="303"/>
      <c r="K60" s="1264">
        <f>IF(D29=ENTRATE!H1047,5,IF(D29=ENTRATE!H1048,5,IF(D29=ENTRATE!H1049,5,IF(D29=ENTRATE!H1050,5,0))))</f>
        <v>0</v>
      </c>
    </row>
    <row r="61" spans="2:13" ht="19.5" customHeight="1">
      <c r="B61" s="578"/>
      <c r="C61" s="579"/>
      <c r="D61" s="580" t="str">
        <f>IF(J61=J64,"Variazione con delibera del CDI n° _________",IF(J61=J65,"Variazione su Entrate finalizzate n° _________","Entrata prevista nel Programma Annuale "))</f>
        <v xml:space="preserve">Entrata prevista nel Programma Annuale </v>
      </c>
      <c r="E61" s="303"/>
      <c r="F61" s="303"/>
      <c r="G61" s="303"/>
      <c r="J61" s="1253" t="str">
        <f>CONCATENATE(INDEX(ENTRATE!Q4:Q1004,$J$2,))</f>
        <v>No, Previsto nel Programma Annuale</v>
      </c>
      <c r="K61" s="1264">
        <f>IF(D29=ENTRATE!H1053,6,IF(D29=ENTRATE!H1054,6,IF(D29=ENTRATE!H1055,6,IF(D29=ENTRATE!H1056,6,0))))</f>
        <v>0</v>
      </c>
    </row>
    <row r="62" spans="2:13" ht="20.100000000000001" customHeight="1">
      <c r="B62" s="355" t="s">
        <v>1296</v>
      </c>
      <c r="C62" s="734" t="str">
        <f>CONCATENATE("€ ",M62)</f>
        <v>€ 0</v>
      </c>
      <c r="D62" s="735" t="str">
        <f>CONCATENATE("n° ",L62)</f>
        <v xml:space="preserve">n° </v>
      </c>
      <c r="E62" s="333"/>
      <c r="F62" s="356"/>
      <c r="G62" s="303"/>
      <c r="K62" s="1264">
        <f>IF(D29=ENTRATE!H1059,7,IF(D29=ENTRATE!H1060,7,IF(D29=ENTRATE!H1061,7,IF(D29=ENTRATE!H1062,7,0))))</f>
        <v>0</v>
      </c>
      <c r="L62" s="1254" t="str">
        <f>CONCATENATE(INDEX(ENTRATE!AH4:AH1004,$J$2,))</f>
        <v/>
      </c>
      <c r="M62" s="1254" t="str">
        <f>CONCATENATE(INDEX(ENTRATE!AI4:AI1004,$J$2,))</f>
        <v>0</v>
      </c>
    </row>
    <row r="63" spans="2:13" ht="20.100000000000001" customHeight="1">
      <c r="B63" s="355" t="s">
        <v>1296</v>
      </c>
      <c r="C63" s="734" t="str">
        <f>CONCATENATE("€ ",M63)</f>
        <v xml:space="preserve">€ </v>
      </c>
      <c r="D63" s="735" t="str">
        <f>CONCATENATE("n° ",L63)</f>
        <v xml:space="preserve">n° </v>
      </c>
      <c r="E63" s="333"/>
      <c r="F63" s="333"/>
      <c r="G63" s="303"/>
      <c r="J63" s="1265" t="s">
        <v>1297</v>
      </c>
      <c r="K63" s="1264">
        <f>IF(D29=ENTRATE!H1065,8,IF(D29=ENTRATE!H1066,8,0))</f>
        <v>0</v>
      </c>
      <c r="L63" s="1254" t="str">
        <f>CONCATENATE(INDEX(ENTRATE!AJ4:AJ1004,$J$2,))</f>
        <v/>
      </c>
      <c r="M63" s="1254" t="str">
        <f>CONCATENATE(INDEX(ENTRATE!AK4:AK1004,$J$2,))</f>
        <v/>
      </c>
    </row>
    <row r="64" spans="2:13" ht="20.100000000000001" customHeight="1">
      <c r="B64" s="355" t="s">
        <v>1296</v>
      </c>
      <c r="C64" s="734" t="str">
        <f>CONCATENATE("€ ",M64)</f>
        <v xml:space="preserve">€ </v>
      </c>
      <c r="D64" s="735" t="str">
        <f>CONCATENATE("n° ",L64)</f>
        <v xml:space="preserve">n° </v>
      </c>
      <c r="E64" s="333"/>
      <c r="F64" s="356"/>
      <c r="G64" s="303"/>
      <c r="J64" s="1265" t="s">
        <v>821</v>
      </c>
      <c r="K64" s="1264">
        <f>IF(D29=ENTRATE!H1068,9,0)</f>
        <v>0</v>
      </c>
      <c r="L64" s="1254" t="str">
        <f>CONCATENATE(INDEX(ENTRATE!AL4:AL1004,$J$2,))</f>
        <v/>
      </c>
      <c r="M64" s="1254" t="str">
        <f>CONCATENATE(INDEX(ENTRATE!AM4:AM1004,$J$2,))</f>
        <v/>
      </c>
    </row>
    <row r="65" spans="1:13" ht="20.100000000000001" customHeight="1">
      <c r="B65" s="357" t="s">
        <v>1296</v>
      </c>
      <c r="C65" s="734" t="str">
        <f>CONCATENATE("€ ",M65)</f>
        <v xml:space="preserve">€ </v>
      </c>
      <c r="D65" s="735" t="str">
        <f>CONCATENATE("n° ",L65)</f>
        <v xml:space="preserve">n° </v>
      </c>
      <c r="E65" s="333"/>
      <c r="F65" s="333"/>
      <c r="G65" s="303"/>
      <c r="J65" s="1265" t="s">
        <v>1624</v>
      </c>
      <c r="K65" s="1264">
        <f>SUM(K57:K64)</f>
        <v>3</v>
      </c>
      <c r="L65" s="1254" t="str">
        <f>CONCATENATE(INDEX(ENTRATE!AN4:AN1004,$J$2,))</f>
        <v/>
      </c>
      <c r="M65" s="1254" t="str">
        <f>CONCATENATE(INDEX(ENTRATE!AO4:AO1004,$J$2,))</f>
        <v/>
      </c>
    </row>
    <row r="66" spans="1:13">
      <c r="B66" s="191"/>
      <c r="C66" s="44"/>
      <c r="D66" s="28"/>
      <c r="E66" s="28"/>
      <c r="F66" s="44"/>
      <c r="H66" s="28"/>
      <c r="J66" s="1266"/>
    </row>
    <row r="67" spans="1:13">
      <c r="B67" s="44"/>
      <c r="C67" s="44"/>
      <c r="D67" s="44"/>
      <c r="E67" s="28"/>
      <c r="F67" s="44"/>
      <c r="H67" s="28"/>
      <c r="J67" s="1266"/>
    </row>
    <row r="68" spans="1:13">
      <c r="B68" s="191"/>
      <c r="C68" s="44"/>
      <c r="D68" s="28"/>
      <c r="E68" s="28"/>
      <c r="F68" s="44"/>
      <c r="G68" s="28"/>
      <c r="H68" s="28"/>
      <c r="J68" s="1266"/>
    </row>
    <row r="69" spans="1:13">
      <c r="B69" s="28"/>
      <c r="C69" s="44"/>
      <c r="D69" s="44"/>
      <c r="E69" s="44"/>
      <c r="F69" s="44"/>
      <c r="G69" s="28"/>
      <c r="H69" s="28"/>
      <c r="J69" s="1266"/>
    </row>
    <row r="70" spans="1:13">
      <c r="B70" s="28"/>
      <c r="C70" s="44"/>
      <c r="D70" s="44"/>
      <c r="E70" s="44"/>
      <c r="F70" s="44"/>
      <c r="G70" s="28"/>
      <c r="J70" s="1266"/>
    </row>
    <row r="71" spans="1:13">
      <c r="B71" s="28"/>
      <c r="C71" s="44"/>
      <c r="D71" s="44"/>
      <c r="E71" s="44"/>
      <c r="F71" s="44"/>
      <c r="G71" s="28"/>
    </row>
    <row r="72" spans="1:13">
      <c r="B72" s="28"/>
      <c r="C72" s="28"/>
      <c r="D72" s="28"/>
      <c r="E72" s="28"/>
      <c r="F72" s="28"/>
      <c r="G72" s="28"/>
    </row>
    <row r="74" spans="1:13" ht="12.75" customHeight="1">
      <c r="B74" s="28"/>
      <c r="C74" s="28"/>
      <c r="D74" s="28"/>
      <c r="E74" s="28"/>
      <c r="F74" s="28"/>
      <c r="G74" s="28"/>
      <c r="H74" s="28"/>
    </row>
    <row r="77" spans="1:13" ht="12.75" customHeight="1">
      <c r="B77" s="358"/>
      <c r="C77" s="185"/>
      <c r="D77" s="185"/>
      <c r="E77" s="20"/>
      <c r="F77" s="20"/>
      <c r="G77" s="20"/>
      <c r="H77" s="20"/>
    </row>
    <row r="78" spans="1:13" ht="12.75" customHeight="1">
      <c r="B78" s="160"/>
    </row>
    <row r="80" spans="1:13" ht="17.25" customHeight="1">
      <c r="A80" s="187"/>
    </row>
    <row r="81" ht="15.75" customHeight="1"/>
  </sheetData>
  <sheetProtection password="C6CC" sheet="1" objects="1" scenarios="1" selectLockedCells="1" autoFilter="0"/>
  <mergeCells count="20">
    <mergeCell ref="D32:G32"/>
    <mergeCell ref="A1:A2"/>
    <mergeCell ref="B2:G2"/>
    <mergeCell ref="B5:G5"/>
    <mergeCell ref="B19:G19"/>
    <mergeCell ref="D27:G27"/>
    <mergeCell ref="D21:E21"/>
    <mergeCell ref="C16:G16"/>
    <mergeCell ref="N2:P2"/>
    <mergeCell ref="N4:P6"/>
    <mergeCell ref="C17:G17"/>
    <mergeCell ref="B12:G12"/>
    <mergeCell ref="B11:G11"/>
    <mergeCell ref="B4:G4"/>
    <mergeCell ref="B6:G6"/>
    <mergeCell ref="D54:E54"/>
    <mergeCell ref="D42:E42"/>
    <mergeCell ref="D45:E45"/>
    <mergeCell ref="D48:E48"/>
    <mergeCell ref="D51:E51"/>
  </mergeCells>
  <phoneticPr fontId="28" type="noConversion"/>
  <conditionalFormatting sqref="B21 N2 B11:H12 B19:H19 B14:C15 B32 D14 B33:H33">
    <cfRule type="expression" dxfId="256" priority="21" stopIfTrue="1">
      <formula>$GR$4=1</formula>
    </cfRule>
  </conditionalFormatting>
  <conditionalFormatting sqref="F57:F58 C44 C46">
    <cfRule type="expression" dxfId="255" priority="2" stopIfTrue="1">
      <formula>$GE$4=2</formula>
    </cfRule>
  </conditionalFormatting>
  <conditionalFormatting sqref="C54:C55">
    <cfRule type="expression" dxfId="254" priority="3" stopIfTrue="1">
      <formula>$GE$4=2</formula>
    </cfRule>
    <cfRule type="expression" dxfId="253" priority="4" stopIfTrue="1">
      <formula>$D$54&gt;0</formula>
    </cfRule>
  </conditionalFormatting>
  <conditionalFormatting sqref="C51">
    <cfRule type="expression" dxfId="252" priority="5" stopIfTrue="1">
      <formula>$GE$4=2</formula>
    </cfRule>
    <cfRule type="expression" dxfId="251" priority="6" stopIfTrue="1">
      <formula>$D$51&gt;0</formula>
    </cfRule>
  </conditionalFormatting>
  <conditionalFormatting sqref="C47:C48">
    <cfRule type="expression" dxfId="250" priority="9" stopIfTrue="1">
      <formula>$GE$4=2</formula>
    </cfRule>
    <cfRule type="expression" dxfId="249" priority="10" stopIfTrue="1">
      <formula>$D$48&gt;0</formula>
    </cfRule>
  </conditionalFormatting>
  <conditionalFormatting sqref="C45">
    <cfRule type="expression" dxfId="248" priority="13" stopIfTrue="1">
      <formula>$GE$4=2</formula>
    </cfRule>
    <cfRule type="expression" dxfId="247" priority="14" stopIfTrue="1">
      <formula>$D$45&gt;0</formula>
    </cfRule>
  </conditionalFormatting>
  <conditionalFormatting sqref="D39:G55 D34:G37 E20:G32 D20:D22 D24:D32">
    <cfRule type="expression" dxfId="246" priority="34" stopIfTrue="1">
      <formula>$GQ$4=$GQ$5</formula>
    </cfRule>
  </conditionalFormatting>
  <conditionalFormatting sqref="C50">
    <cfRule type="expression" dxfId="245" priority="35" stopIfTrue="1">
      <formula>$D$51&gt;0</formula>
    </cfRule>
  </conditionalFormatting>
  <conditionalFormatting sqref="C53">
    <cfRule type="expression" dxfId="244" priority="36" stopIfTrue="1">
      <formula>$D$54&gt;0</formula>
    </cfRule>
  </conditionalFormatting>
  <conditionalFormatting sqref="A39:P65 O1:P37 N1:N19 N21:N37 A1:M37">
    <cfRule type="expression" dxfId="243" priority="19" stopIfTrue="1">
      <formula>$GE$4=2</formula>
    </cfRule>
  </conditionalFormatting>
  <conditionalFormatting sqref="D23">
    <cfRule type="expression" dxfId="242" priority="1" stopIfTrue="1">
      <formula>$GQ$4=$GQ$5</formula>
    </cfRule>
  </conditionalFormatting>
  <printOptions horizontalCentered="1"/>
  <pageMargins left="0.59055118110236227" right="0.59055118110236227" top="0.47244094488188981" bottom="0.59055118110236227" header="0.51181102362204722" footer="0.51181102362204722"/>
  <pageSetup paperSize="9" scale="79" orientation="portrait" r:id="rId1"/>
  <headerFooter alignWithMargins="0">
    <oddFooter>&amp;L&amp;F - N.A.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8" r:id="rId4" name="Drop Down 4">
              <controlPr defaultSize="0" print="0" autoLine="0" autoPict="0">
                <anchor moveWithCells="1">
                  <from>
                    <xdr:col>0</xdr:col>
                    <xdr:colOff>133350</xdr:colOff>
                    <xdr:row>1</xdr:row>
                    <xdr:rowOff>361950</xdr:rowOff>
                  </from>
                  <to>
                    <xdr:col>0</xdr:col>
                    <xdr:colOff>942975</xdr:colOff>
                    <xdr:row>2</xdr:row>
                    <xdr:rowOff>95250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tabColor indexed="13"/>
    <pageSetUpPr fitToPage="1"/>
  </sheetPr>
  <dimension ref="A1:IB1399"/>
  <sheetViews>
    <sheetView showGridLines="0" tabSelected="1" topLeftCell="C1" zoomScaleNormal="100" zoomScaleSheetLayoutView="100" workbookViewId="0">
      <pane xSplit="4" ySplit="3" topLeftCell="AF103" activePane="bottomRight" state="frozen"/>
      <selection activeCell="C1" sqref="C1"/>
      <selection pane="topRight" activeCell="G1" sqref="G1"/>
      <selection pane="bottomLeft" activeCell="C4" sqref="C4"/>
      <selection pane="bottomRight" activeCell="AM109" sqref="AM109"/>
    </sheetView>
  </sheetViews>
  <sheetFormatPr defaultColWidth="0" defaultRowHeight="12.75" customHeight="1"/>
  <cols>
    <col min="1" max="2" width="0" style="198" hidden="1" customWidth="1"/>
    <col min="3" max="3" width="1.28515625" style="198" customWidth="1"/>
    <col min="4" max="4" width="10.42578125" style="275" customWidth="1"/>
    <col min="5" max="5" width="11.28515625" style="269" bestFit="1" customWidth="1"/>
    <col min="6" max="6" width="37.7109375" style="200" customWidth="1"/>
    <col min="7" max="7" width="15.7109375" style="270" customWidth="1"/>
    <col min="8" max="8" width="20.7109375" style="200" customWidth="1"/>
    <col min="9" max="9" width="51.140625" style="201" customWidth="1"/>
    <col min="10" max="10" width="40.85546875" style="201" customWidth="1"/>
    <col min="11" max="11" width="24.7109375" style="201" customWidth="1"/>
    <col min="12" max="12" width="11.7109375" style="201" customWidth="1"/>
    <col min="13" max="13" width="42.5703125" customWidth="1"/>
    <col min="14" max="14" width="59.5703125" style="270" customWidth="1"/>
    <col min="15" max="16" width="24.28515625" style="201" customWidth="1"/>
    <col min="17" max="17" width="39.140625" style="200" customWidth="1"/>
    <col min="18" max="18" width="48.5703125" style="202" customWidth="1"/>
    <col min="19" max="19" width="27.42578125" style="202" customWidth="1"/>
    <col min="20" max="22" width="16.140625" style="203" customWidth="1"/>
    <col min="23" max="23" width="43.140625" style="202" customWidth="1"/>
    <col min="24" max="24" width="8.85546875" style="202" customWidth="1"/>
    <col min="25" max="25" width="11.85546875" style="202" customWidth="1"/>
    <col min="26" max="26" width="15.85546875" style="198" customWidth="1"/>
    <col min="27" max="27" width="14.7109375" style="198" customWidth="1"/>
    <col min="28" max="28" width="8.28515625" style="198" customWidth="1"/>
    <col min="29" max="29" width="15.140625" style="201" customWidth="1"/>
    <col min="30" max="30" width="21.7109375" style="201" customWidth="1"/>
    <col min="31" max="31" width="50.85546875" style="201" customWidth="1"/>
    <col min="32" max="33" width="12.42578125" style="201" customWidth="1"/>
    <col min="34" max="34" width="30.5703125" style="279" customWidth="1"/>
    <col min="35" max="35" width="10.42578125" style="202" customWidth="1"/>
    <col min="36" max="36" width="13" style="202" customWidth="1"/>
    <col min="37" max="37" width="10.42578125" style="201" customWidth="1"/>
    <col min="38" max="38" width="24.7109375" style="201" customWidth="1"/>
    <col min="39" max="40" width="16.140625" style="201" customWidth="1"/>
    <col min="41" max="41" width="19.140625" customWidth="1"/>
    <col min="42" max="42" width="15.28515625" style="198" customWidth="1"/>
    <col min="43" max="43" width="58.28515625" style="270" customWidth="1"/>
    <col min="44" max="44" width="15.85546875" style="270" customWidth="1"/>
    <col min="45" max="45" width="13.5703125" style="270" customWidth="1"/>
    <col min="46" max="46" width="20.42578125" style="198" customWidth="1"/>
    <col min="47" max="47" width="57.42578125" style="198" customWidth="1"/>
    <col min="48" max="49" width="23.85546875" customWidth="1"/>
    <col min="50" max="50" width="38.5703125" customWidth="1"/>
    <col min="51" max="54" width="11.85546875" style="198" customWidth="1"/>
    <col min="55" max="55" width="14.42578125" style="198" customWidth="1"/>
    <col min="56" max="57" width="16.140625" style="198" customWidth="1"/>
    <col min="58" max="58" width="15.28515625" style="198" customWidth="1"/>
    <col min="59" max="59" width="47.7109375" style="198" customWidth="1"/>
    <col min="60" max="60" width="15.28515625" style="198" customWidth="1"/>
    <col min="61" max="61" width="47.7109375" style="198" customWidth="1"/>
    <col min="62" max="62" width="15.28515625" style="198" customWidth="1"/>
    <col min="63" max="63" width="47.7109375" style="198" customWidth="1"/>
    <col min="64" max="64" width="15.28515625" style="198" customWidth="1"/>
    <col min="65" max="65" width="47.7109375" style="198" customWidth="1"/>
    <col min="66" max="66" width="10.7109375" style="636" customWidth="1"/>
    <col min="67" max="67" width="12" style="633" customWidth="1"/>
    <col min="68" max="72" width="16.7109375" style="198" customWidth="1"/>
    <col min="73" max="73" width="77.42578125" style="198" customWidth="1"/>
    <col min="74" max="74" width="6.28515625" style="198" customWidth="1"/>
    <col min="75" max="75" width="9" style="198" hidden="1" customWidth="1"/>
    <col min="76" max="16384" width="0" style="198" hidden="1"/>
  </cols>
  <sheetData>
    <row r="1" spans="3:236" ht="25.35" customHeight="1" thickTop="1">
      <c r="C1" s="215"/>
      <c r="D1" s="1527" t="str">
        <f>CONCATENATE("DETERMINE ",Personalizza!D6)</f>
        <v>DETERMINE 2021</v>
      </c>
      <c r="E1" s="1527"/>
      <c r="F1" s="1528"/>
      <c r="G1" s="1557" t="str">
        <f>CONCATENATE(Personalizza!D8)</f>
        <v>Istituto Comprensivo di Esine</v>
      </c>
      <c r="H1" s="1558"/>
      <c r="I1" s="1554" t="s">
        <v>338</v>
      </c>
      <c r="J1" s="1555"/>
      <c r="K1" s="1555"/>
      <c r="L1" s="1556"/>
      <c r="M1" s="1531" t="s">
        <v>1311</v>
      </c>
      <c r="N1" s="1532"/>
      <c r="O1" s="1061" t="s">
        <v>612</v>
      </c>
      <c r="P1" s="1062"/>
      <c r="Q1" s="1063" t="s">
        <v>460</v>
      </c>
      <c r="R1" s="1064"/>
      <c r="S1" s="1064"/>
      <c r="T1" s="1270"/>
      <c r="U1" s="1270"/>
      <c r="V1" s="1270"/>
      <c r="W1" s="1064"/>
      <c r="X1" s="1065"/>
      <c r="Y1" s="1065"/>
      <c r="Z1" s="1054"/>
      <c r="AA1" s="1054"/>
      <c r="AB1" s="1054"/>
      <c r="AC1" s="1054"/>
      <c r="AD1" s="1285"/>
      <c r="AE1" s="1283" t="s">
        <v>2026</v>
      </c>
      <c r="AF1" s="1268"/>
      <c r="AG1" s="1280"/>
      <c r="AH1" s="1533" t="s">
        <v>2027</v>
      </c>
      <c r="AI1" s="1533"/>
      <c r="AJ1" s="1533"/>
      <c r="AK1" s="1533"/>
      <c r="AL1" s="1533"/>
      <c r="AM1" s="1533"/>
      <c r="AN1" s="1533"/>
      <c r="AO1" s="1534"/>
      <c r="AP1" s="1052" t="s">
        <v>801</v>
      </c>
      <c r="AQ1" s="1053"/>
      <c r="AR1" s="1053"/>
      <c r="AS1" s="1053"/>
      <c r="AT1" s="1054"/>
      <c r="AU1" s="1054"/>
      <c r="AV1" s="1055"/>
      <c r="AW1" s="1055"/>
      <c r="AX1" s="1055"/>
      <c r="AY1" s="1540" t="s">
        <v>800</v>
      </c>
      <c r="AZ1" s="1541"/>
      <c r="BA1" s="1541"/>
      <c r="BB1" s="1541"/>
      <c r="BC1" s="1541"/>
      <c r="BD1" s="1541"/>
      <c r="BE1" s="1542"/>
      <c r="BF1" s="1056" t="s">
        <v>607</v>
      </c>
      <c r="BG1" s="1054"/>
      <c r="BH1" s="1054"/>
      <c r="BI1" s="1054"/>
      <c r="BJ1" s="1054"/>
      <c r="BK1" s="1054"/>
      <c r="BL1" s="1054"/>
      <c r="BM1" s="1054"/>
      <c r="BN1" s="1537" t="s">
        <v>464</v>
      </c>
      <c r="BO1" s="1539"/>
      <c r="BP1" s="1537" t="s">
        <v>623</v>
      </c>
      <c r="BQ1" s="1538"/>
      <c r="BR1" s="1538"/>
      <c r="BS1" s="1538"/>
      <c r="BT1" s="1539"/>
      <c r="BU1" s="1071"/>
      <c r="BV1" s="1050"/>
      <c r="IB1" s="14">
        <f>IF('Stampa Determina'!D20=' '!II1,1,2)</f>
        <v>1</v>
      </c>
    </row>
    <row r="2" spans="3:236" ht="12.75" customHeight="1">
      <c r="C2" s="215"/>
      <c r="D2" s="1529" t="s">
        <v>802</v>
      </c>
      <c r="E2" s="1529"/>
      <c r="F2" s="1530"/>
      <c r="G2" s="204" t="str">
        <f>REPT(Personalizza!B34,1)</f>
        <v>Tabella 1</v>
      </c>
      <c r="H2" s="575" t="str">
        <f>REPT(Personalizza!B64,1)</f>
        <v>Tabella 2</v>
      </c>
      <c r="I2" s="204" t="str">
        <f>REPT(Personalizza!B99,1)</f>
        <v>Tabella 3</v>
      </c>
      <c r="J2" s="204" t="str">
        <f>REPT(Personalizza!B149,1)</f>
        <v>Tabella 4</v>
      </c>
      <c r="K2" s="204" t="str">
        <f>REPT(Personalizza!B225,1)</f>
        <v>Tabella 5</v>
      </c>
      <c r="L2" s="575" t="str">
        <f>REPT(Personalizza!B255,1)</f>
        <v>Tabella 6</v>
      </c>
      <c r="M2" s="1072" t="s">
        <v>539</v>
      </c>
      <c r="N2" s="1073" t="s">
        <v>541</v>
      </c>
      <c r="O2" s="204"/>
      <c r="P2" s="1057"/>
      <c r="Q2" s="204" t="str">
        <f>REPT(Personalizza!B263,1)</f>
        <v>Tabella 7</v>
      </c>
      <c r="R2" s="204"/>
      <c r="S2" s="204"/>
      <c r="T2" s="1271"/>
      <c r="U2" s="1271"/>
      <c r="V2" s="1271"/>
      <c r="W2" s="204"/>
      <c r="X2" s="1553" t="s">
        <v>306</v>
      </c>
      <c r="Y2" s="1546"/>
      <c r="Z2" s="204" t="str">
        <f>REPT(Personalizza!B438,1)</f>
        <v>Tabella 9</v>
      </c>
      <c r="AA2" s="204" t="str">
        <f>REPT(Personalizza!B446,1)</f>
        <v>Tabella 10</v>
      </c>
      <c r="AB2" s="204"/>
      <c r="AC2" s="1058"/>
      <c r="AD2" s="1286"/>
      <c r="AE2" s="204"/>
      <c r="AF2" s="1549" t="s">
        <v>2024</v>
      </c>
      <c r="AG2" s="1550"/>
      <c r="AH2" s="1535"/>
      <c r="AI2" s="1535"/>
      <c r="AJ2" s="1535"/>
      <c r="AK2" s="1535"/>
      <c r="AL2" s="1535"/>
      <c r="AM2" s="1535"/>
      <c r="AN2" s="1535"/>
      <c r="AO2" s="1536"/>
      <c r="AP2" s="1059" t="s">
        <v>806</v>
      </c>
      <c r="AQ2" s="204" t="str">
        <f>REPT(Personalizza!B453,1)</f>
        <v>Tabella 11</v>
      </c>
      <c r="AR2" s="204" t="str">
        <f>REPT(Personalizza!B493,1)</f>
        <v>Tabella 12</v>
      </c>
      <c r="AS2" s="204" t="str">
        <f>REPT(Personalizza!B508,1)</f>
        <v>Tabella 13</v>
      </c>
      <c r="AT2" s="204" t="str">
        <f>REPT(Personalizza!B523,1)</f>
        <v>Tabella 14</v>
      </c>
      <c r="AU2" s="204" t="str">
        <f>REPT(Personalizza!B531,1)</f>
        <v>Tabella 15</v>
      </c>
      <c r="AV2" s="204" t="str">
        <f>REPT(Personalizza!B572,1)</f>
        <v>Tabella 16</v>
      </c>
      <c r="AW2" s="204" t="str">
        <f>REPT(Personalizza!B580,1)</f>
        <v>Tabella 17</v>
      </c>
      <c r="AX2" s="575" t="str">
        <f>REPT(Personalizza!B595,1)</f>
        <v>Tabella 18</v>
      </c>
      <c r="AY2" s="1546" t="s">
        <v>803</v>
      </c>
      <c r="AZ2" s="1547"/>
      <c r="BA2" s="1547" t="s">
        <v>804</v>
      </c>
      <c r="BB2" s="1548"/>
      <c r="BC2" s="1543" t="s">
        <v>805</v>
      </c>
      <c r="BD2" s="1544"/>
      <c r="BE2" s="1545"/>
      <c r="BF2" s="204" t="str">
        <f>REPT(Personalizza!B610,1)</f>
        <v>Tabella 19</v>
      </c>
      <c r="BG2" s="1058"/>
      <c r="BH2" s="204" t="str">
        <f>REPT(Personalizza!B610,1)</f>
        <v>Tabella 19</v>
      </c>
      <c r="BI2" s="1058"/>
      <c r="BJ2" s="204" t="str">
        <f>REPT(Personalizza!B610,1)</f>
        <v>Tabella 19</v>
      </c>
      <c r="BK2" s="1058"/>
      <c r="BL2" s="204" t="str">
        <f>REPT(Personalizza!B610,1)</f>
        <v>Tabella 19</v>
      </c>
      <c r="BM2" s="1067"/>
      <c r="BN2" s="1066" t="s">
        <v>252</v>
      </c>
      <c r="BO2" s="1069"/>
      <c r="BP2" s="1060">
        <v>1</v>
      </c>
      <c r="BQ2" s="1060">
        <v>2</v>
      </c>
      <c r="BR2" s="1060">
        <v>3</v>
      </c>
      <c r="BS2" s="1060">
        <v>4</v>
      </c>
      <c r="BT2" s="1069">
        <v>5</v>
      </c>
      <c r="BU2" s="1070"/>
    </row>
    <row r="3" spans="3:236" s="209" customFormat="1" ht="36" customHeight="1">
      <c r="C3" s="1330"/>
      <c r="D3" s="645" t="s">
        <v>108</v>
      </c>
      <c r="E3" s="944" t="s">
        <v>801</v>
      </c>
      <c r="F3" s="945" t="s">
        <v>458</v>
      </c>
      <c r="G3" s="940" t="s">
        <v>807</v>
      </c>
      <c r="H3" s="941" t="s">
        <v>808</v>
      </c>
      <c r="I3" s="942" t="s">
        <v>809</v>
      </c>
      <c r="J3" s="943" t="s">
        <v>1255</v>
      </c>
      <c r="K3" s="946" t="s">
        <v>1256</v>
      </c>
      <c r="L3" s="1272" t="s">
        <v>1257</v>
      </c>
      <c r="M3" s="1275" t="s">
        <v>540</v>
      </c>
      <c r="N3" s="1298" t="s">
        <v>2029</v>
      </c>
      <c r="O3" s="1051" t="s">
        <v>459</v>
      </c>
      <c r="P3" s="947" t="s">
        <v>613</v>
      </c>
      <c r="Q3" s="841" t="s">
        <v>1019</v>
      </c>
      <c r="R3" s="661" t="s">
        <v>1905</v>
      </c>
      <c r="S3" s="661" t="s">
        <v>368</v>
      </c>
      <c r="T3" s="1303" t="s">
        <v>2043</v>
      </c>
      <c r="U3" s="1304" t="s">
        <v>1460</v>
      </c>
      <c r="V3" s="1325" t="s">
        <v>2051</v>
      </c>
      <c r="W3" s="661" t="s">
        <v>1906</v>
      </c>
      <c r="X3" s="727" t="s">
        <v>1561</v>
      </c>
      <c r="Y3" s="727" t="s">
        <v>1562</v>
      </c>
      <c r="Z3" s="937" t="s">
        <v>1076</v>
      </c>
      <c r="AA3" s="938" t="s">
        <v>1077</v>
      </c>
      <c r="AB3" s="860" t="s">
        <v>485</v>
      </c>
      <c r="AC3" s="939" t="s">
        <v>461</v>
      </c>
      <c r="AD3" s="1287" t="s">
        <v>462</v>
      </c>
      <c r="AE3" s="1284" t="s">
        <v>2025</v>
      </c>
      <c r="AF3" s="1278" t="s">
        <v>1976</v>
      </c>
      <c r="AG3" s="1279" t="s">
        <v>1977</v>
      </c>
      <c r="AH3" s="1274" t="s">
        <v>2028</v>
      </c>
      <c r="AI3" s="210" t="s">
        <v>1078</v>
      </c>
      <c r="AJ3" s="211" t="s">
        <v>1079</v>
      </c>
      <c r="AK3" s="212" t="s">
        <v>1080</v>
      </c>
      <c r="AL3" s="213" t="s">
        <v>254</v>
      </c>
      <c r="AM3" s="1327" t="s">
        <v>1460</v>
      </c>
      <c r="AN3" s="1328" t="s">
        <v>2051</v>
      </c>
      <c r="AO3" s="211" t="s">
        <v>1081</v>
      </c>
      <c r="AP3" s="1329" t="str">
        <f>CONCATENATE("se avvenuto dopo il 31/12/",Personalizza!D6)</f>
        <v>se avvenuto dopo il 31/12/2021</v>
      </c>
      <c r="AQ3" s="587" t="s">
        <v>920</v>
      </c>
      <c r="AR3" s="588" t="s">
        <v>921</v>
      </c>
      <c r="AS3" s="589" t="s">
        <v>922</v>
      </c>
      <c r="AT3" s="590" t="s">
        <v>923</v>
      </c>
      <c r="AU3" s="591" t="s">
        <v>924</v>
      </c>
      <c r="AV3" s="592" t="s">
        <v>925</v>
      </c>
      <c r="AW3" s="587" t="s">
        <v>926</v>
      </c>
      <c r="AX3" s="591" t="s">
        <v>927</v>
      </c>
      <c r="AY3" s="205" t="s">
        <v>928</v>
      </c>
      <c r="AZ3" s="206" t="s">
        <v>1401</v>
      </c>
      <c r="BA3" s="206" t="s">
        <v>928</v>
      </c>
      <c r="BB3" s="207" t="s">
        <v>1401</v>
      </c>
      <c r="BC3" s="208" t="s">
        <v>1402</v>
      </c>
      <c r="BD3" s="206" t="s">
        <v>1403</v>
      </c>
      <c r="BE3" s="207" t="s">
        <v>1404</v>
      </c>
      <c r="BF3" s="572" t="s">
        <v>1617</v>
      </c>
      <c r="BG3" s="214" t="s">
        <v>1744</v>
      </c>
      <c r="BH3" s="572" t="s">
        <v>1618</v>
      </c>
      <c r="BI3" s="214" t="s">
        <v>1744</v>
      </c>
      <c r="BJ3" s="572" t="s">
        <v>1619</v>
      </c>
      <c r="BK3" s="214" t="s">
        <v>1744</v>
      </c>
      <c r="BL3" s="574" t="s">
        <v>1620</v>
      </c>
      <c r="BM3" s="679" t="s">
        <v>1745</v>
      </c>
      <c r="BN3" s="1068" t="s">
        <v>624</v>
      </c>
      <c r="BO3" s="674" t="s">
        <v>463</v>
      </c>
      <c r="BP3" s="1115" t="s">
        <v>1275</v>
      </c>
      <c r="BQ3" s="1114" t="s">
        <v>1727</v>
      </c>
      <c r="BR3" s="1114" t="s">
        <v>1727</v>
      </c>
      <c r="BS3" s="1114" t="s">
        <v>1727</v>
      </c>
      <c r="BT3" s="1114" t="s">
        <v>1727</v>
      </c>
      <c r="BU3" s="1049" t="s">
        <v>1308</v>
      </c>
      <c r="BV3" s="811" t="s">
        <v>1307</v>
      </c>
      <c r="BW3" s="863"/>
    </row>
    <row r="4" spans="3:236" s="1092" customFormat="1" ht="36" customHeight="1">
      <c r="C4" s="1091"/>
      <c r="D4" s="233" t="s">
        <v>1405</v>
      </c>
      <c r="E4" s="216">
        <v>44207</v>
      </c>
      <c r="F4" s="1450" t="s">
        <v>2879</v>
      </c>
      <c r="G4" s="217" t="s">
        <v>1407</v>
      </c>
      <c r="H4" s="218" t="s">
        <v>1407</v>
      </c>
      <c r="I4" s="736" t="s">
        <v>2436</v>
      </c>
      <c r="J4" s="737" t="s">
        <v>2880</v>
      </c>
      <c r="K4" s="1297" t="s">
        <v>2881</v>
      </c>
      <c r="L4" s="1273" t="s">
        <v>1701</v>
      </c>
      <c r="M4" s="1276"/>
      <c r="N4" s="832" t="s">
        <v>2882</v>
      </c>
      <c r="O4" s="871"/>
      <c r="P4" s="872"/>
      <c r="Q4" s="219" t="s">
        <v>2883</v>
      </c>
      <c r="R4" s="220"/>
      <c r="S4" s="660"/>
      <c r="T4" s="226">
        <v>25.5</v>
      </c>
      <c r="U4" s="1305">
        <v>0</v>
      </c>
      <c r="V4" s="1375">
        <f>SUM(T4:U4)</f>
        <v>25.5</v>
      </c>
      <c r="W4" s="220"/>
      <c r="X4" s="684"/>
      <c r="Y4" s="738"/>
      <c r="Z4" s="221"/>
      <c r="AA4" s="221"/>
      <c r="AB4" s="861" t="s">
        <v>92</v>
      </c>
      <c r="AC4" s="222" t="s">
        <v>2889</v>
      </c>
      <c r="AD4" s="1288"/>
      <c r="AE4" s="1300"/>
      <c r="AF4" s="1290"/>
      <c r="AG4" s="1291"/>
      <c r="AH4" s="223" t="s">
        <v>3284</v>
      </c>
      <c r="AI4" s="224"/>
      <c r="AJ4" s="368"/>
      <c r="AK4" s="225" t="s">
        <v>92</v>
      </c>
      <c r="AL4" s="226">
        <v>25.5</v>
      </c>
      <c r="AM4" s="1326">
        <v>0</v>
      </c>
      <c r="AN4" s="1376">
        <f>SUM(AL4:AM4)</f>
        <v>25.5</v>
      </c>
      <c r="AO4" s="733"/>
      <c r="AP4" s="586"/>
      <c r="AQ4" s="1249"/>
      <c r="AR4" s="1427" t="s">
        <v>2437</v>
      </c>
      <c r="AS4" s="1428" t="s">
        <v>2438</v>
      </c>
      <c r="AT4" s="1429" t="s">
        <v>2431</v>
      </c>
      <c r="AU4" s="227"/>
      <c r="AV4" s="1430" t="s">
        <v>2011</v>
      </c>
      <c r="AW4" s="1431" t="s">
        <v>2011</v>
      </c>
      <c r="AX4" s="1432" t="s">
        <v>2044</v>
      </c>
      <c r="AY4" s="228"/>
      <c r="AZ4" s="229" t="s">
        <v>2968</v>
      </c>
      <c r="BA4" s="230"/>
      <c r="BB4" s="231"/>
      <c r="BC4" s="659"/>
      <c r="BD4" s="230"/>
      <c r="BE4" s="231"/>
      <c r="BF4" s="573"/>
      <c r="BG4" s="651"/>
      <c r="BH4" s="573"/>
      <c r="BI4" s="651"/>
      <c r="BJ4" s="573"/>
      <c r="BK4" s="651"/>
      <c r="BL4" s="573"/>
      <c r="BM4" s="651"/>
      <c r="BN4" s="638"/>
      <c r="BO4" s="670"/>
      <c r="BP4" s="675"/>
      <c r="BQ4" s="675"/>
      <c r="BR4" s="675"/>
      <c r="BS4" s="675"/>
      <c r="BT4" s="675"/>
      <c r="BU4" s="810"/>
      <c r="BV4" s="1377">
        <f>LEN(BU4)</f>
        <v>0</v>
      </c>
    </row>
    <row r="5" spans="3:236" s="1092" customFormat="1" ht="36" customHeight="1">
      <c r="C5" s="1091"/>
      <c r="D5" s="233" t="s">
        <v>100</v>
      </c>
      <c r="E5" s="216">
        <v>44210</v>
      </c>
      <c r="F5" s="1450" t="s">
        <v>2890</v>
      </c>
      <c r="G5" s="217"/>
      <c r="H5" s="218" t="s">
        <v>2884</v>
      </c>
      <c r="I5" s="736" t="s">
        <v>2436</v>
      </c>
      <c r="J5" s="737" t="s">
        <v>2885</v>
      </c>
      <c r="K5" s="1297" t="s">
        <v>2886</v>
      </c>
      <c r="L5" s="1273" t="s">
        <v>87</v>
      </c>
      <c r="M5" s="1276"/>
      <c r="N5" s="832" t="s">
        <v>2887</v>
      </c>
      <c r="O5" s="871"/>
      <c r="P5" s="872"/>
      <c r="Q5" s="219" t="s">
        <v>2883</v>
      </c>
      <c r="R5" s="220"/>
      <c r="S5" s="660"/>
      <c r="T5" s="226">
        <v>5000</v>
      </c>
      <c r="U5" s="1305">
        <v>1100</v>
      </c>
      <c r="V5" s="1375">
        <f t="shared" ref="V5:V62" si="0">SUM(T5:U5)</f>
        <v>6100</v>
      </c>
      <c r="W5" s="220"/>
      <c r="X5" s="684"/>
      <c r="Y5" s="738"/>
      <c r="Z5" s="221"/>
      <c r="AA5" s="221"/>
      <c r="AB5" s="861" t="s">
        <v>92</v>
      </c>
      <c r="AC5" s="222" t="s">
        <v>2888</v>
      </c>
      <c r="AD5" s="1288"/>
      <c r="AE5" s="1300"/>
      <c r="AF5" s="1290"/>
      <c r="AG5" s="1291"/>
      <c r="AH5" s="223"/>
      <c r="AI5" s="224"/>
      <c r="AJ5" s="368"/>
      <c r="AK5" s="225"/>
      <c r="AL5" s="226">
        <v>0</v>
      </c>
      <c r="AM5" s="1326">
        <v>0</v>
      </c>
      <c r="AN5" s="1376">
        <f t="shared" ref="AN5:AN62" si="1">SUM(AL5:AM5)</f>
        <v>0</v>
      </c>
      <c r="AO5" s="733"/>
      <c r="AP5" s="586"/>
      <c r="AQ5" s="1249"/>
      <c r="AR5" s="1427"/>
      <c r="AS5" s="1428"/>
      <c r="AT5" s="1429"/>
      <c r="AU5" s="227"/>
      <c r="AV5" s="1430"/>
      <c r="AW5" s="1431"/>
      <c r="AX5" s="1432"/>
      <c r="AY5" s="228"/>
      <c r="AZ5" s="229"/>
      <c r="BA5" s="230"/>
      <c r="BB5" s="231"/>
      <c r="BC5" s="659"/>
      <c r="BD5" s="230"/>
      <c r="BE5" s="231"/>
      <c r="BF5" s="573"/>
      <c r="BG5" s="651"/>
      <c r="BH5" s="573"/>
      <c r="BI5" s="651"/>
      <c r="BJ5" s="573"/>
      <c r="BK5" s="651"/>
      <c r="BL5" s="573"/>
      <c r="BM5" s="651"/>
      <c r="BN5" s="638"/>
      <c r="BO5" s="670"/>
      <c r="BP5" s="675"/>
      <c r="BQ5" s="675"/>
      <c r="BR5" s="675"/>
      <c r="BS5" s="675"/>
      <c r="BT5" s="675"/>
      <c r="BU5" s="676"/>
      <c r="BV5" s="1377">
        <f t="shared" ref="BV5:BV62" si="2">LEN(BU5)</f>
        <v>0</v>
      </c>
    </row>
    <row r="6" spans="3:236" s="1092" customFormat="1" ht="36" customHeight="1">
      <c r="C6" s="1091"/>
      <c r="D6" s="233" t="s">
        <v>101</v>
      </c>
      <c r="E6" s="216">
        <v>44210</v>
      </c>
      <c r="F6" s="1450" t="s">
        <v>2891</v>
      </c>
      <c r="G6" s="217"/>
      <c r="H6" s="218" t="s">
        <v>2892</v>
      </c>
      <c r="I6" s="1276" t="s">
        <v>1215</v>
      </c>
      <c r="J6" s="737" t="s">
        <v>2885</v>
      </c>
      <c r="K6" s="1297" t="s">
        <v>2886</v>
      </c>
      <c r="L6" s="1273" t="s">
        <v>1701</v>
      </c>
      <c r="M6" s="1276"/>
      <c r="N6" s="832" t="s">
        <v>2893</v>
      </c>
      <c r="O6" s="871"/>
      <c r="P6" s="872"/>
      <c r="Q6" s="219" t="s">
        <v>2883</v>
      </c>
      <c r="R6" s="220"/>
      <c r="S6" s="660"/>
      <c r="T6" s="226">
        <v>6030</v>
      </c>
      <c r="U6" s="1305">
        <v>1326.6</v>
      </c>
      <c r="V6" s="1375">
        <f t="shared" si="0"/>
        <v>7356.6</v>
      </c>
      <c r="W6" s="220"/>
      <c r="X6" s="684"/>
      <c r="Y6" s="738"/>
      <c r="Z6" s="221"/>
      <c r="AA6" s="221"/>
      <c r="AB6" s="861" t="s">
        <v>92</v>
      </c>
      <c r="AC6" s="222" t="s">
        <v>2894</v>
      </c>
      <c r="AD6" s="1288"/>
      <c r="AE6" s="1300"/>
      <c r="AF6" s="1290"/>
      <c r="AG6" s="1291"/>
      <c r="AH6" s="223" t="s">
        <v>3565</v>
      </c>
      <c r="AI6" s="224" t="s">
        <v>3566</v>
      </c>
      <c r="AJ6" s="368" t="s">
        <v>3567</v>
      </c>
      <c r="AK6" s="225" t="s">
        <v>92</v>
      </c>
      <c r="AL6" s="226">
        <f>1005+1005+2010</f>
        <v>4020</v>
      </c>
      <c r="AM6" s="1305">
        <f>AL6*22/100</f>
        <v>884.4</v>
      </c>
      <c r="AN6" s="1376">
        <f t="shared" si="1"/>
        <v>4904.3999999999996</v>
      </c>
      <c r="AO6" s="733"/>
      <c r="AP6" s="586"/>
      <c r="AQ6" s="1249"/>
      <c r="AR6" s="1427"/>
      <c r="AS6" s="1428"/>
      <c r="AT6" s="1429"/>
      <c r="AU6" s="227"/>
      <c r="AV6" s="1430"/>
      <c r="AW6" s="1431"/>
      <c r="AX6" s="1432"/>
      <c r="AY6" s="228"/>
      <c r="AZ6" s="229"/>
      <c r="BA6" s="230"/>
      <c r="BB6" s="231"/>
      <c r="BC6" s="659"/>
      <c r="BD6" s="230"/>
      <c r="BE6" s="231"/>
      <c r="BF6" s="573"/>
      <c r="BG6" s="651"/>
      <c r="BH6" s="573"/>
      <c r="BI6" s="651"/>
      <c r="BJ6" s="573"/>
      <c r="BK6" s="651"/>
      <c r="BL6" s="573"/>
      <c r="BM6" s="651"/>
      <c r="BN6" s="638"/>
      <c r="BO6" s="670"/>
      <c r="BP6" s="675"/>
      <c r="BQ6" s="675"/>
      <c r="BR6" s="675"/>
      <c r="BS6" s="675"/>
      <c r="BT6" s="675"/>
      <c r="BU6" s="676"/>
      <c r="BV6" s="1377">
        <f t="shared" si="2"/>
        <v>0</v>
      </c>
    </row>
    <row r="7" spans="3:236" s="1092" customFormat="1" ht="36" customHeight="1">
      <c r="C7" s="1091"/>
      <c r="D7" s="233" t="s">
        <v>102</v>
      </c>
      <c r="E7" s="216">
        <v>44214</v>
      </c>
      <c r="F7" s="1450" t="s">
        <v>2895</v>
      </c>
      <c r="G7" s="217"/>
      <c r="H7" s="218" t="s">
        <v>2896</v>
      </c>
      <c r="I7" s="736" t="s">
        <v>2436</v>
      </c>
      <c r="J7" s="737" t="s">
        <v>2885</v>
      </c>
      <c r="K7" s="1297" t="s">
        <v>2886</v>
      </c>
      <c r="L7" s="1273" t="s">
        <v>1701</v>
      </c>
      <c r="M7" s="1276"/>
      <c r="N7" s="832" t="s">
        <v>2899</v>
      </c>
      <c r="O7" s="871"/>
      <c r="P7" s="872"/>
      <c r="Q7" s="219" t="s">
        <v>2883</v>
      </c>
      <c r="R7" s="220"/>
      <c r="S7" s="660"/>
      <c r="T7" s="226">
        <v>600</v>
      </c>
      <c r="U7" s="1305">
        <v>132</v>
      </c>
      <c r="V7" s="1375">
        <f t="shared" si="0"/>
        <v>732</v>
      </c>
      <c r="W7" s="220"/>
      <c r="X7" s="684"/>
      <c r="Y7" s="738"/>
      <c r="Z7" s="221"/>
      <c r="AA7" s="221"/>
      <c r="AB7" s="861" t="s">
        <v>92</v>
      </c>
      <c r="AC7" s="222" t="s">
        <v>2902</v>
      </c>
      <c r="AD7" s="1288"/>
      <c r="AE7" s="1300"/>
      <c r="AF7" s="1290"/>
      <c r="AG7" s="1291"/>
      <c r="AH7" s="232" t="s">
        <v>3562</v>
      </c>
      <c r="AI7" s="224" t="s">
        <v>3563</v>
      </c>
      <c r="AJ7" s="368" t="s">
        <v>3564</v>
      </c>
      <c r="AK7" s="225" t="s">
        <v>92</v>
      </c>
      <c r="AL7" s="226">
        <f>200+200</f>
        <v>400</v>
      </c>
      <c r="AM7" s="1305">
        <f>AL7*22/100</f>
        <v>88</v>
      </c>
      <c r="AN7" s="1376">
        <f t="shared" si="1"/>
        <v>488</v>
      </c>
      <c r="AO7" s="733"/>
      <c r="AP7" s="586"/>
      <c r="AQ7" s="1249"/>
      <c r="AR7" s="1427"/>
      <c r="AS7" s="1428"/>
      <c r="AT7" s="1429"/>
      <c r="AU7" s="227"/>
      <c r="AV7" s="1430"/>
      <c r="AW7" s="1431"/>
      <c r="AX7" s="1432"/>
      <c r="AY7" s="228"/>
      <c r="AZ7" s="229"/>
      <c r="BA7" s="230"/>
      <c r="BB7" s="231"/>
      <c r="BC7" s="659"/>
      <c r="BD7" s="230"/>
      <c r="BE7" s="231"/>
      <c r="BF7" s="573"/>
      <c r="BG7" s="651"/>
      <c r="BH7" s="573"/>
      <c r="BI7" s="651"/>
      <c r="BJ7" s="573"/>
      <c r="BK7" s="651"/>
      <c r="BL7" s="573"/>
      <c r="BM7" s="651"/>
      <c r="BN7" s="638"/>
      <c r="BO7" s="670"/>
      <c r="BP7" s="675"/>
      <c r="BQ7" s="675"/>
      <c r="BR7" s="675"/>
      <c r="BS7" s="675"/>
      <c r="BT7" s="675"/>
      <c r="BU7" s="676"/>
      <c r="BV7" s="1377">
        <f t="shared" si="2"/>
        <v>0</v>
      </c>
    </row>
    <row r="8" spans="3:236" s="1092" customFormat="1" ht="36" customHeight="1">
      <c r="C8" s="1091"/>
      <c r="D8" s="233" t="s">
        <v>91</v>
      </c>
      <c r="E8" s="216">
        <v>44214</v>
      </c>
      <c r="F8" s="1450" t="s">
        <v>2900</v>
      </c>
      <c r="G8" s="217"/>
      <c r="H8" s="218" t="s">
        <v>2901</v>
      </c>
      <c r="I8" s="736" t="s">
        <v>2436</v>
      </c>
      <c r="J8" s="737" t="s">
        <v>2885</v>
      </c>
      <c r="K8" s="1297" t="s">
        <v>2886</v>
      </c>
      <c r="L8" s="1273" t="s">
        <v>1701</v>
      </c>
      <c r="M8" s="1276"/>
      <c r="N8" s="832" t="s">
        <v>2970</v>
      </c>
      <c r="O8" s="871"/>
      <c r="P8" s="872"/>
      <c r="Q8" s="219" t="s">
        <v>2883</v>
      </c>
      <c r="R8" s="220"/>
      <c r="S8" s="660"/>
      <c r="T8" s="226">
        <v>1260</v>
      </c>
      <c r="U8" s="1305">
        <f>T8*22/100</f>
        <v>277.2</v>
      </c>
      <c r="V8" s="1375">
        <f t="shared" si="0"/>
        <v>1537.2</v>
      </c>
      <c r="W8" s="220"/>
      <c r="X8" s="684"/>
      <c r="Y8" s="738"/>
      <c r="Z8" s="221"/>
      <c r="AA8" s="221"/>
      <c r="AB8" s="861" t="s">
        <v>92</v>
      </c>
      <c r="AC8" s="222" t="s">
        <v>2898</v>
      </c>
      <c r="AD8" s="1288"/>
      <c r="AE8" s="1300"/>
      <c r="AF8" s="1290"/>
      <c r="AG8" s="1291"/>
      <c r="AH8" s="223" t="s">
        <v>3539</v>
      </c>
      <c r="AI8" s="224" t="s">
        <v>3569</v>
      </c>
      <c r="AJ8" s="368" t="s">
        <v>3570</v>
      </c>
      <c r="AK8" s="225" t="s">
        <v>92</v>
      </c>
      <c r="AL8" s="226">
        <f>210+210+252+168+252</f>
        <v>1092</v>
      </c>
      <c r="AM8" s="1326">
        <f>AL8*22/100</f>
        <v>240.24</v>
      </c>
      <c r="AN8" s="1376">
        <f t="shared" si="1"/>
        <v>1332.24</v>
      </c>
      <c r="AO8" s="733"/>
      <c r="AP8" s="586"/>
      <c r="AQ8" s="1249"/>
      <c r="AR8" s="1427" t="s">
        <v>2437</v>
      </c>
      <c r="AS8" s="1428" t="s">
        <v>2438</v>
      </c>
      <c r="AT8" s="1429"/>
      <c r="AU8" s="227"/>
      <c r="AV8" s="1430"/>
      <c r="AW8" s="1431"/>
      <c r="AX8" s="1432"/>
      <c r="AY8" s="228"/>
      <c r="AZ8" s="229" t="s">
        <v>3568</v>
      </c>
      <c r="BA8" s="230"/>
      <c r="BB8" s="1460" t="s">
        <v>3558</v>
      </c>
      <c r="BC8" s="659"/>
      <c r="BD8" s="230"/>
      <c r="BE8" s="231"/>
      <c r="BF8" s="573"/>
      <c r="BG8" s="651"/>
      <c r="BH8" s="573"/>
      <c r="BI8" s="651"/>
      <c r="BJ8" s="573"/>
      <c r="BK8" s="651"/>
      <c r="BL8" s="573"/>
      <c r="BM8" s="651"/>
      <c r="BN8" s="638"/>
      <c r="BO8" s="670"/>
      <c r="BP8" s="675"/>
      <c r="BQ8" s="675"/>
      <c r="BR8" s="675"/>
      <c r="BS8" s="675"/>
      <c r="BT8" s="675"/>
      <c r="BU8" s="676"/>
      <c r="BV8" s="1377">
        <f t="shared" si="2"/>
        <v>0</v>
      </c>
    </row>
    <row r="9" spans="3:236" s="1092" customFormat="1" ht="36" customHeight="1">
      <c r="C9" s="1091"/>
      <c r="D9" s="233" t="s">
        <v>96</v>
      </c>
      <c r="E9" s="216">
        <v>44214</v>
      </c>
      <c r="F9" s="1451" t="s">
        <v>2903</v>
      </c>
      <c r="G9" s="217"/>
      <c r="H9" s="218" t="s">
        <v>2868</v>
      </c>
      <c r="I9" s="736" t="s">
        <v>2436</v>
      </c>
      <c r="J9" s="737" t="s">
        <v>2880</v>
      </c>
      <c r="K9" s="1297" t="s">
        <v>2881</v>
      </c>
      <c r="L9" s="1273" t="s">
        <v>87</v>
      </c>
      <c r="M9" s="1276"/>
      <c r="N9" s="832" t="s">
        <v>2904</v>
      </c>
      <c r="O9" s="871"/>
      <c r="P9" s="872"/>
      <c r="Q9" s="219" t="s">
        <v>2883</v>
      </c>
      <c r="R9" s="220"/>
      <c r="S9" s="660"/>
      <c r="T9" s="226">
        <v>149.30000000000001</v>
      </c>
      <c r="U9" s="1305">
        <v>32.840000000000003</v>
      </c>
      <c r="V9" s="1375">
        <f t="shared" si="0"/>
        <v>182.14000000000001</v>
      </c>
      <c r="W9" s="220"/>
      <c r="X9" s="684"/>
      <c r="Y9" s="738"/>
      <c r="Z9" s="221"/>
      <c r="AA9" s="221"/>
      <c r="AB9" s="861" t="s">
        <v>92</v>
      </c>
      <c r="AC9" s="222" t="s">
        <v>2888</v>
      </c>
      <c r="AD9" s="1288"/>
      <c r="AE9" s="1300"/>
      <c r="AF9" s="1290"/>
      <c r="AG9" s="1291"/>
      <c r="AH9" s="223" t="s">
        <v>3280</v>
      </c>
      <c r="AI9" s="224" t="s">
        <v>3281</v>
      </c>
      <c r="AJ9" s="368" t="s">
        <v>3282</v>
      </c>
      <c r="AK9" s="225" t="s">
        <v>92</v>
      </c>
      <c r="AL9" s="226">
        <v>149.30000000000001</v>
      </c>
      <c r="AM9" s="1326">
        <v>32.85</v>
      </c>
      <c r="AN9" s="1376">
        <f t="shared" si="1"/>
        <v>182.15</v>
      </c>
      <c r="AO9" s="733"/>
      <c r="AP9" s="586"/>
      <c r="AQ9" s="1249"/>
      <c r="AR9" s="1427"/>
      <c r="AS9" s="1428"/>
      <c r="AT9" s="1429"/>
      <c r="AU9" s="227"/>
      <c r="AV9" s="1430"/>
      <c r="AW9" s="1431"/>
      <c r="AX9" s="1432"/>
      <c r="AY9" s="228"/>
      <c r="AZ9" s="229"/>
      <c r="BA9" s="230"/>
      <c r="BB9" s="231"/>
      <c r="BC9" s="659"/>
      <c r="BD9" s="230"/>
      <c r="BE9" s="231"/>
      <c r="BF9" s="573"/>
      <c r="BG9" s="651"/>
      <c r="BH9" s="573"/>
      <c r="BI9" s="651"/>
      <c r="BJ9" s="573"/>
      <c r="BK9" s="651"/>
      <c r="BL9" s="573"/>
      <c r="BM9" s="651"/>
      <c r="BN9" s="638"/>
      <c r="BO9" s="670"/>
      <c r="BP9" s="675"/>
      <c r="BQ9" s="675"/>
      <c r="BR9" s="675"/>
      <c r="BS9" s="675"/>
      <c r="BT9" s="675"/>
      <c r="BU9" s="676"/>
      <c r="BV9" s="1377">
        <f t="shared" si="2"/>
        <v>0</v>
      </c>
    </row>
    <row r="10" spans="3:236" s="1092" customFormat="1" ht="36" customHeight="1">
      <c r="C10" s="1091"/>
      <c r="D10" s="233" t="s">
        <v>97</v>
      </c>
      <c r="E10" s="216">
        <v>44214</v>
      </c>
      <c r="F10" s="1451" t="s">
        <v>2905</v>
      </c>
      <c r="G10" s="217" t="s">
        <v>2870</v>
      </c>
      <c r="H10" s="218" t="s">
        <v>2862</v>
      </c>
      <c r="I10" s="736" t="s">
        <v>2436</v>
      </c>
      <c r="J10" s="737" t="s">
        <v>2880</v>
      </c>
      <c r="K10" s="1297" t="s">
        <v>2897</v>
      </c>
      <c r="L10" s="1273" t="s">
        <v>87</v>
      </c>
      <c r="M10" s="1276"/>
      <c r="N10" s="832" t="s">
        <v>2906</v>
      </c>
      <c r="O10" s="871"/>
      <c r="P10" s="872"/>
      <c r="Q10" s="219" t="s">
        <v>2907</v>
      </c>
      <c r="R10" s="220"/>
      <c r="S10" s="660"/>
      <c r="T10" s="226">
        <v>119</v>
      </c>
      <c r="U10" s="1305">
        <v>26.18</v>
      </c>
      <c r="V10" s="1375">
        <f t="shared" si="0"/>
        <v>145.18</v>
      </c>
      <c r="W10" s="220"/>
      <c r="X10" s="684"/>
      <c r="Y10" s="738"/>
      <c r="Z10" s="221"/>
      <c r="AA10" s="221"/>
      <c r="AB10" s="861" t="s">
        <v>92</v>
      </c>
      <c r="AC10" s="222" t="s">
        <v>2908</v>
      </c>
      <c r="AD10" s="1288"/>
      <c r="AE10" s="1300"/>
      <c r="AF10" s="1290"/>
      <c r="AG10" s="1291"/>
      <c r="AH10" s="223" t="s">
        <v>3285</v>
      </c>
      <c r="AI10" s="224" t="s">
        <v>3286</v>
      </c>
      <c r="AJ10" s="368" t="s">
        <v>3287</v>
      </c>
      <c r="AK10" s="225" t="s">
        <v>92</v>
      </c>
      <c r="AL10" s="226">
        <v>119</v>
      </c>
      <c r="AM10" s="1326">
        <v>26.18</v>
      </c>
      <c r="AN10" s="1376">
        <f t="shared" si="1"/>
        <v>145.18</v>
      </c>
      <c r="AO10" s="733"/>
      <c r="AP10" s="586"/>
      <c r="AQ10" s="1249"/>
      <c r="AR10" s="1427"/>
      <c r="AS10" s="1428"/>
      <c r="AT10" s="1429"/>
      <c r="AU10" s="227"/>
      <c r="AV10" s="1430"/>
      <c r="AW10" s="1431"/>
      <c r="AX10" s="1432"/>
      <c r="AY10" s="228"/>
      <c r="AZ10" s="229"/>
      <c r="BA10" s="230"/>
      <c r="BB10" s="231"/>
      <c r="BC10" s="659"/>
      <c r="BD10" s="230"/>
      <c r="BE10" s="231"/>
      <c r="BF10" s="573"/>
      <c r="BG10" s="651"/>
      <c r="BH10" s="573"/>
      <c r="BI10" s="651"/>
      <c r="BJ10" s="573"/>
      <c r="BK10" s="651"/>
      <c r="BL10" s="573"/>
      <c r="BM10" s="651"/>
      <c r="BN10" s="638"/>
      <c r="BO10" s="670"/>
      <c r="BP10" s="675"/>
      <c r="BQ10" s="675"/>
      <c r="BR10" s="675"/>
      <c r="BS10" s="675"/>
      <c r="BT10" s="675"/>
      <c r="BU10" s="676"/>
      <c r="BV10" s="1377">
        <f t="shared" si="2"/>
        <v>0</v>
      </c>
    </row>
    <row r="11" spans="3:236" s="1092" customFormat="1" ht="36" customHeight="1">
      <c r="C11" s="1091"/>
      <c r="D11" s="233" t="s">
        <v>98</v>
      </c>
      <c r="E11" s="216">
        <v>44215</v>
      </c>
      <c r="F11" s="1450" t="s">
        <v>2909</v>
      </c>
      <c r="G11" s="217"/>
      <c r="H11" s="218" t="s">
        <v>2884</v>
      </c>
      <c r="I11" s="736" t="s">
        <v>2436</v>
      </c>
      <c r="J11" s="737" t="s">
        <v>2880</v>
      </c>
      <c r="K11" s="1297" t="s">
        <v>2897</v>
      </c>
      <c r="L11" s="1273" t="s">
        <v>87</v>
      </c>
      <c r="M11" s="1276"/>
      <c r="N11" s="832" t="s">
        <v>2912</v>
      </c>
      <c r="O11" s="871"/>
      <c r="P11" s="872"/>
      <c r="Q11" s="219" t="s">
        <v>2910</v>
      </c>
      <c r="R11" s="220"/>
      <c r="S11" s="660"/>
      <c r="T11" s="226">
        <v>885</v>
      </c>
      <c r="U11" s="1305">
        <v>44.25</v>
      </c>
      <c r="V11" s="1375">
        <f t="shared" si="0"/>
        <v>929.25</v>
      </c>
      <c r="W11" s="220"/>
      <c r="X11" s="684"/>
      <c r="Y11" s="738"/>
      <c r="Z11" s="221"/>
      <c r="AA11" s="221"/>
      <c r="AB11" s="861" t="s">
        <v>92</v>
      </c>
      <c r="AC11" s="222" t="s">
        <v>2911</v>
      </c>
      <c r="AD11" s="1288"/>
      <c r="AE11" s="1300"/>
      <c r="AF11" s="1290"/>
      <c r="AG11" s="1291"/>
      <c r="AH11" s="223" t="s">
        <v>3400</v>
      </c>
      <c r="AI11" s="224" t="s">
        <v>3389</v>
      </c>
      <c r="AJ11" s="368" t="s">
        <v>3390</v>
      </c>
      <c r="AK11" s="225"/>
      <c r="AL11" s="226">
        <v>885</v>
      </c>
      <c r="AM11" s="1326">
        <v>44.25</v>
      </c>
      <c r="AN11" s="1376">
        <f t="shared" si="1"/>
        <v>929.25</v>
      </c>
      <c r="AO11" s="733"/>
      <c r="AP11" s="586"/>
      <c r="AQ11" s="1249"/>
      <c r="AR11" s="1427"/>
      <c r="AS11" s="1428"/>
      <c r="AT11" s="1429"/>
      <c r="AU11" s="227"/>
      <c r="AV11" s="1430"/>
      <c r="AW11" s="1431"/>
      <c r="AX11" s="1432"/>
      <c r="AY11" s="228"/>
      <c r="AZ11" s="229"/>
      <c r="BA11" s="230"/>
      <c r="BB11" s="231"/>
      <c r="BC11" s="659"/>
      <c r="BD11" s="230"/>
      <c r="BE11" s="231"/>
      <c r="BF11" s="573"/>
      <c r="BG11" s="651"/>
      <c r="BH11" s="573"/>
      <c r="BI11" s="651"/>
      <c r="BJ11" s="573"/>
      <c r="BK11" s="651"/>
      <c r="BL11" s="573"/>
      <c r="BM11" s="651"/>
      <c r="BN11" s="638"/>
      <c r="BO11" s="670"/>
      <c r="BP11" s="675"/>
      <c r="BQ11" s="675"/>
      <c r="BR11" s="675"/>
      <c r="BS11" s="675"/>
      <c r="BT11" s="675"/>
      <c r="BU11" s="676"/>
      <c r="BV11" s="1377">
        <f t="shared" si="2"/>
        <v>0</v>
      </c>
    </row>
    <row r="12" spans="3:236" s="1092" customFormat="1" ht="36" customHeight="1">
      <c r="C12" s="1091"/>
      <c r="D12" s="233" t="s">
        <v>103</v>
      </c>
      <c r="E12" s="216">
        <v>44221</v>
      </c>
      <c r="F12" s="1450" t="s">
        <v>2913</v>
      </c>
      <c r="G12" s="217"/>
      <c r="H12" s="218" t="s">
        <v>2884</v>
      </c>
      <c r="I12" s="736" t="s">
        <v>2436</v>
      </c>
      <c r="J12" s="737" t="s">
        <v>2880</v>
      </c>
      <c r="K12" s="1297" t="s">
        <v>2897</v>
      </c>
      <c r="L12" s="1273" t="s">
        <v>1701</v>
      </c>
      <c r="M12" s="1276"/>
      <c r="N12" s="832" t="s">
        <v>2914</v>
      </c>
      <c r="O12" s="871"/>
      <c r="P12" s="872"/>
      <c r="Q12" s="219" t="s">
        <v>2883</v>
      </c>
      <c r="R12" s="220"/>
      <c r="S12" s="660"/>
      <c r="T12" s="226">
        <v>1000</v>
      </c>
      <c r="U12" s="1305">
        <v>220</v>
      </c>
      <c r="V12" s="1375">
        <f t="shared" si="0"/>
        <v>1220</v>
      </c>
      <c r="W12" s="220"/>
      <c r="X12" s="684"/>
      <c r="Y12" s="738"/>
      <c r="Z12" s="221"/>
      <c r="AA12" s="221"/>
      <c r="AB12" s="861" t="s">
        <v>92</v>
      </c>
      <c r="AC12" s="222" t="s">
        <v>2915</v>
      </c>
      <c r="AD12" s="1288"/>
      <c r="AE12" s="1300"/>
      <c r="AF12" s="1290"/>
      <c r="AG12" s="1291"/>
      <c r="AH12" s="223" t="s">
        <v>3498</v>
      </c>
      <c r="AI12" s="224" t="s">
        <v>3500</v>
      </c>
      <c r="AJ12" s="368" t="s">
        <v>3499</v>
      </c>
      <c r="AK12" s="225"/>
      <c r="AL12" s="226">
        <v>1000</v>
      </c>
      <c r="AM12" s="1305">
        <v>220</v>
      </c>
      <c r="AN12" s="1376">
        <f t="shared" si="1"/>
        <v>1220</v>
      </c>
      <c r="AO12" s="733"/>
      <c r="AP12" s="586"/>
      <c r="AQ12" s="1249"/>
      <c r="AR12" s="1427"/>
      <c r="AS12" s="1428"/>
      <c r="AT12" s="1429"/>
      <c r="AU12" s="227"/>
      <c r="AV12" s="1430"/>
      <c r="AW12" s="1431"/>
      <c r="AX12" s="1432"/>
      <c r="AY12" s="228"/>
      <c r="AZ12" s="229"/>
      <c r="BA12" s="230"/>
      <c r="BB12" s="231"/>
      <c r="BC12" s="659"/>
      <c r="BD12" s="230"/>
      <c r="BE12" s="231"/>
      <c r="BF12" s="573"/>
      <c r="BG12" s="651"/>
      <c r="BH12" s="573"/>
      <c r="BI12" s="651"/>
      <c r="BJ12" s="573"/>
      <c r="BK12" s="651"/>
      <c r="BL12" s="573"/>
      <c r="BM12" s="651"/>
      <c r="BN12" s="638"/>
      <c r="BO12" s="670"/>
      <c r="BP12" s="675"/>
      <c r="BQ12" s="675"/>
      <c r="BR12" s="675"/>
      <c r="BS12" s="675"/>
      <c r="BT12" s="675"/>
      <c r="BU12" s="676"/>
      <c r="BV12" s="1377">
        <f t="shared" si="2"/>
        <v>0</v>
      </c>
    </row>
    <row r="13" spans="3:236" s="1092" customFormat="1" ht="36" customHeight="1">
      <c r="C13" s="1091"/>
      <c r="D13" s="233" t="s">
        <v>1805</v>
      </c>
      <c r="E13" s="216">
        <v>44221</v>
      </c>
      <c r="F13" s="1450" t="s">
        <v>2916</v>
      </c>
      <c r="G13" s="217"/>
      <c r="H13" s="218" t="s">
        <v>2917</v>
      </c>
      <c r="I13" s="736" t="s">
        <v>2436</v>
      </c>
      <c r="J13" s="737" t="s">
        <v>2880</v>
      </c>
      <c r="K13" s="1297" t="s">
        <v>2897</v>
      </c>
      <c r="L13" s="1273" t="s">
        <v>1701</v>
      </c>
      <c r="M13" s="1276"/>
      <c r="N13" s="832" t="s">
        <v>2918</v>
      </c>
      <c r="O13" s="871"/>
      <c r="P13" s="872"/>
      <c r="Q13" s="219" t="s">
        <v>2919</v>
      </c>
      <c r="R13" s="220"/>
      <c r="S13" s="660"/>
      <c r="T13" s="226">
        <v>184.43</v>
      </c>
      <c r="U13" s="1305">
        <v>40.57</v>
      </c>
      <c r="V13" s="1375">
        <f t="shared" si="0"/>
        <v>225</v>
      </c>
      <c r="W13" s="220"/>
      <c r="X13" s="684"/>
      <c r="Y13" s="738"/>
      <c r="Z13" s="221"/>
      <c r="AA13" s="221"/>
      <c r="AB13" s="861" t="s">
        <v>92</v>
      </c>
      <c r="AC13" s="222" t="s">
        <v>2920</v>
      </c>
      <c r="AD13" s="1288"/>
      <c r="AE13" s="1300"/>
      <c r="AF13" s="1290"/>
      <c r="AG13" s="1291"/>
      <c r="AH13" s="232" t="s">
        <v>3297</v>
      </c>
      <c r="AI13" s="224" t="s">
        <v>3298</v>
      </c>
      <c r="AJ13" s="368" t="s">
        <v>3299</v>
      </c>
      <c r="AK13" s="225" t="s">
        <v>92</v>
      </c>
      <c r="AL13" s="226">
        <v>184.43</v>
      </c>
      <c r="AM13" s="1326">
        <v>40.57</v>
      </c>
      <c r="AN13" s="1376">
        <f t="shared" si="1"/>
        <v>225</v>
      </c>
      <c r="AO13" s="733"/>
      <c r="AP13" s="586"/>
      <c r="AQ13" s="1249"/>
      <c r="AR13" s="1427"/>
      <c r="AS13" s="1428"/>
      <c r="AT13" s="1429" t="s">
        <v>2431</v>
      </c>
      <c r="AU13" s="227" t="s">
        <v>2010</v>
      </c>
      <c r="AV13" s="1430" t="s">
        <v>2011</v>
      </c>
      <c r="AW13" s="1431" t="s">
        <v>2011</v>
      </c>
      <c r="AX13" s="1432" t="s">
        <v>2012</v>
      </c>
      <c r="AY13" s="228"/>
      <c r="AZ13" s="229"/>
      <c r="BA13" s="230"/>
      <c r="BB13" s="231"/>
      <c r="BC13" s="659" t="s">
        <v>937</v>
      </c>
      <c r="BD13" s="230"/>
      <c r="BE13" s="231"/>
      <c r="BF13" s="573"/>
      <c r="BG13" s="651"/>
      <c r="BH13" s="573"/>
      <c r="BI13" s="651"/>
      <c r="BJ13" s="573"/>
      <c r="BK13" s="651"/>
      <c r="BL13" s="573"/>
      <c r="BM13" s="651"/>
      <c r="BN13" s="638"/>
      <c r="BO13" s="670"/>
      <c r="BP13" s="675"/>
      <c r="BQ13" s="675"/>
      <c r="BR13" s="675"/>
      <c r="BS13" s="675"/>
      <c r="BT13" s="675"/>
      <c r="BU13" s="676"/>
      <c r="BV13" s="1377">
        <f t="shared" si="2"/>
        <v>0</v>
      </c>
    </row>
    <row r="14" spans="3:236" s="1092" customFormat="1" ht="36" customHeight="1">
      <c r="C14" s="1091"/>
      <c r="D14" s="1452" t="s">
        <v>433</v>
      </c>
      <c r="E14" s="216">
        <v>44235</v>
      </c>
      <c r="F14" s="1450" t="s">
        <v>2921</v>
      </c>
      <c r="G14" s="217"/>
      <c r="H14" s="218" t="s">
        <v>2884</v>
      </c>
      <c r="I14" s="736" t="s">
        <v>2436</v>
      </c>
      <c r="J14" s="737" t="s">
        <v>2885</v>
      </c>
      <c r="K14" s="1297" t="s">
        <v>2886</v>
      </c>
      <c r="L14" s="1273" t="s">
        <v>1701</v>
      </c>
      <c r="M14" s="1276"/>
      <c r="N14" s="832" t="s">
        <v>2926</v>
      </c>
      <c r="O14" s="871"/>
      <c r="P14" s="872"/>
      <c r="Q14" s="219" t="s">
        <v>2883</v>
      </c>
      <c r="R14" s="220"/>
      <c r="S14" s="660"/>
      <c r="T14" s="226">
        <v>1090.1600000000001</v>
      </c>
      <c r="U14" s="1305">
        <v>239.84</v>
      </c>
      <c r="V14" s="1375">
        <f t="shared" si="0"/>
        <v>1330</v>
      </c>
      <c r="W14" s="220"/>
      <c r="X14" s="684"/>
      <c r="Y14" s="738"/>
      <c r="Z14" s="221"/>
      <c r="AA14" s="221"/>
      <c r="AB14" s="862" t="s">
        <v>92</v>
      </c>
      <c r="AC14" s="222" t="s">
        <v>2922</v>
      </c>
      <c r="AD14" s="1288"/>
      <c r="AE14" s="1300"/>
      <c r="AF14" s="1290"/>
      <c r="AG14" s="1291"/>
      <c r="AH14" s="232" t="s">
        <v>3513</v>
      </c>
      <c r="AI14" s="224" t="s">
        <v>3514</v>
      </c>
      <c r="AJ14" s="368" t="s">
        <v>3499</v>
      </c>
      <c r="AK14" s="225" t="s">
        <v>92</v>
      </c>
      <c r="AL14" s="226">
        <v>105.23</v>
      </c>
      <c r="AM14" s="1326">
        <v>23.15</v>
      </c>
      <c r="AN14" s="1376">
        <f t="shared" si="1"/>
        <v>128.38</v>
      </c>
      <c r="AO14" s="733"/>
      <c r="AP14" s="586"/>
      <c r="AQ14" s="1249"/>
      <c r="AR14" s="1427"/>
      <c r="AS14" s="1428"/>
      <c r="AT14" s="1429"/>
      <c r="AU14" s="227"/>
      <c r="AV14" s="1430"/>
      <c r="AW14" s="1431"/>
      <c r="AX14" s="1432"/>
      <c r="AY14" s="235"/>
      <c r="AZ14" s="236"/>
      <c r="BA14" s="230"/>
      <c r="BB14" s="231"/>
      <c r="BC14" s="659"/>
      <c r="BD14" s="230"/>
      <c r="BE14" s="231"/>
      <c r="BF14" s="573"/>
      <c r="BG14" s="651"/>
      <c r="BH14" s="573"/>
      <c r="BI14" s="651"/>
      <c r="BJ14" s="573"/>
      <c r="BK14" s="651"/>
      <c r="BL14" s="573"/>
      <c r="BM14" s="651"/>
      <c r="BN14" s="638"/>
      <c r="BO14" s="670"/>
      <c r="BP14" s="675"/>
      <c r="BQ14" s="675"/>
      <c r="BR14" s="675"/>
      <c r="BS14" s="675"/>
      <c r="BT14" s="675"/>
      <c r="BU14" s="676"/>
      <c r="BV14" s="1377">
        <f t="shared" si="2"/>
        <v>0</v>
      </c>
    </row>
    <row r="15" spans="3:236" s="1092" customFormat="1" ht="36" customHeight="1">
      <c r="C15" s="1091"/>
      <c r="D15" s="1452" t="s">
        <v>1445</v>
      </c>
      <c r="E15" s="216">
        <v>44236</v>
      </c>
      <c r="F15" s="1450" t="s">
        <v>2923</v>
      </c>
      <c r="G15" s="217" t="s">
        <v>600</v>
      </c>
      <c r="H15" s="218" t="s">
        <v>2884</v>
      </c>
      <c r="I15" s="736" t="s">
        <v>2436</v>
      </c>
      <c r="J15" s="737" t="s">
        <v>2880</v>
      </c>
      <c r="K15" s="1297" t="s">
        <v>2881</v>
      </c>
      <c r="L15" s="1273" t="s">
        <v>87</v>
      </c>
      <c r="M15" s="1276"/>
      <c r="N15" s="832" t="s">
        <v>2924</v>
      </c>
      <c r="O15" s="871"/>
      <c r="P15" s="872"/>
      <c r="Q15" s="219" t="s">
        <v>2910</v>
      </c>
      <c r="R15" s="220"/>
      <c r="S15" s="660"/>
      <c r="T15" s="226">
        <v>694</v>
      </c>
      <c r="U15" s="1305">
        <v>152.68</v>
      </c>
      <c r="V15" s="1375">
        <f t="shared" si="0"/>
        <v>846.68000000000006</v>
      </c>
      <c r="W15" s="220"/>
      <c r="X15" s="684"/>
      <c r="Y15" s="738"/>
      <c r="Z15" s="221"/>
      <c r="AA15" s="221"/>
      <c r="AB15" s="862" t="s">
        <v>92</v>
      </c>
      <c r="AC15" s="222" t="s">
        <v>2925</v>
      </c>
      <c r="AD15" s="1288"/>
      <c r="AE15" s="1300"/>
      <c r="AF15" s="1290"/>
      <c r="AG15" s="1291"/>
      <c r="AH15" s="232" t="s">
        <v>3274</v>
      </c>
      <c r="AI15" s="224" t="s">
        <v>3275</v>
      </c>
      <c r="AJ15" s="368" t="s">
        <v>3276</v>
      </c>
      <c r="AK15" s="225" t="s">
        <v>92</v>
      </c>
      <c r="AL15" s="226">
        <v>694</v>
      </c>
      <c r="AM15" s="1326">
        <v>152.68</v>
      </c>
      <c r="AN15" s="1376">
        <f t="shared" si="1"/>
        <v>846.68000000000006</v>
      </c>
      <c r="AO15" s="733"/>
      <c r="AP15" s="586"/>
      <c r="AQ15" s="1249"/>
      <c r="AR15" s="1427"/>
      <c r="AS15" s="1428"/>
      <c r="AT15" s="1429"/>
      <c r="AU15" s="227"/>
      <c r="AV15" s="1430"/>
      <c r="AW15" s="1431"/>
      <c r="AX15" s="1432"/>
      <c r="AY15" s="235"/>
      <c r="AZ15" s="236"/>
      <c r="BA15" s="230"/>
      <c r="BB15" s="231"/>
      <c r="BC15" s="659"/>
      <c r="BD15" s="230"/>
      <c r="BE15" s="231"/>
      <c r="BF15" s="573"/>
      <c r="BG15" s="651"/>
      <c r="BH15" s="573"/>
      <c r="BI15" s="651"/>
      <c r="BJ15" s="573"/>
      <c r="BK15" s="651"/>
      <c r="BL15" s="573"/>
      <c r="BM15" s="651"/>
      <c r="BN15" s="638"/>
      <c r="BO15" s="670"/>
      <c r="BP15" s="675"/>
      <c r="BQ15" s="675"/>
      <c r="BR15" s="675"/>
      <c r="BS15" s="675"/>
      <c r="BT15" s="675"/>
      <c r="BU15" s="676"/>
      <c r="BV15" s="1377">
        <f t="shared" si="2"/>
        <v>0</v>
      </c>
    </row>
    <row r="16" spans="3:236" s="1092" customFormat="1" ht="36" customHeight="1">
      <c r="C16" s="1091"/>
      <c r="D16" s="1452" t="s">
        <v>1449</v>
      </c>
      <c r="E16" s="216">
        <v>44237</v>
      </c>
      <c r="F16" s="1450" t="s">
        <v>2927</v>
      </c>
      <c r="G16" s="217" t="s">
        <v>600</v>
      </c>
      <c r="H16" s="218" t="s">
        <v>2928</v>
      </c>
      <c r="I16" s="736" t="s">
        <v>2436</v>
      </c>
      <c r="J16" s="737" t="s">
        <v>2929</v>
      </c>
      <c r="K16" s="1297" t="s">
        <v>2881</v>
      </c>
      <c r="L16" s="1273" t="s">
        <v>87</v>
      </c>
      <c r="M16" s="1276"/>
      <c r="N16" s="832" t="s">
        <v>2930</v>
      </c>
      <c r="O16" s="871"/>
      <c r="P16" s="872"/>
      <c r="Q16" s="219" t="s">
        <v>2883</v>
      </c>
      <c r="R16" s="220"/>
      <c r="S16" s="660"/>
      <c r="T16" s="226">
        <v>719.19</v>
      </c>
      <c r="U16" s="1305">
        <v>158.22999999999999</v>
      </c>
      <c r="V16" s="1375">
        <f t="shared" si="0"/>
        <v>877.42000000000007</v>
      </c>
      <c r="W16" s="220"/>
      <c r="X16" s="684"/>
      <c r="Y16" s="738"/>
      <c r="Z16" s="221"/>
      <c r="AA16" s="221"/>
      <c r="AB16" s="862" t="s">
        <v>92</v>
      </c>
      <c r="AC16" s="222" t="s">
        <v>2931</v>
      </c>
      <c r="AD16" s="1288"/>
      <c r="AE16" s="1300"/>
      <c r="AF16" s="1290"/>
      <c r="AG16" s="1291"/>
      <c r="AH16" s="232" t="s">
        <v>3277</v>
      </c>
      <c r="AI16" s="224" t="s">
        <v>3278</v>
      </c>
      <c r="AJ16" s="368" t="s">
        <v>3279</v>
      </c>
      <c r="AK16" s="225" t="s">
        <v>92</v>
      </c>
      <c r="AL16" s="226">
        <v>719.2</v>
      </c>
      <c r="AM16" s="1326">
        <v>158.22</v>
      </c>
      <c r="AN16" s="1376">
        <f t="shared" si="1"/>
        <v>877.42000000000007</v>
      </c>
      <c r="AO16" s="733"/>
      <c r="AP16" s="586"/>
      <c r="AQ16" s="1249"/>
      <c r="AR16" s="1427"/>
      <c r="AS16" s="1428"/>
      <c r="AT16" s="1429"/>
      <c r="AU16" s="227"/>
      <c r="AV16" s="1430"/>
      <c r="AW16" s="1431"/>
      <c r="AX16" s="1432"/>
      <c r="AY16" s="235"/>
      <c r="AZ16" s="236"/>
      <c r="BA16" s="230"/>
      <c r="BB16" s="231"/>
      <c r="BC16" s="659"/>
      <c r="BD16" s="230"/>
      <c r="BE16" s="231"/>
      <c r="BF16" s="573"/>
      <c r="BG16" s="651"/>
      <c r="BH16" s="573"/>
      <c r="BI16" s="651"/>
      <c r="BJ16" s="573"/>
      <c r="BK16" s="651"/>
      <c r="BL16" s="573"/>
      <c r="BM16" s="651"/>
      <c r="BN16" s="638"/>
      <c r="BO16" s="670"/>
      <c r="BP16" s="675"/>
      <c r="BQ16" s="675"/>
      <c r="BR16" s="675"/>
      <c r="BS16" s="675"/>
      <c r="BT16" s="675"/>
      <c r="BU16" s="676"/>
      <c r="BV16" s="1377">
        <f t="shared" si="2"/>
        <v>0</v>
      </c>
    </row>
    <row r="17" spans="3:74" s="1092" customFormat="1" ht="36" customHeight="1">
      <c r="C17" s="1091"/>
      <c r="D17" s="1452" t="s">
        <v>985</v>
      </c>
      <c r="E17" s="216">
        <v>44237</v>
      </c>
      <c r="F17" s="1450" t="s">
        <v>2932</v>
      </c>
      <c r="G17" s="217"/>
      <c r="H17" s="218" t="s">
        <v>2935</v>
      </c>
      <c r="I17" s="736" t="s">
        <v>2436</v>
      </c>
      <c r="J17" s="737" t="s">
        <v>2880</v>
      </c>
      <c r="K17" s="1297" t="s">
        <v>2881</v>
      </c>
      <c r="L17" s="1273" t="s">
        <v>1701</v>
      </c>
      <c r="M17" s="1276"/>
      <c r="N17" s="832" t="s">
        <v>2933</v>
      </c>
      <c r="O17" s="871"/>
      <c r="P17" s="872"/>
      <c r="Q17" s="219" t="s">
        <v>2883</v>
      </c>
      <c r="R17" s="220"/>
      <c r="S17" s="660"/>
      <c r="T17" s="226">
        <v>4800</v>
      </c>
      <c r="U17" s="1305">
        <v>1056</v>
      </c>
      <c r="V17" s="1375">
        <f t="shared" si="0"/>
        <v>5856</v>
      </c>
      <c r="W17" s="220"/>
      <c r="X17" s="684"/>
      <c r="Y17" s="738"/>
      <c r="Z17" s="221"/>
      <c r="AA17" s="221"/>
      <c r="AB17" s="862" t="s">
        <v>92</v>
      </c>
      <c r="AC17" s="222" t="s">
        <v>2934</v>
      </c>
      <c r="AD17" s="1288"/>
      <c r="AE17" s="1300"/>
      <c r="AF17" s="1290"/>
      <c r="AG17" s="1291"/>
      <c r="AH17" s="232"/>
      <c r="AI17" s="224"/>
      <c r="AJ17" s="368"/>
      <c r="AK17" s="225"/>
      <c r="AL17" s="226">
        <v>0</v>
      </c>
      <c r="AM17" s="1326">
        <v>0</v>
      </c>
      <c r="AN17" s="1376">
        <f t="shared" si="1"/>
        <v>0</v>
      </c>
      <c r="AO17" s="733"/>
      <c r="AP17" s="586"/>
      <c r="AQ17" s="1249"/>
      <c r="AR17" s="1427"/>
      <c r="AS17" s="1428"/>
      <c r="AT17" s="1429"/>
      <c r="AU17" s="227"/>
      <c r="AV17" s="1430"/>
      <c r="AW17" s="1431"/>
      <c r="AX17" s="1432"/>
      <c r="AY17" s="235"/>
      <c r="AZ17" s="236"/>
      <c r="BA17" s="230"/>
      <c r="BB17" s="231"/>
      <c r="BC17" s="659"/>
      <c r="BD17" s="230"/>
      <c r="BE17" s="231"/>
      <c r="BF17" s="573"/>
      <c r="BG17" s="651"/>
      <c r="BH17" s="573"/>
      <c r="BI17" s="651"/>
      <c r="BJ17" s="573"/>
      <c r="BK17" s="651"/>
      <c r="BL17" s="573"/>
      <c r="BM17" s="651"/>
      <c r="BN17" s="638"/>
      <c r="BO17" s="670"/>
      <c r="BP17" s="675"/>
      <c r="BQ17" s="675"/>
      <c r="BR17" s="675"/>
      <c r="BS17" s="675"/>
      <c r="BT17" s="675"/>
      <c r="BU17" s="676"/>
      <c r="BV17" s="1377">
        <f t="shared" si="2"/>
        <v>0</v>
      </c>
    </row>
    <row r="18" spans="3:74" s="1092" customFormat="1" ht="36" customHeight="1">
      <c r="C18" s="1091"/>
      <c r="D18" s="1452" t="s">
        <v>986</v>
      </c>
      <c r="E18" s="216">
        <v>44242</v>
      </c>
      <c r="F18" s="1450" t="s">
        <v>2936</v>
      </c>
      <c r="G18" s="217" t="s">
        <v>2878</v>
      </c>
      <c r="H18" s="218" t="s">
        <v>2937</v>
      </c>
      <c r="I18" s="736" t="s">
        <v>2436</v>
      </c>
      <c r="J18" s="737" t="s">
        <v>2880</v>
      </c>
      <c r="K18" s="1297" t="s">
        <v>2881</v>
      </c>
      <c r="L18" s="1273" t="s">
        <v>1701</v>
      </c>
      <c r="M18" s="1276"/>
      <c r="N18" s="832" t="s">
        <v>2938</v>
      </c>
      <c r="O18" s="871"/>
      <c r="P18" s="872"/>
      <c r="Q18" s="219" t="s">
        <v>2939</v>
      </c>
      <c r="R18" s="220"/>
      <c r="S18" s="660"/>
      <c r="T18" s="226">
        <v>150</v>
      </c>
      <c r="U18" s="1305">
        <v>0</v>
      </c>
      <c r="V18" s="1375">
        <f t="shared" si="0"/>
        <v>150</v>
      </c>
      <c r="W18" s="220"/>
      <c r="X18" s="684"/>
      <c r="Y18" s="738"/>
      <c r="Z18" s="221"/>
      <c r="AA18" s="221"/>
      <c r="AB18" s="862" t="s">
        <v>92</v>
      </c>
      <c r="AC18" s="222" t="s">
        <v>2940</v>
      </c>
      <c r="AD18" s="1288"/>
      <c r="AE18" s="1300"/>
      <c r="AF18" s="1290"/>
      <c r="AG18" s="1291"/>
      <c r="AH18" s="232"/>
      <c r="AI18" s="224"/>
      <c r="AJ18" s="368"/>
      <c r="AK18" s="225"/>
      <c r="AL18" s="226"/>
      <c r="AM18" s="1326"/>
      <c r="AN18" s="1376">
        <f t="shared" si="1"/>
        <v>0</v>
      </c>
      <c r="AO18" s="733"/>
      <c r="AP18" s="586"/>
      <c r="AQ18" s="1249"/>
      <c r="AR18" s="1427"/>
      <c r="AS18" s="1428"/>
      <c r="AT18" s="1429"/>
      <c r="AU18" s="227"/>
      <c r="AV18" s="1430"/>
      <c r="AW18" s="1431"/>
      <c r="AX18" s="1432"/>
      <c r="AY18" s="235"/>
      <c r="AZ18" s="236"/>
      <c r="BA18" s="230"/>
      <c r="BB18" s="231"/>
      <c r="BC18" s="659"/>
      <c r="BD18" s="230"/>
      <c r="BE18" s="231"/>
      <c r="BF18" s="573"/>
      <c r="BG18" s="651"/>
      <c r="BH18" s="573"/>
      <c r="BI18" s="651"/>
      <c r="BJ18" s="573"/>
      <c r="BK18" s="651"/>
      <c r="BL18" s="573"/>
      <c r="BM18" s="651"/>
      <c r="BN18" s="638"/>
      <c r="BO18" s="670"/>
      <c r="BP18" s="675"/>
      <c r="BQ18" s="675"/>
      <c r="BR18" s="675"/>
      <c r="BS18" s="675"/>
      <c r="BT18" s="675"/>
      <c r="BU18" s="676"/>
      <c r="BV18" s="1377">
        <f t="shared" si="2"/>
        <v>0</v>
      </c>
    </row>
    <row r="19" spans="3:74" s="1092" customFormat="1" ht="36" customHeight="1">
      <c r="C19" s="1091"/>
      <c r="D19" s="1452" t="s">
        <v>1827</v>
      </c>
      <c r="E19" s="216">
        <v>44249</v>
      </c>
      <c r="F19" s="1450" t="s">
        <v>2941</v>
      </c>
      <c r="G19" s="217" t="s">
        <v>1406</v>
      </c>
      <c r="H19" s="218" t="s">
        <v>2942</v>
      </c>
      <c r="I19" s="736" t="s">
        <v>2436</v>
      </c>
      <c r="J19" s="737" t="s">
        <v>2880</v>
      </c>
      <c r="K19" s="1297" t="s">
        <v>2881</v>
      </c>
      <c r="L19" s="1273" t="s">
        <v>1701</v>
      </c>
      <c r="M19" s="1276"/>
      <c r="N19" s="832" t="s">
        <v>2969</v>
      </c>
      <c r="O19" s="871"/>
      <c r="P19" s="872"/>
      <c r="Q19" s="219" t="s">
        <v>2943</v>
      </c>
      <c r="R19" s="220"/>
      <c r="S19" s="660"/>
      <c r="T19" s="226">
        <v>150</v>
      </c>
      <c r="U19" s="1305">
        <v>33</v>
      </c>
      <c r="V19" s="1375">
        <f t="shared" si="0"/>
        <v>183</v>
      </c>
      <c r="W19" s="220"/>
      <c r="X19" s="684"/>
      <c r="Y19" s="738"/>
      <c r="Z19" s="221"/>
      <c r="AA19" s="221"/>
      <c r="AB19" s="862" t="s">
        <v>92</v>
      </c>
      <c r="AC19" s="222" t="s">
        <v>2944</v>
      </c>
      <c r="AD19" s="1288"/>
      <c r="AE19" s="1300"/>
      <c r="AF19" s="1290"/>
      <c r="AG19" s="1291"/>
      <c r="AH19" s="234" t="s">
        <v>3259</v>
      </c>
      <c r="AI19" s="224" t="s">
        <v>3260</v>
      </c>
      <c r="AJ19" s="368" t="s">
        <v>3261</v>
      </c>
      <c r="AK19" s="225" t="s">
        <v>92</v>
      </c>
      <c r="AL19" s="226">
        <v>150</v>
      </c>
      <c r="AM19" s="1326">
        <v>33</v>
      </c>
      <c r="AN19" s="1376">
        <f t="shared" si="1"/>
        <v>183</v>
      </c>
      <c r="AO19" s="733"/>
      <c r="AP19" s="586"/>
      <c r="AQ19" s="1249"/>
      <c r="AR19" s="1427"/>
      <c r="AS19" s="1428"/>
      <c r="AT19" s="1429"/>
      <c r="AU19" s="227"/>
      <c r="AV19" s="1430"/>
      <c r="AW19" s="1431"/>
      <c r="AX19" s="1432"/>
      <c r="AY19" s="235"/>
      <c r="AZ19" s="236"/>
      <c r="BA19" s="230"/>
      <c r="BB19" s="231"/>
      <c r="BC19" s="659"/>
      <c r="BD19" s="230"/>
      <c r="BE19" s="231"/>
      <c r="BF19" s="573"/>
      <c r="BG19" s="651"/>
      <c r="BH19" s="573"/>
      <c r="BI19" s="651"/>
      <c r="BJ19" s="573"/>
      <c r="BK19" s="651"/>
      <c r="BL19" s="573"/>
      <c r="BM19" s="651"/>
      <c r="BN19" s="638"/>
      <c r="BO19" s="670"/>
      <c r="BP19" s="675"/>
      <c r="BQ19" s="675"/>
      <c r="BR19" s="675"/>
      <c r="BS19" s="675"/>
      <c r="BT19" s="675"/>
      <c r="BU19" s="676"/>
      <c r="BV19" s="1377">
        <f t="shared" si="2"/>
        <v>0</v>
      </c>
    </row>
    <row r="20" spans="3:74" s="1092" customFormat="1" ht="36" customHeight="1">
      <c r="C20" s="1091"/>
      <c r="D20" s="1452" t="s">
        <v>987</v>
      </c>
      <c r="E20" s="216">
        <v>44252</v>
      </c>
      <c r="F20" s="1450" t="s">
        <v>2945</v>
      </c>
      <c r="G20" s="217" t="s">
        <v>2878</v>
      </c>
      <c r="H20" s="218" t="s">
        <v>2869</v>
      </c>
      <c r="I20" s="736" t="s">
        <v>2436</v>
      </c>
      <c r="J20" s="737" t="s">
        <v>2880</v>
      </c>
      <c r="K20" s="1297" t="s">
        <v>2881</v>
      </c>
      <c r="L20" s="1273" t="s">
        <v>87</v>
      </c>
      <c r="M20" s="1276"/>
      <c r="N20" s="832" t="s">
        <v>2946</v>
      </c>
      <c r="O20" s="871"/>
      <c r="P20" s="872"/>
      <c r="Q20" s="219" t="s">
        <v>2947</v>
      </c>
      <c r="R20" s="220"/>
      <c r="S20" s="660"/>
      <c r="T20" s="226">
        <v>327.87</v>
      </c>
      <c r="U20" s="1305">
        <v>72.13</v>
      </c>
      <c r="V20" s="1375">
        <f t="shared" si="0"/>
        <v>400</v>
      </c>
      <c r="W20" s="220"/>
      <c r="X20" s="684"/>
      <c r="Y20" s="738"/>
      <c r="Z20" s="221"/>
      <c r="AA20" s="221"/>
      <c r="AB20" s="862" t="s">
        <v>92</v>
      </c>
      <c r="AC20" s="222" t="s">
        <v>2948</v>
      </c>
      <c r="AD20" s="1288"/>
      <c r="AE20" s="1300"/>
      <c r="AF20" s="1290"/>
      <c r="AG20" s="1291"/>
      <c r="AH20" s="234" t="s">
        <v>3262</v>
      </c>
      <c r="AI20" s="224" t="s">
        <v>3263</v>
      </c>
      <c r="AJ20" s="368" t="s">
        <v>3264</v>
      </c>
      <c r="AK20" s="225" t="s">
        <v>92</v>
      </c>
      <c r="AL20" s="226">
        <v>327.87</v>
      </c>
      <c r="AM20" s="1326">
        <v>72.13</v>
      </c>
      <c r="AN20" s="1376">
        <f t="shared" si="1"/>
        <v>400</v>
      </c>
      <c r="AO20" s="733"/>
      <c r="AP20" s="586"/>
      <c r="AQ20" s="1249"/>
      <c r="AR20" s="1427"/>
      <c r="AS20" s="1428"/>
      <c r="AT20" s="1429"/>
      <c r="AU20" s="227"/>
      <c r="AV20" s="1430"/>
      <c r="AW20" s="1431"/>
      <c r="AX20" s="1432"/>
      <c r="AY20" s="235"/>
      <c r="AZ20" s="236"/>
      <c r="BA20" s="230"/>
      <c r="BB20" s="231"/>
      <c r="BC20" s="659"/>
      <c r="BD20" s="230"/>
      <c r="BE20" s="231"/>
      <c r="BF20" s="573"/>
      <c r="BG20" s="651"/>
      <c r="BH20" s="573"/>
      <c r="BI20" s="651"/>
      <c r="BJ20" s="573"/>
      <c r="BK20" s="651"/>
      <c r="BL20" s="573"/>
      <c r="BM20" s="651"/>
      <c r="BN20" s="638"/>
      <c r="BO20" s="670"/>
      <c r="BP20" s="675"/>
      <c r="BQ20" s="675"/>
      <c r="BR20" s="675"/>
      <c r="BS20" s="675"/>
      <c r="BT20" s="675"/>
      <c r="BU20" s="676"/>
      <c r="BV20" s="1377">
        <f t="shared" si="2"/>
        <v>0</v>
      </c>
    </row>
    <row r="21" spans="3:74" s="1092" customFormat="1" ht="36" customHeight="1">
      <c r="C21" s="1091"/>
      <c r="D21" s="1452" t="s">
        <v>988</v>
      </c>
      <c r="E21" s="216">
        <v>44252</v>
      </c>
      <c r="F21" s="1450" t="s">
        <v>2949</v>
      </c>
      <c r="G21" s="217"/>
      <c r="H21" s="218" t="s">
        <v>2950</v>
      </c>
      <c r="I21" s="736" t="s">
        <v>2436</v>
      </c>
      <c r="J21" s="737" t="s">
        <v>2880</v>
      </c>
      <c r="K21" s="1297" t="s">
        <v>2881</v>
      </c>
      <c r="L21" s="1273" t="s">
        <v>1701</v>
      </c>
      <c r="M21" s="1276"/>
      <c r="N21" s="832" t="s">
        <v>2952</v>
      </c>
      <c r="O21" s="871"/>
      <c r="P21" s="872"/>
      <c r="Q21" s="219" t="s">
        <v>2951</v>
      </c>
      <c r="R21" s="220"/>
      <c r="S21" s="660"/>
      <c r="T21" s="226">
        <v>304</v>
      </c>
      <c r="U21" s="1305">
        <v>0</v>
      </c>
      <c r="V21" s="1375">
        <f t="shared" si="0"/>
        <v>304</v>
      </c>
      <c r="W21" s="220"/>
      <c r="X21" s="684"/>
      <c r="Y21" s="738"/>
      <c r="Z21" s="221"/>
      <c r="AA21" s="221"/>
      <c r="AB21" s="862" t="s">
        <v>1188</v>
      </c>
      <c r="AC21" s="222"/>
      <c r="AD21" s="1288"/>
      <c r="AE21" s="1300"/>
      <c r="AF21" s="1290"/>
      <c r="AG21" s="1291"/>
      <c r="AH21" s="234" t="s">
        <v>3283</v>
      </c>
      <c r="AI21" s="224"/>
      <c r="AJ21" s="368"/>
      <c r="AK21" s="225" t="s">
        <v>92</v>
      </c>
      <c r="AL21" s="226">
        <v>304</v>
      </c>
      <c r="AM21" s="1326">
        <v>0</v>
      </c>
      <c r="AN21" s="1376">
        <f t="shared" si="1"/>
        <v>304</v>
      </c>
      <c r="AO21" s="733"/>
      <c r="AP21" s="586"/>
      <c r="AQ21" s="1249"/>
      <c r="AR21" s="1427"/>
      <c r="AS21" s="1428"/>
      <c r="AT21" s="1429"/>
      <c r="AU21" s="227"/>
      <c r="AV21" s="1430"/>
      <c r="AW21" s="1431"/>
      <c r="AX21" s="1432"/>
      <c r="AY21" s="235"/>
      <c r="AZ21" s="236"/>
      <c r="BA21" s="230"/>
      <c r="BB21" s="231"/>
      <c r="BC21" s="659"/>
      <c r="BD21" s="230"/>
      <c r="BE21" s="231"/>
      <c r="BF21" s="573"/>
      <c r="BG21" s="651"/>
      <c r="BH21" s="573"/>
      <c r="BI21" s="651"/>
      <c r="BJ21" s="573"/>
      <c r="BK21" s="651"/>
      <c r="BL21" s="573"/>
      <c r="BM21" s="651"/>
      <c r="BN21" s="638"/>
      <c r="BO21" s="670"/>
      <c r="BP21" s="675"/>
      <c r="BQ21" s="675"/>
      <c r="BR21" s="675"/>
      <c r="BS21" s="675"/>
      <c r="BT21" s="675"/>
      <c r="BU21" s="676"/>
      <c r="BV21" s="1377">
        <f t="shared" si="2"/>
        <v>0</v>
      </c>
    </row>
    <row r="22" spans="3:74" s="1092" customFormat="1" ht="36" customHeight="1">
      <c r="C22" s="1091"/>
      <c r="D22" s="1452" t="s">
        <v>1828</v>
      </c>
      <c r="E22" s="216">
        <v>44263</v>
      </c>
      <c r="F22" s="1450" t="s">
        <v>2953</v>
      </c>
      <c r="G22" s="217" t="s">
        <v>150</v>
      </c>
      <c r="H22" s="218" t="s">
        <v>1407</v>
      </c>
      <c r="I22" s="736" t="s">
        <v>2436</v>
      </c>
      <c r="J22" s="737" t="s">
        <v>2880</v>
      </c>
      <c r="K22" s="1297" t="s">
        <v>2881</v>
      </c>
      <c r="L22" s="1273" t="s">
        <v>87</v>
      </c>
      <c r="M22" s="1276"/>
      <c r="N22" s="832" t="s">
        <v>2954</v>
      </c>
      <c r="O22" s="871"/>
      <c r="P22" s="872"/>
      <c r="Q22" s="219" t="s">
        <v>2883</v>
      </c>
      <c r="R22" s="220"/>
      <c r="S22" s="660"/>
      <c r="T22" s="226">
        <v>80</v>
      </c>
      <c r="U22" s="1305">
        <v>0</v>
      </c>
      <c r="V22" s="1375">
        <f t="shared" si="0"/>
        <v>80</v>
      </c>
      <c r="W22" s="220"/>
      <c r="X22" s="684"/>
      <c r="Y22" s="738"/>
      <c r="Z22" s="221"/>
      <c r="AA22" s="221"/>
      <c r="AB22" s="862" t="s">
        <v>92</v>
      </c>
      <c r="AC22" s="222" t="s">
        <v>2955</v>
      </c>
      <c r="AD22" s="1288"/>
      <c r="AE22" s="1300"/>
      <c r="AF22" s="1290"/>
      <c r="AG22" s="1291"/>
      <c r="AH22" s="234" t="s">
        <v>3271</v>
      </c>
      <c r="AI22" s="224" t="s">
        <v>3272</v>
      </c>
      <c r="AJ22" s="368" t="s">
        <v>3273</v>
      </c>
      <c r="AK22" s="225" t="s">
        <v>92</v>
      </c>
      <c r="AL22" s="226">
        <v>80</v>
      </c>
      <c r="AM22" s="1326">
        <v>0</v>
      </c>
      <c r="AN22" s="1376">
        <f t="shared" si="1"/>
        <v>80</v>
      </c>
      <c r="AO22" s="733"/>
      <c r="AP22" s="586"/>
      <c r="AQ22" s="1249"/>
      <c r="AR22" s="1427"/>
      <c r="AS22" s="1428"/>
      <c r="AT22" s="1429"/>
      <c r="AU22" s="227"/>
      <c r="AV22" s="1430"/>
      <c r="AW22" s="1431"/>
      <c r="AX22" s="1432"/>
      <c r="AY22" s="235"/>
      <c r="AZ22" s="236"/>
      <c r="BA22" s="230"/>
      <c r="BB22" s="231"/>
      <c r="BC22" s="659"/>
      <c r="BD22" s="230"/>
      <c r="BE22" s="231"/>
      <c r="BF22" s="573"/>
      <c r="BG22" s="651"/>
      <c r="BH22" s="573"/>
      <c r="BI22" s="651"/>
      <c r="BJ22" s="573"/>
      <c r="BK22" s="651"/>
      <c r="BL22" s="573"/>
      <c r="BM22" s="651"/>
      <c r="BN22" s="638"/>
      <c r="BO22" s="670"/>
      <c r="BP22" s="675"/>
      <c r="BQ22" s="675"/>
      <c r="BR22" s="675"/>
      <c r="BS22" s="675"/>
      <c r="BT22" s="675"/>
      <c r="BU22" s="676"/>
      <c r="BV22" s="1377">
        <f t="shared" si="2"/>
        <v>0</v>
      </c>
    </row>
    <row r="23" spans="3:74" s="1092" customFormat="1" ht="36" customHeight="1">
      <c r="C23" s="1091"/>
      <c r="D23" s="1452" t="s">
        <v>989</v>
      </c>
      <c r="E23" s="216">
        <v>44263</v>
      </c>
      <c r="F23" s="1450" t="s">
        <v>2956</v>
      </c>
      <c r="G23" s="217" t="s">
        <v>150</v>
      </c>
      <c r="H23" s="218" t="s">
        <v>1407</v>
      </c>
      <c r="I23" s="736" t="s">
        <v>2436</v>
      </c>
      <c r="J23" s="737" t="s">
        <v>2880</v>
      </c>
      <c r="K23" s="1297" t="s">
        <v>2881</v>
      </c>
      <c r="L23" s="1273" t="s">
        <v>87</v>
      </c>
      <c r="M23" s="1276"/>
      <c r="N23" s="832" t="s">
        <v>2957</v>
      </c>
      <c r="O23" s="871"/>
      <c r="P23" s="872"/>
      <c r="Q23" s="219" t="s">
        <v>2883</v>
      </c>
      <c r="R23" s="220"/>
      <c r="S23" s="660"/>
      <c r="T23" s="226">
        <v>45</v>
      </c>
      <c r="U23" s="1305">
        <v>9.9</v>
      </c>
      <c r="V23" s="1375">
        <f t="shared" si="0"/>
        <v>54.9</v>
      </c>
      <c r="W23" s="220"/>
      <c r="X23" s="684"/>
      <c r="Y23" s="738"/>
      <c r="Z23" s="221"/>
      <c r="AA23" s="221"/>
      <c r="AB23" s="862" t="s">
        <v>92</v>
      </c>
      <c r="AC23" s="222" t="s">
        <v>2958</v>
      </c>
      <c r="AD23" s="1288"/>
      <c r="AE23" s="1300"/>
      <c r="AF23" s="1290"/>
      <c r="AG23" s="1291"/>
      <c r="AH23" s="234" t="s">
        <v>3265</v>
      </c>
      <c r="AI23" s="224" t="s">
        <v>3266</v>
      </c>
      <c r="AJ23" s="368" t="s">
        <v>3267</v>
      </c>
      <c r="AK23" s="225" t="s">
        <v>92</v>
      </c>
      <c r="AL23" s="226">
        <v>45</v>
      </c>
      <c r="AM23" s="1326">
        <v>9.9</v>
      </c>
      <c r="AN23" s="1376">
        <f t="shared" si="1"/>
        <v>54.9</v>
      </c>
      <c r="AO23" s="733"/>
      <c r="AP23" s="586"/>
      <c r="AQ23" s="1249"/>
      <c r="AR23" s="1427"/>
      <c r="AS23" s="1428"/>
      <c r="AT23" s="1429"/>
      <c r="AU23" s="227"/>
      <c r="AV23" s="1430"/>
      <c r="AW23" s="1431"/>
      <c r="AX23" s="1432"/>
      <c r="AY23" s="235"/>
      <c r="AZ23" s="236"/>
      <c r="BA23" s="230"/>
      <c r="BB23" s="231"/>
      <c r="BC23" s="659"/>
      <c r="BD23" s="230"/>
      <c r="BE23" s="231"/>
      <c r="BF23" s="573"/>
      <c r="BG23" s="651"/>
      <c r="BH23" s="573"/>
      <c r="BI23" s="651"/>
      <c r="BJ23" s="573"/>
      <c r="BK23" s="651"/>
      <c r="BL23" s="573"/>
      <c r="BM23" s="651"/>
      <c r="BN23" s="638"/>
      <c r="BO23" s="670"/>
      <c r="BP23" s="675"/>
      <c r="BQ23" s="675"/>
      <c r="BR23" s="675"/>
      <c r="BS23" s="675"/>
      <c r="BT23" s="675"/>
      <c r="BU23" s="676"/>
      <c r="BV23" s="1377">
        <f t="shared" si="2"/>
        <v>0</v>
      </c>
    </row>
    <row r="24" spans="3:74" s="1092" customFormat="1" ht="36" customHeight="1">
      <c r="C24" s="1091"/>
      <c r="D24" s="1452" t="s">
        <v>887</v>
      </c>
      <c r="E24" s="216">
        <v>44263</v>
      </c>
      <c r="F24" s="1450" t="s">
        <v>2959</v>
      </c>
      <c r="G24" s="217" t="s">
        <v>150</v>
      </c>
      <c r="H24" s="218" t="s">
        <v>1407</v>
      </c>
      <c r="I24" s="736" t="s">
        <v>2436</v>
      </c>
      <c r="J24" s="737" t="s">
        <v>2880</v>
      </c>
      <c r="K24" s="1297" t="s">
        <v>2881</v>
      </c>
      <c r="L24" s="1273" t="s">
        <v>1701</v>
      </c>
      <c r="M24" s="1276"/>
      <c r="N24" s="832" t="s">
        <v>2960</v>
      </c>
      <c r="O24" s="871"/>
      <c r="P24" s="872"/>
      <c r="Q24" s="219" t="s">
        <v>2883</v>
      </c>
      <c r="R24" s="220"/>
      <c r="S24" s="660"/>
      <c r="T24" s="226">
        <v>150</v>
      </c>
      <c r="U24" s="1305">
        <v>0</v>
      </c>
      <c r="V24" s="1375">
        <f t="shared" si="0"/>
        <v>150</v>
      </c>
      <c r="W24" s="220"/>
      <c r="X24" s="684"/>
      <c r="Y24" s="738"/>
      <c r="Z24" s="221"/>
      <c r="AA24" s="221"/>
      <c r="AB24" s="862" t="s">
        <v>1188</v>
      </c>
      <c r="AC24" s="222"/>
      <c r="AD24" s="1288"/>
      <c r="AE24" s="1300"/>
      <c r="AF24" s="1290"/>
      <c r="AG24" s="1291"/>
      <c r="AH24" s="232" t="s">
        <v>3268</v>
      </c>
      <c r="AI24" s="224" t="s">
        <v>3269</v>
      </c>
      <c r="AJ24" s="368" t="s">
        <v>3270</v>
      </c>
      <c r="AK24" s="225" t="s">
        <v>92</v>
      </c>
      <c r="AL24" s="226">
        <v>150</v>
      </c>
      <c r="AM24" s="1326">
        <v>0</v>
      </c>
      <c r="AN24" s="1376">
        <f t="shared" si="1"/>
        <v>150</v>
      </c>
      <c r="AO24" s="733"/>
      <c r="AP24" s="586"/>
      <c r="AQ24" s="1249"/>
      <c r="AR24" s="1427"/>
      <c r="AS24" s="1428"/>
      <c r="AT24" s="1429"/>
      <c r="AU24" s="227"/>
      <c r="AV24" s="1430"/>
      <c r="AW24" s="1431"/>
      <c r="AX24" s="1432"/>
      <c r="AY24" s="235"/>
      <c r="AZ24" s="236"/>
      <c r="BA24" s="230"/>
      <c r="BB24" s="231"/>
      <c r="BC24" s="659"/>
      <c r="BD24" s="230"/>
      <c r="BE24" s="231"/>
      <c r="BF24" s="573"/>
      <c r="BG24" s="651"/>
      <c r="BH24" s="573"/>
      <c r="BI24" s="651"/>
      <c r="BJ24" s="573"/>
      <c r="BK24" s="651"/>
      <c r="BL24" s="573"/>
      <c r="BM24" s="651"/>
      <c r="BN24" s="638"/>
      <c r="BO24" s="670"/>
      <c r="BP24" s="675"/>
      <c r="BQ24" s="675"/>
      <c r="BR24" s="675"/>
      <c r="BS24" s="675"/>
      <c r="BT24" s="675"/>
      <c r="BU24" s="676"/>
      <c r="BV24" s="1377">
        <f t="shared" si="2"/>
        <v>0</v>
      </c>
    </row>
    <row r="25" spans="3:74" s="1092" customFormat="1" ht="36" customHeight="1">
      <c r="C25" s="1091"/>
      <c r="D25" s="1452" t="s">
        <v>1829</v>
      </c>
      <c r="E25" s="216">
        <v>44270</v>
      </c>
      <c r="F25" s="1450" t="s">
        <v>2961</v>
      </c>
      <c r="G25" s="217" t="s">
        <v>687</v>
      </c>
      <c r="H25" s="218" t="s">
        <v>1407</v>
      </c>
      <c r="I25" s="736" t="s">
        <v>2436</v>
      </c>
      <c r="J25" s="737" t="s">
        <v>2880</v>
      </c>
      <c r="K25" s="1297" t="s">
        <v>2881</v>
      </c>
      <c r="L25" s="1273" t="s">
        <v>87</v>
      </c>
      <c r="M25" s="1276"/>
      <c r="N25" s="832" t="s">
        <v>2962</v>
      </c>
      <c r="O25" s="871"/>
      <c r="P25" s="872"/>
      <c r="Q25" s="219" t="s">
        <v>2910</v>
      </c>
      <c r="R25" s="220"/>
      <c r="S25" s="660"/>
      <c r="T25" s="226">
        <v>110</v>
      </c>
      <c r="U25" s="1305">
        <v>24.2</v>
      </c>
      <c r="V25" s="1375">
        <f t="shared" si="0"/>
        <v>134.19999999999999</v>
      </c>
      <c r="W25" s="220"/>
      <c r="X25" s="684"/>
      <c r="Y25" s="738"/>
      <c r="Z25" s="221"/>
      <c r="AA25" s="221"/>
      <c r="AB25" s="862" t="s">
        <v>92</v>
      </c>
      <c r="AC25" s="222" t="s">
        <v>2963</v>
      </c>
      <c r="AD25" s="1288"/>
      <c r="AE25" s="1300"/>
      <c r="AF25" s="1290"/>
      <c r="AG25" s="1291"/>
      <c r="AH25" s="232" t="s">
        <v>3256</v>
      </c>
      <c r="AI25" s="224" t="s">
        <v>3257</v>
      </c>
      <c r="AJ25" s="368" t="s">
        <v>3258</v>
      </c>
      <c r="AK25" s="225" t="s">
        <v>92</v>
      </c>
      <c r="AL25" s="226">
        <v>110</v>
      </c>
      <c r="AM25" s="1326">
        <v>24.2</v>
      </c>
      <c r="AN25" s="1376">
        <f t="shared" si="1"/>
        <v>134.19999999999999</v>
      </c>
      <c r="AO25" s="733"/>
      <c r="AP25" s="586"/>
      <c r="AQ25" s="1249"/>
      <c r="AR25" s="1427"/>
      <c r="AS25" s="1428"/>
      <c r="AT25" s="1429"/>
      <c r="AU25" s="227"/>
      <c r="AV25" s="1430"/>
      <c r="AW25" s="1431"/>
      <c r="AX25" s="1432"/>
      <c r="AY25" s="235"/>
      <c r="AZ25" s="236"/>
      <c r="BA25" s="230"/>
      <c r="BB25" s="231"/>
      <c r="BC25" s="659"/>
      <c r="BD25" s="230"/>
      <c r="BE25" s="231"/>
      <c r="BF25" s="573"/>
      <c r="BG25" s="651"/>
      <c r="BH25" s="573"/>
      <c r="BI25" s="651"/>
      <c r="BJ25" s="573"/>
      <c r="BK25" s="651"/>
      <c r="BL25" s="573"/>
      <c r="BM25" s="651"/>
      <c r="BN25" s="638"/>
      <c r="BO25" s="670"/>
      <c r="BP25" s="675"/>
      <c r="BQ25" s="675"/>
      <c r="BR25" s="675"/>
      <c r="BS25" s="675"/>
      <c r="BT25" s="675"/>
      <c r="BU25" s="676"/>
      <c r="BV25" s="1377">
        <f t="shared" si="2"/>
        <v>0</v>
      </c>
    </row>
    <row r="26" spans="3:74" s="1092" customFormat="1" ht="36" customHeight="1">
      <c r="C26" s="1091"/>
      <c r="D26" s="1452" t="s">
        <v>2964</v>
      </c>
      <c r="E26" s="216">
        <v>44271</v>
      </c>
      <c r="F26" s="1450" t="s">
        <v>2965</v>
      </c>
      <c r="G26" s="217" t="s">
        <v>2878</v>
      </c>
      <c r="H26" s="218" t="s">
        <v>2869</v>
      </c>
      <c r="I26" s="736" t="s">
        <v>2436</v>
      </c>
      <c r="J26" s="737" t="s">
        <v>2929</v>
      </c>
      <c r="K26" s="1297" t="s">
        <v>2881</v>
      </c>
      <c r="L26" s="1273" t="s">
        <v>87</v>
      </c>
      <c r="M26" s="1276"/>
      <c r="N26" s="832" t="s">
        <v>2966</v>
      </c>
      <c r="O26" s="871"/>
      <c r="P26" s="872"/>
      <c r="Q26" s="219" t="s">
        <v>2947</v>
      </c>
      <c r="R26" s="220"/>
      <c r="S26" s="660"/>
      <c r="T26" s="226">
        <v>704.59</v>
      </c>
      <c r="U26" s="1305">
        <v>155.01</v>
      </c>
      <c r="V26" s="1375">
        <f t="shared" si="0"/>
        <v>859.6</v>
      </c>
      <c r="W26" s="220"/>
      <c r="X26" s="684"/>
      <c r="Y26" s="738"/>
      <c r="Z26" s="221"/>
      <c r="AA26" s="221"/>
      <c r="AB26" s="862" t="s">
        <v>92</v>
      </c>
      <c r="AC26" s="222" t="s">
        <v>2967</v>
      </c>
      <c r="AD26" s="1288"/>
      <c r="AE26" s="1300"/>
      <c r="AF26" s="1290"/>
      <c r="AG26" s="1291"/>
      <c r="AH26" s="232" t="s">
        <v>3253</v>
      </c>
      <c r="AI26" s="224" t="s">
        <v>3254</v>
      </c>
      <c r="AJ26" s="368" t="s">
        <v>3255</v>
      </c>
      <c r="AK26" s="225" t="s">
        <v>92</v>
      </c>
      <c r="AL26" s="226">
        <v>704.59</v>
      </c>
      <c r="AM26" s="1326">
        <v>155.01</v>
      </c>
      <c r="AN26" s="1376">
        <f t="shared" si="1"/>
        <v>859.6</v>
      </c>
      <c r="AO26" s="733"/>
      <c r="AP26" s="586"/>
      <c r="AQ26" s="1249"/>
      <c r="AR26" s="1427"/>
      <c r="AS26" s="1428"/>
      <c r="AT26" s="1429"/>
      <c r="AU26" s="227"/>
      <c r="AV26" s="1430"/>
      <c r="AW26" s="1431"/>
      <c r="AX26" s="1432"/>
      <c r="AY26" s="235"/>
      <c r="AZ26" s="236"/>
      <c r="BA26" s="230"/>
      <c r="BB26" s="231"/>
      <c r="BC26" s="659"/>
      <c r="BD26" s="230"/>
      <c r="BE26" s="231"/>
      <c r="BF26" s="573"/>
      <c r="BG26" s="651"/>
      <c r="BH26" s="573"/>
      <c r="BI26" s="651"/>
      <c r="BJ26" s="573"/>
      <c r="BK26" s="651"/>
      <c r="BL26" s="573"/>
      <c r="BM26" s="651"/>
      <c r="BN26" s="638"/>
      <c r="BO26" s="670"/>
      <c r="BP26" s="675"/>
      <c r="BQ26" s="675"/>
      <c r="BR26" s="675"/>
      <c r="BS26" s="675"/>
      <c r="BT26" s="675"/>
      <c r="BU26" s="676"/>
      <c r="BV26" s="1377">
        <f t="shared" si="2"/>
        <v>0</v>
      </c>
    </row>
    <row r="27" spans="3:74" s="1092" customFormat="1" ht="36" customHeight="1">
      <c r="C27" s="1091"/>
      <c r="D27" s="1452" t="s">
        <v>2971</v>
      </c>
      <c r="E27" s="216">
        <v>44281</v>
      </c>
      <c r="F27" s="1450" t="s">
        <v>2972</v>
      </c>
      <c r="G27" s="217" t="s">
        <v>150</v>
      </c>
      <c r="H27" s="218" t="s">
        <v>1407</v>
      </c>
      <c r="I27" s="736" t="s">
        <v>2436</v>
      </c>
      <c r="J27" s="737" t="s">
        <v>2880</v>
      </c>
      <c r="K27" s="1297" t="s">
        <v>2881</v>
      </c>
      <c r="L27" s="1273" t="s">
        <v>1701</v>
      </c>
      <c r="M27" s="1276"/>
      <c r="N27" s="832" t="s">
        <v>2973</v>
      </c>
      <c r="O27" s="871"/>
      <c r="P27" s="872"/>
      <c r="Q27" s="219" t="s">
        <v>2883</v>
      </c>
      <c r="R27" s="220"/>
      <c r="S27" s="660"/>
      <c r="T27" s="226">
        <v>32.659999999999997</v>
      </c>
      <c r="U27" s="1305"/>
      <c r="V27" s="1375">
        <f t="shared" si="0"/>
        <v>32.659999999999997</v>
      </c>
      <c r="W27" s="220"/>
      <c r="X27" s="684"/>
      <c r="Y27" s="738"/>
      <c r="Z27" s="221"/>
      <c r="AA27" s="221"/>
      <c r="AB27" s="862" t="s">
        <v>92</v>
      </c>
      <c r="AC27" s="222" t="s">
        <v>2974</v>
      </c>
      <c r="AD27" s="1288"/>
      <c r="AE27" s="1300"/>
      <c r="AF27" s="1290"/>
      <c r="AG27" s="1291"/>
      <c r="AH27" s="232" t="s">
        <v>3250</v>
      </c>
      <c r="AI27" s="224" t="s">
        <v>3251</v>
      </c>
      <c r="AJ27" s="368" t="s">
        <v>3252</v>
      </c>
      <c r="AK27" s="225" t="s">
        <v>92</v>
      </c>
      <c r="AL27" s="226">
        <v>32.659999999999997</v>
      </c>
      <c r="AM27" s="1326">
        <v>0</v>
      </c>
      <c r="AN27" s="1376">
        <f t="shared" si="1"/>
        <v>32.659999999999997</v>
      </c>
      <c r="AO27" s="733"/>
      <c r="AP27" s="586"/>
      <c r="AQ27" s="1249"/>
      <c r="AR27" s="1427"/>
      <c r="AS27" s="1428"/>
      <c r="AT27" s="1429"/>
      <c r="AU27" s="227"/>
      <c r="AV27" s="1430"/>
      <c r="AW27" s="1431"/>
      <c r="AX27" s="1432"/>
      <c r="AY27" s="235"/>
      <c r="AZ27" s="236"/>
      <c r="BA27" s="230"/>
      <c r="BB27" s="231"/>
      <c r="BC27" s="659"/>
      <c r="BD27" s="230"/>
      <c r="BE27" s="231"/>
      <c r="BF27" s="573"/>
      <c r="BG27" s="651"/>
      <c r="BH27" s="573"/>
      <c r="BI27" s="651"/>
      <c r="BJ27" s="573"/>
      <c r="BK27" s="651"/>
      <c r="BL27" s="573"/>
      <c r="BM27" s="651"/>
      <c r="BN27" s="638"/>
      <c r="BO27" s="670"/>
      <c r="BP27" s="675"/>
      <c r="BQ27" s="675"/>
      <c r="BR27" s="675"/>
      <c r="BS27" s="675"/>
      <c r="BT27" s="675"/>
      <c r="BU27" s="676"/>
      <c r="BV27" s="1377">
        <f t="shared" si="2"/>
        <v>0</v>
      </c>
    </row>
    <row r="28" spans="3:74" s="1092" customFormat="1" ht="36" customHeight="1">
      <c r="C28" s="1091"/>
      <c r="D28" s="1452" t="s">
        <v>2975</v>
      </c>
      <c r="E28" s="216">
        <v>44287</v>
      </c>
      <c r="F28" s="1450" t="s">
        <v>2976</v>
      </c>
      <c r="G28" s="217" t="s">
        <v>2977</v>
      </c>
      <c r="H28" s="218" t="s">
        <v>2884</v>
      </c>
      <c r="I28" s="736" t="s">
        <v>2436</v>
      </c>
      <c r="J28" s="737" t="s">
        <v>2929</v>
      </c>
      <c r="K28" s="1297" t="s">
        <v>2881</v>
      </c>
      <c r="L28" s="1273" t="s">
        <v>87</v>
      </c>
      <c r="M28" s="1276"/>
      <c r="N28" s="832" t="s">
        <v>2979</v>
      </c>
      <c r="O28" s="871"/>
      <c r="P28" s="872"/>
      <c r="Q28" s="219" t="s">
        <v>2978</v>
      </c>
      <c r="R28" s="220"/>
      <c r="S28" s="660"/>
      <c r="T28" s="226">
        <v>28600</v>
      </c>
      <c r="U28" s="1305">
        <v>6292</v>
      </c>
      <c r="V28" s="1375">
        <f t="shared" si="0"/>
        <v>34892</v>
      </c>
      <c r="W28" s="220"/>
      <c r="X28" s="684"/>
      <c r="Y28" s="738"/>
      <c r="Z28" s="221"/>
      <c r="AA28" s="221"/>
      <c r="AB28" s="862" t="s">
        <v>92</v>
      </c>
      <c r="AC28" s="222" t="s">
        <v>2980</v>
      </c>
      <c r="AD28" s="1288"/>
      <c r="AE28" s="1300"/>
      <c r="AF28" s="1290"/>
      <c r="AG28" s="1291"/>
      <c r="AH28" s="232" t="s">
        <v>3238</v>
      </c>
      <c r="AI28" s="224" t="s">
        <v>3239</v>
      </c>
      <c r="AJ28" s="368" t="s">
        <v>3240</v>
      </c>
      <c r="AK28" s="225" t="s">
        <v>92</v>
      </c>
      <c r="AL28" s="226">
        <v>28600</v>
      </c>
      <c r="AM28" s="1326">
        <v>6292</v>
      </c>
      <c r="AN28" s="1376">
        <f t="shared" si="1"/>
        <v>34892</v>
      </c>
      <c r="AO28" s="733"/>
      <c r="AP28" s="586"/>
      <c r="AQ28" s="1249"/>
      <c r="AR28" s="1427"/>
      <c r="AS28" s="1428"/>
      <c r="AT28" s="1429"/>
      <c r="AU28" s="227"/>
      <c r="AV28" s="1430"/>
      <c r="AW28" s="1431"/>
      <c r="AX28" s="1432"/>
      <c r="AY28" s="235"/>
      <c r="AZ28" s="236"/>
      <c r="BA28" s="230"/>
      <c r="BB28" s="231"/>
      <c r="BC28" s="659"/>
      <c r="BD28" s="230"/>
      <c r="BE28" s="231"/>
      <c r="BF28" s="573"/>
      <c r="BG28" s="651"/>
      <c r="BH28" s="573"/>
      <c r="BI28" s="651"/>
      <c r="BJ28" s="573"/>
      <c r="BK28" s="651"/>
      <c r="BL28" s="573"/>
      <c r="BM28" s="651"/>
      <c r="BN28" s="638"/>
      <c r="BO28" s="670"/>
      <c r="BP28" s="675"/>
      <c r="BQ28" s="675"/>
      <c r="BR28" s="675"/>
      <c r="BS28" s="675"/>
      <c r="BT28" s="675"/>
      <c r="BU28" s="676"/>
      <c r="BV28" s="1377">
        <f t="shared" si="2"/>
        <v>0</v>
      </c>
    </row>
    <row r="29" spans="3:74" s="1092" customFormat="1" ht="36" customHeight="1">
      <c r="C29" s="1091"/>
      <c r="D29" s="1452" t="s">
        <v>2981</v>
      </c>
      <c r="E29" s="216">
        <v>44287</v>
      </c>
      <c r="F29" s="1450" t="s">
        <v>2982</v>
      </c>
      <c r="G29" s="217" t="s">
        <v>2983</v>
      </c>
      <c r="H29" s="218" t="s">
        <v>2867</v>
      </c>
      <c r="I29" s="736" t="s">
        <v>2436</v>
      </c>
      <c r="J29" s="737" t="s">
        <v>2880</v>
      </c>
      <c r="K29" s="1297" t="s">
        <v>2881</v>
      </c>
      <c r="L29" s="1273" t="s">
        <v>87</v>
      </c>
      <c r="M29" s="1276"/>
      <c r="N29" s="832" t="s">
        <v>2984</v>
      </c>
      <c r="O29" s="871"/>
      <c r="P29" s="872"/>
      <c r="Q29" s="219" t="s">
        <v>2985</v>
      </c>
      <c r="R29" s="220"/>
      <c r="S29" s="660"/>
      <c r="T29" s="226">
        <v>774.7</v>
      </c>
      <c r="U29" s="1305">
        <v>170.43</v>
      </c>
      <c r="V29" s="1375">
        <f t="shared" si="0"/>
        <v>945.13000000000011</v>
      </c>
      <c r="W29" s="220"/>
      <c r="X29" s="684"/>
      <c r="Y29" s="738"/>
      <c r="Z29" s="221"/>
      <c r="AA29" s="221"/>
      <c r="AB29" s="862" t="s">
        <v>92</v>
      </c>
      <c r="AC29" s="222" t="s">
        <v>2888</v>
      </c>
      <c r="AD29" s="1288"/>
      <c r="AE29" s="1300"/>
      <c r="AF29" s="1290"/>
      <c r="AG29" s="1291"/>
      <c r="AH29" s="232" t="s">
        <v>3247</v>
      </c>
      <c r="AI29" s="224" t="s">
        <v>3248</v>
      </c>
      <c r="AJ29" s="368" t="s">
        <v>3249</v>
      </c>
      <c r="AK29" s="225" t="s">
        <v>92</v>
      </c>
      <c r="AL29" s="226">
        <v>774.7</v>
      </c>
      <c r="AM29" s="1326">
        <v>170.43</v>
      </c>
      <c r="AN29" s="1376">
        <f t="shared" si="1"/>
        <v>945.13000000000011</v>
      </c>
      <c r="AO29" s="733"/>
      <c r="AP29" s="586"/>
      <c r="AQ29" s="1249"/>
      <c r="AR29" s="1427"/>
      <c r="AS29" s="1428"/>
      <c r="AT29" s="1429"/>
      <c r="AU29" s="227"/>
      <c r="AV29" s="1430"/>
      <c r="AW29" s="1431"/>
      <c r="AX29" s="1432"/>
      <c r="AY29" s="235"/>
      <c r="AZ29" s="236"/>
      <c r="BA29" s="230"/>
      <c r="BB29" s="231"/>
      <c r="BC29" s="659"/>
      <c r="BD29" s="230"/>
      <c r="BE29" s="231"/>
      <c r="BF29" s="573"/>
      <c r="BG29" s="651"/>
      <c r="BH29" s="573"/>
      <c r="BI29" s="651"/>
      <c r="BJ29" s="573"/>
      <c r="BK29" s="651"/>
      <c r="BL29" s="573"/>
      <c r="BM29" s="651"/>
      <c r="BN29" s="638"/>
      <c r="BO29" s="670"/>
      <c r="BP29" s="675"/>
      <c r="BQ29" s="675"/>
      <c r="BR29" s="675"/>
      <c r="BS29" s="675"/>
      <c r="BT29" s="675"/>
      <c r="BU29" s="676"/>
      <c r="BV29" s="1377">
        <f t="shared" si="2"/>
        <v>0</v>
      </c>
    </row>
    <row r="30" spans="3:74" s="1092" customFormat="1" ht="36" customHeight="1">
      <c r="C30" s="1091"/>
      <c r="D30" s="1452" t="s">
        <v>2986</v>
      </c>
      <c r="E30" s="216">
        <v>44287</v>
      </c>
      <c r="F30" s="1450" t="s">
        <v>2987</v>
      </c>
      <c r="G30" s="217" t="s">
        <v>1770</v>
      </c>
      <c r="H30" s="218" t="s">
        <v>2867</v>
      </c>
      <c r="I30" s="736" t="s">
        <v>2436</v>
      </c>
      <c r="J30" s="737" t="s">
        <v>2880</v>
      </c>
      <c r="K30" s="1297" t="s">
        <v>2881</v>
      </c>
      <c r="L30" s="1273" t="s">
        <v>87</v>
      </c>
      <c r="M30" s="1276"/>
      <c r="N30" s="832" t="s">
        <v>2989</v>
      </c>
      <c r="O30" s="871"/>
      <c r="P30" s="872"/>
      <c r="Q30" s="219" t="s">
        <v>2985</v>
      </c>
      <c r="R30" s="220"/>
      <c r="S30" s="660"/>
      <c r="T30" s="226">
        <v>173.94</v>
      </c>
      <c r="U30" s="1305">
        <v>24.56</v>
      </c>
      <c r="V30" s="1375">
        <f t="shared" si="0"/>
        <v>198.5</v>
      </c>
      <c r="W30" s="220"/>
      <c r="X30" s="684"/>
      <c r="Y30" s="738"/>
      <c r="Z30" s="221"/>
      <c r="AA30" s="221"/>
      <c r="AB30" s="862" t="s">
        <v>92</v>
      </c>
      <c r="AC30" s="222" t="s">
        <v>2988</v>
      </c>
      <c r="AD30" s="1288"/>
      <c r="AE30" s="1300"/>
      <c r="AF30" s="1290"/>
      <c r="AG30" s="1291"/>
      <c r="AH30" s="232" t="s">
        <v>3214</v>
      </c>
      <c r="AI30" s="224" t="s">
        <v>3215</v>
      </c>
      <c r="AJ30" s="368" t="s">
        <v>3216</v>
      </c>
      <c r="AK30" s="225" t="s">
        <v>92</v>
      </c>
      <c r="AL30" s="226">
        <v>174.91</v>
      </c>
      <c r="AM30" s="1326">
        <v>17.489999999999998</v>
      </c>
      <c r="AN30" s="1376">
        <f t="shared" si="1"/>
        <v>192.4</v>
      </c>
      <c r="AO30" s="733"/>
      <c r="AP30" s="586"/>
      <c r="AQ30" s="1249"/>
      <c r="AR30" s="1427"/>
      <c r="AS30" s="1428"/>
      <c r="AT30" s="1429"/>
      <c r="AU30" s="227"/>
      <c r="AV30" s="1430"/>
      <c r="AW30" s="1431"/>
      <c r="AX30" s="1432"/>
      <c r="AY30" s="235"/>
      <c r="AZ30" s="236"/>
      <c r="BA30" s="230"/>
      <c r="BB30" s="231"/>
      <c r="BC30" s="659"/>
      <c r="BD30" s="230"/>
      <c r="BE30" s="231"/>
      <c r="BF30" s="573"/>
      <c r="BG30" s="651"/>
      <c r="BH30" s="573"/>
      <c r="BI30" s="651"/>
      <c r="BJ30" s="573"/>
      <c r="BK30" s="651"/>
      <c r="BL30" s="573"/>
      <c r="BM30" s="651"/>
      <c r="BN30" s="638"/>
      <c r="BO30" s="670"/>
      <c r="BP30" s="675"/>
      <c r="BQ30" s="675"/>
      <c r="BR30" s="675"/>
      <c r="BS30" s="675"/>
      <c r="BT30" s="675"/>
      <c r="BU30" s="676"/>
      <c r="BV30" s="1377">
        <f t="shared" si="2"/>
        <v>0</v>
      </c>
    </row>
    <row r="31" spans="3:74" s="1092" customFormat="1" ht="36" customHeight="1">
      <c r="C31" s="1091"/>
      <c r="D31" s="1452" t="s">
        <v>2990</v>
      </c>
      <c r="E31" s="216">
        <v>44301</v>
      </c>
      <c r="F31" s="1450" t="s">
        <v>2991</v>
      </c>
      <c r="G31" s="217" t="s">
        <v>1406</v>
      </c>
      <c r="H31" s="218" t="s">
        <v>2992</v>
      </c>
      <c r="I31" s="736" t="s">
        <v>2436</v>
      </c>
      <c r="J31" s="737" t="s">
        <v>2880</v>
      </c>
      <c r="K31" s="1297" t="s">
        <v>2881</v>
      </c>
      <c r="L31" s="1273" t="s">
        <v>1701</v>
      </c>
      <c r="M31" s="1276"/>
      <c r="N31" s="832" t="s">
        <v>2995</v>
      </c>
      <c r="O31" s="871"/>
      <c r="P31" s="872"/>
      <c r="Q31" s="219" t="s">
        <v>2943</v>
      </c>
      <c r="R31" s="220"/>
      <c r="S31" s="660"/>
      <c r="T31" s="226">
        <v>1329.12</v>
      </c>
      <c r="U31" s="1305">
        <v>0</v>
      </c>
      <c r="V31" s="1375">
        <f t="shared" si="0"/>
        <v>1329.12</v>
      </c>
      <c r="W31" s="220"/>
      <c r="X31" s="684"/>
      <c r="Y31" s="738"/>
      <c r="Z31" s="221"/>
      <c r="AA31" s="221"/>
      <c r="AB31" s="862" t="s">
        <v>1188</v>
      </c>
      <c r="AC31" s="222"/>
      <c r="AD31" s="1288"/>
      <c r="AE31" s="1300"/>
      <c r="AF31" s="1290"/>
      <c r="AG31" s="1291"/>
      <c r="AH31" s="232" t="s">
        <v>3304</v>
      </c>
      <c r="AI31" s="224" t="s">
        <v>3305</v>
      </c>
      <c r="AJ31" s="368" t="s">
        <v>3306</v>
      </c>
      <c r="AK31" s="225" t="s">
        <v>92</v>
      </c>
      <c r="AL31" s="226">
        <v>1329.12</v>
      </c>
      <c r="AM31" s="1326">
        <v>0</v>
      </c>
      <c r="AN31" s="1376">
        <f t="shared" si="1"/>
        <v>1329.12</v>
      </c>
      <c r="AO31" s="733"/>
      <c r="AP31" s="586"/>
      <c r="AQ31" s="1249"/>
      <c r="AR31" s="1427"/>
      <c r="AS31" s="1428"/>
      <c r="AT31" s="1429"/>
      <c r="AU31" s="227"/>
      <c r="AV31" s="1430"/>
      <c r="AW31" s="1431"/>
      <c r="AX31" s="1432"/>
      <c r="AY31" s="235"/>
      <c r="AZ31" s="236"/>
      <c r="BA31" s="230"/>
      <c r="BB31" s="231"/>
      <c r="BC31" s="659"/>
      <c r="BD31" s="230"/>
      <c r="BE31" s="231"/>
      <c r="BF31" s="573"/>
      <c r="BG31" s="651"/>
      <c r="BH31" s="573"/>
      <c r="BI31" s="651"/>
      <c r="BJ31" s="573"/>
      <c r="BK31" s="651"/>
      <c r="BL31" s="573"/>
      <c r="BM31" s="651"/>
      <c r="BN31" s="638"/>
      <c r="BO31" s="670"/>
      <c r="BP31" s="675"/>
      <c r="BQ31" s="675"/>
      <c r="BR31" s="675"/>
      <c r="BS31" s="675"/>
      <c r="BT31" s="675"/>
      <c r="BU31" s="676"/>
      <c r="BV31" s="1377">
        <f t="shared" si="2"/>
        <v>0</v>
      </c>
    </row>
    <row r="32" spans="3:74" s="1092" customFormat="1" ht="36" customHeight="1">
      <c r="C32" s="1091"/>
      <c r="D32" s="1452" t="s">
        <v>2993</v>
      </c>
      <c r="E32" s="216">
        <v>44306</v>
      </c>
      <c r="F32" s="1450" t="s">
        <v>2994</v>
      </c>
      <c r="G32" s="217" t="s">
        <v>1406</v>
      </c>
      <c r="H32" s="218" t="s">
        <v>2950</v>
      </c>
      <c r="I32" s="736" t="s">
        <v>2436</v>
      </c>
      <c r="J32" s="737" t="s">
        <v>2880</v>
      </c>
      <c r="K32" s="1297" t="s">
        <v>2881</v>
      </c>
      <c r="L32" s="1273" t="s">
        <v>1701</v>
      </c>
      <c r="M32" s="1276"/>
      <c r="N32" s="832" t="s">
        <v>2996</v>
      </c>
      <c r="O32" s="871"/>
      <c r="P32" s="872"/>
      <c r="Q32" s="219" t="s">
        <v>2939</v>
      </c>
      <c r="R32" s="220"/>
      <c r="S32" s="660"/>
      <c r="T32" s="226">
        <v>400</v>
      </c>
      <c r="U32" s="1305">
        <v>0</v>
      </c>
      <c r="V32" s="1375">
        <f t="shared" si="0"/>
        <v>400</v>
      </c>
      <c r="W32" s="220"/>
      <c r="X32" s="684"/>
      <c r="Y32" s="738"/>
      <c r="Z32" s="221"/>
      <c r="AA32" s="221"/>
      <c r="AB32" s="862" t="s">
        <v>92</v>
      </c>
      <c r="AC32" s="222" t="s">
        <v>3002</v>
      </c>
      <c r="AD32" s="1288"/>
      <c r="AE32" s="1300"/>
      <c r="AF32" s="1290"/>
      <c r="AG32" s="1291"/>
      <c r="AH32" s="232"/>
      <c r="AI32" s="224"/>
      <c r="AJ32" s="368"/>
      <c r="AK32" s="225"/>
      <c r="AL32" s="226">
        <v>0</v>
      </c>
      <c r="AM32" s="1326">
        <v>0</v>
      </c>
      <c r="AN32" s="1376">
        <f t="shared" si="1"/>
        <v>0</v>
      </c>
      <c r="AO32" s="733"/>
      <c r="AP32" s="586"/>
      <c r="AQ32" s="1249"/>
      <c r="AR32" s="1427"/>
      <c r="AS32" s="1428"/>
      <c r="AT32" s="1429"/>
      <c r="AU32" s="227"/>
      <c r="AV32" s="1430"/>
      <c r="AW32" s="1431"/>
      <c r="AX32" s="1432"/>
      <c r="AY32" s="235"/>
      <c r="AZ32" s="236"/>
      <c r="BA32" s="230"/>
      <c r="BB32" s="231"/>
      <c r="BC32" s="659"/>
      <c r="BD32" s="230"/>
      <c r="BE32" s="231"/>
      <c r="BF32" s="573"/>
      <c r="BG32" s="651"/>
      <c r="BH32" s="573"/>
      <c r="BI32" s="651"/>
      <c r="BJ32" s="573"/>
      <c r="BK32" s="651"/>
      <c r="BL32" s="573"/>
      <c r="BM32" s="651"/>
      <c r="BN32" s="638"/>
      <c r="BO32" s="670"/>
      <c r="BP32" s="675"/>
      <c r="BQ32" s="675"/>
      <c r="BR32" s="675"/>
      <c r="BS32" s="675"/>
      <c r="BT32" s="675"/>
      <c r="BU32" s="676"/>
      <c r="BV32" s="1377">
        <f t="shared" si="2"/>
        <v>0</v>
      </c>
    </row>
    <row r="33" spans="3:74" s="1092" customFormat="1" ht="36" customHeight="1">
      <c r="C33" s="1091"/>
      <c r="D33" s="1452" t="s">
        <v>2997</v>
      </c>
      <c r="E33" s="216">
        <v>44308</v>
      </c>
      <c r="F33" s="1450" t="s">
        <v>2998</v>
      </c>
      <c r="G33" s="217" t="s">
        <v>2999</v>
      </c>
      <c r="H33" s="218" t="s">
        <v>3000</v>
      </c>
      <c r="I33" s="736" t="s">
        <v>2436</v>
      </c>
      <c r="J33" s="737" t="s">
        <v>2880</v>
      </c>
      <c r="K33" s="1297" t="s">
        <v>2881</v>
      </c>
      <c r="L33" s="1273" t="s">
        <v>87</v>
      </c>
      <c r="M33" s="1276"/>
      <c r="N33" s="832" t="s">
        <v>3001</v>
      </c>
      <c r="O33" s="871"/>
      <c r="P33" s="872"/>
      <c r="Q33" s="219" t="s">
        <v>2985</v>
      </c>
      <c r="R33" s="220"/>
      <c r="S33" s="660"/>
      <c r="T33" s="226">
        <v>115</v>
      </c>
      <c r="U33" s="1305">
        <v>25.3</v>
      </c>
      <c r="V33" s="1375">
        <f t="shared" si="0"/>
        <v>140.30000000000001</v>
      </c>
      <c r="W33" s="220"/>
      <c r="X33" s="684"/>
      <c r="Y33" s="738"/>
      <c r="Z33" s="221"/>
      <c r="AA33" s="221"/>
      <c r="AB33" s="862" t="s">
        <v>92</v>
      </c>
      <c r="AC33" s="222" t="s">
        <v>3003</v>
      </c>
      <c r="AD33" s="1288"/>
      <c r="AE33" s="1300"/>
      <c r="AF33" s="1290"/>
      <c r="AG33" s="1291"/>
      <c r="AH33" s="232" t="s">
        <v>3244</v>
      </c>
      <c r="AI33" s="224" t="s">
        <v>3245</v>
      </c>
      <c r="AJ33" s="368" t="s">
        <v>3246</v>
      </c>
      <c r="AK33" s="225" t="s">
        <v>92</v>
      </c>
      <c r="AL33" s="226">
        <v>115</v>
      </c>
      <c r="AM33" s="1326">
        <v>25.3</v>
      </c>
      <c r="AN33" s="1376">
        <f t="shared" si="1"/>
        <v>140.30000000000001</v>
      </c>
      <c r="AO33" s="733"/>
      <c r="AP33" s="586"/>
      <c r="AQ33" s="1249"/>
      <c r="AR33" s="1427"/>
      <c r="AS33" s="1428"/>
      <c r="AT33" s="1429"/>
      <c r="AU33" s="227"/>
      <c r="AV33" s="1430"/>
      <c r="AW33" s="1431"/>
      <c r="AX33" s="1432"/>
      <c r="AY33" s="235"/>
      <c r="AZ33" s="236"/>
      <c r="BA33" s="230"/>
      <c r="BB33" s="231"/>
      <c r="BC33" s="659"/>
      <c r="BD33" s="230"/>
      <c r="BE33" s="231"/>
      <c r="BF33" s="573"/>
      <c r="BG33" s="651"/>
      <c r="BH33" s="573"/>
      <c r="BI33" s="651"/>
      <c r="BJ33" s="573"/>
      <c r="BK33" s="651"/>
      <c r="BL33" s="573"/>
      <c r="BM33" s="651"/>
      <c r="BN33" s="638"/>
      <c r="BO33" s="670"/>
      <c r="BP33" s="675"/>
      <c r="BQ33" s="675"/>
      <c r="BR33" s="675"/>
      <c r="BS33" s="675"/>
      <c r="BT33" s="675"/>
      <c r="BU33" s="676"/>
      <c r="BV33" s="1377">
        <f t="shared" si="2"/>
        <v>0</v>
      </c>
    </row>
    <row r="34" spans="3:74" s="1092" customFormat="1" ht="36" customHeight="1">
      <c r="C34" s="1091"/>
      <c r="D34" s="1452" t="s">
        <v>3004</v>
      </c>
      <c r="E34" s="216">
        <v>44313</v>
      </c>
      <c r="F34" s="1450" t="s">
        <v>3005</v>
      </c>
      <c r="G34" s="217" t="s">
        <v>150</v>
      </c>
      <c r="H34" s="218" t="s">
        <v>1407</v>
      </c>
      <c r="I34" s="736" t="s">
        <v>2436</v>
      </c>
      <c r="J34" s="737" t="s">
        <v>2880</v>
      </c>
      <c r="K34" s="1297" t="s">
        <v>2881</v>
      </c>
      <c r="L34" s="1273" t="s">
        <v>1701</v>
      </c>
      <c r="M34" s="1276"/>
      <c r="N34" s="832" t="s">
        <v>3006</v>
      </c>
      <c r="O34" s="871"/>
      <c r="P34" s="872"/>
      <c r="Q34" s="219" t="s">
        <v>2883</v>
      </c>
      <c r="R34" s="220"/>
      <c r="S34" s="660"/>
      <c r="T34" s="226">
        <v>80.16</v>
      </c>
      <c r="U34" s="1305">
        <v>0</v>
      </c>
      <c r="V34" s="1375">
        <f t="shared" si="0"/>
        <v>80.16</v>
      </c>
      <c r="W34" s="220"/>
      <c r="X34" s="684"/>
      <c r="Y34" s="738"/>
      <c r="Z34" s="221"/>
      <c r="AA34" s="221"/>
      <c r="AB34" s="862" t="s">
        <v>92</v>
      </c>
      <c r="AC34" s="222" t="s">
        <v>2974</v>
      </c>
      <c r="AD34" s="1288"/>
      <c r="AE34" s="1300"/>
      <c r="AF34" s="1290"/>
      <c r="AG34" s="1291"/>
      <c r="AH34" s="232" t="s">
        <v>3223</v>
      </c>
      <c r="AI34" s="224" t="s">
        <v>3224</v>
      </c>
      <c r="AJ34" s="368" t="s">
        <v>3225</v>
      </c>
      <c r="AK34" s="225" t="s">
        <v>92</v>
      </c>
      <c r="AL34" s="226">
        <v>80.16</v>
      </c>
      <c r="AM34" s="1326">
        <v>0</v>
      </c>
      <c r="AN34" s="1376">
        <f t="shared" si="1"/>
        <v>80.16</v>
      </c>
      <c r="AO34" s="733"/>
      <c r="AP34" s="586"/>
      <c r="AQ34" s="1249"/>
      <c r="AR34" s="1427"/>
      <c r="AS34" s="1428"/>
      <c r="AT34" s="1429"/>
      <c r="AU34" s="227"/>
      <c r="AV34" s="1430"/>
      <c r="AW34" s="1431"/>
      <c r="AX34" s="1432"/>
      <c r="AY34" s="235"/>
      <c r="AZ34" s="236"/>
      <c r="BA34" s="230"/>
      <c r="BB34" s="231"/>
      <c r="BC34" s="659"/>
      <c r="BD34" s="230"/>
      <c r="BE34" s="231"/>
      <c r="BF34" s="573"/>
      <c r="BG34" s="651"/>
      <c r="BH34" s="573"/>
      <c r="BI34" s="651"/>
      <c r="BJ34" s="573"/>
      <c r="BK34" s="651"/>
      <c r="BL34" s="573"/>
      <c r="BM34" s="651"/>
      <c r="BN34" s="638"/>
      <c r="BO34" s="670"/>
      <c r="BP34" s="675"/>
      <c r="BQ34" s="675"/>
      <c r="BR34" s="675"/>
      <c r="BS34" s="675"/>
      <c r="BT34" s="675"/>
      <c r="BU34" s="676"/>
      <c r="BV34" s="1377">
        <f t="shared" si="2"/>
        <v>0</v>
      </c>
    </row>
    <row r="35" spans="3:74" s="1092" customFormat="1" ht="36" customHeight="1">
      <c r="C35" s="1091"/>
      <c r="D35" s="1452" t="s">
        <v>3007</v>
      </c>
      <c r="E35" s="216">
        <v>44313</v>
      </c>
      <c r="F35" s="1450" t="s">
        <v>3010</v>
      </c>
      <c r="G35" s="217" t="s">
        <v>3012</v>
      </c>
      <c r="H35" s="218" t="s">
        <v>3011</v>
      </c>
      <c r="I35" s="736" t="s">
        <v>2436</v>
      </c>
      <c r="J35" s="737" t="s">
        <v>2929</v>
      </c>
      <c r="K35" s="1297" t="s">
        <v>2881</v>
      </c>
      <c r="L35" s="1273" t="s">
        <v>87</v>
      </c>
      <c r="M35" s="1276"/>
      <c r="N35" s="832" t="s">
        <v>3008</v>
      </c>
      <c r="O35" s="871"/>
      <c r="P35" s="872"/>
      <c r="Q35" s="219" t="s">
        <v>2978</v>
      </c>
      <c r="R35" s="220"/>
      <c r="S35" s="660"/>
      <c r="T35" s="226">
        <v>810</v>
      </c>
      <c r="U35" s="1305">
        <v>178.2</v>
      </c>
      <c r="V35" s="1375">
        <f t="shared" si="0"/>
        <v>988.2</v>
      </c>
      <c r="W35" s="220"/>
      <c r="X35" s="684"/>
      <c r="Y35" s="738"/>
      <c r="Z35" s="221"/>
      <c r="AA35" s="221"/>
      <c r="AB35" s="862" t="s">
        <v>92</v>
      </c>
      <c r="AC35" s="222" t="s">
        <v>3009</v>
      </c>
      <c r="AD35" s="1288"/>
      <c r="AE35" s="1300"/>
      <c r="AF35" s="1290"/>
      <c r="AG35" s="1291"/>
      <c r="AH35" s="232" t="s">
        <v>3232</v>
      </c>
      <c r="AI35" s="224" t="s">
        <v>3233</v>
      </c>
      <c r="AJ35" s="368" t="s">
        <v>3234</v>
      </c>
      <c r="AK35" s="225" t="s">
        <v>92</v>
      </c>
      <c r="AL35" s="226">
        <v>810</v>
      </c>
      <c r="AM35" s="1326">
        <v>178.2</v>
      </c>
      <c r="AN35" s="1376">
        <f t="shared" si="1"/>
        <v>988.2</v>
      </c>
      <c r="AO35" s="733"/>
      <c r="AP35" s="586"/>
      <c r="AQ35" s="1249"/>
      <c r="AR35" s="1427"/>
      <c r="AS35" s="1428"/>
      <c r="AT35" s="1429"/>
      <c r="AU35" s="227"/>
      <c r="AV35" s="1430"/>
      <c r="AW35" s="1431"/>
      <c r="AX35" s="1432"/>
      <c r="AY35" s="235"/>
      <c r="AZ35" s="236"/>
      <c r="BA35" s="230"/>
      <c r="BB35" s="231"/>
      <c r="BC35" s="659"/>
      <c r="BD35" s="230"/>
      <c r="BE35" s="231"/>
      <c r="BF35" s="573"/>
      <c r="BG35" s="651"/>
      <c r="BH35" s="573"/>
      <c r="BI35" s="651"/>
      <c r="BJ35" s="573"/>
      <c r="BK35" s="651"/>
      <c r="BL35" s="573"/>
      <c r="BM35" s="651"/>
      <c r="BN35" s="638"/>
      <c r="BO35" s="670"/>
      <c r="BP35" s="675"/>
      <c r="BQ35" s="675"/>
      <c r="BR35" s="675"/>
      <c r="BS35" s="675"/>
      <c r="BT35" s="675"/>
      <c r="BU35" s="676"/>
      <c r="BV35" s="1377">
        <f t="shared" si="2"/>
        <v>0</v>
      </c>
    </row>
    <row r="36" spans="3:74" s="1092" customFormat="1" ht="36" customHeight="1">
      <c r="C36" s="1091"/>
      <c r="D36" s="1452" t="s">
        <v>3013</v>
      </c>
      <c r="E36" s="216">
        <v>44319</v>
      </c>
      <c r="F36" s="1450" t="s">
        <v>3014</v>
      </c>
      <c r="G36" s="217" t="s">
        <v>2873</v>
      </c>
      <c r="H36" s="218" t="s">
        <v>2863</v>
      </c>
      <c r="I36" s="736" t="s">
        <v>2436</v>
      </c>
      <c r="J36" s="737" t="s">
        <v>2880</v>
      </c>
      <c r="K36" s="1297" t="s">
        <v>2881</v>
      </c>
      <c r="L36" s="1273" t="s">
        <v>87</v>
      </c>
      <c r="M36" s="1276"/>
      <c r="N36" s="832" t="s">
        <v>3015</v>
      </c>
      <c r="O36" s="871"/>
      <c r="P36" s="872"/>
      <c r="Q36" s="219" t="s">
        <v>3016</v>
      </c>
      <c r="R36" s="220"/>
      <c r="S36" s="660"/>
      <c r="T36" s="226">
        <v>172.95</v>
      </c>
      <c r="U36" s="1305">
        <v>27.05</v>
      </c>
      <c r="V36" s="1375">
        <f t="shared" si="0"/>
        <v>200</v>
      </c>
      <c r="W36" s="220"/>
      <c r="X36" s="684"/>
      <c r="Y36" s="738"/>
      <c r="Z36" s="221"/>
      <c r="AA36" s="221"/>
      <c r="AB36" s="862" t="s">
        <v>92</v>
      </c>
      <c r="AC36" s="222" t="s">
        <v>3017</v>
      </c>
      <c r="AD36" s="1288"/>
      <c r="AE36" s="1300"/>
      <c r="AF36" s="1290"/>
      <c r="AG36" s="1291"/>
      <c r="AH36" s="232" t="s">
        <v>3241</v>
      </c>
      <c r="AI36" s="224" t="s">
        <v>3242</v>
      </c>
      <c r="AJ36" s="368" t="s">
        <v>3243</v>
      </c>
      <c r="AK36" s="225" t="s">
        <v>92</v>
      </c>
      <c r="AL36" s="226">
        <v>172.95</v>
      </c>
      <c r="AM36" s="1326">
        <v>27.05</v>
      </c>
      <c r="AN36" s="1376">
        <f t="shared" si="1"/>
        <v>200</v>
      </c>
      <c r="AO36" s="733"/>
      <c r="AP36" s="586"/>
      <c r="AQ36" s="1249"/>
      <c r="AR36" s="1427"/>
      <c r="AS36" s="1428"/>
      <c r="AT36" s="1429"/>
      <c r="AU36" s="227"/>
      <c r="AV36" s="1430"/>
      <c r="AW36" s="1431"/>
      <c r="AX36" s="1432"/>
      <c r="AY36" s="235"/>
      <c r="AZ36" s="236"/>
      <c r="BA36" s="230"/>
      <c r="BB36" s="231"/>
      <c r="BC36" s="659"/>
      <c r="BD36" s="230"/>
      <c r="BE36" s="231"/>
      <c r="BF36" s="573"/>
      <c r="BG36" s="651"/>
      <c r="BH36" s="573"/>
      <c r="BI36" s="651"/>
      <c r="BJ36" s="573"/>
      <c r="BK36" s="651"/>
      <c r="BL36" s="573"/>
      <c r="BM36" s="651"/>
      <c r="BN36" s="638"/>
      <c r="BO36" s="670"/>
      <c r="BP36" s="675"/>
      <c r="BQ36" s="675"/>
      <c r="BR36" s="675"/>
      <c r="BS36" s="675"/>
      <c r="BT36" s="675"/>
      <c r="BU36" s="676"/>
      <c r="BV36" s="1377">
        <f t="shared" si="2"/>
        <v>0</v>
      </c>
    </row>
    <row r="37" spans="3:74" s="1092" customFormat="1" ht="36" customHeight="1">
      <c r="C37" s="1091"/>
      <c r="D37" s="1452" t="s">
        <v>3018</v>
      </c>
      <c r="E37" s="216">
        <v>44320</v>
      </c>
      <c r="F37" s="1450" t="s">
        <v>3019</v>
      </c>
      <c r="G37" s="217" t="s">
        <v>2874</v>
      </c>
      <c r="H37" s="218" t="s">
        <v>2865</v>
      </c>
      <c r="I37" s="736" t="s">
        <v>2436</v>
      </c>
      <c r="J37" s="737" t="s">
        <v>2929</v>
      </c>
      <c r="K37" s="1297" t="s">
        <v>2881</v>
      </c>
      <c r="L37" s="1273" t="s">
        <v>87</v>
      </c>
      <c r="M37" s="1276"/>
      <c r="N37" s="832" t="s">
        <v>3020</v>
      </c>
      <c r="O37" s="871"/>
      <c r="P37" s="872"/>
      <c r="Q37" s="219" t="s">
        <v>3021</v>
      </c>
      <c r="R37" s="220"/>
      <c r="S37" s="660"/>
      <c r="T37" s="226">
        <v>414</v>
      </c>
      <c r="U37" s="1305">
        <v>91.08</v>
      </c>
      <c r="V37" s="1375">
        <f t="shared" si="0"/>
        <v>505.08</v>
      </c>
      <c r="W37" s="220"/>
      <c r="X37" s="684"/>
      <c r="Y37" s="738"/>
      <c r="Z37" s="221"/>
      <c r="AA37" s="221"/>
      <c r="AB37" s="862" t="s">
        <v>92</v>
      </c>
      <c r="AC37" s="222" t="s">
        <v>3022</v>
      </c>
      <c r="AD37" s="1288"/>
      <c r="AE37" s="1300"/>
      <c r="AF37" s="1290"/>
      <c r="AG37" s="1291"/>
      <c r="AH37" s="232" t="s">
        <v>3290</v>
      </c>
      <c r="AI37" s="224" t="s">
        <v>3179</v>
      </c>
      <c r="AJ37" s="368" t="s">
        <v>3180</v>
      </c>
      <c r="AK37" s="225" t="s">
        <v>92</v>
      </c>
      <c r="AL37" s="226">
        <v>414</v>
      </c>
      <c r="AM37" s="1326">
        <v>91.08</v>
      </c>
      <c r="AN37" s="1376">
        <f t="shared" si="1"/>
        <v>505.08</v>
      </c>
      <c r="AO37" s="733"/>
      <c r="AP37" s="586"/>
      <c r="AQ37" s="1249"/>
      <c r="AR37" s="1427"/>
      <c r="AS37" s="1428"/>
      <c r="AT37" s="1429"/>
      <c r="AU37" s="227"/>
      <c r="AV37" s="1430"/>
      <c r="AW37" s="1431"/>
      <c r="AX37" s="1432"/>
      <c r="AY37" s="235"/>
      <c r="AZ37" s="236"/>
      <c r="BA37" s="230"/>
      <c r="BB37" s="231"/>
      <c r="BC37" s="659"/>
      <c r="BD37" s="230"/>
      <c r="BE37" s="231"/>
      <c r="BF37" s="573"/>
      <c r="BG37" s="651"/>
      <c r="BH37" s="573"/>
      <c r="BI37" s="651"/>
      <c r="BJ37" s="573"/>
      <c r="BK37" s="651"/>
      <c r="BL37" s="573"/>
      <c r="BM37" s="651"/>
      <c r="BN37" s="638"/>
      <c r="BO37" s="670"/>
      <c r="BP37" s="675"/>
      <c r="BQ37" s="675"/>
      <c r="BR37" s="675"/>
      <c r="BS37" s="675"/>
      <c r="BT37" s="675"/>
      <c r="BU37" s="676"/>
      <c r="BV37" s="1377">
        <f t="shared" si="2"/>
        <v>0</v>
      </c>
    </row>
    <row r="38" spans="3:74" s="1092" customFormat="1" ht="36" customHeight="1">
      <c r="C38" s="1091"/>
      <c r="D38" s="1452" t="s">
        <v>3023</v>
      </c>
      <c r="E38" s="216">
        <v>44326</v>
      </c>
      <c r="F38" s="1450" t="s">
        <v>3024</v>
      </c>
      <c r="G38" s="217" t="s">
        <v>600</v>
      </c>
      <c r="H38" s="218" t="s">
        <v>2884</v>
      </c>
      <c r="I38" s="736" t="s">
        <v>2436</v>
      </c>
      <c r="J38" s="737" t="s">
        <v>2880</v>
      </c>
      <c r="K38" s="1297" t="s">
        <v>2886</v>
      </c>
      <c r="L38" s="1273" t="s">
        <v>87</v>
      </c>
      <c r="M38" s="1276"/>
      <c r="N38" s="832" t="s">
        <v>3025</v>
      </c>
      <c r="O38" s="871"/>
      <c r="P38" s="872"/>
      <c r="Q38" s="219" t="s">
        <v>2910</v>
      </c>
      <c r="R38" s="220"/>
      <c r="S38" s="660"/>
      <c r="T38" s="226">
        <v>2200</v>
      </c>
      <c r="U38" s="1305">
        <v>110</v>
      </c>
      <c r="V38" s="1375">
        <f t="shared" si="0"/>
        <v>2310</v>
      </c>
      <c r="W38" s="220"/>
      <c r="X38" s="684"/>
      <c r="Y38" s="738"/>
      <c r="Z38" s="221"/>
      <c r="AA38" s="221"/>
      <c r="AB38" s="862" t="s">
        <v>92</v>
      </c>
      <c r="AC38" s="222" t="s">
        <v>3026</v>
      </c>
      <c r="AD38" s="1288"/>
      <c r="AE38" s="1300"/>
      <c r="AF38" s="1290"/>
      <c r="AG38" s="1291"/>
      <c r="AH38" s="232" t="s">
        <v>3235</v>
      </c>
      <c r="AI38" s="224" t="s">
        <v>3236</v>
      </c>
      <c r="AJ38" s="368" t="s">
        <v>3237</v>
      </c>
      <c r="AK38" s="225" t="s">
        <v>92</v>
      </c>
      <c r="AL38" s="226">
        <v>2200</v>
      </c>
      <c r="AM38" s="1326">
        <v>110</v>
      </c>
      <c r="AN38" s="1376">
        <f t="shared" si="1"/>
        <v>2310</v>
      </c>
      <c r="AO38" s="733"/>
      <c r="AP38" s="586"/>
      <c r="AQ38" s="1249"/>
      <c r="AR38" s="1427"/>
      <c r="AS38" s="1428"/>
      <c r="AT38" s="1429"/>
      <c r="AU38" s="227"/>
      <c r="AV38" s="1430"/>
      <c r="AW38" s="1431"/>
      <c r="AX38" s="1432"/>
      <c r="AY38" s="235"/>
      <c r="AZ38" s="236"/>
      <c r="BA38" s="230"/>
      <c r="BB38" s="231"/>
      <c r="BC38" s="659"/>
      <c r="BD38" s="230"/>
      <c r="BE38" s="231"/>
      <c r="BF38" s="573"/>
      <c r="BG38" s="651"/>
      <c r="BH38" s="573"/>
      <c r="BI38" s="651"/>
      <c r="BJ38" s="573"/>
      <c r="BK38" s="651"/>
      <c r="BL38" s="573"/>
      <c r="BM38" s="651"/>
      <c r="BN38" s="638"/>
      <c r="BO38" s="670"/>
      <c r="BP38" s="675"/>
      <c r="BQ38" s="675"/>
      <c r="BR38" s="675"/>
      <c r="BS38" s="675"/>
      <c r="BT38" s="675"/>
      <c r="BU38" s="676"/>
      <c r="BV38" s="1377">
        <f t="shared" si="2"/>
        <v>0</v>
      </c>
    </row>
    <row r="39" spans="3:74" s="1092" customFormat="1" ht="36" customHeight="1">
      <c r="C39" s="1091"/>
      <c r="D39" s="1452" t="s">
        <v>3027</v>
      </c>
      <c r="E39" s="216">
        <v>44328</v>
      </c>
      <c r="F39" s="1450" t="s">
        <v>3028</v>
      </c>
      <c r="G39" s="217" t="s">
        <v>2877</v>
      </c>
      <c r="H39" s="218" t="s">
        <v>2868</v>
      </c>
      <c r="I39" s="736" t="s">
        <v>2436</v>
      </c>
      <c r="J39" s="737" t="s">
        <v>2880</v>
      </c>
      <c r="K39" s="1453" t="s">
        <v>3029</v>
      </c>
      <c r="L39" s="1273" t="s">
        <v>87</v>
      </c>
      <c r="M39" s="1276"/>
      <c r="N39" s="832" t="s">
        <v>3030</v>
      </c>
      <c r="O39" s="871"/>
      <c r="P39" s="872"/>
      <c r="Q39" s="219" t="s">
        <v>3031</v>
      </c>
      <c r="R39" s="220"/>
      <c r="S39" s="660"/>
      <c r="T39" s="226">
        <v>36</v>
      </c>
      <c r="U39" s="1305">
        <v>7.92</v>
      </c>
      <c r="V39" s="1375">
        <f t="shared" si="0"/>
        <v>43.92</v>
      </c>
      <c r="W39" s="220"/>
      <c r="X39" s="684"/>
      <c r="Y39" s="738"/>
      <c r="Z39" s="221"/>
      <c r="AA39" s="221"/>
      <c r="AB39" s="862" t="s">
        <v>92</v>
      </c>
      <c r="AC39" s="222" t="s">
        <v>2888</v>
      </c>
      <c r="AD39" s="1288"/>
      <c r="AE39" s="1300"/>
      <c r="AF39" s="1290"/>
      <c r="AG39" s="1291"/>
      <c r="AH39" s="232" t="s">
        <v>3227</v>
      </c>
      <c r="AI39" s="224" t="s">
        <v>3228</v>
      </c>
      <c r="AJ39" s="368" t="s">
        <v>3226</v>
      </c>
      <c r="AK39" s="225" t="s">
        <v>92</v>
      </c>
      <c r="AL39" s="226">
        <v>36</v>
      </c>
      <c r="AM39" s="1326">
        <v>7.92</v>
      </c>
      <c r="AN39" s="1376">
        <f t="shared" si="1"/>
        <v>43.92</v>
      </c>
      <c r="AO39" s="733"/>
      <c r="AP39" s="586"/>
      <c r="AQ39" s="1249"/>
      <c r="AR39" s="1427"/>
      <c r="AS39" s="1428"/>
      <c r="AT39" s="1429"/>
      <c r="AU39" s="227"/>
      <c r="AV39" s="1430"/>
      <c r="AW39" s="1431"/>
      <c r="AX39" s="1432"/>
      <c r="AY39" s="235"/>
      <c r="AZ39" s="236"/>
      <c r="BA39" s="230"/>
      <c r="BB39" s="231"/>
      <c r="BC39" s="659"/>
      <c r="BD39" s="230"/>
      <c r="BE39" s="231"/>
      <c r="BF39" s="573"/>
      <c r="BG39" s="651"/>
      <c r="BH39" s="573"/>
      <c r="BI39" s="651"/>
      <c r="BJ39" s="573"/>
      <c r="BK39" s="651"/>
      <c r="BL39" s="573"/>
      <c r="BM39" s="651"/>
      <c r="BN39" s="638"/>
      <c r="BO39" s="670"/>
      <c r="BP39" s="675"/>
      <c r="BQ39" s="675"/>
      <c r="BR39" s="675"/>
      <c r="BS39" s="675"/>
      <c r="BT39" s="675"/>
      <c r="BU39" s="676"/>
      <c r="BV39" s="1377">
        <f t="shared" si="2"/>
        <v>0</v>
      </c>
    </row>
    <row r="40" spans="3:74" s="1092" customFormat="1" ht="36" customHeight="1">
      <c r="C40" s="1091"/>
      <c r="D40" s="1452" t="s">
        <v>3032</v>
      </c>
      <c r="E40" s="216">
        <v>44334</v>
      </c>
      <c r="F40" s="1450" t="s">
        <v>3033</v>
      </c>
      <c r="G40" s="217" t="s">
        <v>600</v>
      </c>
      <c r="H40" s="218" t="s">
        <v>2884</v>
      </c>
      <c r="I40" s="736" t="s">
        <v>2436</v>
      </c>
      <c r="J40" s="737" t="s">
        <v>2880</v>
      </c>
      <c r="K40" s="1297"/>
      <c r="L40" s="1273" t="s">
        <v>87</v>
      </c>
      <c r="M40" s="1276"/>
      <c r="N40" s="832" t="s">
        <v>3034</v>
      </c>
      <c r="O40" s="871"/>
      <c r="P40" s="872"/>
      <c r="Q40" s="219" t="s">
        <v>2910</v>
      </c>
      <c r="R40" s="220"/>
      <c r="S40" s="660"/>
      <c r="T40" s="226">
        <v>666</v>
      </c>
      <c r="U40" s="1305">
        <v>146.52000000000001</v>
      </c>
      <c r="V40" s="1375">
        <f t="shared" si="0"/>
        <v>812.52</v>
      </c>
      <c r="W40" s="220"/>
      <c r="X40" s="684"/>
      <c r="Y40" s="738"/>
      <c r="Z40" s="221"/>
      <c r="AA40" s="221"/>
      <c r="AB40" s="862" t="s">
        <v>92</v>
      </c>
      <c r="AC40" s="222" t="s">
        <v>3035</v>
      </c>
      <c r="AD40" s="1288"/>
      <c r="AE40" s="1300"/>
      <c r="AF40" s="1290"/>
      <c r="AG40" s="1291"/>
      <c r="AH40" s="232" t="s">
        <v>3220</v>
      </c>
      <c r="AI40" s="224" t="s">
        <v>3221</v>
      </c>
      <c r="AJ40" s="368" t="s">
        <v>3222</v>
      </c>
      <c r="AK40" s="225" t="s">
        <v>92</v>
      </c>
      <c r="AL40" s="226">
        <v>666</v>
      </c>
      <c r="AM40" s="1326">
        <v>146.52000000000001</v>
      </c>
      <c r="AN40" s="1376">
        <f t="shared" si="1"/>
        <v>812.52</v>
      </c>
      <c r="AO40" s="733"/>
      <c r="AP40" s="586"/>
      <c r="AQ40" s="1249"/>
      <c r="AR40" s="1427"/>
      <c r="AS40" s="1428"/>
      <c r="AT40" s="1429"/>
      <c r="AU40" s="227"/>
      <c r="AV40" s="1430"/>
      <c r="AW40" s="1431"/>
      <c r="AX40" s="1432"/>
      <c r="AY40" s="235"/>
      <c r="AZ40" s="236"/>
      <c r="BA40" s="230"/>
      <c r="BB40" s="231"/>
      <c r="BC40" s="659"/>
      <c r="BD40" s="230"/>
      <c r="BE40" s="231"/>
      <c r="BF40" s="573"/>
      <c r="BG40" s="651"/>
      <c r="BH40" s="573"/>
      <c r="BI40" s="651"/>
      <c r="BJ40" s="573"/>
      <c r="BK40" s="651"/>
      <c r="BL40" s="573"/>
      <c r="BM40" s="651"/>
      <c r="BN40" s="638"/>
      <c r="BO40" s="670"/>
      <c r="BP40" s="675"/>
      <c r="BQ40" s="675"/>
      <c r="BR40" s="675"/>
      <c r="BS40" s="675"/>
      <c r="BT40" s="675"/>
      <c r="BU40" s="676"/>
      <c r="BV40" s="1377">
        <f t="shared" si="2"/>
        <v>0</v>
      </c>
    </row>
    <row r="41" spans="3:74" s="1092" customFormat="1" ht="36" customHeight="1">
      <c r="C41" s="1091"/>
      <c r="D41" s="1452" t="s">
        <v>3036</v>
      </c>
      <c r="E41" s="216">
        <v>44336</v>
      </c>
      <c r="F41" s="1450" t="s">
        <v>3039</v>
      </c>
      <c r="G41" s="217" t="s">
        <v>2877</v>
      </c>
      <c r="H41" s="218" t="s">
        <v>2868</v>
      </c>
      <c r="I41" s="736" t="s">
        <v>2436</v>
      </c>
      <c r="J41" s="737" t="s">
        <v>2885</v>
      </c>
      <c r="K41" s="1297" t="s">
        <v>2886</v>
      </c>
      <c r="L41" s="1273" t="s">
        <v>87</v>
      </c>
      <c r="M41" s="1276"/>
      <c r="N41" s="832" t="s">
        <v>3037</v>
      </c>
      <c r="O41" s="871"/>
      <c r="P41" s="872"/>
      <c r="Q41" s="219" t="s">
        <v>3031</v>
      </c>
      <c r="R41" s="220"/>
      <c r="S41" s="660"/>
      <c r="T41" s="226">
        <v>4920</v>
      </c>
      <c r="U41" s="1305">
        <v>1082.4000000000001</v>
      </c>
      <c r="V41" s="1375">
        <f t="shared" si="0"/>
        <v>6002.4</v>
      </c>
      <c r="W41" s="220"/>
      <c r="X41" s="684"/>
      <c r="Y41" s="738"/>
      <c r="Z41" s="221"/>
      <c r="AA41" s="221"/>
      <c r="AB41" s="862" t="s">
        <v>1188</v>
      </c>
      <c r="AC41" s="222"/>
      <c r="AD41" s="1288"/>
      <c r="AE41" s="1300"/>
      <c r="AF41" s="1290"/>
      <c r="AG41" s="1291"/>
      <c r="AH41" s="232"/>
      <c r="AI41" s="224"/>
      <c r="AJ41" s="368"/>
      <c r="AK41" s="225"/>
      <c r="AL41" s="226">
        <v>0</v>
      </c>
      <c r="AM41" s="1326">
        <v>0</v>
      </c>
      <c r="AN41" s="1376">
        <f t="shared" si="1"/>
        <v>0</v>
      </c>
      <c r="AO41" s="733"/>
      <c r="AP41" s="586"/>
      <c r="AQ41" s="1249"/>
      <c r="AR41" s="1427"/>
      <c r="AS41" s="1428"/>
      <c r="AT41" s="1429"/>
      <c r="AU41" s="227"/>
      <c r="AV41" s="1430"/>
      <c r="AW41" s="1431"/>
      <c r="AX41" s="1432"/>
      <c r="AY41" s="235"/>
      <c r="AZ41" s="236"/>
      <c r="BA41" s="230"/>
      <c r="BB41" s="231"/>
      <c r="BC41" s="659"/>
      <c r="BD41" s="230"/>
      <c r="BE41" s="231"/>
      <c r="BF41" s="573"/>
      <c r="BG41" s="651"/>
      <c r="BH41" s="573"/>
      <c r="BI41" s="651"/>
      <c r="BJ41" s="573"/>
      <c r="BK41" s="651"/>
      <c r="BL41" s="573"/>
      <c r="BM41" s="651"/>
      <c r="BN41" s="638"/>
      <c r="BO41" s="670"/>
      <c r="BP41" s="675"/>
      <c r="BQ41" s="675"/>
      <c r="BR41" s="675"/>
      <c r="BS41" s="675"/>
      <c r="BT41" s="675"/>
      <c r="BU41" s="676"/>
      <c r="BV41" s="1377">
        <f t="shared" si="2"/>
        <v>0</v>
      </c>
    </row>
    <row r="42" spans="3:74" s="1092" customFormat="1" ht="36" customHeight="1">
      <c r="C42" s="1091"/>
      <c r="D42" s="1452" t="s">
        <v>3038</v>
      </c>
      <c r="E42" s="216">
        <v>44340</v>
      </c>
      <c r="F42" s="1450" t="s">
        <v>3040</v>
      </c>
      <c r="G42" s="217" t="s">
        <v>150</v>
      </c>
      <c r="H42" s="218" t="s">
        <v>1407</v>
      </c>
      <c r="I42" s="736" t="s">
        <v>2436</v>
      </c>
      <c r="J42" s="737" t="s">
        <v>2880</v>
      </c>
      <c r="K42" s="1297"/>
      <c r="L42" s="1273" t="s">
        <v>1701</v>
      </c>
      <c r="M42" s="1276"/>
      <c r="N42" s="832" t="s">
        <v>3041</v>
      </c>
      <c r="O42" s="871"/>
      <c r="P42" s="872"/>
      <c r="Q42" s="219" t="s">
        <v>2883</v>
      </c>
      <c r="R42" s="220"/>
      <c r="S42" s="660"/>
      <c r="T42" s="226">
        <v>38.58</v>
      </c>
      <c r="U42" s="1305">
        <v>0</v>
      </c>
      <c r="V42" s="1375">
        <f t="shared" si="0"/>
        <v>38.58</v>
      </c>
      <c r="W42" s="220"/>
      <c r="X42" s="684"/>
      <c r="Y42" s="738"/>
      <c r="Z42" s="221"/>
      <c r="AA42" s="221"/>
      <c r="AB42" s="862" t="s">
        <v>92</v>
      </c>
      <c r="AC42" s="222" t="s">
        <v>2974</v>
      </c>
      <c r="AD42" s="1288"/>
      <c r="AE42" s="1300"/>
      <c r="AF42" s="1290"/>
      <c r="AG42" s="1291"/>
      <c r="AH42" s="232" t="s">
        <v>3195</v>
      </c>
      <c r="AI42" s="224" t="s">
        <v>3196</v>
      </c>
      <c r="AJ42" s="368" t="s">
        <v>3189</v>
      </c>
      <c r="AK42" s="225" t="s">
        <v>92</v>
      </c>
      <c r="AL42" s="226">
        <v>38.58</v>
      </c>
      <c r="AM42" s="1326">
        <v>0</v>
      </c>
      <c r="AN42" s="1376">
        <f t="shared" si="1"/>
        <v>38.58</v>
      </c>
      <c r="AO42" s="733"/>
      <c r="AP42" s="586"/>
      <c r="AQ42" s="1249"/>
      <c r="AR42" s="1427"/>
      <c r="AS42" s="1428"/>
      <c r="AT42" s="1429"/>
      <c r="AU42" s="227"/>
      <c r="AV42" s="1430"/>
      <c r="AW42" s="1431"/>
      <c r="AX42" s="1432"/>
      <c r="AY42" s="235"/>
      <c r="AZ42" s="236"/>
      <c r="BA42" s="230"/>
      <c r="BB42" s="231"/>
      <c r="BC42" s="659"/>
      <c r="BD42" s="230"/>
      <c r="BE42" s="231"/>
      <c r="BF42" s="573"/>
      <c r="BG42" s="651"/>
      <c r="BH42" s="573"/>
      <c r="BI42" s="651"/>
      <c r="BJ42" s="573"/>
      <c r="BK42" s="651"/>
      <c r="BL42" s="573"/>
      <c r="BM42" s="651"/>
      <c r="BN42" s="638"/>
      <c r="BO42" s="670"/>
      <c r="BP42" s="675"/>
      <c r="BQ42" s="675"/>
      <c r="BR42" s="675"/>
      <c r="BS42" s="675"/>
      <c r="BT42" s="675"/>
      <c r="BU42" s="676"/>
      <c r="BV42" s="1377">
        <f t="shared" si="2"/>
        <v>0</v>
      </c>
    </row>
    <row r="43" spans="3:74" s="1092" customFormat="1" ht="36" customHeight="1">
      <c r="C43" s="1091"/>
      <c r="D43" s="1452" t="s">
        <v>3042</v>
      </c>
      <c r="E43" s="216">
        <v>44341</v>
      </c>
      <c r="F43" s="1450" t="s">
        <v>3043</v>
      </c>
      <c r="G43" s="217" t="s">
        <v>2878</v>
      </c>
      <c r="H43" s="218" t="s">
        <v>2869</v>
      </c>
      <c r="I43" s="736" t="s">
        <v>2436</v>
      </c>
      <c r="J43" s="737" t="s">
        <v>2885</v>
      </c>
      <c r="K43" s="1297" t="s">
        <v>2886</v>
      </c>
      <c r="L43" s="1273" t="s">
        <v>87</v>
      </c>
      <c r="M43" s="1276"/>
      <c r="N43" s="832" t="s">
        <v>3044</v>
      </c>
      <c r="O43" s="871"/>
      <c r="P43" s="872"/>
      <c r="Q43" s="219" t="s">
        <v>2947</v>
      </c>
      <c r="R43" s="220"/>
      <c r="S43" s="660"/>
      <c r="T43" s="226">
        <v>4903.5</v>
      </c>
      <c r="U43" s="1305">
        <v>1078.77</v>
      </c>
      <c r="V43" s="1375">
        <f t="shared" si="0"/>
        <v>5982.27</v>
      </c>
      <c r="W43" s="220"/>
      <c r="X43" s="684"/>
      <c r="Y43" s="738"/>
      <c r="Z43" s="221"/>
      <c r="AA43" s="221"/>
      <c r="AB43" s="862" t="s">
        <v>92</v>
      </c>
      <c r="AC43" s="222" t="s">
        <v>3053</v>
      </c>
      <c r="AD43" s="1288"/>
      <c r="AE43" s="1300"/>
      <c r="AF43" s="1290"/>
      <c r="AG43" s="1291"/>
      <c r="AH43" s="232" t="s">
        <v>3296</v>
      </c>
      <c r="AI43" s="224" t="s">
        <v>3185</v>
      </c>
      <c r="AJ43" s="368" t="s">
        <v>3186</v>
      </c>
      <c r="AK43" s="225" t="s">
        <v>92</v>
      </c>
      <c r="AL43" s="226">
        <v>4903.5</v>
      </c>
      <c r="AM43" s="1326">
        <v>1078.77</v>
      </c>
      <c r="AN43" s="1376">
        <f t="shared" si="1"/>
        <v>5982.27</v>
      </c>
      <c r="AO43" s="733"/>
      <c r="AP43" s="586"/>
      <c r="AQ43" s="1249"/>
      <c r="AR43" s="1427"/>
      <c r="AS43" s="1428"/>
      <c r="AT43" s="1429"/>
      <c r="AU43" s="227"/>
      <c r="AV43" s="1430"/>
      <c r="AW43" s="1431"/>
      <c r="AX43" s="1432"/>
      <c r="AY43" s="235"/>
      <c r="AZ43" s="236"/>
      <c r="BA43" s="230"/>
      <c r="BB43" s="231"/>
      <c r="BC43" s="659"/>
      <c r="BD43" s="230"/>
      <c r="BE43" s="231"/>
      <c r="BF43" s="573"/>
      <c r="BG43" s="651"/>
      <c r="BH43" s="573"/>
      <c r="BI43" s="651"/>
      <c r="BJ43" s="573"/>
      <c r="BK43" s="651"/>
      <c r="BL43" s="573"/>
      <c r="BM43" s="651"/>
      <c r="BN43" s="638"/>
      <c r="BO43" s="670"/>
      <c r="BP43" s="675"/>
      <c r="BQ43" s="675"/>
      <c r="BR43" s="675"/>
      <c r="BS43" s="675"/>
      <c r="BT43" s="675"/>
      <c r="BU43" s="676"/>
      <c r="BV43" s="1377">
        <f t="shared" si="2"/>
        <v>0</v>
      </c>
    </row>
    <row r="44" spans="3:74" s="1092" customFormat="1" ht="36" customHeight="1">
      <c r="C44" s="1091"/>
      <c r="D44" s="1452" t="s">
        <v>3045</v>
      </c>
      <c r="E44" s="216">
        <v>44343</v>
      </c>
      <c r="F44" s="1450" t="s">
        <v>3046</v>
      </c>
      <c r="G44" s="217" t="s">
        <v>150</v>
      </c>
      <c r="H44" s="218" t="s">
        <v>1407</v>
      </c>
      <c r="I44" s="736" t="s">
        <v>2436</v>
      </c>
      <c r="J44" s="737" t="s">
        <v>2880</v>
      </c>
      <c r="K44" s="1297"/>
      <c r="L44" s="1273" t="s">
        <v>87</v>
      </c>
      <c r="M44" s="1276"/>
      <c r="N44" s="832" t="s">
        <v>3047</v>
      </c>
      <c r="O44" s="871"/>
      <c r="P44" s="872"/>
      <c r="Q44" s="219" t="s">
        <v>2883</v>
      </c>
      <c r="R44" s="220"/>
      <c r="S44" s="660"/>
      <c r="T44" s="226">
        <v>30</v>
      </c>
      <c r="U44" s="1305">
        <v>6.6</v>
      </c>
      <c r="V44" s="1375">
        <f t="shared" si="0"/>
        <v>36.6</v>
      </c>
      <c r="W44" s="220"/>
      <c r="X44" s="684"/>
      <c r="Y44" s="738"/>
      <c r="Z44" s="221"/>
      <c r="AA44" s="221"/>
      <c r="AB44" s="862" t="s">
        <v>92</v>
      </c>
      <c r="AC44" s="222" t="s">
        <v>3048</v>
      </c>
      <c r="AD44" s="1288"/>
      <c r="AE44" s="1300"/>
      <c r="AF44" s="1290"/>
      <c r="AG44" s="1291"/>
      <c r="AH44" s="232" t="s">
        <v>3229</v>
      </c>
      <c r="AI44" s="224" t="s">
        <v>3230</v>
      </c>
      <c r="AJ44" s="368" t="s">
        <v>3231</v>
      </c>
      <c r="AK44" s="225" t="s">
        <v>92</v>
      </c>
      <c r="AL44" s="226">
        <v>30</v>
      </c>
      <c r="AM44" s="1326">
        <v>6.6</v>
      </c>
      <c r="AN44" s="1376">
        <f t="shared" si="1"/>
        <v>36.6</v>
      </c>
      <c r="AO44" s="733"/>
      <c r="AP44" s="586"/>
      <c r="AQ44" s="1249"/>
      <c r="AR44" s="1427"/>
      <c r="AS44" s="1428"/>
      <c r="AT44" s="1429"/>
      <c r="AU44" s="227"/>
      <c r="AV44" s="1430"/>
      <c r="AW44" s="1431"/>
      <c r="AX44" s="1432"/>
      <c r="AY44" s="235"/>
      <c r="AZ44" s="236"/>
      <c r="BA44" s="230"/>
      <c r="BB44" s="231"/>
      <c r="BC44" s="659"/>
      <c r="BD44" s="230"/>
      <c r="BE44" s="231"/>
      <c r="BF44" s="573"/>
      <c r="BG44" s="651"/>
      <c r="BH44" s="573"/>
      <c r="BI44" s="651"/>
      <c r="BJ44" s="573"/>
      <c r="BK44" s="651"/>
      <c r="BL44" s="573"/>
      <c r="BM44" s="651"/>
      <c r="BN44" s="638"/>
      <c r="BO44" s="670"/>
      <c r="BP44" s="675"/>
      <c r="BQ44" s="675"/>
      <c r="BR44" s="675"/>
      <c r="BS44" s="675"/>
      <c r="BT44" s="675"/>
      <c r="BU44" s="676"/>
      <c r="BV44" s="1377">
        <f t="shared" si="2"/>
        <v>0</v>
      </c>
    </row>
    <row r="45" spans="3:74" s="1092" customFormat="1" ht="36" customHeight="1">
      <c r="C45" s="1091"/>
      <c r="D45" s="1452" t="s">
        <v>3049</v>
      </c>
      <c r="E45" s="216">
        <v>44343</v>
      </c>
      <c r="F45" s="1450" t="s">
        <v>3039</v>
      </c>
      <c r="G45" s="217" t="s">
        <v>2877</v>
      </c>
      <c r="H45" s="218" t="s">
        <v>2868</v>
      </c>
      <c r="I45" s="736" t="s">
        <v>2436</v>
      </c>
      <c r="J45" s="737" t="s">
        <v>2885</v>
      </c>
      <c r="K45" s="1297" t="s">
        <v>2886</v>
      </c>
      <c r="L45" s="1273" t="s">
        <v>87</v>
      </c>
      <c r="M45" s="1276"/>
      <c r="N45" s="832" t="s">
        <v>3050</v>
      </c>
      <c r="O45" s="871"/>
      <c r="P45" s="872"/>
      <c r="Q45" s="219" t="s">
        <v>3031</v>
      </c>
      <c r="R45" s="220"/>
      <c r="S45" s="660"/>
      <c r="T45" s="226">
        <v>4903.5</v>
      </c>
      <c r="U45" s="1305">
        <v>1078.77</v>
      </c>
      <c r="V45" s="1375">
        <f t="shared" si="0"/>
        <v>5982.27</v>
      </c>
      <c r="W45" s="220"/>
      <c r="X45" s="684"/>
      <c r="Y45" s="738"/>
      <c r="Z45" s="221"/>
      <c r="AA45" s="221"/>
      <c r="AB45" s="862" t="s">
        <v>92</v>
      </c>
      <c r="AC45" s="222" t="s">
        <v>3051</v>
      </c>
      <c r="AD45" s="1288"/>
      <c r="AE45" s="1300"/>
      <c r="AF45" s="1290"/>
      <c r="AG45" s="1291"/>
      <c r="AH45" s="232" t="s">
        <v>3291</v>
      </c>
      <c r="AI45" s="224" t="s">
        <v>3181</v>
      </c>
      <c r="AJ45" s="368" t="s">
        <v>3182</v>
      </c>
      <c r="AK45" s="225" t="s">
        <v>92</v>
      </c>
      <c r="AL45" s="226">
        <v>4903.5</v>
      </c>
      <c r="AM45" s="1326">
        <v>1078.77</v>
      </c>
      <c r="AN45" s="1376">
        <f t="shared" si="1"/>
        <v>5982.27</v>
      </c>
      <c r="AO45" s="733"/>
      <c r="AP45" s="586"/>
      <c r="AQ45" s="1249"/>
      <c r="AR45" s="1427"/>
      <c r="AS45" s="1428"/>
      <c r="AT45" s="1429"/>
      <c r="AU45" s="227"/>
      <c r="AV45" s="1430"/>
      <c r="AW45" s="1431"/>
      <c r="AX45" s="1432"/>
      <c r="AY45" s="235"/>
      <c r="AZ45" s="236"/>
      <c r="BA45" s="230"/>
      <c r="BB45" s="231"/>
      <c r="BC45" s="659"/>
      <c r="BD45" s="230"/>
      <c r="BE45" s="231"/>
      <c r="BF45" s="573"/>
      <c r="BG45" s="651"/>
      <c r="BH45" s="573"/>
      <c r="BI45" s="651"/>
      <c r="BJ45" s="573"/>
      <c r="BK45" s="651"/>
      <c r="BL45" s="573"/>
      <c r="BM45" s="651"/>
      <c r="BN45" s="638"/>
      <c r="BO45" s="670"/>
      <c r="BP45" s="675"/>
      <c r="BQ45" s="675"/>
      <c r="BR45" s="675"/>
      <c r="BS45" s="675"/>
      <c r="BT45" s="675"/>
      <c r="BU45" s="676"/>
      <c r="BV45" s="1377">
        <f t="shared" si="2"/>
        <v>0</v>
      </c>
    </row>
    <row r="46" spans="3:74" s="1092" customFormat="1" ht="36" customHeight="1">
      <c r="C46" s="1091"/>
      <c r="D46" s="1452" t="s">
        <v>3052</v>
      </c>
      <c r="E46" s="216">
        <v>44350</v>
      </c>
      <c r="F46" s="1450" t="s">
        <v>3078</v>
      </c>
      <c r="G46" s="217" t="s">
        <v>2871</v>
      </c>
      <c r="H46" s="218" t="s">
        <v>2861</v>
      </c>
      <c r="I46" s="736" t="s">
        <v>2436</v>
      </c>
      <c r="J46" s="737" t="s">
        <v>2880</v>
      </c>
      <c r="K46" s="1297"/>
      <c r="L46" s="1273" t="s">
        <v>87</v>
      </c>
      <c r="M46" s="1276"/>
      <c r="N46" s="832" t="s">
        <v>3079</v>
      </c>
      <c r="O46" s="871"/>
      <c r="P46" s="872"/>
      <c r="Q46" s="219" t="s">
        <v>3057</v>
      </c>
      <c r="R46" s="220"/>
      <c r="S46" s="660"/>
      <c r="T46" s="226">
        <v>20</v>
      </c>
      <c r="U46" s="1305">
        <v>4.4000000000000004</v>
      </c>
      <c r="V46" s="1375">
        <f t="shared" si="0"/>
        <v>24.4</v>
      </c>
      <c r="W46" s="220"/>
      <c r="X46" s="684"/>
      <c r="Y46" s="738"/>
      <c r="Z46" s="221"/>
      <c r="AA46" s="221"/>
      <c r="AB46" s="862" t="s">
        <v>92</v>
      </c>
      <c r="AC46" s="222" t="s">
        <v>3080</v>
      </c>
      <c r="AD46" s="1288"/>
      <c r="AE46" s="1300"/>
      <c r="AF46" s="1290"/>
      <c r="AG46" s="1291"/>
      <c r="AH46" s="232" t="s">
        <v>3206</v>
      </c>
      <c r="AI46" s="224" t="s">
        <v>3207</v>
      </c>
      <c r="AJ46" s="368" t="s">
        <v>3208</v>
      </c>
      <c r="AK46" s="225" t="s">
        <v>92</v>
      </c>
      <c r="AL46" s="226">
        <v>20</v>
      </c>
      <c r="AM46" s="1326">
        <v>4.4000000000000004</v>
      </c>
      <c r="AN46" s="1376">
        <f t="shared" si="1"/>
        <v>24.4</v>
      </c>
      <c r="AO46" s="733"/>
      <c r="AP46" s="586"/>
      <c r="AQ46" s="1249"/>
      <c r="AR46" s="1427"/>
      <c r="AS46" s="1428"/>
      <c r="AT46" s="1429"/>
      <c r="AU46" s="227"/>
      <c r="AV46" s="1430"/>
      <c r="AW46" s="1431"/>
      <c r="AX46" s="1432"/>
      <c r="AY46" s="235"/>
      <c r="AZ46" s="236"/>
      <c r="BA46" s="230"/>
      <c r="BB46" s="231"/>
      <c r="BC46" s="659"/>
      <c r="BD46" s="230"/>
      <c r="BE46" s="231"/>
      <c r="BF46" s="573"/>
      <c r="BG46" s="651"/>
      <c r="BH46" s="573"/>
      <c r="BI46" s="651"/>
      <c r="BJ46" s="573"/>
      <c r="BK46" s="651"/>
      <c r="BL46" s="573"/>
      <c r="BM46" s="651"/>
      <c r="BN46" s="638"/>
      <c r="BO46" s="670"/>
      <c r="BP46" s="675"/>
      <c r="BQ46" s="675"/>
      <c r="BR46" s="675"/>
      <c r="BS46" s="675"/>
      <c r="BT46" s="675"/>
      <c r="BU46" s="676"/>
      <c r="BV46" s="1377">
        <f t="shared" si="2"/>
        <v>0</v>
      </c>
    </row>
    <row r="47" spans="3:74" s="1092" customFormat="1" ht="36" customHeight="1">
      <c r="C47" s="1091"/>
      <c r="D47" s="1452" t="s">
        <v>3054</v>
      </c>
      <c r="E47" s="216">
        <v>44350</v>
      </c>
      <c r="F47" s="1450" t="s">
        <v>3055</v>
      </c>
      <c r="G47" s="217" t="s">
        <v>2871</v>
      </c>
      <c r="H47" s="218" t="s">
        <v>2861</v>
      </c>
      <c r="I47" s="736" t="s">
        <v>2436</v>
      </c>
      <c r="J47" s="737" t="s">
        <v>2880</v>
      </c>
      <c r="K47" s="1297" t="s">
        <v>3062</v>
      </c>
      <c r="L47" s="1273" t="s">
        <v>87</v>
      </c>
      <c r="M47" s="1276"/>
      <c r="N47" s="832" t="s">
        <v>3056</v>
      </c>
      <c r="O47" s="871"/>
      <c r="P47" s="872"/>
      <c r="Q47" s="219" t="s">
        <v>3057</v>
      </c>
      <c r="R47" s="220"/>
      <c r="S47" s="660"/>
      <c r="T47" s="226">
        <v>199.3</v>
      </c>
      <c r="U47" s="1305">
        <v>43.84</v>
      </c>
      <c r="V47" s="1375">
        <f t="shared" si="0"/>
        <v>243.14000000000001</v>
      </c>
      <c r="W47" s="220"/>
      <c r="X47" s="684"/>
      <c r="Y47" s="738"/>
      <c r="Z47" s="221"/>
      <c r="AA47" s="221"/>
      <c r="AB47" s="862" t="s">
        <v>92</v>
      </c>
      <c r="AC47" s="222" t="s">
        <v>2888</v>
      </c>
      <c r="AD47" s="1288"/>
      <c r="AE47" s="1300"/>
      <c r="AF47" s="1290"/>
      <c r="AG47" s="1291"/>
      <c r="AH47" s="232" t="s">
        <v>3199</v>
      </c>
      <c r="AI47" s="224" t="s">
        <v>3200</v>
      </c>
      <c r="AJ47" s="368" t="s">
        <v>3189</v>
      </c>
      <c r="AK47" s="225" t="s">
        <v>92</v>
      </c>
      <c r="AL47" s="226">
        <v>199.3</v>
      </c>
      <c r="AM47" s="1326">
        <v>43.85</v>
      </c>
      <c r="AN47" s="1376">
        <f t="shared" si="1"/>
        <v>243.15</v>
      </c>
      <c r="AO47" s="733"/>
      <c r="AP47" s="586"/>
      <c r="AQ47" s="1249"/>
      <c r="AR47" s="1427"/>
      <c r="AS47" s="1428"/>
      <c r="AT47" s="1429"/>
      <c r="AU47" s="227"/>
      <c r="AV47" s="1430"/>
      <c r="AW47" s="1431"/>
      <c r="AX47" s="1432"/>
      <c r="AY47" s="235"/>
      <c r="AZ47" s="236"/>
      <c r="BA47" s="230"/>
      <c r="BB47" s="231"/>
      <c r="BC47" s="659"/>
      <c r="BD47" s="230"/>
      <c r="BE47" s="231"/>
      <c r="BF47" s="573"/>
      <c r="BG47" s="651"/>
      <c r="BH47" s="573"/>
      <c r="BI47" s="651"/>
      <c r="BJ47" s="573"/>
      <c r="BK47" s="651"/>
      <c r="BL47" s="573"/>
      <c r="BM47" s="651"/>
      <c r="BN47" s="638"/>
      <c r="BO47" s="670"/>
      <c r="BP47" s="675"/>
      <c r="BQ47" s="675"/>
      <c r="BR47" s="675"/>
      <c r="BS47" s="675"/>
      <c r="BT47" s="675"/>
      <c r="BU47" s="676"/>
      <c r="BV47" s="1377">
        <f t="shared" si="2"/>
        <v>0</v>
      </c>
    </row>
    <row r="48" spans="3:74" s="1092" customFormat="1" ht="36" customHeight="1">
      <c r="C48" s="1091"/>
      <c r="D48" s="1452" t="s">
        <v>3058</v>
      </c>
      <c r="E48" s="216">
        <v>44350</v>
      </c>
      <c r="F48" s="1450" t="s">
        <v>3073</v>
      </c>
      <c r="G48" s="217" t="s">
        <v>150</v>
      </c>
      <c r="H48" s="218" t="s">
        <v>3061</v>
      </c>
      <c r="I48" s="736" t="s">
        <v>2436</v>
      </c>
      <c r="J48" s="737" t="s">
        <v>2880</v>
      </c>
      <c r="K48" s="1297"/>
      <c r="L48" s="1273" t="s">
        <v>87</v>
      </c>
      <c r="M48" s="1276"/>
      <c r="N48" s="832" t="s">
        <v>3077</v>
      </c>
      <c r="O48" s="871"/>
      <c r="P48" s="872"/>
      <c r="Q48" s="219" t="s">
        <v>2910</v>
      </c>
      <c r="R48" s="220"/>
      <c r="S48" s="660"/>
      <c r="T48" s="226">
        <v>84</v>
      </c>
      <c r="U48" s="1305">
        <v>18.48</v>
      </c>
      <c r="V48" s="1375">
        <f t="shared" si="0"/>
        <v>102.48</v>
      </c>
      <c r="W48" s="220"/>
      <c r="X48" s="684"/>
      <c r="Y48" s="738"/>
      <c r="Z48" s="221"/>
      <c r="AA48" s="221"/>
      <c r="AB48" s="862" t="s">
        <v>92</v>
      </c>
      <c r="AC48" s="222" t="s">
        <v>3059</v>
      </c>
      <c r="AD48" s="222"/>
      <c r="AE48" s="1300"/>
      <c r="AF48" s="1290"/>
      <c r="AG48" s="1291"/>
      <c r="AH48" s="232" t="s">
        <v>3217</v>
      </c>
      <c r="AI48" s="224" t="s">
        <v>3218</v>
      </c>
      <c r="AJ48" s="368" t="s">
        <v>3219</v>
      </c>
      <c r="AK48" s="225" t="s">
        <v>92</v>
      </c>
      <c r="AL48" s="226">
        <v>84</v>
      </c>
      <c r="AM48" s="1326">
        <v>18.48</v>
      </c>
      <c r="AN48" s="1376">
        <f t="shared" si="1"/>
        <v>102.48</v>
      </c>
      <c r="AO48" s="733"/>
      <c r="AP48" s="586"/>
      <c r="AQ48" s="1249"/>
      <c r="AR48" s="1427"/>
      <c r="AS48" s="1428"/>
      <c r="AT48" s="1429"/>
      <c r="AU48" s="227"/>
      <c r="AV48" s="1430"/>
      <c r="AW48" s="1431"/>
      <c r="AX48" s="1432"/>
      <c r="AY48" s="235"/>
      <c r="AZ48" s="236"/>
      <c r="BA48" s="230"/>
      <c r="BB48" s="231"/>
      <c r="BC48" s="659"/>
      <c r="BD48" s="230"/>
      <c r="BE48" s="231"/>
      <c r="BF48" s="573"/>
      <c r="BG48" s="651"/>
      <c r="BH48" s="573"/>
      <c r="BI48" s="651"/>
      <c r="BJ48" s="573"/>
      <c r="BK48" s="651"/>
      <c r="BL48" s="573"/>
      <c r="BM48" s="651"/>
      <c r="BN48" s="638"/>
      <c r="BO48" s="670"/>
      <c r="BP48" s="675"/>
      <c r="BQ48" s="675"/>
      <c r="BR48" s="675"/>
      <c r="BS48" s="675"/>
      <c r="BT48" s="675"/>
      <c r="BU48" s="676"/>
      <c r="BV48" s="1377">
        <f t="shared" si="2"/>
        <v>0</v>
      </c>
    </row>
    <row r="49" spans="3:74" s="1092" customFormat="1" ht="36" customHeight="1">
      <c r="C49" s="1091"/>
      <c r="D49" s="1452" t="s">
        <v>3060</v>
      </c>
      <c r="E49" s="216">
        <v>44354</v>
      </c>
      <c r="F49" s="1450" t="s">
        <v>3064</v>
      </c>
      <c r="G49" s="217" t="s">
        <v>2871</v>
      </c>
      <c r="H49" s="218" t="s">
        <v>2861</v>
      </c>
      <c r="I49" s="736" t="s">
        <v>2436</v>
      </c>
      <c r="J49" s="737" t="s">
        <v>2880</v>
      </c>
      <c r="K49" s="1297"/>
      <c r="L49" s="1273" t="s">
        <v>87</v>
      </c>
      <c r="M49" s="1276"/>
      <c r="N49" s="832" t="s">
        <v>3063</v>
      </c>
      <c r="O49" s="871"/>
      <c r="P49" s="872"/>
      <c r="Q49" s="219" t="s">
        <v>3057</v>
      </c>
      <c r="R49" s="220"/>
      <c r="S49" s="660"/>
      <c r="T49" s="226">
        <v>1189.26</v>
      </c>
      <c r="U49" s="1305">
        <v>247.63</v>
      </c>
      <c r="V49" s="1375">
        <f t="shared" ref="V49" si="3">SUM(T49:U49)</f>
        <v>1436.8899999999999</v>
      </c>
      <c r="W49" s="220"/>
      <c r="X49" s="684"/>
      <c r="Y49" s="738"/>
      <c r="Z49" s="221"/>
      <c r="AA49" s="221"/>
      <c r="AB49" s="862" t="s">
        <v>92</v>
      </c>
      <c r="AC49" s="222" t="s">
        <v>3065</v>
      </c>
      <c r="AD49" s="1288"/>
      <c r="AE49" s="1300"/>
      <c r="AF49" s="1290"/>
      <c r="AG49" s="1291"/>
      <c r="AH49" s="232" t="s">
        <v>3212</v>
      </c>
      <c r="AI49" s="224" t="s">
        <v>3213</v>
      </c>
      <c r="AJ49" s="368" t="s">
        <v>3211</v>
      </c>
      <c r="AK49" s="225" t="s">
        <v>92</v>
      </c>
      <c r="AL49" s="226">
        <v>1189.26</v>
      </c>
      <c r="AM49" s="1326">
        <v>247.63</v>
      </c>
      <c r="AN49" s="1376">
        <f t="shared" si="1"/>
        <v>1436.8899999999999</v>
      </c>
      <c r="AO49" s="733"/>
      <c r="AP49" s="586"/>
      <c r="AQ49" s="1249"/>
      <c r="AR49" s="1427"/>
      <c r="AS49" s="1428"/>
      <c r="AT49" s="1429"/>
      <c r="AU49" s="227"/>
      <c r="AV49" s="1430"/>
      <c r="AW49" s="1431"/>
      <c r="AX49" s="1432"/>
      <c r="AY49" s="235"/>
      <c r="AZ49" s="236"/>
      <c r="BA49" s="230"/>
      <c r="BB49" s="231"/>
      <c r="BC49" s="659"/>
      <c r="BD49" s="230"/>
      <c r="BE49" s="231"/>
      <c r="BF49" s="573"/>
      <c r="BG49" s="651"/>
      <c r="BH49" s="573"/>
      <c r="BI49" s="651"/>
      <c r="BJ49" s="573"/>
      <c r="BK49" s="651"/>
      <c r="BL49" s="573"/>
      <c r="BM49" s="651"/>
      <c r="BN49" s="638"/>
      <c r="BO49" s="670"/>
      <c r="BP49" s="675"/>
      <c r="BQ49" s="675"/>
      <c r="BR49" s="675"/>
      <c r="BS49" s="675"/>
      <c r="BT49" s="675"/>
      <c r="BU49" s="676"/>
      <c r="BV49" s="1377">
        <f t="shared" si="2"/>
        <v>0</v>
      </c>
    </row>
    <row r="50" spans="3:74" s="1092" customFormat="1" ht="36" customHeight="1">
      <c r="C50" s="1091"/>
      <c r="D50" s="1452" t="s">
        <v>3066</v>
      </c>
      <c r="E50" s="216">
        <v>44354</v>
      </c>
      <c r="F50" s="1450" t="s">
        <v>3064</v>
      </c>
      <c r="G50" s="217" t="s">
        <v>2873</v>
      </c>
      <c r="H50" s="218" t="s">
        <v>2863</v>
      </c>
      <c r="I50" s="736" t="s">
        <v>2436</v>
      </c>
      <c r="J50" s="737" t="s">
        <v>2880</v>
      </c>
      <c r="K50" s="1297"/>
      <c r="L50" s="1273" t="s">
        <v>87</v>
      </c>
      <c r="M50" s="1276"/>
      <c r="N50" s="832" t="s">
        <v>3067</v>
      </c>
      <c r="O50" s="871"/>
      <c r="P50" s="872"/>
      <c r="Q50" s="219" t="s">
        <v>3016</v>
      </c>
      <c r="R50" s="220"/>
      <c r="S50" s="660"/>
      <c r="T50" s="226">
        <v>4257.6899999999996</v>
      </c>
      <c r="U50" s="1305">
        <v>930.04</v>
      </c>
      <c r="V50" s="1375">
        <f t="shared" ref="V50" si="4">SUM(T50:U50)</f>
        <v>5187.7299999999996</v>
      </c>
      <c r="W50" s="220"/>
      <c r="X50" s="684"/>
      <c r="Y50" s="738"/>
      <c r="Z50" s="221"/>
      <c r="AA50" s="221"/>
      <c r="AB50" s="862" t="s">
        <v>92</v>
      </c>
      <c r="AC50" s="222" t="s">
        <v>3068</v>
      </c>
      <c r="AD50" s="1288"/>
      <c r="AE50" s="1300"/>
      <c r="AF50" s="1290"/>
      <c r="AG50" s="1291"/>
      <c r="AH50" s="232" t="s">
        <v>3325</v>
      </c>
      <c r="AI50" s="224" t="s">
        <v>3193</v>
      </c>
      <c r="AJ50" s="368" t="s">
        <v>3194</v>
      </c>
      <c r="AK50" s="225" t="s">
        <v>92</v>
      </c>
      <c r="AL50" s="226">
        <v>4257.6899999999996</v>
      </c>
      <c r="AM50" s="1326">
        <v>930.04</v>
      </c>
      <c r="AN50" s="1376">
        <f t="shared" si="1"/>
        <v>5187.7299999999996</v>
      </c>
      <c r="AO50" s="733"/>
      <c r="AP50" s="586"/>
      <c r="AQ50" s="1249"/>
      <c r="AR50" s="1427"/>
      <c r="AS50" s="1428"/>
      <c r="AT50" s="1429"/>
      <c r="AU50" s="227"/>
      <c r="AV50" s="1430"/>
      <c r="AW50" s="1431"/>
      <c r="AX50" s="1432"/>
      <c r="AY50" s="235"/>
      <c r="AZ50" s="236"/>
      <c r="BA50" s="230"/>
      <c r="BB50" s="231"/>
      <c r="BC50" s="659"/>
      <c r="BD50" s="230"/>
      <c r="BE50" s="231"/>
      <c r="BF50" s="573"/>
      <c r="BG50" s="651"/>
      <c r="BH50" s="573"/>
      <c r="BI50" s="651"/>
      <c r="BJ50" s="573"/>
      <c r="BK50" s="651"/>
      <c r="BL50" s="573"/>
      <c r="BM50" s="651"/>
      <c r="BN50" s="638"/>
      <c r="BO50" s="670"/>
      <c r="BP50" s="675"/>
      <c r="BQ50" s="675"/>
      <c r="BR50" s="675"/>
      <c r="BS50" s="675"/>
      <c r="BT50" s="675"/>
      <c r="BU50" s="676"/>
      <c r="BV50" s="1377">
        <f t="shared" si="2"/>
        <v>0</v>
      </c>
    </row>
    <row r="51" spans="3:74" s="1092" customFormat="1" ht="36" customHeight="1">
      <c r="C51" s="1091"/>
      <c r="D51" s="1452" t="s">
        <v>3069</v>
      </c>
      <c r="E51" s="216">
        <v>44355</v>
      </c>
      <c r="F51" s="1450" t="s">
        <v>3064</v>
      </c>
      <c r="G51" s="217" t="s">
        <v>2870</v>
      </c>
      <c r="H51" s="218" t="s">
        <v>2862</v>
      </c>
      <c r="I51" s="736" t="s">
        <v>2436</v>
      </c>
      <c r="J51" s="737" t="s">
        <v>2880</v>
      </c>
      <c r="K51" s="1297"/>
      <c r="L51" s="1273" t="s">
        <v>87</v>
      </c>
      <c r="M51" s="1276"/>
      <c r="N51" s="832" t="s">
        <v>3070</v>
      </c>
      <c r="O51" s="871"/>
      <c r="P51" s="872"/>
      <c r="Q51" s="219" t="s">
        <v>2907</v>
      </c>
      <c r="R51" s="220"/>
      <c r="S51" s="660"/>
      <c r="T51" s="226">
        <v>392.86</v>
      </c>
      <c r="U51" s="1305">
        <v>86.43</v>
      </c>
      <c r="V51" s="1375">
        <v>479.29</v>
      </c>
      <c r="W51" s="220"/>
      <c r="X51" s="684"/>
      <c r="Y51" s="738"/>
      <c r="Z51" s="221"/>
      <c r="AA51" s="221"/>
      <c r="AB51" s="221" t="s">
        <v>92</v>
      </c>
      <c r="AC51" s="222" t="s">
        <v>3071</v>
      </c>
      <c r="AD51" s="222"/>
      <c r="AE51" s="1300"/>
      <c r="AF51" s="1290"/>
      <c r="AG51" s="1291"/>
      <c r="AH51" s="232" t="s">
        <v>3292</v>
      </c>
      <c r="AI51" s="224" t="s">
        <v>3191</v>
      </c>
      <c r="AJ51" s="368" t="s">
        <v>3192</v>
      </c>
      <c r="AK51" s="225" t="s">
        <v>92</v>
      </c>
      <c r="AL51" s="226">
        <v>392.86</v>
      </c>
      <c r="AM51" s="1326">
        <v>86.43</v>
      </c>
      <c r="AN51" s="1376">
        <f t="shared" si="1"/>
        <v>479.29</v>
      </c>
      <c r="AO51" s="733"/>
      <c r="AP51" s="586"/>
      <c r="AQ51" s="1249"/>
      <c r="AR51" s="1427"/>
      <c r="AS51" s="1428"/>
      <c r="AT51" s="1429"/>
      <c r="AU51" s="227"/>
      <c r="AV51" s="1430"/>
      <c r="AW51" s="1431"/>
      <c r="AX51" s="1432"/>
      <c r="AY51" s="235"/>
      <c r="AZ51" s="236"/>
      <c r="BA51" s="230"/>
      <c r="BB51" s="231"/>
      <c r="BC51" s="659"/>
      <c r="BD51" s="230"/>
      <c r="BE51" s="231"/>
      <c r="BF51" s="573"/>
      <c r="BG51" s="651"/>
      <c r="BH51" s="573"/>
      <c r="BI51" s="651"/>
      <c r="BJ51" s="573"/>
      <c r="BK51" s="651"/>
      <c r="BL51" s="573"/>
      <c r="BM51" s="651"/>
      <c r="BN51" s="638"/>
      <c r="BO51" s="670"/>
      <c r="BP51" s="675"/>
      <c r="BQ51" s="675"/>
      <c r="BR51" s="675"/>
      <c r="BS51" s="675"/>
      <c r="BT51" s="675"/>
      <c r="BU51" s="676"/>
      <c r="BV51" s="1377">
        <f t="shared" si="2"/>
        <v>0</v>
      </c>
    </row>
    <row r="52" spans="3:74" s="1092" customFormat="1" ht="36" customHeight="1">
      <c r="C52" s="1450" t="s">
        <v>3064</v>
      </c>
      <c r="D52" s="1452" t="s">
        <v>3072</v>
      </c>
      <c r="E52" s="216">
        <v>44355</v>
      </c>
      <c r="F52" s="1450" t="s">
        <v>3064</v>
      </c>
      <c r="G52" s="217" t="s">
        <v>2872</v>
      </c>
      <c r="H52" s="218" t="s">
        <v>2864</v>
      </c>
      <c r="I52" s="736" t="s">
        <v>2436</v>
      </c>
      <c r="J52" s="737" t="s">
        <v>2880</v>
      </c>
      <c r="K52" s="1297"/>
      <c r="L52" s="1273" t="s">
        <v>87</v>
      </c>
      <c r="M52" s="1276"/>
      <c r="N52" s="832" t="s">
        <v>3074</v>
      </c>
      <c r="O52" s="871"/>
      <c r="P52" s="872"/>
      <c r="Q52" s="219" t="s">
        <v>3075</v>
      </c>
      <c r="R52" s="220"/>
      <c r="S52" s="660"/>
      <c r="T52" s="226">
        <v>785.95</v>
      </c>
      <c r="U52" s="1305">
        <v>172.9</v>
      </c>
      <c r="V52" s="1375">
        <v>958.85</v>
      </c>
      <c r="W52" s="220"/>
      <c r="X52" s="684"/>
      <c r="Y52" s="738"/>
      <c r="Z52" s="221"/>
      <c r="AA52" s="221"/>
      <c r="AB52" s="862" t="s">
        <v>92</v>
      </c>
      <c r="AC52" s="222" t="s">
        <v>3076</v>
      </c>
      <c r="AD52" s="1288"/>
      <c r="AE52" s="1300"/>
      <c r="AF52" s="1290"/>
      <c r="AG52" s="1291"/>
      <c r="AH52" s="232" t="s">
        <v>3209</v>
      </c>
      <c r="AI52" s="224" t="s">
        <v>3210</v>
      </c>
      <c r="AJ52" s="368" t="s">
        <v>3211</v>
      </c>
      <c r="AK52" s="225" t="s">
        <v>92</v>
      </c>
      <c r="AL52" s="226">
        <v>733.07</v>
      </c>
      <c r="AM52" s="1326">
        <v>161.28</v>
      </c>
      <c r="AN52" s="1376">
        <f t="shared" si="1"/>
        <v>894.35</v>
      </c>
      <c r="AO52" s="733"/>
      <c r="AP52" s="586"/>
      <c r="AQ52" s="1249"/>
      <c r="AR52" s="1427"/>
      <c r="AS52" s="1428"/>
      <c r="AT52" s="1429"/>
      <c r="AU52" s="227"/>
      <c r="AV52" s="1430"/>
      <c r="AW52" s="1431"/>
      <c r="AX52" s="1432"/>
      <c r="AY52" s="235"/>
      <c r="AZ52" s="236"/>
      <c r="BA52" s="230"/>
      <c r="BB52" s="231"/>
      <c r="BC52" s="659"/>
      <c r="BD52" s="230"/>
      <c r="BE52" s="231"/>
      <c r="BF52" s="573"/>
      <c r="BG52" s="651"/>
      <c r="BH52" s="573"/>
      <c r="BI52" s="651"/>
      <c r="BJ52" s="573"/>
      <c r="BK52" s="651"/>
      <c r="BL52" s="573"/>
      <c r="BM52" s="651"/>
      <c r="BN52" s="638"/>
      <c r="BO52" s="670"/>
      <c r="BP52" s="675"/>
      <c r="BQ52" s="675"/>
      <c r="BR52" s="675"/>
      <c r="BS52" s="675"/>
      <c r="BT52" s="675"/>
      <c r="BU52" s="676"/>
      <c r="BV52" s="1377">
        <f t="shared" si="2"/>
        <v>0</v>
      </c>
    </row>
    <row r="53" spans="3:74" s="1092" customFormat="1" ht="36" customHeight="1">
      <c r="C53" s="1091"/>
      <c r="D53" s="1452" t="s">
        <v>3081</v>
      </c>
      <c r="E53" s="216">
        <v>44355</v>
      </c>
      <c r="F53" s="1450" t="s">
        <v>3083</v>
      </c>
      <c r="G53" s="217" t="s">
        <v>600</v>
      </c>
      <c r="H53" s="218" t="s">
        <v>3082</v>
      </c>
      <c r="I53" s="736" t="s">
        <v>2436</v>
      </c>
      <c r="J53" s="737" t="s">
        <v>2880</v>
      </c>
      <c r="K53" s="1297" t="s">
        <v>3062</v>
      </c>
      <c r="L53" s="1273" t="s">
        <v>1701</v>
      </c>
      <c r="M53" s="1276"/>
      <c r="N53" s="832" t="s">
        <v>3084</v>
      </c>
      <c r="O53" s="871"/>
      <c r="P53" s="872"/>
      <c r="Q53" s="219" t="s">
        <v>2910</v>
      </c>
      <c r="R53" s="220"/>
      <c r="S53" s="660"/>
      <c r="T53" s="226">
        <v>691.6</v>
      </c>
      <c r="U53" s="1305">
        <v>0</v>
      </c>
      <c r="V53" s="1375">
        <f t="shared" si="0"/>
        <v>691.6</v>
      </c>
      <c r="W53" s="220"/>
      <c r="X53" s="684"/>
      <c r="Y53" s="738"/>
      <c r="Z53" s="221"/>
      <c r="AA53" s="221"/>
      <c r="AB53" s="862" t="s">
        <v>92</v>
      </c>
      <c r="AC53" s="222" t="s">
        <v>3085</v>
      </c>
      <c r="AD53" s="1288"/>
      <c r="AE53" s="1300"/>
      <c r="AF53" s="1290"/>
      <c r="AG53" s="1291"/>
      <c r="AH53" s="232" t="s">
        <v>3204</v>
      </c>
      <c r="AI53" s="224" t="s">
        <v>3205</v>
      </c>
      <c r="AJ53" s="368" t="s">
        <v>3203</v>
      </c>
      <c r="AK53" s="225" t="s">
        <v>92</v>
      </c>
      <c r="AL53" s="226">
        <v>691.6</v>
      </c>
      <c r="AM53" s="1326">
        <v>0</v>
      </c>
      <c r="AN53" s="1376">
        <f t="shared" si="1"/>
        <v>691.6</v>
      </c>
      <c r="AO53" s="733"/>
      <c r="AP53" s="586"/>
      <c r="AQ53" s="1249"/>
      <c r="AR53" s="1427"/>
      <c r="AS53" s="1428"/>
      <c r="AT53" s="1429"/>
      <c r="AU53" s="227"/>
      <c r="AV53" s="1430"/>
      <c r="AW53" s="1431"/>
      <c r="AX53" s="1432"/>
      <c r="AY53" s="235"/>
      <c r="AZ53" s="236"/>
      <c r="BA53" s="230"/>
      <c r="BB53" s="231"/>
      <c r="BC53" s="659"/>
      <c r="BD53" s="230"/>
      <c r="BE53" s="231"/>
      <c r="BF53" s="573"/>
      <c r="BG53" s="651"/>
      <c r="BH53" s="573"/>
      <c r="BI53" s="651"/>
      <c r="BJ53" s="573"/>
      <c r="BK53" s="651"/>
      <c r="BL53" s="573"/>
      <c r="BM53" s="651"/>
      <c r="BN53" s="638"/>
      <c r="BO53" s="670"/>
      <c r="BP53" s="675"/>
      <c r="BQ53" s="675"/>
      <c r="BR53" s="675"/>
      <c r="BS53" s="675"/>
      <c r="BT53" s="675"/>
      <c r="BU53" s="676"/>
      <c r="BV53" s="1377">
        <f t="shared" si="2"/>
        <v>0</v>
      </c>
    </row>
    <row r="54" spans="3:74" s="1092" customFormat="1" ht="36" customHeight="1">
      <c r="C54" s="1091"/>
      <c r="D54" s="1452" t="s">
        <v>3086</v>
      </c>
      <c r="E54" s="216">
        <v>44364</v>
      </c>
      <c r="F54" s="1450" t="s">
        <v>3087</v>
      </c>
      <c r="G54" s="217" t="s">
        <v>2983</v>
      </c>
      <c r="H54" s="218" t="s">
        <v>2867</v>
      </c>
      <c r="I54" s="736" t="s">
        <v>2436</v>
      </c>
      <c r="J54" s="737" t="s">
        <v>2880</v>
      </c>
      <c r="K54" s="1297" t="s">
        <v>3062</v>
      </c>
      <c r="L54" s="1273" t="s">
        <v>87</v>
      </c>
      <c r="M54" s="1276"/>
      <c r="N54" s="832" t="s">
        <v>3088</v>
      </c>
      <c r="O54" s="871"/>
      <c r="P54" s="872"/>
      <c r="Q54" s="219" t="s">
        <v>2985</v>
      </c>
      <c r="R54" s="220"/>
      <c r="S54" s="660"/>
      <c r="T54" s="226">
        <v>1595.9</v>
      </c>
      <c r="U54" s="1305">
        <v>351.09</v>
      </c>
      <c r="V54" s="1375">
        <f t="shared" si="0"/>
        <v>1946.99</v>
      </c>
      <c r="W54" s="220"/>
      <c r="X54" s="684"/>
      <c r="Y54" s="738"/>
      <c r="Z54" s="221"/>
      <c r="AA54" s="221"/>
      <c r="AB54" s="862" t="s">
        <v>92</v>
      </c>
      <c r="AC54" s="222" t="s">
        <v>2888</v>
      </c>
      <c r="AD54" s="1288"/>
      <c r="AE54" s="1300"/>
      <c r="AF54" s="1290"/>
      <c r="AG54" s="1291"/>
      <c r="AH54" s="232" t="s">
        <v>3288</v>
      </c>
      <c r="AI54" s="224" t="s">
        <v>3172</v>
      </c>
      <c r="AJ54" s="368" t="s">
        <v>3176</v>
      </c>
      <c r="AK54" s="225" t="s">
        <v>92</v>
      </c>
      <c r="AL54" s="226">
        <v>1592.4</v>
      </c>
      <c r="AM54" s="1326">
        <v>350.33</v>
      </c>
      <c r="AN54" s="1376">
        <f t="shared" si="1"/>
        <v>1942.73</v>
      </c>
      <c r="AO54" s="733"/>
      <c r="AP54" s="586"/>
      <c r="AQ54" s="1249"/>
      <c r="AR54" s="1427"/>
      <c r="AS54" s="1428"/>
      <c r="AT54" s="1429"/>
      <c r="AU54" s="227"/>
      <c r="AV54" s="1430"/>
      <c r="AW54" s="1431"/>
      <c r="AX54" s="1432"/>
      <c r="AY54" s="235"/>
      <c r="AZ54" s="236"/>
      <c r="BA54" s="230"/>
      <c r="BB54" s="231"/>
      <c r="BC54" s="659"/>
      <c r="BD54" s="230"/>
      <c r="BE54" s="231"/>
      <c r="BF54" s="573"/>
      <c r="BG54" s="651"/>
      <c r="BH54" s="573"/>
      <c r="BI54" s="651"/>
      <c r="BJ54" s="573"/>
      <c r="BK54" s="651"/>
      <c r="BL54" s="573"/>
      <c r="BM54" s="651"/>
      <c r="BN54" s="638"/>
      <c r="BO54" s="670"/>
      <c r="BP54" s="675"/>
      <c r="BQ54" s="675"/>
      <c r="BR54" s="675"/>
      <c r="BS54" s="675"/>
      <c r="BT54" s="675"/>
      <c r="BU54" s="676"/>
      <c r="BV54" s="1377">
        <f t="shared" si="2"/>
        <v>0</v>
      </c>
    </row>
    <row r="55" spans="3:74" s="1092" customFormat="1" ht="36" customHeight="1">
      <c r="C55" s="1091"/>
      <c r="D55" s="1452" t="s">
        <v>3089</v>
      </c>
      <c r="E55" s="216">
        <v>44369</v>
      </c>
      <c r="F55" s="1450" t="s">
        <v>3090</v>
      </c>
      <c r="G55" s="217"/>
      <c r="H55" s="218" t="s">
        <v>3091</v>
      </c>
      <c r="I55" s="736" t="s">
        <v>2436</v>
      </c>
      <c r="J55" s="737" t="s">
        <v>2880</v>
      </c>
      <c r="K55" s="1297" t="s">
        <v>3062</v>
      </c>
      <c r="L55" s="1273" t="s">
        <v>1701</v>
      </c>
      <c r="M55" s="1276"/>
      <c r="N55" s="832" t="s">
        <v>3092</v>
      </c>
      <c r="O55" s="871"/>
      <c r="P55" s="872"/>
      <c r="Q55" s="219" t="s">
        <v>2883</v>
      </c>
      <c r="R55" s="220"/>
      <c r="S55" s="660"/>
      <c r="T55" s="226">
        <v>210</v>
      </c>
      <c r="U55" s="1305">
        <v>46.2</v>
      </c>
      <c r="V55" s="1375">
        <f t="shared" si="0"/>
        <v>256.2</v>
      </c>
      <c r="W55" s="220"/>
      <c r="X55" s="684"/>
      <c r="Y55" s="738"/>
      <c r="Z55" s="221"/>
      <c r="AA55" s="221"/>
      <c r="AB55" s="862" t="s">
        <v>92</v>
      </c>
      <c r="AC55" s="222" t="s">
        <v>2898</v>
      </c>
      <c r="AD55" s="1288"/>
      <c r="AE55" s="1300"/>
      <c r="AF55" s="1290"/>
      <c r="AG55" s="1291"/>
      <c r="AH55" s="232" t="s">
        <v>3201</v>
      </c>
      <c r="AI55" s="224" t="s">
        <v>3202</v>
      </c>
      <c r="AJ55" s="368" t="s">
        <v>3203</v>
      </c>
      <c r="AK55" s="225" t="s">
        <v>92</v>
      </c>
      <c r="AL55" s="226">
        <v>210</v>
      </c>
      <c r="AM55" s="1326">
        <v>46.2</v>
      </c>
      <c r="AN55" s="1376">
        <f t="shared" si="1"/>
        <v>256.2</v>
      </c>
      <c r="AO55" s="733"/>
      <c r="AP55" s="586"/>
      <c r="AQ55" s="1249"/>
      <c r="AR55" s="1427"/>
      <c r="AS55" s="1428"/>
      <c r="AT55" s="1429"/>
      <c r="AU55" s="227"/>
      <c r="AV55" s="1430"/>
      <c r="AW55" s="1431"/>
      <c r="AX55" s="1432"/>
      <c r="AY55" s="235"/>
      <c r="AZ55" s="236"/>
      <c r="BA55" s="230"/>
      <c r="BB55" s="231"/>
      <c r="BC55" s="659"/>
      <c r="BD55" s="230"/>
      <c r="BE55" s="231"/>
      <c r="BF55" s="573"/>
      <c r="BG55" s="651"/>
      <c r="BH55" s="573"/>
      <c r="BI55" s="651"/>
      <c r="BJ55" s="573"/>
      <c r="BK55" s="651"/>
      <c r="BL55" s="573"/>
      <c r="BM55" s="651"/>
      <c r="BN55" s="638"/>
      <c r="BO55" s="670"/>
      <c r="BP55" s="675"/>
      <c r="BQ55" s="675"/>
      <c r="BR55" s="675"/>
      <c r="BS55" s="675"/>
      <c r="BT55" s="675"/>
      <c r="BU55" s="676"/>
      <c r="BV55" s="1377">
        <f t="shared" si="2"/>
        <v>0</v>
      </c>
    </row>
    <row r="56" spans="3:74" s="1092" customFormat="1" ht="36" customHeight="1">
      <c r="C56" s="1091"/>
      <c r="D56" s="1452" t="s">
        <v>3093</v>
      </c>
      <c r="E56" s="216">
        <v>44369</v>
      </c>
      <c r="F56" s="1450" t="s">
        <v>3094</v>
      </c>
      <c r="G56" s="217" t="s">
        <v>150</v>
      </c>
      <c r="H56" s="218" t="s">
        <v>1407</v>
      </c>
      <c r="I56" s="736" t="s">
        <v>2436</v>
      </c>
      <c r="J56" s="737" t="s">
        <v>2880</v>
      </c>
      <c r="K56" s="1297" t="s">
        <v>2881</v>
      </c>
      <c r="L56" s="1273" t="s">
        <v>1701</v>
      </c>
      <c r="M56" s="1276"/>
      <c r="N56" s="832" t="s">
        <v>3041</v>
      </c>
      <c r="O56" s="871"/>
      <c r="P56" s="872"/>
      <c r="Q56" s="219" t="s">
        <v>2883</v>
      </c>
      <c r="R56" s="220"/>
      <c r="S56" s="660"/>
      <c r="T56" s="226">
        <v>20.3</v>
      </c>
      <c r="U56" s="1305">
        <v>0</v>
      </c>
      <c r="V56" s="1375">
        <f t="shared" si="0"/>
        <v>20.3</v>
      </c>
      <c r="W56" s="220"/>
      <c r="X56" s="684"/>
      <c r="Y56" s="738"/>
      <c r="Z56" s="221"/>
      <c r="AA56" s="221"/>
      <c r="AB56" s="862" t="s">
        <v>92</v>
      </c>
      <c r="AC56" s="222" t="s">
        <v>2974</v>
      </c>
      <c r="AD56" s="1288"/>
      <c r="AE56" s="1300"/>
      <c r="AF56" s="1290"/>
      <c r="AG56" s="1291"/>
      <c r="AH56" s="232" t="s">
        <v>3173</v>
      </c>
      <c r="AI56" s="224" t="s">
        <v>3174</v>
      </c>
      <c r="AJ56" s="368" t="s">
        <v>3175</v>
      </c>
      <c r="AK56" s="225" t="s">
        <v>92</v>
      </c>
      <c r="AL56" s="226">
        <v>20.3</v>
      </c>
      <c r="AM56" s="1326">
        <v>0</v>
      </c>
      <c r="AN56" s="1376">
        <f t="shared" si="1"/>
        <v>20.3</v>
      </c>
      <c r="AO56" s="733"/>
      <c r="AP56" s="586"/>
      <c r="AQ56" s="1249"/>
      <c r="AR56" s="1427"/>
      <c r="AS56" s="1428"/>
      <c r="AT56" s="1429"/>
      <c r="AU56" s="227"/>
      <c r="AV56" s="1430"/>
      <c r="AW56" s="1431"/>
      <c r="AX56" s="1432"/>
      <c r="AY56" s="235"/>
      <c r="AZ56" s="236"/>
      <c r="BA56" s="230"/>
      <c r="BB56" s="231"/>
      <c r="BC56" s="659"/>
      <c r="BD56" s="230"/>
      <c r="BE56" s="231"/>
      <c r="BF56" s="573"/>
      <c r="BG56" s="651"/>
      <c r="BH56" s="573"/>
      <c r="BI56" s="651"/>
      <c r="BJ56" s="573"/>
      <c r="BK56" s="651"/>
      <c r="BL56" s="573"/>
      <c r="BM56" s="651"/>
      <c r="BN56" s="638"/>
      <c r="BO56" s="670"/>
      <c r="BP56" s="675"/>
      <c r="BQ56" s="675"/>
      <c r="BR56" s="675"/>
      <c r="BS56" s="675"/>
      <c r="BT56" s="675"/>
      <c r="BU56" s="676"/>
      <c r="BV56" s="1377">
        <f t="shared" si="2"/>
        <v>0</v>
      </c>
    </row>
    <row r="57" spans="3:74" s="1092" customFormat="1" ht="36" customHeight="1">
      <c r="C57" s="1091"/>
      <c r="D57" s="1452" t="s">
        <v>3095</v>
      </c>
      <c r="E57" s="216">
        <v>44370</v>
      </c>
      <c r="F57" s="1450" t="s">
        <v>3096</v>
      </c>
      <c r="G57" s="217" t="s">
        <v>2871</v>
      </c>
      <c r="H57" s="218" t="s">
        <v>2861</v>
      </c>
      <c r="I57" s="736" t="s">
        <v>2436</v>
      </c>
      <c r="J57" s="737" t="s">
        <v>2880</v>
      </c>
      <c r="K57" s="1297"/>
      <c r="L57" s="1273" t="s">
        <v>87</v>
      </c>
      <c r="M57" s="1276"/>
      <c r="N57" s="832" t="s">
        <v>3097</v>
      </c>
      <c r="O57" s="871"/>
      <c r="P57" s="872"/>
      <c r="Q57" s="219" t="s">
        <v>3057</v>
      </c>
      <c r="R57" s="220"/>
      <c r="S57" s="660"/>
      <c r="T57" s="226">
        <v>77.09</v>
      </c>
      <c r="U57" s="1305">
        <v>2.98</v>
      </c>
      <c r="V57" s="1375">
        <f t="shared" si="0"/>
        <v>80.070000000000007</v>
      </c>
      <c r="W57" s="220"/>
      <c r="X57" s="684"/>
      <c r="Y57" s="738"/>
      <c r="Z57" s="221"/>
      <c r="AA57" s="221"/>
      <c r="AB57" s="862" t="s">
        <v>92</v>
      </c>
      <c r="AC57" s="222" t="s">
        <v>3098</v>
      </c>
      <c r="AD57" s="1288"/>
      <c r="AE57" s="1300"/>
      <c r="AF57" s="1290"/>
      <c r="AG57" s="1291"/>
      <c r="AH57" s="232" t="s">
        <v>3293</v>
      </c>
      <c r="AI57" s="224" t="s">
        <v>3188</v>
      </c>
      <c r="AJ57" s="368" t="s">
        <v>3189</v>
      </c>
      <c r="AK57" s="225" t="s">
        <v>92</v>
      </c>
      <c r="AL57" s="226">
        <v>77.09</v>
      </c>
      <c r="AM57" s="1326">
        <v>2.98</v>
      </c>
      <c r="AN57" s="1376">
        <f t="shared" si="1"/>
        <v>80.070000000000007</v>
      </c>
      <c r="AO57" s="733"/>
      <c r="AP57" s="586"/>
      <c r="AQ57" s="1249"/>
      <c r="AR57" s="1427"/>
      <c r="AS57" s="1428"/>
      <c r="AT57" s="1429"/>
      <c r="AU57" s="227"/>
      <c r="AV57" s="1430"/>
      <c r="AW57" s="1431"/>
      <c r="AX57" s="1432"/>
      <c r="AY57" s="235"/>
      <c r="AZ57" s="236"/>
      <c r="BA57" s="230"/>
      <c r="BB57" s="231"/>
      <c r="BC57" s="659"/>
      <c r="BD57" s="230"/>
      <c r="BE57" s="231"/>
      <c r="BF57" s="573"/>
      <c r="BG57" s="651"/>
      <c r="BH57" s="573"/>
      <c r="BI57" s="651"/>
      <c r="BJ57" s="573"/>
      <c r="BK57" s="651"/>
      <c r="BL57" s="573"/>
      <c r="BM57" s="651"/>
      <c r="BN57" s="638"/>
      <c r="BO57" s="670"/>
      <c r="BP57" s="675"/>
      <c r="BQ57" s="675"/>
      <c r="BR57" s="675"/>
      <c r="BS57" s="675"/>
      <c r="BT57" s="675"/>
      <c r="BU57" s="676"/>
      <c r="BV57" s="1377">
        <f t="shared" si="2"/>
        <v>0</v>
      </c>
    </row>
    <row r="58" spans="3:74" s="1092" customFormat="1" ht="36" customHeight="1">
      <c r="C58" s="1091"/>
      <c r="D58" s="1452" t="s">
        <v>3099</v>
      </c>
      <c r="E58" s="216">
        <v>44371</v>
      </c>
      <c r="F58" s="1450" t="s">
        <v>3100</v>
      </c>
      <c r="G58" s="217" t="s">
        <v>2877</v>
      </c>
      <c r="H58" s="218" t="s">
        <v>2868</v>
      </c>
      <c r="I58" s="736" t="s">
        <v>2436</v>
      </c>
      <c r="J58" s="737" t="s">
        <v>2880</v>
      </c>
      <c r="K58" s="1297"/>
      <c r="L58" s="1273" t="s">
        <v>1701</v>
      </c>
      <c r="M58" s="1276"/>
      <c r="N58" s="832" t="s">
        <v>3101</v>
      </c>
      <c r="O58" s="871"/>
      <c r="P58" s="872"/>
      <c r="Q58" s="219" t="s">
        <v>3031</v>
      </c>
      <c r="R58" s="220"/>
      <c r="S58" s="660"/>
      <c r="T58" s="226">
        <v>57</v>
      </c>
      <c r="U58" s="1305">
        <v>12.54</v>
      </c>
      <c r="V58" s="1375">
        <f t="shared" si="0"/>
        <v>69.539999999999992</v>
      </c>
      <c r="W58" s="220"/>
      <c r="X58" s="684"/>
      <c r="Y58" s="738"/>
      <c r="Z58" s="221"/>
      <c r="AA58" s="221"/>
      <c r="AB58" s="862" t="s">
        <v>92</v>
      </c>
      <c r="AC58" s="222" t="s">
        <v>3102</v>
      </c>
      <c r="AD58" s="1288"/>
      <c r="AE58" s="1300"/>
      <c r="AF58" s="1290"/>
      <c r="AG58" s="1291"/>
      <c r="AH58" s="232" t="s">
        <v>3197</v>
      </c>
      <c r="AI58" s="224" t="s">
        <v>3198</v>
      </c>
      <c r="AJ58" s="368" t="s">
        <v>3189</v>
      </c>
      <c r="AK58" s="225" t="s">
        <v>92</v>
      </c>
      <c r="AL58" s="226">
        <v>57</v>
      </c>
      <c r="AM58" s="1326">
        <v>12.54</v>
      </c>
      <c r="AN58" s="1376">
        <f t="shared" si="1"/>
        <v>69.539999999999992</v>
      </c>
      <c r="AO58" s="733"/>
      <c r="AP58" s="586"/>
      <c r="AQ58" s="1249"/>
      <c r="AR58" s="1427"/>
      <c r="AS58" s="1428"/>
      <c r="AT58" s="1429"/>
      <c r="AU58" s="227"/>
      <c r="AV58" s="1430"/>
      <c r="AW58" s="1431"/>
      <c r="AX58" s="1432"/>
      <c r="AY58" s="235"/>
      <c r="AZ58" s="236"/>
      <c r="BA58" s="230"/>
      <c r="BB58" s="231"/>
      <c r="BC58" s="659"/>
      <c r="BD58" s="230"/>
      <c r="BE58" s="231"/>
      <c r="BF58" s="573"/>
      <c r="BG58" s="651"/>
      <c r="BH58" s="573"/>
      <c r="BI58" s="651"/>
      <c r="BJ58" s="573"/>
      <c r="BK58" s="651"/>
      <c r="BL58" s="573"/>
      <c r="BM58" s="651"/>
      <c r="BN58" s="638"/>
      <c r="BO58" s="670"/>
      <c r="BP58" s="675"/>
      <c r="BQ58" s="675"/>
      <c r="BR58" s="675"/>
      <c r="BS58" s="675"/>
      <c r="BT58" s="675"/>
      <c r="BU58" s="676"/>
      <c r="BV58" s="1377">
        <f t="shared" si="2"/>
        <v>0</v>
      </c>
    </row>
    <row r="59" spans="3:74" s="1092" customFormat="1" ht="36" customHeight="1">
      <c r="C59" s="1091"/>
      <c r="D59" s="1452" t="s">
        <v>3103</v>
      </c>
      <c r="E59" s="216">
        <v>44371</v>
      </c>
      <c r="F59" s="1450" t="s">
        <v>3104</v>
      </c>
      <c r="G59" s="217" t="s">
        <v>3012</v>
      </c>
      <c r="H59" s="218" t="s">
        <v>3011</v>
      </c>
      <c r="I59" s="736" t="s">
        <v>2436</v>
      </c>
      <c r="J59" s="737" t="s">
        <v>2885</v>
      </c>
      <c r="K59" s="1297"/>
      <c r="L59" s="1273" t="s">
        <v>87</v>
      </c>
      <c r="M59" s="1276"/>
      <c r="N59" s="832" t="s">
        <v>3105</v>
      </c>
      <c r="O59" s="871"/>
      <c r="P59" s="872"/>
      <c r="Q59" s="219" t="s">
        <v>3107</v>
      </c>
      <c r="R59" s="220"/>
      <c r="S59" s="660"/>
      <c r="T59" s="226">
        <v>5800</v>
      </c>
      <c r="U59" s="1305">
        <v>1276</v>
      </c>
      <c r="V59" s="1375">
        <f t="shared" si="0"/>
        <v>7076</v>
      </c>
      <c r="W59" s="220"/>
      <c r="X59" s="684"/>
      <c r="Y59" s="738"/>
      <c r="Z59" s="221"/>
      <c r="AA59" s="221"/>
      <c r="AB59" s="862" t="s">
        <v>92</v>
      </c>
      <c r="AC59" s="222" t="s">
        <v>3106</v>
      </c>
      <c r="AD59" s="1288"/>
      <c r="AE59" s="1300"/>
      <c r="AF59" s="1290"/>
      <c r="AG59" s="1291"/>
      <c r="AH59" s="232"/>
      <c r="AI59" s="224"/>
      <c r="AJ59" s="368"/>
      <c r="AK59" s="225"/>
      <c r="AL59" s="226">
        <v>0</v>
      </c>
      <c r="AM59" s="1326">
        <v>0</v>
      </c>
      <c r="AN59" s="1376">
        <f t="shared" si="1"/>
        <v>0</v>
      </c>
      <c r="AO59" s="733"/>
      <c r="AP59" s="586"/>
      <c r="AQ59" s="1249"/>
      <c r="AR59" s="1427"/>
      <c r="AS59" s="1428"/>
      <c r="AT59" s="1429"/>
      <c r="AU59" s="227"/>
      <c r="AV59" s="1430"/>
      <c r="AW59" s="1431"/>
      <c r="AX59" s="1432"/>
      <c r="AY59" s="235"/>
      <c r="AZ59" s="236"/>
      <c r="BA59" s="230"/>
      <c r="BB59" s="231"/>
      <c r="BC59" s="659"/>
      <c r="BD59" s="230"/>
      <c r="BE59" s="231"/>
      <c r="BF59" s="573"/>
      <c r="BG59" s="651"/>
      <c r="BH59" s="573"/>
      <c r="BI59" s="651"/>
      <c r="BJ59" s="573"/>
      <c r="BK59" s="651"/>
      <c r="BL59" s="573"/>
      <c r="BM59" s="651"/>
      <c r="BN59" s="638"/>
      <c r="BO59" s="670"/>
      <c r="BP59" s="675"/>
      <c r="BQ59" s="675"/>
      <c r="BR59" s="675"/>
      <c r="BS59" s="675"/>
      <c r="BT59" s="675"/>
      <c r="BU59" s="676"/>
      <c r="BV59" s="1377">
        <f t="shared" si="2"/>
        <v>0</v>
      </c>
    </row>
    <row r="60" spans="3:74" s="1092" customFormat="1" ht="36" customHeight="1">
      <c r="C60" s="1091"/>
      <c r="D60" s="1452" t="s">
        <v>3111</v>
      </c>
      <c r="E60" s="216">
        <v>44371</v>
      </c>
      <c r="F60" s="1450" t="s">
        <v>3108</v>
      </c>
      <c r="G60" s="217" t="s">
        <v>2872</v>
      </c>
      <c r="H60" s="218" t="s">
        <v>2864</v>
      </c>
      <c r="I60" s="736" t="s">
        <v>2436</v>
      </c>
      <c r="J60" s="737" t="s">
        <v>2929</v>
      </c>
      <c r="K60" s="1297" t="s">
        <v>2886</v>
      </c>
      <c r="L60" s="1273" t="s">
        <v>87</v>
      </c>
      <c r="M60" s="1276"/>
      <c r="N60" s="832" t="s">
        <v>3109</v>
      </c>
      <c r="O60" s="871"/>
      <c r="P60" s="872"/>
      <c r="Q60" s="219" t="s">
        <v>3075</v>
      </c>
      <c r="R60" s="220"/>
      <c r="S60" s="660"/>
      <c r="T60" s="226">
        <v>968.33</v>
      </c>
      <c r="U60" s="1305">
        <v>213.03</v>
      </c>
      <c r="V60" s="1375">
        <f t="shared" si="0"/>
        <v>1181.3600000000001</v>
      </c>
      <c r="W60" s="220"/>
      <c r="X60" s="684"/>
      <c r="Y60" s="738"/>
      <c r="Z60" s="221"/>
      <c r="AA60" s="221"/>
      <c r="AB60" s="862" t="s">
        <v>92</v>
      </c>
      <c r="AC60" s="222" t="s">
        <v>3106</v>
      </c>
      <c r="AD60" s="1288"/>
      <c r="AE60" s="1300"/>
      <c r="AF60" s="1290"/>
      <c r="AG60" s="1291"/>
      <c r="AH60" s="232" t="s">
        <v>3314</v>
      </c>
      <c r="AI60" s="224" t="s">
        <v>3315</v>
      </c>
      <c r="AJ60" s="368" t="s">
        <v>3309</v>
      </c>
      <c r="AK60" s="225"/>
      <c r="AL60" s="226">
        <v>0</v>
      </c>
      <c r="AM60" s="1326">
        <v>0</v>
      </c>
      <c r="AN60" s="1376">
        <f t="shared" si="1"/>
        <v>0</v>
      </c>
      <c r="AO60" s="733"/>
      <c r="AP60" s="586"/>
      <c r="AQ60" s="1249"/>
      <c r="AR60" s="1427"/>
      <c r="AS60" s="1428"/>
      <c r="AT60" s="1429"/>
      <c r="AU60" s="227"/>
      <c r="AV60" s="1430"/>
      <c r="AW60" s="1431"/>
      <c r="AX60" s="1432"/>
      <c r="AY60" s="235"/>
      <c r="AZ60" s="236"/>
      <c r="BA60" s="230"/>
      <c r="BB60" s="231"/>
      <c r="BC60" s="659"/>
      <c r="BD60" s="230"/>
      <c r="BE60" s="231"/>
      <c r="BF60" s="573"/>
      <c r="BG60" s="651"/>
      <c r="BH60" s="573"/>
      <c r="BI60" s="651"/>
      <c r="BJ60" s="573"/>
      <c r="BK60" s="651"/>
      <c r="BL60" s="573"/>
      <c r="BM60" s="651"/>
      <c r="BN60" s="638"/>
      <c r="BO60" s="670"/>
      <c r="BP60" s="675"/>
      <c r="BQ60" s="675"/>
      <c r="BR60" s="675"/>
      <c r="BS60" s="675"/>
      <c r="BT60" s="675"/>
      <c r="BU60" s="676"/>
      <c r="BV60" s="1377">
        <f t="shared" si="2"/>
        <v>0</v>
      </c>
    </row>
    <row r="61" spans="3:74" s="1092" customFormat="1" ht="36" customHeight="1">
      <c r="C61" s="1091"/>
      <c r="D61" s="1452" t="s">
        <v>3110</v>
      </c>
      <c r="E61" s="216">
        <v>44371</v>
      </c>
      <c r="F61" s="1450" t="s">
        <v>3112</v>
      </c>
      <c r="G61" s="217" t="s">
        <v>2870</v>
      </c>
      <c r="H61" s="218" t="s">
        <v>2862</v>
      </c>
      <c r="I61" s="736" t="s">
        <v>2436</v>
      </c>
      <c r="J61" s="737" t="s">
        <v>2929</v>
      </c>
      <c r="K61" s="1297" t="s">
        <v>2886</v>
      </c>
      <c r="L61" s="1273" t="s">
        <v>87</v>
      </c>
      <c r="M61" s="1276"/>
      <c r="N61" s="832" t="s">
        <v>3113</v>
      </c>
      <c r="O61" s="871"/>
      <c r="P61" s="872"/>
      <c r="Q61" s="219" t="s">
        <v>2907</v>
      </c>
      <c r="R61" s="220"/>
      <c r="S61" s="660"/>
      <c r="T61" s="226">
        <v>262.83</v>
      </c>
      <c r="U61" s="1305">
        <v>57.82</v>
      </c>
      <c r="V61" s="1375">
        <f t="shared" si="0"/>
        <v>320.64999999999998</v>
      </c>
      <c r="W61" s="220"/>
      <c r="X61" s="684"/>
      <c r="Y61" s="738"/>
      <c r="Z61" s="221"/>
      <c r="AA61" s="221"/>
      <c r="AB61" s="862" t="s">
        <v>92</v>
      </c>
      <c r="AC61" s="222" t="s">
        <v>3106</v>
      </c>
      <c r="AD61" s="1288"/>
      <c r="AE61" s="1300"/>
      <c r="AF61" s="1290"/>
      <c r="AG61" s="1291"/>
      <c r="AH61" s="232" t="s">
        <v>3307</v>
      </c>
      <c r="AI61" s="224" t="s">
        <v>3308</v>
      </c>
      <c r="AJ61" s="368" t="s">
        <v>3309</v>
      </c>
      <c r="AK61" s="225"/>
      <c r="AL61" s="226">
        <v>0</v>
      </c>
      <c r="AM61" s="1326">
        <v>0</v>
      </c>
      <c r="AN61" s="1376">
        <f t="shared" si="1"/>
        <v>0</v>
      </c>
      <c r="AO61" s="733"/>
      <c r="AP61" s="586"/>
      <c r="AQ61" s="1249"/>
      <c r="AR61" s="1427"/>
      <c r="AS61" s="1428"/>
      <c r="AT61" s="1429"/>
      <c r="AU61" s="227"/>
      <c r="AV61" s="1430"/>
      <c r="AW61" s="1431"/>
      <c r="AX61" s="1432"/>
      <c r="AY61" s="235"/>
      <c r="AZ61" s="236"/>
      <c r="BA61" s="230"/>
      <c r="BB61" s="231"/>
      <c r="BC61" s="659"/>
      <c r="BD61" s="230"/>
      <c r="BE61" s="231"/>
      <c r="BF61" s="573"/>
      <c r="BG61" s="651"/>
      <c r="BH61" s="573"/>
      <c r="BI61" s="651"/>
      <c r="BJ61" s="573"/>
      <c r="BK61" s="651"/>
      <c r="BL61" s="573"/>
      <c r="BM61" s="651"/>
      <c r="BN61" s="638"/>
      <c r="BO61" s="670"/>
      <c r="BP61" s="675"/>
      <c r="BQ61" s="675"/>
      <c r="BR61" s="675"/>
      <c r="BS61" s="675"/>
      <c r="BT61" s="675"/>
      <c r="BU61" s="676"/>
      <c r="BV61" s="1377">
        <f t="shared" si="2"/>
        <v>0</v>
      </c>
    </row>
    <row r="62" spans="3:74" s="1092" customFormat="1" ht="36" customHeight="1">
      <c r="C62" s="1091"/>
      <c r="D62" s="1452" t="s">
        <v>3114</v>
      </c>
      <c r="E62" s="216">
        <v>44371</v>
      </c>
      <c r="F62" s="1450" t="s">
        <v>3115</v>
      </c>
      <c r="G62" s="217" t="s">
        <v>2875</v>
      </c>
      <c r="H62" s="218" t="s">
        <v>2866</v>
      </c>
      <c r="I62" s="736" t="s">
        <v>2436</v>
      </c>
      <c r="J62" s="737" t="s">
        <v>2929</v>
      </c>
      <c r="K62" s="1297" t="s">
        <v>2886</v>
      </c>
      <c r="L62" s="1273" t="s">
        <v>87</v>
      </c>
      <c r="M62" s="1276"/>
      <c r="N62" s="832" t="s">
        <v>3116</v>
      </c>
      <c r="O62" s="871"/>
      <c r="P62" s="872"/>
      <c r="Q62" s="219" t="s">
        <v>3117</v>
      </c>
      <c r="R62" s="220"/>
      <c r="S62" s="660"/>
      <c r="T62" s="226">
        <v>682.43</v>
      </c>
      <c r="U62" s="1305">
        <v>141.34</v>
      </c>
      <c r="V62" s="1375">
        <f t="shared" si="0"/>
        <v>823.77</v>
      </c>
      <c r="W62" s="220"/>
      <c r="X62" s="684"/>
      <c r="Y62" s="738"/>
      <c r="Z62" s="221"/>
      <c r="AA62" s="221"/>
      <c r="AB62" s="862" t="s">
        <v>92</v>
      </c>
      <c r="AC62" s="222" t="s">
        <v>3106</v>
      </c>
      <c r="AD62" s="1288"/>
      <c r="AE62" s="1300"/>
      <c r="AF62" s="1290"/>
      <c r="AG62" s="1291"/>
      <c r="AH62" s="232" t="s">
        <v>3318</v>
      </c>
      <c r="AI62" s="224" t="s">
        <v>3319</v>
      </c>
      <c r="AJ62" s="368" t="s">
        <v>3309</v>
      </c>
      <c r="AK62" s="225"/>
      <c r="AL62" s="226">
        <v>0</v>
      </c>
      <c r="AM62" s="1326">
        <v>0</v>
      </c>
      <c r="AN62" s="1376">
        <f t="shared" si="1"/>
        <v>0</v>
      </c>
      <c r="AO62" s="733"/>
      <c r="AP62" s="586"/>
      <c r="AQ62" s="1249"/>
      <c r="AR62" s="1427"/>
      <c r="AS62" s="1428"/>
      <c r="AT62" s="1429"/>
      <c r="AU62" s="227"/>
      <c r="AV62" s="1430"/>
      <c r="AW62" s="1431"/>
      <c r="AX62" s="1432"/>
      <c r="AY62" s="235"/>
      <c r="AZ62" s="236"/>
      <c r="BA62" s="230"/>
      <c r="BB62" s="231"/>
      <c r="BC62" s="659"/>
      <c r="BD62" s="230"/>
      <c r="BE62" s="231"/>
      <c r="BF62" s="573"/>
      <c r="BG62" s="651"/>
      <c r="BH62" s="573"/>
      <c r="BI62" s="651"/>
      <c r="BJ62" s="573"/>
      <c r="BK62" s="651"/>
      <c r="BL62" s="573"/>
      <c r="BM62" s="651"/>
      <c r="BN62" s="638"/>
      <c r="BO62" s="670"/>
      <c r="BP62" s="675"/>
      <c r="BQ62" s="675"/>
      <c r="BR62" s="675"/>
      <c r="BS62" s="675"/>
      <c r="BT62" s="675"/>
      <c r="BU62" s="676"/>
      <c r="BV62" s="1377">
        <f t="shared" si="2"/>
        <v>0</v>
      </c>
    </row>
    <row r="63" spans="3:74" s="1092" customFormat="1" ht="36" customHeight="1">
      <c r="C63" s="1091"/>
      <c r="D63" s="1452" t="s">
        <v>3118</v>
      </c>
      <c r="E63" s="216">
        <v>44371</v>
      </c>
      <c r="F63" s="1450" t="s">
        <v>3119</v>
      </c>
      <c r="G63" s="217" t="s">
        <v>2874</v>
      </c>
      <c r="H63" s="218" t="s">
        <v>2865</v>
      </c>
      <c r="I63" s="736" t="s">
        <v>2436</v>
      </c>
      <c r="J63" s="737" t="s">
        <v>2929</v>
      </c>
      <c r="K63" s="1297" t="s">
        <v>2886</v>
      </c>
      <c r="L63" s="1273" t="s">
        <v>87</v>
      </c>
      <c r="M63" s="1276"/>
      <c r="N63" s="832" t="s">
        <v>3120</v>
      </c>
      <c r="O63" s="871"/>
      <c r="P63" s="872"/>
      <c r="Q63" s="219" t="s">
        <v>3021</v>
      </c>
      <c r="R63" s="220"/>
      <c r="S63" s="660"/>
      <c r="T63" s="226">
        <v>1096.44</v>
      </c>
      <c r="U63" s="1305">
        <v>236.82</v>
      </c>
      <c r="V63" s="1375">
        <f t="shared" ref="V63:V126" si="5">SUM(T63:U63)</f>
        <v>1333.26</v>
      </c>
      <c r="W63" s="220"/>
      <c r="X63" s="684"/>
      <c r="Y63" s="738"/>
      <c r="Z63" s="221"/>
      <c r="AA63" s="221"/>
      <c r="AB63" s="862" t="s">
        <v>92</v>
      </c>
      <c r="AC63" s="222" t="s">
        <v>3106</v>
      </c>
      <c r="AD63" s="1288"/>
      <c r="AE63" s="1300"/>
      <c r="AF63" s="1290"/>
      <c r="AG63" s="1291"/>
      <c r="AH63" s="232" t="s">
        <v>3313</v>
      </c>
      <c r="AI63" s="224" t="s">
        <v>3312</v>
      </c>
      <c r="AJ63" s="368" t="s">
        <v>3309</v>
      </c>
      <c r="AK63" s="225"/>
      <c r="AL63" s="226">
        <v>0</v>
      </c>
      <c r="AM63" s="1326">
        <v>0</v>
      </c>
      <c r="AN63" s="1376">
        <f t="shared" ref="AN63:AN126" si="6">SUM(AL63:AM63)</f>
        <v>0</v>
      </c>
      <c r="AO63" s="733"/>
      <c r="AP63" s="586"/>
      <c r="AQ63" s="1249"/>
      <c r="AR63" s="1427"/>
      <c r="AS63" s="1428"/>
      <c r="AT63" s="1429"/>
      <c r="AU63" s="227"/>
      <c r="AV63" s="1430"/>
      <c r="AW63" s="1431"/>
      <c r="AX63" s="1432"/>
      <c r="AY63" s="235"/>
      <c r="AZ63" s="236"/>
      <c r="BA63" s="230"/>
      <c r="BB63" s="231"/>
      <c r="BC63" s="659"/>
      <c r="BD63" s="230"/>
      <c r="BE63" s="231"/>
      <c r="BF63" s="573"/>
      <c r="BG63" s="651"/>
      <c r="BH63" s="573"/>
      <c r="BI63" s="651"/>
      <c r="BJ63" s="573"/>
      <c r="BK63" s="651"/>
      <c r="BL63" s="573"/>
      <c r="BM63" s="651"/>
      <c r="BN63" s="638"/>
      <c r="BO63" s="670"/>
      <c r="BP63" s="675"/>
      <c r="BQ63" s="675"/>
      <c r="BR63" s="675"/>
      <c r="BS63" s="675"/>
      <c r="BT63" s="675"/>
      <c r="BU63" s="676"/>
      <c r="BV63" s="1377">
        <f t="shared" ref="BV63:BV126" si="7">LEN(BU63)</f>
        <v>0</v>
      </c>
    </row>
    <row r="64" spans="3:74" s="1092" customFormat="1" ht="36" customHeight="1">
      <c r="C64" s="1091"/>
      <c r="D64" s="1452" t="s">
        <v>3121</v>
      </c>
      <c r="E64" s="216">
        <v>44371</v>
      </c>
      <c r="F64" s="1450" t="s">
        <v>3122</v>
      </c>
      <c r="G64" s="217" t="s">
        <v>2876</v>
      </c>
      <c r="H64" s="218" t="s">
        <v>2867</v>
      </c>
      <c r="I64" s="736" t="s">
        <v>2436</v>
      </c>
      <c r="J64" s="737" t="s">
        <v>2929</v>
      </c>
      <c r="K64" s="1297" t="s">
        <v>2886</v>
      </c>
      <c r="L64" s="1273" t="s">
        <v>87</v>
      </c>
      <c r="M64" s="1276"/>
      <c r="N64" s="832" t="s">
        <v>3123</v>
      </c>
      <c r="O64" s="871"/>
      <c r="P64" s="872"/>
      <c r="Q64" s="219" t="s">
        <v>2985</v>
      </c>
      <c r="R64" s="220"/>
      <c r="S64" s="660"/>
      <c r="T64" s="226">
        <v>1836.38</v>
      </c>
      <c r="U64" s="1305">
        <v>404</v>
      </c>
      <c r="V64" s="1375">
        <f t="shared" si="5"/>
        <v>2240.38</v>
      </c>
      <c r="W64" s="220"/>
      <c r="X64" s="684"/>
      <c r="Y64" s="738"/>
      <c r="Z64" s="221"/>
      <c r="AA64" s="221"/>
      <c r="AB64" s="862" t="s">
        <v>92</v>
      </c>
      <c r="AC64" s="222" t="s">
        <v>3106</v>
      </c>
      <c r="AD64" s="1288"/>
      <c r="AE64" s="1300"/>
      <c r="AF64" s="1290"/>
      <c r="AG64" s="1291"/>
      <c r="AH64" s="232" t="s">
        <v>3316</v>
      </c>
      <c r="AI64" s="224" t="s">
        <v>3317</v>
      </c>
      <c r="AJ64" s="368" t="s">
        <v>3309</v>
      </c>
      <c r="AK64" s="225"/>
      <c r="AL64" s="226">
        <v>0</v>
      </c>
      <c r="AM64" s="1326">
        <v>0</v>
      </c>
      <c r="AN64" s="1376">
        <f t="shared" si="6"/>
        <v>0</v>
      </c>
      <c r="AO64" s="733"/>
      <c r="AP64" s="586"/>
      <c r="AQ64" s="1249"/>
      <c r="AR64" s="1427"/>
      <c r="AS64" s="1428"/>
      <c r="AT64" s="1429"/>
      <c r="AU64" s="227"/>
      <c r="AV64" s="1430"/>
      <c r="AW64" s="1431"/>
      <c r="AX64" s="1432"/>
      <c r="AY64" s="235"/>
      <c r="AZ64" s="236"/>
      <c r="BA64" s="230"/>
      <c r="BB64" s="231"/>
      <c r="BC64" s="659"/>
      <c r="BD64" s="230"/>
      <c r="BE64" s="231"/>
      <c r="BF64" s="573"/>
      <c r="BG64" s="651"/>
      <c r="BH64" s="573"/>
      <c r="BI64" s="651"/>
      <c r="BJ64" s="573"/>
      <c r="BK64" s="651"/>
      <c r="BL64" s="573"/>
      <c r="BM64" s="651"/>
      <c r="BN64" s="638"/>
      <c r="BO64" s="670"/>
      <c r="BP64" s="675"/>
      <c r="BQ64" s="675"/>
      <c r="BR64" s="675"/>
      <c r="BS64" s="675"/>
      <c r="BT64" s="675"/>
      <c r="BU64" s="676"/>
      <c r="BV64" s="1377">
        <f t="shared" si="7"/>
        <v>0</v>
      </c>
    </row>
    <row r="65" spans="3:74" s="1092" customFormat="1" ht="36" customHeight="1">
      <c r="C65" s="1091"/>
      <c r="D65" s="1452" t="s">
        <v>3124</v>
      </c>
      <c r="E65" s="216">
        <v>44371</v>
      </c>
      <c r="F65" s="1450" t="s">
        <v>3125</v>
      </c>
      <c r="G65" s="217" t="s">
        <v>2878</v>
      </c>
      <c r="H65" s="218" t="s">
        <v>2869</v>
      </c>
      <c r="I65" s="736" t="s">
        <v>2436</v>
      </c>
      <c r="J65" s="737" t="s">
        <v>2929</v>
      </c>
      <c r="K65" s="1297" t="s">
        <v>2886</v>
      </c>
      <c r="L65" s="1273" t="s">
        <v>87</v>
      </c>
      <c r="M65" s="1276"/>
      <c r="N65" s="832" t="s">
        <v>3126</v>
      </c>
      <c r="O65" s="871"/>
      <c r="P65" s="872"/>
      <c r="Q65" s="219" t="s">
        <v>2947</v>
      </c>
      <c r="R65" s="220"/>
      <c r="S65" s="660"/>
      <c r="T65" s="226">
        <v>384.82</v>
      </c>
      <c r="U65" s="1305">
        <v>82.62</v>
      </c>
      <c r="V65" s="1375">
        <f t="shared" si="5"/>
        <v>467.44</v>
      </c>
      <c r="W65" s="220"/>
      <c r="X65" s="684"/>
      <c r="Y65" s="738"/>
      <c r="Z65" s="221"/>
      <c r="AA65" s="221"/>
      <c r="AB65" s="862" t="s">
        <v>92</v>
      </c>
      <c r="AC65" s="222" t="s">
        <v>3106</v>
      </c>
      <c r="AD65" s="1288"/>
      <c r="AE65" s="1300"/>
      <c r="AF65" s="1290"/>
      <c r="AG65" s="1291"/>
      <c r="AH65" s="232" t="s">
        <v>3310</v>
      </c>
      <c r="AI65" s="224" t="s">
        <v>3311</v>
      </c>
      <c r="AJ65" s="368" t="s">
        <v>3309</v>
      </c>
      <c r="AK65" s="225"/>
      <c r="AL65" s="226">
        <v>0</v>
      </c>
      <c r="AM65" s="1326">
        <v>0</v>
      </c>
      <c r="AN65" s="1376">
        <f t="shared" si="6"/>
        <v>0</v>
      </c>
      <c r="AO65" s="733"/>
      <c r="AP65" s="586"/>
      <c r="AQ65" s="1249"/>
      <c r="AR65" s="1427"/>
      <c r="AS65" s="1428"/>
      <c r="AT65" s="1429"/>
      <c r="AU65" s="227"/>
      <c r="AV65" s="1430"/>
      <c r="AW65" s="1431"/>
      <c r="AX65" s="1432"/>
      <c r="AY65" s="235"/>
      <c r="AZ65" s="236"/>
      <c r="BA65" s="230"/>
      <c r="BB65" s="231"/>
      <c r="BC65" s="659"/>
      <c r="BD65" s="230"/>
      <c r="BE65" s="231"/>
      <c r="BF65" s="573"/>
      <c r="BG65" s="651"/>
      <c r="BH65" s="573"/>
      <c r="BI65" s="651"/>
      <c r="BJ65" s="573"/>
      <c r="BK65" s="651"/>
      <c r="BL65" s="573"/>
      <c r="BM65" s="651"/>
      <c r="BN65" s="638"/>
      <c r="BO65" s="670"/>
      <c r="BP65" s="675"/>
      <c r="BQ65" s="675"/>
      <c r="BR65" s="675"/>
      <c r="BS65" s="675"/>
      <c r="BT65" s="675"/>
      <c r="BU65" s="676"/>
      <c r="BV65" s="1377">
        <f t="shared" si="7"/>
        <v>0</v>
      </c>
    </row>
    <row r="66" spans="3:74" s="1092" customFormat="1" ht="36" customHeight="1">
      <c r="C66" s="1091"/>
      <c r="D66" s="1452" t="s">
        <v>3127</v>
      </c>
      <c r="E66" s="216">
        <v>44371</v>
      </c>
      <c r="F66" s="1450" t="s">
        <v>3128</v>
      </c>
      <c r="G66" s="217" t="s">
        <v>2877</v>
      </c>
      <c r="H66" s="218" t="s">
        <v>2868</v>
      </c>
      <c r="I66" s="736" t="s">
        <v>2436</v>
      </c>
      <c r="J66" s="737" t="s">
        <v>2929</v>
      </c>
      <c r="K66" s="1297" t="s">
        <v>2886</v>
      </c>
      <c r="L66" s="1273" t="s">
        <v>87</v>
      </c>
      <c r="M66" s="1276"/>
      <c r="N66" s="832" t="s">
        <v>3129</v>
      </c>
      <c r="O66" s="871"/>
      <c r="P66" s="872"/>
      <c r="Q66" s="219" t="s">
        <v>3031</v>
      </c>
      <c r="R66" s="220"/>
      <c r="S66" s="660"/>
      <c r="T66" s="226">
        <v>308.33999999999997</v>
      </c>
      <c r="U66" s="1305">
        <v>67.83</v>
      </c>
      <c r="V66" s="1375">
        <f t="shared" si="5"/>
        <v>376.16999999999996</v>
      </c>
      <c r="W66" s="220"/>
      <c r="X66" s="684"/>
      <c r="Y66" s="738"/>
      <c r="Z66" s="221"/>
      <c r="AA66" s="221"/>
      <c r="AB66" s="862" t="s">
        <v>92</v>
      </c>
      <c r="AC66" s="222" t="s">
        <v>3106</v>
      </c>
      <c r="AD66" s="1288"/>
      <c r="AE66" s="1300"/>
      <c r="AF66" s="1290"/>
      <c r="AG66" s="1291"/>
      <c r="AH66" s="232" t="s">
        <v>3320</v>
      </c>
      <c r="AI66" s="224" t="s">
        <v>3321</v>
      </c>
      <c r="AJ66" s="368" t="s">
        <v>3309</v>
      </c>
      <c r="AK66" s="225"/>
      <c r="AL66" s="226">
        <v>0</v>
      </c>
      <c r="AM66" s="1326">
        <v>0</v>
      </c>
      <c r="AN66" s="1376">
        <f t="shared" si="6"/>
        <v>0</v>
      </c>
      <c r="AO66" s="733"/>
      <c r="AP66" s="586"/>
      <c r="AQ66" s="1249"/>
      <c r="AR66" s="1427"/>
      <c r="AS66" s="1428"/>
      <c r="AT66" s="1429"/>
      <c r="AU66" s="227"/>
      <c r="AV66" s="1430"/>
      <c r="AW66" s="1431"/>
      <c r="AX66" s="1432"/>
      <c r="AY66" s="235"/>
      <c r="AZ66" s="236"/>
      <c r="BA66" s="230"/>
      <c r="BB66" s="231"/>
      <c r="BC66" s="659"/>
      <c r="BD66" s="230"/>
      <c r="BE66" s="231"/>
      <c r="BF66" s="573"/>
      <c r="BG66" s="651"/>
      <c r="BH66" s="573"/>
      <c r="BI66" s="651"/>
      <c r="BJ66" s="573"/>
      <c r="BK66" s="651"/>
      <c r="BL66" s="573"/>
      <c r="BM66" s="651"/>
      <c r="BN66" s="638"/>
      <c r="BO66" s="670"/>
      <c r="BP66" s="675"/>
      <c r="BQ66" s="675"/>
      <c r="BR66" s="675"/>
      <c r="BS66" s="675"/>
      <c r="BT66" s="675"/>
      <c r="BU66" s="676"/>
      <c r="BV66" s="1377">
        <f t="shared" si="7"/>
        <v>0</v>
      </c>
    </row>
    <row r="67" spans="3:74" s="1092" customFormat="1" ht="36" customHeight="1">
      <c r="C67" s="1091"/>
      <c r="D67" s="1452" t="s">
        <v>3130</v>
      </c>
      <c r="E67" s="216">
        <v>44375</v>
      </c>
      <c r="F67" s="1450" t="s">
        <v>3131</v>
      </c>
      <c r="G67" s="217" t="s">
        <v>600</v>
      </c>
      <c r="H67" s="218" t="s">
        <v>2865</v>
      </c>
      <c r="I67" s="736" t="s">
        <v>2436</v>
      </c>
      <c r="J67" s="737" t="s">
        <v>2929</v>
      </c>
      <c r="K67" s="1297" t="s">
        <v>2886</v>
      </c>
      <c r="L67" s="1273" t="s">
        <v>87</v>
      </c>
      <c r="M67" s="1276"/>
      <c r="N67" s="832" t="s">
        <v>3132</v>
      </c>
      <c r="O67" s="871"/>
      <c r="P67" s="872"/>
      <c r="Q67" s="219" t="s">
        <v>2910</v>
      </c>
      <c r="R67" s="220"/>
      <c r="S67" s="660"/>
      <c r="T67" s="226">
        <v>810</v>
      </c>
      <c r="U67" s="1305">
        <v>178.2</v>
      </c>
      <c r="V67" s="1375">
        <f t="shared" si="5"/>
        <v>988.2</v>
      </c>
      <c r="W67" s="220"/>
      <c r="X67" s="684"/>
      <c r="Y67" s="738"/>
      <c r="Z67" s="221"/>
      <c r="AA67" s="221"/>
      <c r="AB67" s="862" t="s">
        <v>92</v>
      </c>
      <c r="AC67" s="222" t="s">
        <v>3133</v>
      </c>
      <c r="AD67" s="1288"/>
      <c r="AE67" s="1300"/>
      <c r="AF67" s="1290"/>
      <c r="AG67" s="1291"/>
      <c r="AH67" s="232" t="s">
        <v>3295</v>
      </c>
      <c r="AI67" s="224" t="s">
        <v>3183</v>
      </c>
      <c r="AJ67" s="368" t="s">
        <v>3184</v>
      </c>
      <c r="AK67" s="225" t="s">
        <v>92</v>
      </c>
      <c r="AL67" s="226">
        <v>810</v>
      </c>
      <c r="AM67" s="1326">
        <v>178.2</v>
      </c>
      <c r="AN67" s="1376">
        <f t="shared" si="6"/>
        <v>988.2</v>
      </c>
      <c r="AO67" s="733"/>
      <c r="AP67" s="586"/>
      <c r="AQ67" s="1249"/>
      <c r="AR67" s="1427"/>
      <c r="AS67" s="1428"/>
      <c r="AT67" s="1429"/>
      <c r="AU67" s="227"/>
      <c r="AV67" s="1430"/>
      <c r="AW67" s="1431"/>
      <c r="AX67" s="1432"/>
      <c r="AY67" s="235"/>
      <c r="AZ67" s="236"/>
      <c r="BA67" s="230"/>
      <c r="BB67" s="231"/>
      <c r="BC67" s="659"/>
      <c r="BD67" s="230"/>
      <c r="BE67" s="231"/>
      <c r="BF67" s="573"/>
      <c r="BG67" s="651"/>
      <c r="BH67" s="573"/>
      <c r="BI67" s="651"/>
      <c r="BJ67" s="573"/>
      <c r="BK67" s="651"/>
      <c r="BL67" s="573"/>
      <c r="BM67" s="651"/>
      <c r="BN67" s="638"/>
      <c r="BO67" s="670"/>
      <c r="BP67" s="675"/>
      <c r="BQ67" s="675"/>
      <c r="BR67" s="675"/>
      <c r="BS67" s="675"/>
      <c r="BT67" s="675"/>
      <c r="BU67" s="676"/>
      <c r="BV67" s="1377">
        <f t="shared" si="7"/>
        <v>0</v>
      </c>
    </row>
    <row r="68" spans="3:74" s="1092" customFormat="1" ht="36" customHeight="1">
      <c r="C68" s="1091"/>
      <c r="D68" s="1452" t="s">
        <v>3134</v>
      </c>
      <c r="E68" s="216">
        <v>44375</v>
      </c>
      <c r="F68" s="1450" t="s">
        <v>3135</v>
      </c>
      <c r="G68" s="217" t="s">
        <v>600</v>
      </c>
      <c r="H68" s="218" t="s">
        <v>3136</v>
      </c>
      <c r="I68" s="736" t="s">
        <v>2436</v>
      </c>
      <c r="J68" s="737" t="s">
        <v>2880</v>
      </c>
      <c r="K68" s="1297"/>
      <c r="L68" s="1273" t="s">
        <v>87</v>
      </c>
      <c r="M68" s="1276"/>
      <c r="N68" s="832" t="s">
        <v>3137</v>
      </c>
      <c r="O68" s="871"/>
      <c r="P68" s="872"/>
      <c r="Q68" s="219" t="s">
        <v>2883</v>
      </c>
      <c r="R68" s="220"/>
      <c r="S68" s="660"/>
      <c r="T68" s="226">
        <v>1907.4</v>
      </c>
      <c r="U68" s="1305">
        <v>419.63</v>
      </c>
      <c r="V68" s="1375">
        <f t="shared" si="5"/>
        <v>2327.0300000000002</v>
      </c>
      <c r="W68" s="220"/>
      <c r="X68" s="684"/>
      <c r="Y68" s="738"/>
      <c r="Z68" s="221"/>
      <c r="AA68" s="221"/>
      <c r="AB68" s="862" t="s">
        <v>92</v>
      </c>
      <c r="AC68" s="222" t="s">
        <v>3138</v>
      </c>
      <c r="AD68" s="1288"/>
      <c r="AE68" s="1300"/>
      <c r="AF68" s="1290"/>
      <c r="AG68" s="1291"/>
      <c r="AH68" s="232" t="s">
        <v>3401</v>
      </c>
      <c r="AI68" s="224" t="s">
        <v>3398</v>
      </c>
      <c r="AJ68" s="368" t="s">
        <v>3397</v>
      </c>
      <c r="AK68" s="225"/>
      <c r="AL68" s="226">
        <v>1907.4</v>
      </c>
      <c r="AM68" s="1326">
        <v>419.63</v>
      </c>
      <c r="AN68" s="1376">
        <f t="shared" si="6"/>
        <v>2327.0300000000002</v>
      </c>
      <c r="AO68" s="733"/>
      <c r="AP68" s="586"/>
      <c r="AQ68" s="1249"/>
      <c r="AR68" s="1427"/>
      <c r="AS68" s="1428"/>
      <c r="AT68" s="1429"/>
      <c r="AU68" s="227"/>
      <c r="AV68" s="1430"/>
      <c r="AW68" s="1431"/>
      <c r="AX68" s="1432"/>
      <c r="AY68" s="235"/>
      <c r="AZ68" s="236"/>
      <c r="BA68" s="230"/>
      <c r="BB68" s="231"/>
      <c r="BC68" s="659"/>
      <c r="BD68" s="230"/>
      <c r="BE68" s="231"/>
      <c r="BF68" s="573"/>
      <c r="BG68" s="651"/>
      <c r="BH68" s="573"/>
      <c r="BI68" s="651"/>
      <c r="BJ68" s="573"/>
      <c r="BK68" s="651"/>
      <c r="BL68" s="573"/>
      <c r="BM68" s="651"/>
      <c r="BN68" s="638"/>
      <c r="BO68" s="670"/>
      <c r="BP68" s="675"/>
      <c r="BQ68" s="675"/>
      <c r="BR68" s="675"/>
      <c r="BS68" s="675"/>
      <c r="BT68" s="675"/>
      <c r="BU68" s="676"/>
      <c r="BV68" s="1377">
        <f t="shared" si="7"/>
        <v>0</v>
      </c>
    </row>
    <row r="69" spans="3:74" s="1092" customFormat="1" ht="36" customHeight="1">
      <c r="C69" s="1091"/>
      <c r="D69" s="1452" t="s">
        <v>3139</v>
      </c>
      <c r="E69" s="216">
        <v>44375</v>
      </c>
      <c r="F69" s="1450" t="s">
        <v>3140</v>
      </c>
      <c r="G69" s="217" t="s">
        <v>600</v>
      </c>
      <c r="H69" s="218" t="s">
        <v>2884</v>
      </c>
      <c r="I69" s="736" t="s">
        <v>2436</v>
      </c>
      <c r="J69" s="737" t="s">
        <v>2880</v>
      </c>
      <c r="K69" s="1297" t="s">
        <v>3062</v>
      </c>
      <c r="L69" s="1273" t="s">
        <v>1701</v>
      </c>
      <c r="M69" s="1276"/>
      <c r="N69" s="832" t="s">
        <v>3141</v>
      </c>
      <c r="O69" s="871"/>
      <c r="P69" s="872"/>
      <c r="Q69" s="219" t="s">
        <v>2883</v>
      </c>
      <c r="R69" s="220"/>
      <c r="S69" s="660"/>
      <c r="T69" s="226">
        <f>882.5+259</f>
        <v>1141.5</v>
      </c>
      <c r="U69" s="1305">
        <f>194.15+ 56.98</f>
        <v>251.13</v>
      </c>
      <c r="V69" s="1375">
        <f t="shared" si="5"/>
        <v>1392.63</v>
      </c>
      <c r="W69" s="220"/>
      <c r="X69" s="684"/>
      <c r="Y69" s="738"/>
      <c r="Z69" s="221"/>
      <c r="AA69" s="221"/>
      <c r="AB69" s="862" t="s">
        <v>92</v>
      </c>
      <c r="AC69" s="222" t="s">
        <v>3142</v>
      </c>
      <c r="AD69" s="1288"/>
      <c r="AE69" s="1300"/>
      <c r="AF69" s="1290"/>
      <c r="AG69" s="1291"/>
      <c r="AH69" s="232" t="s">
        <v>3190</v>
      </c>
      <c r="AI69" s="224" t="s">
        <v>3522</v>
      </c>
      <c r="AJ69" s="368" t="s">
        <v>3523</v>
      </c>
      <c r="AK69" s="225" t="s">
        <v>92</v>
      </c>
      <c r="AL69" s="226">
        <f>882.5+259</f>
        <v>1141.5</v>
      </c>
      <c r="AM69" s="1326">
        <f>194.15+56.98</f>
        <v>251.13</v>
      </c>
      <c r="AN69" s="1376">
        <f t="shared" si="6"/>
        <v>1392.63</v>
      </c>
      <c r="AO69" s="733"/>
      <c r="AP69" s="586"/>
      <c r="AQ69" s="1249"/>
      <c r="AR69" s="1427"/>
      <c r="AS69" s="1428"/>
      <c r="AT69" s="1429"/>
      <c r="AU69" s="227"/>
      <c r="AV69" s="1430"/>
      <c r="AW69" s="1431"/>
      <c r="AX69" s="1432"/>
      <c r="AY69" s="235"/>
      <c r="AZ69" s="236"/>
      <c r="BA69" s="230"/>
      <c r="BB69" s="231"/>
      <c r="BC69" s="659"/>
      <c r="BD69" s="230"/>
      <c r="BE69" s="231"/>
      <c r="BF69" s="573"/>
      <c r="BG69" s="651"/>
      <c r="BH69" s="573"/>
      <c r="BI69" s="651"/>
      <c r="BJ69" s="573"/>
      <c r="BK69" s="651"/>
      <c r="BL69" s="573"/>
      <c r="BM69" s="651"/>
      <c r="BN69" s="638"/>
      <c r="BO69" s="670"/>
      <c r="BP69" s="675"/>
      <c r="BQ69" s="675"/>
      <c r="BR69" s="675"/>
      <c r="BS69" s="675"/>
      <c r="BT69" s="675"/>
      <c r="BU69" s="676"/>
      <c r="BV69" s="1377">
        <f t="shared" si="7"/>
        <v>0</v>
      </c>
    </row>
    <row r="70" spans="3:74" s="1092" customFormat="1" ht="36" customHeight="1">
      <c r="C70" s="1091"/>
      <c r="D70" s="1452" t="s">
        <v>3143</v>
      </c>
      <c r="E70" s="216">
        <v>44378</v>
      </c>
      <c r="F70" s="1450" t="s">
        <v>3148</v>
      </c>
      <c r="G70" s="217" t="s">
        <v>3012</v>
      </c>
      <c r="H70" s="218" t="s">
        <v>3011</v>
      </c>
      <c r="I70" s="736" t="s">
        <v>2436</v>
      </c>
      <c r="J70" s="737" t="s">
        <v>2880</v>
      </c>
      <c r="K70" s="1297"/>
      <c r="L70" s="1297" t="s">
        <v>1701</v>
      </c>
      <c r="M70" s="1276"/>
      <c r="N70" s="832" t="s">
        <v>3149</v>
      </c>
      <c r="O70" s="871"/>
      <c r="P70" s="872"/>
      <c r="Q70" s="219" t="s">
        <v>2939</v>
      </c>
      <c r="R70" s="220"/>
      <c r="S70" s="660"/>
      <c r="T70" s="226">
        <v>400</v>
      </c>
      <c r="U70" s="1305">
        <v>88</v>
      </c>
      <c r="V70" s="1375">
        <f t="shared" si="5"/>
        <v>488</v>
      </c>
      <c r="W70" s="220"/>
      <c r="X70" s="684"/>
      <c r="Y70" s="738"/>
      <c r="Z70" s="221"/>
      <c r="AA70" s="221"/>
      <c r="AB70" s="862" t="s">
        <v>92</v>
      </c>
      <c r="AC70" s="222" t="s">
        <v>3150</v>
      </c>
      <c r="AD70" s="1288"/>
      <c r="AE70" s="1300"/>
      <c r="AF70" s="1290"/>
      <c r="AG70" s="1291"/>
      <c r="AH70" s="232" t="s">
        <v>3289</v>
      </c>
      <c r="AI70" s="224" t="s">
        <v>3177</v>
      </c>
      <c r="AJ70" s="368" t="s">
        <v>3178</v>
      </c>
      <c r="AK70" s="225" t="s">
        <v>92</v>
      </c>
      <c r="AL70" s="226">
        <v>400</v>
      </c>
      <c r="AM70" s="1326">
        <v>88</v>
      </c>
      <c r="AN70" s="1376">
        <f t="shared" si="6"/>
        <v>488</v>
      </c>
      <c r="AO70" s="733"/>
      <c r="AP70" s="586"/>
      <c r="AQ70" s="1249"/>
      <c r="AR70" s="1427"/>
      <c r="AS70" s="1428"/>
      <c r="AT70" s="1429"/>
      <c r="AU70" s="227"/>
      <c r="AV70" s="1430"/>
      <c r="AW70" s="1431"/>
      <c r="AX70" s="1432"/>
      <c r="AY70" s="235"/>
      <c r="AZ70" s="236"/>
      <c r="BA70" s="230"/>
      <c r="BB70" s="231"/>
      <c r="BC70" s="659"/>
      <c r="BD70" s="230"/>
      <c r="BE70" s="231"/>
      <c r="BF70" s="573"/>
      <c r="BG70" s="651"/>
      <c r="BH70" s="573"/>
      <c r="BI70" s="651"/>
      <c r="BJ70" s="573"/>
      <c r="BK70" s="651"/>
      <c r="BL70" s="573"/>
      <c r="BM70" s="651"/>
      <c r="BN70" s="638"/>
      <c r="BO70" s="670"/>
      <c r="BP70" s="675"/>
      <c r="BQ70" s="675"/>
      <c r="BR70" s="675"/>
      <c r="BS70" s="675"/>
      <c r="BT70" s="675"/>
      <c r="BU70" s="676"/>
      <c r="BV70" s="1377">
        <f t="shared" si="7"/>
        <v>0</v>
      </c>
    </row>
    <row r="71" spans="3:74" s="1092" customFormat="1" ht="36" customHeight="1">
      <c r="C71" s="1091"/>
      <c r="D71" s="1452" t="s">
        <v>3147</v>
      </c>
      <c r="E71" s="216">
        <v>44390</v>
      </c>
      <c r="F71" s="1450" t="s">
        <v>3144</v>
      </c>
      <c r="G71" s="217" t="s">
        <v>600</v>
      </c>
      <c r="H71" s="218" t="s">
        <v>1407</v>
      </c>
      <c r="I71" s="736" t="s">
        <v>2436</v>
      </c>
      <c r="J71" s="737" t="s">
        <v>2880</v>
      </c>
      <c r="K71" s="1297" t="s">
        <v>3062</v>
      </c>
      <c r="L71" s="1273" t="s">
        <v>1701</v>
      </c>
      <c r="M71" s="1276"/>
      <c r="N71" s="832" t="s">
        <v>3145</v>
      </c>
      <c r="O71" s="871"/>
      <c r="P71" s="872"/>
      <c r="Q71" s="219" t="s">
        <v>2883</v>
      </c>
      <c r="R71" s="220"/>
      <c r="S71" s="660"/>
      <c r="T71" s="226">
        <v>482</v>
      </c>
      <c r="U71" s="1305">
        <v>106.04</v>
      </c>
      <c r="V71" s="1375">
        <f t="shared" si="5"/>
        <v>588.04</v>
      </c>
      <c r="W71" s="220"/>
      <c r="X71" s="684"/>
      <c r="Y71" s="738"/>
      <c r="Z71" s="221"/>
      <c r="AA71" s="221"/>
      <c r="AB71" s="862" t="s">
        <v>92</v>
      </c>
      <c r="AC71" s="222" t="s">
        <v>3146</v>
      </c>
      <c r="AD71" s="1288"/>
      <c r="AE71" s="1300"/>
      <c r="AF71" s="1290"/>
      <c r="AG71" s="1291"/>
      <c r="AH71" s="232" t="s">
        <v>3294</v>
      </c>
      <c r="AI71" s="224" t="s">
        <v>3187</v>
      </c>
      <c r="AJ71" s="368" t="s">
        <v>3184</v>
      </c>
      <c r="AK71" s="225" t="s">
        <v>92</v>
      </c>
      <c r="AL71" s="226">
        <v>482</v>
      </c>
      <c r="AM71" s="1326">
        <v>106.04</v>
      </c>
      <c r="AN71" s="1376">
        <f t="shared" si="6"/>
        <v>588.04</v>
      </c>
      <c r="AO71" s="733"/>
      <c r="AP71" s="586"/>
      <c r="AQ71" s="1249"/>
      <c r="AR71" s="1427"/>
      <c r="AS71" s="1428"/>
      <c r="AT71" s="1429"/>
      <c r="AU71" s="227"/>
      <c r="AV71" s="1430"/>
      <c r="AW71" s="1431"/>
      <c r="AX71" s="1432"/>
      <c r="AY71" s="235"/>
      <c r="AZ71" s="236"/>
      <c r="BA71" s="230"/>
      <c r="BB71" s="231"/>
      <c r="BC71" s="659"/>
      <c r="BD71" s="230"/>
      <c r="BE71" s="231"/>
      <c r="BF71" s="573"/>
      <c r="BG71" s="651"/>
      <c r="BH71" s="573"/>
      <c r="BI71" s="651"/>
      <c r="BJ71" s="573"/>
      <c r="BK71" s="651"/>
      <c r="BL71" s="573"/>
      <c r="BM71" s="651"/>
      <c r="BN71" s="638"/>
      <c r="BO71" s="670"/>
      <c r="BP71" s="675"/>
      <c r="BQ71" s="675"/>
      <c r="BR71" s="675"/>
      <c r="BS71" s="675"/>
      <c r="BT71" s="675"/>
      <c r="BU71" s="676"/>
      <c r="BV71" s="1377">
        <f t="shared" si="7"/>
        <v>0</v>
      </c>
    </row>
    <row r="72" spans="3:74" s="1092" customFormat="1" ht="36" customHeight="1">
      <c r="C72" s="1091"/>
      <c r="D72" s="1452" t="s">
        <v>3151</v>
      </c>
      <c r="E72" s="216">
        <v>44392</v>
      </c>
      <c r="F72" s="1450" t="s">
        <v>3152</v>
      </c>
      <c r="G72" s="217" t="s">
        <v>2871</v>
      </c>
      <c r="H72" s="218" t="s">
        <v>2861</v>
      </c>
      <c r="I72" s="736" t="s">
        <v>2436</v>
      </c>
      <c r="J72" s="737" t="s">
        <v>2880</v>
      </c>
      <c r="K72" s="1297"/>
      <c r="L72" s="1273" t="s">
        <v>87</v>
      </c>
      <c r="M72" s="1276"/>
      <c r="N72" s="832" t="s">
        <v>3153</v>
      </c>
      <c r="O72" s="871"/>
      <c r="P72" s="872"/>
      <c r="Q72" s="219" t="s">
        <v>3057</v>
      </c>
      <c r="R72" s="220"/>
      <c r="S72" s="660"/>
      <c r="T72" s="226">
        <v>87.5</v>
      </c>
      <c r="U72" s="1305">
        <v>19.25</v>
      </c>
      <c r="V72" s="1375">
        <f t="shared" si="5"/>
        <v>106.75</v>
      </c>
      <c r="W72" s="220"/>
      <c r="X72" s="684"/>
      <c r="Y72" s="738"/>
      <c r="Z72" s="221"/>
      <c r="AA72" s="221"/>
      <c r="AB72" s="862" t="s">
        <v>92</v>
      </c>
      <c r="AC72" s="222" t="s">
        <v>3154</v>
      </c>
      <c r="AD72" s="1288"/>
      <c r="AE72" s="1300"/>
      <c r="AF72" s="1290"/>
      <c r="AG72" s="1291"/>
      <c r="AH72" s="232"/>
      <c r="AI72" s="224"/>
      <c r="AJ72" s="368"/>
      <c r="AK72" s="225"/>
      <c r="AL72" s="226">
        <v>0</v>
      </c>
      <c r="AM72" s="1326">
        <v>0</v>
      </c>
      <c r="AN72" s="1376">
        <f t="shared" si="6"/>
        <v>0</v>
      </c>
      <c r="AO72" s="733"/>
      <c r="AP72" s="586"/>
      <c r="AQ72" s="1249"/>
      <c r="AR72" s="1427"/>
      <c r="AS72" s="1428"/>
      <c r="AT72" s="1429"/>
      <c r="AU72" s="227"/>
      <c r="AV72" s="1430"/>
      <c r="AW72" s="1431"/>
      <c r="AX72" s="1432"/>
      <c r="AY72" s="235"/>
      <c r="AZ72" s="236"/>
      <c r="BA72" s="230"/>
      <c r="BB72" s="231"/>
      <c r="BC72" s="659"/>
      <c r="BD72" s="230"/>
      <c r="BE72" s="231"/>
      <c r="BF72" s="573"/>
      <c r="BG72" s="651"/>
      <c r="BH72" s="573"/>
      <c r="BI72" s="651"/>
      <c r="BJ72" s="573"/>
      <c r="BK72" s="651"/>
      <c r="BL72" s="573"/>
      <c r="BM72" s="651"/>
      <c r="BN72" s="638"/>
      <c r="BO72" s="670"/>
      <c r="BP72" s="675"/>
      <c r="BQ72" s="675"/>
      <c r="BR72" s="675"/>
      <c r="BS72" s="675"/>
      <c r="BT72" s="675"/>
      <c r="BU72" s="676"/>
      <c r="BV72" s="1377">
        <f t="shared" si="7"/>
        <v>0</v>
      </c>
    </row>
    <row r="73" spans="3:74" s="1092" customFormat="1" ht="36" customHeight="1">
      <c r="C73" s="1091"/>
      <c r="D73" s="1452" t="s">
        <v>3155</v>
      </c>
      <c r="E73" s="216">
        <v>44392</v>
      </c>
      <c r="F73" s="1450" t="s">
        <v>3156</v>
      </c>
      <c r="G73" s="217" t="s">
        <v>600</v>
      </c>
      <c r="H73" s="218" t="s">
        <v>2884</v>
      </c>
      <c r="I73" s="736" t="s">
        <v>2436</v>
      </c>
      <c r="J73" s="737"/>
      <c r="K73" s="1297"/>
      <c r="L73" s="1273" t="s">
        <v>1701</v>
      </c>
      <c r="M73" s="1276"/>
      <c r="N73" s="832" t="s">
        <v>3157</v>
      </c>
      <c r="O73" s="871"/>
      <c r="P73" s="872"/>
      <c r="Q73" s="219" t="s">
        <v>2883</v>
      </c>
      <c r="R73" s="220"/>
      <c r="S73" s="660"/>
      <c r="T73" s="226">
        <v>6862</v>
      </c>
      <c r="U73" s="1305">
        <v>0</v>
      </c>
      <c r="V73" s="1375">
        <f t="shared" si="5"/>
        <v>6862</v>
      </c>
      <c r="W73" s="220"/>
      <c r="X73" s="684"/>
      <c r="Y73" s="738"/>
      <c r="Z73" s="221"/>
      <c r="AA73" s="221"/>
      <c r="AB73" s="862" t="s">
        <v>92</v>
      </c>
      <c r="AC73" s="222" t="s">
        <v>3158</v>
      </c>
      <c r="AD73" s="1288"/>
      <c r="AE73" s="1300"/>
      <c r="AF73" s="1290"/>
      <c r="AG73" s="1291"/>
      <c r="AH73" s="232" t="s">
        <v>3414</v>
      </c>
      <c r="AI73" s="224"/>
      <c r="AJ73" s="368"/>
      <c r="AK73" s="225" t="s">
        <v>92</v>
      </c>
      <c r="AL73" s="226">
        <v>6110.1</v>
      </c>
      <c r="AM73" s="1326">
        <v>0</v>
      </c>
      <c r="AN73" s="1376">
        <f t="shared" si="6"/>
        <v>6110.1</v>
      </c>
      <c r="AO73" s="733"/>
      <c r="AP73" s="586"/>
      <c r="AQ73" s="1249"/>
      <c r="AR73" s="1427"/>
      <c r="AS73" s="1428"/>
      <c r="AT73" s="1429"/>
      <c r="AU73" s="227"/>
      <c r="AV73" s="1430"/>
      <c r="AW73" s="1431"/>
      <c r="AX73" s="1432"/>
      <c r="AY73" s="235"/>
      <c r="AZ73" s="236"/>
      <c r="BA73" s="230"/>
      <c r="BB73" s="231"/>
      <c r="BC73" s="659"/>
      <c r="BD73" s="230"/>
      <c r="BE73" s="231"/>
      <c r="BF73" s="573"/>
      <c r="BG73" s="651"/>
      <c r="BH73" s="573"/>
      <c r="BI73" s="651"/>
      <c r="BJ73" s="573"/>
      <c r="BK73" s="651"/>
      <c r="BL73" s="573"/>
      <c r="BM73" s="651"/>
      <c r="BN73" s="638"/>
      <c r="BO73" s="670"/>
      <c r="BP73" s="675"/>
      <c r="BQ73" s="675"/>
      <c r="BR73" s="675"/>
      <c r="BS73" s="675"/>
      <c r="BT73" s="675"/>
      <c r="BU73" s="676"/>
      <c r="BV73" s="1377">
        <f t="shared" si="7"/>
        <v>0</v>
      </c>
    </row>
    <row r="74" spans="3:74" s="1092" customFormat="1" ht="36" customHeight="1">
      <c r="C74" s="1091"/>
      <c r="D74" s="1452" t="s">
        <v>3159</v>
      </c>
      <c r="E74" s="216">
        <v>44396</v>
      </c>
      <c r="F74" s="1450" t="s">
        <v>3160</v>
      </c>
      <c r="G74" s="217" t="s">
        <v>3164</v>
      </c>
      <c r="H74" s="218" t="s">
        <v>3161</v>
      </c>
      <c r="I74" s="736" t="s">
        <v>2436</v>
      </c>
      <c r="J74" s="737" t="s">
        <v>2929</v>
      </c>
      <c r="K74" s="1297"/>
      <c r="L74" s="1273" t="s">
        <v>87</v>
      </c>
      <c r="M74" s="1276"/>
      <c r="N74" s="832" t="s">
        <v>3162</v>
      </c>
      <c r="O74" s="871"/>
      <c r="P74" s="872"/>
      <c r="Q74" s="219" t="s">
        <v>2978</v>
      </c>
      <c r="R74" s="220"/>
      <c r="S74" s="660"/>
      <c r="T74" s="226">
        <v>25612</v>
      </c>
      <c r="U74" s="1305">
        <v>5634.64</v>
      </c>
      <c r="V74" s="1375">
        <f t="shared" si="5"/>
        <v>31246.639999999999</v>
      </c>
      <c r="W74" s="220"/>
      <c r="X74" s="684"/>
      <c r="Y74" s="738"/>
      <c r="Z74" s="221"/>
      <c r="AA74" s="221"/>
      <c r="AB74" s="862" t="s">
        <v>92</v>
      </c>
      <c r="AC74" s="222" t="s">
        <v>3163</v>
      </c>
      <c r="AD74" s="1288"/>
      <c r="AE74" s="1300"/>
      <c r="AF74" s="1290"/>
      <c r="AG74" s="1291"/>
      <c r="AH74" s="232"/>
      <c r="AI74" s="224"/>
      <c r="AJ74" s="368"/>
      <c r="AK74" s="225"/>
      <c r="AL74" s="226">
        <v>0</v>
      </c>
      <c r="AM74" s="1326">
        <v>0</v>
      </c>
      <c r="AN74" s="1376">
        <f t="shared" si="6"/>
        <v>0</v>
      </c>
      <c r="AO74" s="733"/>
      <c r="AP74" s="586"/>
      <c r="AQ74" s="1249"/>
      <c r="AR74" s="1427"/>
      <c r="AS74" s="1428"/>
      <c r="AT74" s="1429"/>
      <c r="AU74" s="227"/>
      <c r="AV74" s="1430"/>
      <c r="AW74" s="1431"/>
      <c r="AX74" s="1432"/>
      <c r="AY74" s="235"/>
      <c r="AZ74" s="236"/>
      <c r="BA74" s="230"/>
      <c r="BB74" s="231"/>
      <c r="BC74" s="659"/>
      <c r="BD74" s="230"/>
      <c r="BE74" s="231"/>
      <c r="BF74" s="573"/>
      <c r="BG74" s="651"/>
      <c r="BH74" s="573"/>
      <c r="BI74" s="651"/>
      <c r="BJ74" s="573"/>
      <c r="BK74" s="651"/>
      <c r="BL74" s="573"/>
      <c r="BM74" s="651"/>
      <c r="BN74" s="638"/>
      <c r="BO74" s="670"/>
      <c r="BP74" s="675"/>
      <c r="BQ74" s="675"/>
      <c r="BR74" s="675"/>
      <c r="BS74" s="675"/>
      <c r="BT74" s="675"/>
      <c r="BU74" s="676"/>
      <c r="BV74" s="1377">
        <f t="shared" si="7"/>
        <v>0</v>
      </c>
    </row>
    <row r="75" spans="3:74" s="1092" customFormat="1" ht="36" customHeight="1">
      <c r="C75" s="1091"/>
      <c r="D75" s="1452" t="s">
        <v>3165</v>
      </c>
      <c r="E75" s="216">
        <v>44407</v>
      </c>
      <c r="F75" s="1450" t="s">
        <v>3168</v>
      </c>
      <c r="G75" s="217" t="s">
        <v>600</v>
      </c>
      <c r="H75" s="218" t="s">
        <v>2884</v>
      </c>
      <c r="I75" s="736" t="s">
        <v>2436</v>
      </c>
      <c r="J75" s="737" t="s">
        <v>2880</v>
      </c>
      <c r="K75" s="1297" t="s">
        <v>3062</v>
      </c>
      <c r="L75" s="1273" t="s">
        <v>1701</v>
      </c>
      <c r="M75" s="1276"/>
      <c r="N75" s="832" t="s">
        <v>3169</v>
      </c>
      <c r="O75" s="871"/>
      <c r="P75" s="872"/>
      <c r="Q75" s="219" t="s">
        <v>2883</v>
      </c>
      <c r="R75" s="220"/>
      <c r="S75" s="660"/>
      <c r="T75" s="226">
        <v>500</v>
      </c>
      <c r="U75" s="1305">
        <v>110</v>
      </c>
      <c r="V75" s="1375">
        <f t="shared" si="5"/>
        <v>610</v>
      </c>
      <c r="W75" s="220"/>
      <c r="X75" s="684"/>
      <c r="Y75" s="738"/>
      <c r="Z75" s="221"/>
      <c r="AA75" s="221"/>
      <c r="AB75" s="862" t="s">
        <v>92</v>
      </c>
      <c r="AC75" s="222" t="s">
        <v>2915</v>
      </c>
      <c r="AD75" s="1288"/>
      <c r="AE75" s="1300"/>
      <c r="AF75" s="1290"/>
      <c r="AG75" s="1291"/>
      <c r="AH75" s="232"/>
      <c r="AI75" s="224"/>
      <c r="AJ75" s="368"/>
      <c r="AK75" s="225"/>
      <c r="AL75" s="226">
        <v>0</v>
      </c>
      <c r="AM75" s="1326">
        <v>0</v>
      </c>
      <c r="AN75" s="1376">
        <f t="shared" si="6"/>
        <v>0</v>
      </c>
      <c r="AO75" s="733"/>
      <c r="AP75" s="586"/>
      <c r="AQ75" s="1249"/>
      <c r="AR75" s="1427"/>
      <c r="AS75" s="1428"/>
      <c r="AT75" s="1429"/>
      <c r="AU75" s="227"/>
      <c r="AV75" s="1430"/>
      <c r="AW75" s="1431"/>
      <c r="AX75" s="1432"/>
      <c r="AY75" s="235"/>
      <c r="AZ75" s="236"/>
      <c r="BA75" s="230"/>
      <c r="BB75" s="231"/>
      <c r="BC75" s="659"/>
      <c r="BD75" s="230"/>
      <c r="BE75" s="231"/>
      <c r="BF75" s="573"/>
      <c r="BG75" s="651"/>
      <c r="BH75" s="573"/>
      <c r="BI75" s="651"/>
      <c r="BJ75" s="573"/>
      <c r="BK75" s="651"/>
      <c r="BL75" s="573"/>
      <c r="BM75" s="651"/>
      <c r="BN75" s="638"/>
      <c r="BO75" s="670"/>
      <c r="BP75" s="675"/>
      <c r="BQ75" s="675"/>
      <c r="BR75" s="675"/>
      <c r="BS75" s="675"/>
      <c r="BT75" s="675"/>
      <c r="BU75" s="676"/>
      <c r="BV75" s="1377">
        <f t="shared" si="7"/>
        <v>0</v>
      </c>
    </row>
    <row r="76" spans="3:74" s="1092" customFormat="1" ht="36" customHeight="1">
      <c r="C76" s="1091"/>
      <c r="D76" s="1452" t="s">
        <v>3166</v>
      </c>
      <c r="E76" s="216">
        <v>44410</v>
      </c>
      <c r="F76" s="1450" t="s">
        <v>3170</v>
      </c>
      <c r="G76" s="217" t="s">
        <v>600</v>
      </c>
      <c r="H76" s="218" t="s">
        <v>2884</v>
      </c>
      <c r="I76" s="736" t="s">
        <v>2436</v>
      </c>
      <c r="J76" s="737" t="s">
        <v>2880</v>
      </c>
      <c r="K76" s="1297" t="s">
        <v>3062</v>
      </c>
      <c r="L76" s="1273" t="s">
        <v>1701</v>
      </c>
      <c r="M76" s="1276"/>
      <c r="N76" s="832" t="s">
        <v>3171</v>
      </c>
      <c r="O76" s="871"/>
      <c r="P76" s="872"/>
      <c r="Q76" s="219" t="s">
        <v>2883</v>
      </c>
      <c r="R76" s="220"/>
      <c r="S76" s="660"/>
      <c r="T76" s="226">
        <v>850</v>
      </c>
      <c r="U76" s="1305">
        <v>187</v>
      </c>
      <c r="V76" s="1375">
        <f t="shared" si="5"/>
        <v>1037</v>
      </c>
      <c r="W76" s="220"/>
      <c r="X76" s="684"/>
      <c r="Y76" s="738"/>
      <c r="Z76" s="221"/>
      <c r="AA76" s="221"/>
      <c r="AB76" s="862" t="s">
        <v>92</v>
      </c>
      <c r="AC76" s="222" t="s">
        <v>3167</v>
      </c>
      <c r="AD76" s="1288"/>
      <c r="AE76" s="1300"/>
      <c r="AF76" s="1290"/>
      <c r="AG76" s="1291"/>
      <c r="AH76" s="232" t="s">
        <v>3552</v>
      </c>
      <c r="AI76" s="224" t="s">
        <v>3548</v>
      </c>
      <c r="AJ76" s="368" t="s">
        <v>3549</v>
      </c>
      <c r="AK76" s="225" t="s">
        <v>92</v>
      </c>
      <c r="AL76" s="226">
        <v>850</v>
      </c>
      <c r="AM76" s="1326">
        <v>187</v>
      </c>
      <c r="AN76" s="1376">
        <f t="shared" si="6"/>
        <v>1037</v>
      </c>
      <c r="AO76" s="733" t="s">
        <v>1028</v>
      </c>
      <c r="AP76" s="586" t="s">
        <v>92</v>
      </c>
      <c r="AQ76" s="1249"/>
      <c r="AR76" s="1427" t="s">
        <v>2437</v>
      </c>
      <c r="AS76" s="1428" t="s">
        <v>2438</v>
      </c>
      <c r="AT76" s="1429"/>
      <c r="AU76" s="227"/>
      <c r="AV76" s="1430"/>
      <c r="AW76" s="1431"/>
      <c r="AX76" s="1432"/>
      <c r="AY76" s="235"/>
      <c r="AZ76" s="236" t="s">
        <v>3550</v>
      </c>
      <c r="BA76" s="230"/>
      <c r="BB76" s="1460" t="s">
        <v>3551</v>
      </c>
      <c r="BC76" s="659"/>
      <c r="BD76" s="230"/>
      <c r="BE76" s="231"/>
      <c r="BF76" s="573"/>
      <c r="BG76" s="651"/>
      <c r="BH76" s="573"/>
      <c r="BI76" s="651"/>
      <c r="BJ76" s="573"/>
      <c r="BK76" s="651"/>
      <c r="BL76" s="573"/>
      <c r="BM76" s="651"/>
      <c r="BN76" s="638"/>
      <c r="BO76" s="670"/>
      <c r="BP76" s="675"/>
      <c r="BQ76" s="675"/>
      <c r="BR76" s="675"/>
      <c r="BS76" s="675"/>
      <c r="BT76" s="675"/>
      <c r="BU76" s="676"/>
      <c r="BV76" s="1377">
        <f t="shared" si="7"/>
        <v>0</v>
      </c>
    </row>
    <row r="77" spans="3:74" s="1092" customFormat="1" ht="36" customHeight="1">
      <c r="C77" s="1091"/>
      <c r="D77" s="1452" t="s">
        <v>3300</v>
      </c>
      <c r="E77" s="216">
        <v>44460</v>
      </c>
      <c r="F77" s="1450" t="s">
        <v>3301</v>
      </c>
      <c r="G77" s="217" t="s">
        <v>600</v>
      </c>
      <c r="H77" s="218" t="s">
        <v>2868</v>
      </c>
      <c r="I77" s="736" t="s">
        <v>2436</v>
      </c>
      <c r="J77" s="737" t="s">
        <v>2880</v>
      </c>
      <c r="K77" s="1297" t="s">
        <v>3062</v>
      </c>
      <c r="L77" s="1273" t="s">
        <v>1701</v>
      </c>
      <c r="M77" s="1276"/>
      <c r="N77" s="832" t="s">
        <v>3302</v>
      </c>
      <c r="O77" s="871"/>
      <c r="P77" s="872"/>
      <c r="Q77" s="219" t="s">
        <v>2910</v>
      </c>
      <c r="R77" s="220"/>
      <c r="S77" s="660"/>
      <c r="T77" s="226">
        <f>28.41+4.39</f>
        <v>32.799999999999997</v>
      </c>
      <c r="U77" s="1305">
        <v>0</v>
      </c>
      <c r="V77" s="1375">
        <f t="shared" si="5"/>
        <v>32.799999999999997</v>
      </c>
      <c r="W77" s="220"/>
      <c r="X77" s="684"/>
      <c r="Y77" s="738"/>
      <c r="Z77" s="221"/>
      <c r="AA77" s="221"/>
      <c r="AB77" s="862" t="s">
        <v>92</v>
      </c>
      <c r="AC77" s="222" t="s">
        <v>3085</v>
      </c>
      <c r="AD77" s="1288"/>
      <c r="AE77" s="1300"/>
      <c r="AF77" s="1290"/>
      <c r="AG77" s="1291"/>
      <c r="AH77" s="232" t="s">
        <v>3340</v>
      </c>
      <c r="AI77" s="224" t="s">
        <v>3334</v>
      </c>
      <c r="AJ77" s="368" t="s">
        <v>3335</v>
      </c>
      <c r="AK77" s="225" t="s">
        <v>92</v>
      </c>
      <c r="AL77" s="226">
        <v>32.799999999999997</v>
      </c>
      <c r="AM77" s="1326">
        <v>0</v>
      </c>
      <c r="AN77" s="1376">
        <f t="shared" si="6"/>
        <v>32.799999999999997</v>
      </c>
      <c r="AO77" s="733"/>
      <c r="AP77" s="586"/>
      <c r="AQ77" s="1249"/>
      <c r="AR77" s="1427"/>
      <c r="AS77" s="1428"/>
      <c r="AT77" s="1429"/>
      <c r="AU77" s="227"/>
      <c r="AV77" s="1430"/>
      <c r="AW77" s="1431"/>
      <c r="AX77" s="1432"/>
      <c r="AY77" s="235"/>
      <c r="AZ77" s="236"/>
      <c r="BA77" s="230"/>
      <c r="BB77" s="231"/>
      <c r="BC77" s="659"/>
      <c r="BD77" s="230"/>
      <c r="BE77" s="231"/>
      <c r="BF77" s="573"/>
      <c r="BG77" s="651"/>
      <c r="BH77" s="573"/>
      <c r="BI77" s="651"/>
      <c r="BJ77" s="573"/>
      <c r="BK77" s="651"/>
      <c r="BL77" s="573"/>
      <c r="BM77" s="651"/>
      <c r="BN77" s="638"/>
      <c r="BO77" s="670"/>
      <c r="BP77" s="675"/>
      <c r="BQ77" s="675"/>
      <c r="BR77" s="675"/>
      <c r="BS77" s="675"/>
      <c r="BT77" s="675"/>
      <c r="BU77" s="676"/>
      <c r="BV77" s="1377">
        <f t="shared" si="7"/>
        <v>0</v>
      </c>
    </row>
    <row r="78" spans="3:74" s="1092" customFormat="1" ht="36" customHeight="1">
      <c r="C78" s="1091"/>
      <c r="D78" s="1452" t="s">
        <v>3322</v>
      </c>
      <c r="E78" s="216">
        <v>44468</v>
      </c>
      <c r="F78" s="1450" t="s">
        <v>3323</v>
      </c>
      <c r="G78" s="217" t="s">
        <v>687</v>
      </c>
      <c r="H78" s="218" t="s">
        <v>1407</v>
      </c>
      <c r="I78" s="736" t="s">
        <v>2436</v>
      </c>
      <c r="J78" s="737" t="s">
        <v>2880</v>
      </c>
      <c r="K78" s="1297" t="s">
        <v>2881</v>
      </c>
      <c r="L78" s="1273" t="s">
        <v>87</v>
      </c>
      <c r="M78" s="1276"/>
      <c r="N78" s="832" t="s">
        <v>3360</v>
      </c>
      <c r="O78" s="871"/>
      <c r="P78" s="872"/>
      <c r="Q78" s="219" t="s">
        <v>2910</v>
      </c>
      <c r="R78" s="220"/>
      <c r="S78" s="660"/>
      <c r="T78" s="226">
        <v>78.3</v>
      </c>
      <c r="U78" s="1305">
        <v>17.23</v>
      </c>
      <c r="V78" s="1375">
        <f t="shared" si="5"/>
        <v>95.53</v>
      </c>
      <c r="W78" s="220"/>
      <c r="X78" s="684"/>
      <c r="Y78" s="738"/>
      <c r="Z78" s="221"/>
      <c r="AA78" s="221"/>
      <c r="AB78" s="862" t="s">
        <v>92</v>
      </c>
      <c r="AC78" s="222" t="s">
        <v>3324</v>
      </c>
      <c r="AD78" s="1288"/>
      <c r="AE78" s="1300"/>
      <c r="AF78" s="1290"/>
      <c r="AG78" s="1291"/>
      <c r="AH78" s="232" t="s">
        <v>3446</v>
      </c>
      <c r="AI78" s="224" t="s">
        <v>3344</v>
      </c>
      <c r="AJ78" s="368" t="s">
        <v>3343</v>
      </c>
      <c r="AK78" s="225" t="s">
        <v>92</v>
      </c>
      <c r="AL78" s="226">
        <v>78.3</v>
      </c>
      <c r="AM78" s="1326">
        <v>17.23</v>
      </c>
      <c r="AN78" s="1376">
        <f t="shared" si="6"/>
        <v>95.53</v>
      </c>
      <c r="AO78" s="733"/>
      <c r="AP78" s="586"/>
      <c r="AQ78" s="1249"/>
      <c r="AR78" s="1427"/>
      <c r="AS78" s="1428"/>
      <c r="AT78" s="1429"/>
      <c r="AU78" s="227"/>
      <c r="AV78" s="1430"/>
      <c r="AW78" s="1431"/>
      <c r="AX78" s="1432"/>
      <c r="AY78" s="235"/>
      <c r="AZ78" s="236"/>
      <c r="BA78" s="230"/>
      <c r="BB78" s="231"/>
      <c r="BC78" s="659"/>
      <c r="BD78" s="230"/>
      <c r="BE78" s="231"/>
      <c r="BF78" s="573"/>
      <c r="BG78" s="651"/>
      <c r="BH78" s="573"/>
      <c r="BI78" s="651"/>
      <c r="BJ78" s="573"/>
      <c r="BK78" s="651"/>
      <c r="BL78" s="573"/>
      <c r="BM78" s="651"/>
      <c r="BN78" s="638"/>
      <c r="BO78" s="670"/>
      <c r="BP78" s="675"/>
      <c r="BQ78" s="675"/>
      <c r="BR78" s="675"/>
      <c r="BS78" s="675"/>
      <c r="BT78" s="675"/>
      <c r="BU78" s="676"/>
      <c r="BV78" s="1377">
        <f t="shared" si="7"/>
        <v>0</v>
      </c>
    </row>
    <row r="79" spans="3:74" s="1092" customFormat="1" ht="36" customHeight="1">
      <c r="C79" s="1091"/>
      <c r="D79" s="1452" t="s">
        <v>3326</v>
      </c>
      <c r="E79" s="216">
        <v>44469</v>
      </c>
      <c r="F79" s="1450" t="s">
        <v>3064</v>
      </c>
      <c r="G79" s="217" t="s">
        <v>2873</v>
      </c>
      <c r="H79" s="218" t="s">
        <v>2863</v>
      </c>
      <c r="I79" s="736" t="s">
        <v>2436</v>
      </c>
      <c r="J79" s="737" t="s">
        <v>2880</v>
      </c>
      <c r="K79" s="1297" t="s">
        <v>2897</v>
      </c>
      <c r="L79" s="1273" t="s">
        <v>87</v>
      </c>
      <c r="M79" s="1276"/>
      <c r="N79" s="832" t="s">
        <v>3331</v>
      </c>
      <c r="O79" s="871"/>
      <c r="P79" s="872"/>
      <c r="Q79" s="219" t="s">
        <v>3016</v>
      </c>
      <c r="R79" s="220"/>
      <c r="S79" s="660"/>
      <c r="T79" s="226">
        <v>70.95</v>
      </c>
      <c r="U79" s="1326">
        <v>15.61</v>
      </c>
      <c r="V79" s="1375">
        <f t="shared" si="5"/>
        <v>86.56</v>
      </c>
      <c r="W79" s="220"/>
      <c r="X79" s="684"/>
      <c r="Y79" s="738"/>
      <c r="Z79" s="221"/>
      <c r="AA79" s="221"/>
      <c r="AB79" s="862" t="s">
        <v>92</v>
      </c>
      <c r="AC79" s="222" t="s">
        <v>3068</v>
      </c>
      <c r="AD79" s="1288"/>
      <c r="AE79" s="1300"/>
      <c r="AF79" s="1290"/>
      <c r="AG79" s="1291"/>
      <c r="AH79" s="232" t="s">
        <v>3447</v>
      </c>
      <c r="AI79" s="224" t="s">
        <v>3327</v>
      </c>
      <c r="AJ79" s="368" t="s">
        <v>3328</v>
      </c>
      <c r="AK79" s="225" t="s">
        <v>92</v>
      </c>
      <c r="AL79" s="226">
        <v>70.95</v>
      </c>
      <c r="AM79" s="1326">
        <v>15.61</v>
      </c>
      <c r="AN79" s="1376">
        <f t="shared" si="6"/>
        <v>86.56</v>
      </c>
      <c r="AO79" s="733"/>
      <c r="AP79" s="586"/>
      <c r="AQ79" s="1249"/>
      <c r="AR79" s="1427"/>
      <c r="AS79" s="1428"/>
      <c r="AT79" s="1429"/>
      <c r="AU79" s="227"/>
      <c r="AV79" s="1430"/>
      <c r="AW79" s="1431"/>
      <c r="AX79" s="1432"/>
      <c r="AY79" s="235"/>
      <c r="AZ79" s="236"/>
      <c r="BA79" s="230"/>
      <c r="BB79" s="231"/>
      <c r="BC79" s="659"/>
      <c r="BD79" s="230"/>
      <c r="BE79" s="231"/>
      <c r="BF79" s="573"/>
      <c r="BG79" s="651"/>
      <c r="BH79" s="573"/>
      <c r="BI79" s="651"/>
      <c r="BJ79" s="573"/>
      <c r="BK79" s="651"/>
      <c r="BL79" s="573"/>
      <c r="BM79" s="651"/>
      <c r="BN79" s="638"/>
      <c r="BO79" s="670"/>
      <c r="BP79" s="675"/>
      <c r="BQ79" s="675"/>
      <c r="BR79" s="675"/>
      <c r="BS79" s="675"/>
      <c r="BT79" s="675"/>
      <c r="BU79" s="676"/>
      <c r="BV79" s="1377">
        <f t="shared" si="7"/>
        <v>0</v>
      </c>
    </row>
    <row r="80" spans="3:74" s="1092" customFormat="1" ht="36" customHeight="1">
      <c r="C80" s="1091"/>
      <c r="D80" s="1452" t="s">
        <v>3329</v>
      </c>
      <c r="E80" s="216">
        <v>44469</v>
      </c>
      <c r="F80" s="1450" t="s">
        <v>3064</v>
      </c>
      <c r="G80" s="217" t="s">
        <v>2872</v>
      </c>
      <c r="H80" s="218" t="s">
        <v>2864</v>
      </c>
      <c r="I80" s="736" t="s">
        <v>2436</v>
      </c>
      <c r="J80" s="737" t="s">
        <v>2880</v>
      </c>
      <c r="K80" s="1297" t="s">
        <v>2897</v>
      </c>
      <c r="L80" s="1273" t="s">
        <v>87</v>
      </c>
      <c r="M80" s="1276"/>
      <c r="N80" s="832" t="s">
        <v>3330</v>
      </c>
      <c r="O80" s="871"/>
      <c r="P80" s="872"/>
      <c r="Q80" s="219" t="s">
        <v>3075</v>
      </c>
      <c r="R80" s="220"/>
      <c r="S80" s="660"/>
      <c r="T80" s="226">
        <v>52.87</v>
      </c>
      <c r="U80" s="1326">
        <v>11.63</v>
      </c>
      <c r="V80" s="1375">
        <f t="shared" si="5"/>
        <v>64.5</v>
      </c>
      <c r="W80" s="220"/>
      <c r="X80" s="684"/>
      <c r="Y80" s="738"/>
      <c r="Z80" s="221"/>
      <c r="AA80" s="221"/>
      <c r="AB80" s="862" t="s">
        <v>92</v>
      </c>
      <c r="AC80" s="222" t="s">
        <v>3076</v>
      </c>
      <c r="AD80" s="1288"/>
      <c r="AE80" s="1300"/>
      <c r="AF80" s="1290"/>
      <c r="AG80" s="1291"/>
      <c r="AH80" s="232" t="s">
        <v>3448</v>
      </c>
      <c r="AI80" s="224" t="s">
        <v>3332</v>
      </c>
      <c r="AJ80" s="368" t="s">
        <v>3333</v>
      </c>
      <c r="AK80" s="225" t="s">
        <v>92</v>
      </c>
      <c r="AL80" s="226">
        <v>52.87</v>
      </c>
      <c r="AM80" s="1326">
        <v>11.63</v>
      </c>
      <c r="AN80" s="1376">
        <f t="shared" si="6"/>
        <v>64.5</v>
      </c>
      <c r="AO80" s="733"/>
      <c r="AP80" s="586"/>
      <c r="AQ80" s="1249"/>
      <c r="AR80" s="1427"/>
      <c r="AS80" s="1428"/>
      <c r="AT80" s="1429"/>
      <c r="AU80" s="227"/>
      <c r="AV80" s="1430"/>
      <c r="AW80" s="1431"/>
      <c r="AX80" s="1432"/>
      <c r="AY80" s="235"/>
      <c r="AZ80" s="236"/>
      <c r="BA80" s="230"/>
      <c r="BB80" s="231"/>
      <c r="BC80" s="659"/>
      <c r="BD80" s="230"/>
      <c r="BE80" s="231"/>
      <c r="BF80" s="573"/>
      <c r="BG80" s="651"/>
      <c r="BH80" s="573"/>
      <c r="BI80" s="651"/>
      <c r="BJ80" s="573"/>
      <c r="BK80" s="651"/>
      <c r="BL80" s="573"/>
      <c r="BM80" s="651"/>
      <c r="BN80" s="638"/>
      <c r="BO80" s="670"/>
      <c r="BP80" s="675"/>
      <c r="BQ80" s="675"/>
      <c r="BR80" s="675"/>
      <c r="BS80" s="675"/>
      <c r="BT80" s="675"/>
      <c r="BU80" s="676"/>
      <c r="BV80" s="1377">
        <f t="shared" si="7"/>
        <v>0</v>
      </c>
    </row>
    <row r="81" spans="3:74" s="1092" customFormat="1" ht="36" customHeight="1">
      <c r="C81" s="1091"/>
      <c r="D81" s="1452" t="s">
        <v>3336</v>
      </c>
      <c r="E81" s="216">
        <v>44473</v>
      </c>
      <c r="F81" s="1450" t="s">
        <v>3337</v>
      </c>
      <c r="G81" s="217" t="s">
        <v>600</v>
      </c>
      <c r="H81" s="218" t="s">
        <v>2817</v>
      </c>
      <c r="I81" s="736" t="s">
        <v>2436</v>
      </c>
      <c r="J81" s="737" t="s">
        <v>2880</v>
      </c>
      <c r="K81" s="1297" t="s">
        <v>3062</v>
      </c>
      <c r="L81" s="1273" t="s">
        <v>1701</v>
      </c>
      <c r="M81" s="1276"/>
      <c r="N81" s="1450" t="s">
        <v>3338</v>
      </c>
      <c r="O81" s="871"/>
      <c r="P81" s="872"/>
      <c r="Q81" s="219" t="s">
        <v>2939</v>
      </c>
      <c r="R81" s="220"/>
      <c r="S81" s="660"/>
      <c r="T81" s="226">
        <v>1500</v>
      </c>
      <c r="U81" s="1305">
        <v>0</v>
      </c>
      <c r="V81" s="1375">
        <f t="shared" si="5"/>
        <v>1500</v>
      </c>
      <c r="W81" s="220"/>
      <c r="X81" s="684"/>
      <c r="Y81" s="738"/>
      <c r="Z81" s="221"/>
      <c r="AA81" s="221"/>
      <c r="AB81" s="862" t="s">
        <v>92</v>
      </c>
      <c r="AC81" s="222" t="s">
        <v>3339</v>
      </c>
      <c r="AD81" s="1288"/>
      <c r="AE81" s="1300"/>
      <c r="AF81" s="1290"/>
      <c r="AG81" s="1291"/>
      <c r="AH81" s="232" t="s">
        <v>3506</v>
      </c>
      <c r="AI81" s="224" t="s">
        <v>96</v>
      </c>
      <c r="AJ81" s="368" t="s">
        <v>3507</v>
      </c>
      <c r="AK81" s="225" t="s">
        <v>92</v>
      </c>
      <c r="AL81" s="226">
        <v>1500</v>
      </c>
      <c r="AM81" s="1326">
        <v>0</v>
      </c>
      <c r="AN81" s="1376">
        <f t="shared" si="6"/>
        <v>1500</v>
      </c>
      <c r="AO81" s="733"/>
      <c r="AP81" s="586"/>
      <c r="AQ81" s="1249"/>
      <c r="AR81" s="1427"/>
      <c r="AS81" s="1428"/>
      <c r="AT81" s="1429"/>
      <c r="AU81" s="227"/>
      <c r="AV81" s="1430"/>
      <c r="AW81" s="1431"/>
      <c r="AX81" s="1432"/>
      <c r="AY81" s="235"/>
      <c r="AZ81" s="236"/>
      <c r="BA81" s="230"/>
      <c r="BB81" s="231"/>
      <c r="BC81" s="659"/>
      <c r="BD81" s="230"/>
      <c r="BE81" s="231"/>
      <c r="BF81" s="573"/>
      <c r="BG81" s="651"/>
      <c r="BH81" s="573"/>
      <c r="BI81" s="651"/>
      <c r="BJ81" s="573"/>
      <c r="BK81" s="651"/>
      <c r="BL81" s="573"/>
      <c r="BM81" s="651"/>
      <c r="BN81" s="638"/>
      <c r="BO81" s="670"/>
      <c r="BP81" s="675"/>
      <c r="BQ81" s="675"/>
      <c r="BR81" s="675"/>
      <c r="BS81" s="675"/>
      <c r="BT81" s="675"/>
      <c r="BU81" s="676"/>
      <c r="BV81" s="1377">
        <f t="shared" si="7"/>
        <v>0</v>
      </c>
    </row>
    <row r="82" spans="3:74" s="1092" customFormat="1" ht="36" customHeight="1">
      <c r="C82" s="1091"/>
      <c r="D82" s="1452" t="s">
        <v>3341</v>
      </c>
      <c r="E82" s="216">
        <v>44481</v>
      </c>
      <c r="F82" s="1450" t="s">
        <v>3064</v>
      </c>
      <c r="G82" s="217" t="s">
        <v>2870</v>
      </c>
      <c r="H82" s="218" t="s">
        <v>2862</v>
      </c>
      <c r="I82" s="736" t="s">
        <v>2436</v>
      </c>
      <c r="J82" s="737" t="s">
        <v>2880</v>
      </c>
      <c r="K82" s="1297"/>
      <c r="L82" s="1273" t="s">
        <v>87</v>
      </c>
      <c r="M82" s="1276"/>
      <c r="N82" s="832" t="s">
        <v>3070</v>
      </c>
      <c r="O82" s="871"/>
      <c r="P82" s="872"/>
      <c r="Q82" s="219" t="s">
        <v>2907</v>
      </c>
      <c r="R82" s="220"/>
      <c r="S82" s="660"/>
      <c r="T82" s="226">
        <v>10.16</v>
      </c>
      <c r="U82" s="1305">
        <v>2.2400000000000002</v>
      </c>
      <c r="V82" s="1375">
        <v>479.29</v>
      </c>
      <c r="W82" s="220"/>
      <c r="X82" s="684"/>
      <c r="Y82" s="738"/>
      <c r="Z82" s="221"/>
      <c r="AA82" s="221"/>
      <c r="AB82" s="862" t="s">
        <v>92</v>
      </c>
      <c r="AC82" s="222" t="s">
        <v>3071</v>
      </c>
      <c r="AD82" s="222"/>
      <c r="AE82" s="1300"/>
      <c r="AF82" s="1290"/>
      <c r="AG82" s="1291"/>
      <c r="AH82" s="232" t="s">
        <v>3449</v>
      </c>
      <c r="AI82" s="224" t="s">
        <v>3342</v>
      </c>
      <c r="AJ82" s="368" t="s">
        <v>3343</v>
      </c>
      <c r="AK82" s="225" t="s">
        <v>92</v>
      </c>
      <c r="AL82" s="226">
        <v>10.16</v>
      </c>
      <c r="AM82" s="1326">
        <v>2.2400000000000002</v>
      </c>
      <c r="AN82" s="1376">
        <f t="shared" si="6"/>
        <v>12.4</v>
      </c>
      <c r="AO82" s="733"/>
      <c r="AP82" s="586"/>
      <c r="AQ82" s="1249"/>
      <c r="AR82" s="1427"/>
      <c r="AS82" s="1428"/>
      <c r="AT82" s="1429"/>
      <c r="AU82" s="227"/>
      <c r="AV82" s="1430"/>
      <c r="AW82" s="1431"/>
      <c r="AX82" s="1432"/>
      <c r="AY82" s="235"/>
      <c r="AZ82" s="236"/>
      <c r="BA82" s="230"/>
      <c r="BB82" s="231"/>
      <c r="BC82" s="659"/>
      <c r="BD82" s="230"/>
      <c r="BE82" s="231"/>
      <c r="BF82" s="573"/>
      <c r="BG82" s="651"/>
      <c r="BH82" s="573"/>
      <c r="BI82" s="651"/>
      <c r="BJ82" s="573"/>
      <c r="BK82" s="651"/>
      <c r="BL82" s="573"/>
      <c r="BM82" s="651"/>
      <c r="BN82" s="638"/>
      <c r="BO82" s="670"/>
      <c r="BP82" s="675"/>
      <c r="BQ82" s="675"/>
      <c r="BR82" s="675"/>
      <c r="BS82" s="675"/>
      <c r="BT82" s="675"/>
      <c r="BU82" s="676"/>
      <c r="BV82" s="1377">
        <f t="shared" si="7"/>
        <v>0</v>
      </c>
    </row>
    <row r="83" spans="3:74" s="1092" customFormat="1" ht="36" customHeight="1">
      <c r="C83" s="1091"/>
      <c r="D83" s="1452" t="s">
        <v>3345</v>
      </c>
      <c r="E83" s="216">
        <v>44481</v>
      </c>
      <c r="F83" s="1450" t="s">
        <v>3355</v>
      </c>
      <c r="G83" s="217" t="s">
        <v>600</v>
      </c>
      <c r="H83" s="218" t="s">
        <v>1407</v>
      </c>
      <c r="I83" s="736" t="s">
        <v>2436</v>
      </c>
      <c r="J83" s="737" t="s">
        <v>2880</v>
      </c>
      <c r="K83" s="1297" t="s">
        <v>3062</v>
      </c>
      <c r="L83" s="1273" t="s">
        <v>1701</v>
      </c>
      <c r="M83" s="1276"/>
      <c r="N83" s="832" t="s">
        <v>3354</v>
      </c>
      <c r="O83" s="871"/>
      <c r="P83" s="872"/>
      <c r="Q83" s="219" t="s">
        <v>2883</v>
      </c>
      <c r="R83" s="220"/>
      <c r="S83" s="660"/>
      <c r="T83" s="226">
        <v>482</v>
      </c>
      <c r="U83" s="1305">
        <v>106.04</v>
      </c>
      <c r="V83" s="1375">
        <f t="shared" ref="V83" si="8">SUM(T83:U83)</f>
        <v>588.04</v>
      </c>
      <c r="W83" s="220"/>
      <c r="X83" s="684"/>
      <c r="Y83" s="738"/>
      <c r="Z83" s="221"/>
      <c r="AA83" s="221"/>
      <c r="AB83" s="862" t="s">
        <v>92</v>
      </c>
      <c r="AC83" s="222" t="s">
        <v>3146</v>
      </c>
      <c r="AD83" s="1288"/>
      <c r="AE83" s="1300"/>
      <c r="AF83" s="1290"/>
      <c r="AG83" s="1291"/>
      <c r="AH83" s="232" t="s">
        <v>3450</v>
      </c>
      <c r="AI83" s="224" t="s">
        <v>3346</v>
      </c>
      <c r="AJ83" s="368" t="s">
        <v>3343</v>
      </c>
      <c r="AK83" s="225" t="s">
        <v>92</v>
      </c>
      <c r="AL83" s="226">
        <v>482</v>
      </c>
      <c r="AM83" s="1326">
        <v>106.04</v>
      </c>
      <c r="AN83" s="1376">
        <f t="shared" ref="AN83" si="9">SUM(AL83:AM83)</f>
        <v>588.04</v>
      </c>
      <c r="AO83" s="733"/>
      <c r="AP83" s="586"/>
      <c r="AQ83" s="1249"/>
      <c r="AR83" s="1427"/>
      <c r="AS83" s="1428"/>
      <c r="AT83" s="1429"/>
      <c r="AU83" s="227"/>
      <c r="AV83" s="1430"/>
      <c r="AW83" s="1431"/>
      <c r="AX83" s="1432"/>
      <c r="AY83" s="235"/>
      <c r="AZ83" s="236"/>
      <c r="BA83" s="230"/>
      <c r="BB83" s="231"/>
      <c r="BC83" s="659"/>
      <c r="BD83" s="230"/>
      <c r="BE83" s="231"/>
      <c r="BF83" s="573"/>
      <c r="BG83" s="651"/>
      <c r="BH83" s="573"/>
      <c r="BI83" s="651"/>
      <c r="BJ83" s="573"/>
      <c r="BK83" s="651"/>
      <c r="BL83" s="573"/>
      <c r="BM83" s="651"/>
      <c r="BN83" s="638"/>
      <c r="BO83" s="670"/>
      <c r="BP83" s="675"/>
      <c r="BQ83" s="675"/>
      <c r="BR83" s="675"/>
      <c r="BS83" s="675"/>
      <c r="BT83" s="675"/>
      <c r="BU83" s="676"/>
      <c r="BV83" s="1377">
        <f t="shared" si="7"/>
        <v>0</v>
      </c>
    </row>
    <row r="84" spans="3:74" s="1092" customFormat="1" ht="36" customHeight="1">
      <c r="C84" s="1091"/>
      <c r="D84" s="1452" t="s">
        <v>3347</v>
      </c>
      <c r="E84" s="216">
        <v>44483</v>
      </c>
      <c r="F84" s="1450" t="s">
        <v>3353</v>
      </c>
      <c r="G84" s="217" t="s">
        <v>600</v>
      </c>
      <c r="H84" s="218" t="s">
        <v>2817</v>
      </c>
      <c r="I84" s="736" t="s">
        <v>2436</v>
      </c>
      <c r="J84" s="737" t="s">
        <v>3348</v>
      </c>
      <c r="K84" s="1297" t="s">
        <v>3062</v>
      </c>
      <c r="L84" s="1273" t="s">
        <v>1701</v>
      </c>
      <c r="M84" s="1276"/>
      <c r="N84" s="832" t="s">
        <v>3349</v>
      </c>
      <c r="O84" s="871"/>
      <c r="P84" s="872"/>
      <c r="Q84" s="219" t="s">
        <v>3350</v>
      </c>
      <c r="R84" s="220"/>
      <c r="S84" s="660"/>
      <c r="T84" s="226">
        <v>10000</v>
      </c>
      <c r="U84" s="1305">
        <v>1000</v>
      </c>
      <c r="V84" s="1375">
        <f t="shared" si="5"/>
        <v>11000</v>
      </c>
      <c r="W84" s="220"/>
      <c r="X84" s="684"/>
      <c r="Y84" s="738"/>
      <c r="Z84" s="221"/>
      <c r="AA84" s="221"/>
      <c r="AB84" s="862" t="s">
        <v>92</v>
      </c>
      <c r="AC84" s="222" t="s">
        <v>3351</v>
      </c>
      <c r="AD84" s="1288"/>
      <c r="AE84" s="1300"/>
      <c r="AF84" s="1290"/>
      <c r="AG84" s="1291"/>
      <c r="AH84" s="232" t="s">
        <v>3352</v>
      </c>
      <c r="AI84" s="224" t="s">
        <v>3544</v>
      </c>
      <c r="AJ84" s="368" t="s">
        <v>3545</v>
      </c>
      <c r="AK84" s="225" t="s">
        <v>92</v>
      </c>
      <c r="AL84" s="226">
        <f>927.27+318.18+818.18+1136.36+163.64</f>
        <v>3363.6299999999997</v>
      </c>
      <c r="AM84" s="1326">
        <f>92.73+31.82+81.82+113.64+16.36</f>
        <v>336.37</v>
      </c>
      <c r="AN84" s="1376">
        <f t="shared" si="6"/>
        <v>3699.9999999999995</v>
      </c>
      <c r="AO84" s="733"/>
      <c r="AP84" s="586"/>
      <c r="AQ84" s="1249"/>
      <c r="AR84" s="1427"/>
      <c r="AS84" s="1428"/>
      <c r="AT84" s="1429"/>
      <c r="AU84" s="227"/>
      <c r="AV84" s="1430"/>
      <c r="AW84" s="1431"/>
      <c r="AX84" s="1432"/>
      <c r="AY84" s="1459"/>
      <c r="AZ84" s="236" t="s">
        <v>3546</v>
      </c>
      <c r="BA84" s="230"/>
      <c r="BB84" s="1460" t="s">
        <v>3547</v>
      </c>
      <c r="BC84" s="659"/>
      <c r="BD84" s="230"/>
      <c r="BE84" s="231"/>
      <c r="BF84" s="573"/>
      <c r="BG84" s="651"/>
      <c r="BH84" s="573"/>
      <c r="BI84" s="651"/>
      <c r="BJ84" s="573"/>
      <c r="BK84" s="651"/>
      <c r="BL84" s="573"/>
      <c r="BM84" s="651"/>
      <c r="BN84" s="638"/>
      <c r="BO84" s="670"/>
      <c r="BP84" s="675"/>
      <c r="BQ84" s="675"/>
      <c r="BR84" s="675"/>
      <c r="BS84" s="675"/>
      <c r="BT84" s="675"/>
      <c r="BU84" s="676"/>
      <c r="BV84" s="1377">
        <f t="shared" si="7"/>
        <v>0</v>
      </c>
    </row>
    <row r="85" spans="3:74" s="1092" customFormat="1" ht="36" customHeight="1">
      <c r="C85" s="1091"/>
      <c r="D85" s="1452" t="s">
        <v>3356</v>
      </c>
      <c r="E85" s="216">
        <v>44487</v>
      </c>
      <c r="F85" s="1450" t="s">
        <v>3357</v>
      </c>
      <c r="G85" s="217" t="s">
        <v>2875</v>
      </c>
      <c r="H85" s="218" t="s">
        <v>2866</v>
      </c>
      <c r="I85" s="736" t="s">
        <v>2436</v>
      </c>
      <c r="J85" s="737" t="s">
        <v>3358</v>
      </c>
      <c r="K85" s="1297" t="s">
        <v>2886</v>
      </c>
      <c r="L85" s="1273" t="s">
        <v>87</v>
      </c>
      <c r="M85" s="1276"/>
      <c r="N85" s="832" t="s">
        <v>3359</v>
      </c>
      <c r="O85" s="871"/>
      <c r="P85" s="872"/>
      <c r="Q85" s="219" t="s">
        <v>3117</v>
      </c>
      <c r="R85" s="220"/>
      <c r="S85" s="660"/>
      <c r="T85" s="226">
        <v>118.2</v>
      </c>
      <c r="U85" s="1305">
        <v>26</v>
      </c>
      <c r="V85" s="1375">
        <f t="shared" si="5"/>
        <v>144.19999999999999</v>
      </c>
      <c r="W85" s="220"/>
      <c r="X85" s="684"/>
      <c r="Y85" s="738"/>
      <c r="Z85" s="221"/>
      <c r="AA85" s="221"/>
      <c r="AB85" s="862" t="s">
        <v>92</v>
      </c>
      <c r="AC85" s="222" t="s">
        <v>3106</v>
      </c>
      <c r="AD85" s="1288"/>
      <c r="AE85" s="1300"/>
      <c r="AF85" s="1290"/>
      <c r="AG85" s="1291"/>
      <c r="AH85" s="232" t="s">
        <v>3510</v>
      </c>
      <c r="AI85" s="224" t="s">
        <v>3511</v>
      </c>
      <c r="AJ85" s="368" t="s">
        <v>3512</v>
      </c>
      <c r="AK85" s="225" t="s">
        <v>92</v>
      </c>
      <c r="AL85" s="226">
        <v>118.2</v>
      </c>
      <c r="AM85" s="1326">
        <v>26</v>
      </c>
      <c r="AN85" s="1376">
        <f t="shared" si="6"/>
        <v>144.19999999999999</v>
      </c>
      <c r="AO85" s="733"/>
      <c r="AP85" s="586"/>
      <c r="AQ85" s="1249"/>
      <c r="AR85" s="1427"/>
      <c r="AS85" s="1428"/>
      <c r="AT85" s="1429"/>
      <c r="AU85" s="227"/>
      <c r="AV85" s="1430"/>
      <c r="AW85" s="1431"/>
      <c r="AX85" s="1432"/>
      <c r="AY85" s="235"/>
      <c r="AZ85" s="236"/>
      <c r="BA85" s="230"/>
      <c r="BB85" s="231"/>
      <c r="BC85" s="659"/>
      <c r="BD85" s="230"/>
      <c r="BE85" s="231"/>
      <c r="BF85" s="573"/>
      <c r="BG85" s="651"/>
      <c r="BH85" s="573"/>
      <c r="BI85" s="651"/>
      <c r="BJ85" s="573"/>
      <c r="BK85" s="651"/>
      <c r="BL85" s="573"/>
      <c r="BM85" s="651"/>
      <c r="BN85" s="638"/>
      <c r="BO85" s="670"/>
      <c r="BP85" s="675"/>
      <c r="BQ85" s="675"/>
      <c r="BR85" s="675"/>
      <c r="BS85" s="675"/>
      <c r="BT85" s="675"/>
      <c r="BU85" s="676"/>
      <c r="BV85" s="1377">
        <f t="shared" si="7"/>
        <v>0</v>
      </c>
    </row>
    <row r="86" spans="3:74" s="1092" customFormat="1" ht="36" customHeight="1">
      <c r="C86" s="1091"/>
      <c r="D86" s="1452" t="s">
        <v>3361</v>
      </c>
      <c r="E86" s="216">
        <v>44489</v>
      </c>
      <c r="F86" s="1450" t="s">
        <v>3362</v>
      </c>
      <c r="G86" s="217" t="s">
        <v>2877</v>
      </c>
      <c r="H86" s="218" t="s">
        <v>2868</v>
      </c>
      <c r="I86" s="736" t="s">
        <v>2436</v>
      </c>
      <c r="J86" s="737" t="s">
        <v>3358</v>
      </c>
      <c r="K86" s="1297" t="s">
        <v>2886</v>
      </c>
      <c r="L86" s="1273" t="s">
        <v>87</v>
      </c>
      <c r="M86" s="1276"/>
      <c r="N86" s="832" t="s">
        <v>3364</v>
      </c>
      <c r="O86" s="871"/>
      <c r="P86" s="872"/>
      <c r="Q86" s="219" t="s">
        <v>3031</v>
      </c>
      <c r="R86" s="220"/>
      <c r="S86" s="660"/>
      <c r="T86" s="226">
        <v>299.60000000000002</v>
      </c>
      <c r="U86" s="1305">
        <v>65.91</v>
      </c>
      <c r="V86" s="1375">
        <f t="shared" si="5"/>
        <v>365.51</v>
      </c>
      <c r="W86" s="220"/>
      <c r="X86" s="684"/>
      <c r="Y86" s="738"/>
      <c r="Z86" s="221"/>
      <c r="AA86" s="221"/>
      <c r="AB86" s="862" t="s">
        <v>92</v>
      </c>
      <c r="AC86" s="222" t="s">
        <v>3363</v>
      </c>
      <c r="AD86" s="1288"/>
      <c r="AE86" s="1300"/>
      <c r="AF86" s="1290"/>
      <c r="AG86" s="1291"/>
      <c r="AH86" s="232" t="s">
        <v>3402</v>
      </c>
      <c r="AI86" s="224" t="s">
        <v>3385</v>
      </c>
      <c r="AJ86" s="368" t="s">
        <v>3386</v>
      </c>
      <c r="AK86" s="225" t="s">
        <v>92</v>
      </c>
      <c r="AL86" s="226">
        <v>299.60000000000002</v>
      </c>
      <c r="AM86" s="1305">
        <v>65.91</v>
      </c>
      <c r="AN86" s="1376">
        <f t="shared" si="6"/>
        <v>365.51</v>
      </c>
      <c r="AO86" s="733"/>
      <c r="AP86" s="586"/>
      <c r="AQ86" s="1249"/>
      <c r="AR86" s="1427"/>
      <c r="AS86" s="1428"/>
      <c r="AT86" s="1429"/>
      <c r="AU86" s="227"/>
      <c r="AV86" s="1430"/>
      <c r="AW86" s="1431"/>
      <c r="AX86" s="1432"/>
      <c r="AY86" s="235"/>
      <c r="AZ86" s="236"/>
      <c r="BA86" s="230"/>
      <c r="BB86" s="231"/>
      <c r="BC86" s="659"/>
      <c r="BD86" s="230"/>
      <c r="BE86" s="231"/>
      <c r="BF86" s="573"/>
      <c r="BG86" s="651"/>
      <c r="BH86" s="573"/>
      <c r="BI86" s="651"/>
      <c r="BJ86" s="573"/>
      <c r="BK86" s="651"/>
      <c r="BL86" s="573"/>
      <c r="BM86" s="651"/>
      <c r="BN86" s="638"/>
      <c r="BO86" s="670"/>
      <c r="BP86" s="675"/>
      <c r="BQ86" s="675"/>
      <c r="BR86" s="675"/>
      <c r="BS86" s="675"/>
      <c r="BT86" s="675"/>
      <c r="BU86" s="676"/>
      <c r="BV86" s="1377">
        <f t="shared" si="7"/>
        <v>0</v>
      </c>
    </row>
    <row r="87" spans="3:74" s="1092" customFormat="1" ht="36" customHeight="1">
      <c r="C87" s="1091"/>
      <c r="D87" s="1452" t="s">
        <v>3365</v>
      </c>
      <c r="E87" s="216">
        <v>44489</v>
      </c>
      <c r="F87" s="1450" t="s">
        <v>3368</v>
      </c>
      <c r="G87" s="217" t="s">
        <v>600</v>
      </c>
      <c r="H87" s="218" t="s">
        <v>2817</v>
      </c>
      <c r="I87" s="736" t="s">
        <v>2436</v>
      </c>
      <c r="J87" s="737" t="s">
        <v>3358</v>
      </c>
      <c r="K87" s="1297" t="s">
        <v>2886</v>
      </c>
      <c r="L87" s="1273" t="s">
        <v>87</v>
      </c>
      <c r="M87" s="1276"/>
      <c r="N87" s="832" t="s">
        <v>3366</v>
      </c>
      <c r="O87" s="871"/>
      <c r="P87" s="872"/>
      <c r="Q87" s="219" t="s">
        <v>2939</v>
      </c>
      <c r="R87" s="220"/>
      <c r="S87" s="660"/>
      <c r="T87" s="226">
        <v>34.83</v>
      </c>
      <c r="U87" s="1305">
        <v>7.66</v>
      </c>
      <c r="V87" s="1375">
        <f t="shared" si="5"/>
        <v>42.489999999999995</v>
      </c>
      <c r="W87" s="220"/>
      <c r="X87" s="684"/>
      <c r="Y87" s="738"/>
      <c r="Z87" s="221"/>
      <c r="AA87" s="221"/>
      <c r="AB87" s="862" t="s">
        <v>92</v>
      </c>
      <c r="AC87" s="222" t="s">
        <v>3367</v>
      </c>
      <c r="AD87" s="1288"/>
      <c r="AE87" s="1300"/>
      <c r="AF87" s="1290"/>
      <c r="AG87" s="1291"/>
      <c r="AH87" s="232" t="s">
        <v>3403</v>
      </c>
      <c r="AI87" s="224" t="s">
        <v>3387</v>
      </c>
      <c r="AJ87" s="368" t="s">
        <v>3388</v>
      </c>
      <c r="AK87" s="225" t="s">
        <v>92</v>
      </c>
      <c r="AL87" s="226">
        <v>34.83</v>
      </c>
      <c r="AM87" s="1305">
        <v>7.66</v>
      </c>
      <c r="AN87" s="1376">
        <f t="shared" si="6"/>
        <v>42.489999999999995</v>
      </c>
      <c r="AO87" s="733"/>
      <c r="AP87" s="586"/>
      <c r="AQ87" s="1249"/>
      <c r="AR87" s="1427"/>
      <c r="AS87" s="1428"/>
      <c r="AT87" s="1429"/>
      <c r="AU87" s="227"/>
      <c r="AV87" s="1430"/>
      <c r="AW87" s="1431"/>
      <c r="AX87" s="1432"/>
      <c r="AY87" s="235"/>
      <c r="AZ87" s="236"/>
      <c r="BA87" s="230"/>
      <c r="BB87" s="231"/>
      <c r="BC87" s="659"/>
      <c r="BD87" s="230"/>
      <c r="BE87" s="231"/>
      <c r="BF87" s="573"/>
      <c r="BG87" s="651"/>
      <c r="BH87" s="573"/>
      <c r="BI87" s="651"/>
      <c r="BJ87" s="573"/>
      <c r="BK87" s="651"/>
      <c r="BL87" s="573"/>
      <c r="BM87" s="651"/>
      <c r="BN87" s="638"/>
      <c r="BO87" s="670"/>
      <c r="BP87" s="675"/>
      <c r="BQ87" s="675"/>
      <c r="BR87" s="675"/>
      <c r="BS87" s="675"/>
      <c r="BT87" s="675"/>
      <c r="BU87" s="676"/>
      <c r="BV87" s="1377">
        <f t="shared" si="7"/>
        <v>0</v>
      </c>
    </row>
    <row r="88" spans="3:74" s="1092" customFormat="1" ht="36" customHeight="1">
      <c r="C88" s="1091"/>
      <c r="D88" s="1452" t="s">
        <v>3369</v>
      </c>
      <c r="E88" s="216">
        <v>44494</v>
      </c>
      <c r="F88" s="1450" t="s">
        <v>3370</v>
      </c>
      <c r="G88" s="217" t="s">
        <v>150</v>
      </c>
      <c r="H88" s="218" t="s">
        <v>1407</v>
      </c>
      <c r="I88" s="736" t="s">
        <v>2436</v>
      </c>
      <c r="J88" s="737" t="s">
        <v>3358</v>
      </c>
      <c r="K88" s="1297" t="s">
        <v>2886</v>
      </c>
      <c r="L88" s="1273" t="s">
        <v>87</v>
      </c>
      <c r="M88" s="1276"/>
      <c r="N88" s="832" t="s">
        <v>3371</v>
      </c>
      <c r="O88" s="871"/>
      <c r="P88" s="872"/>
      <c r="Q88" s="219" t="s">
        <v>2883</v>
      </c>
      <c r="R88" s="220"/>
      <c r="S88" s="660"/>
      <c r="T88" s="226">
        <f>228.66+7</f>
        <v>235.66</v>
      </c>
      <c r="U88" s="1305">
        <f>50.31+1.24</f>
        <v>51.550000000000004</v>
      </c>
      <c r="V88" s="1375">
        <f t="shared" si="5"/>
        <v>287.20999999999998</v>
      </c>
      <c r="W88" s="220"/>
      <c r="X88" s="684"/>
      <c r="Y88" s="738"/>
      <c r="Z88" s="221"/>
      <c r="AA88" s="221"/>
      <c r="AB88" s="862" t="s">
        <v>92</v>
      </c>
      <c r="AC88" s="222" t="s">
        <v>3372</v>
      </c>
      <c r="AD88" s="1288"/>
      <c r="AE88" s="1300"/>
      <c r="AF88" s="1290"/>
      <c r="AG88" s="1291"/>
      <c r="AH88" s="232" t="s">
        <v>3464</v>
      </c>
      <c r="AI88" s="224" t="s">
        <v>3457</v>
      </c>
      <c r="AJ88" s="368" t="s">
        <v>3458</v>
      </c>
      <c r="AK88" s="225" t="s">
        <v>92</v>
      </c>
      <c r="AL88" s="226">
        <f>228.66+7</f>
        <v>235.66</v>
      </c>
      <c r="AM88" s="1305">
        <f>50.31+1.24</f>
        <v>51.550000000000004</v>
      </c>
      <c r="AN88" s="1376">
        <f t="shared" si="6"/>
        <v>287.20999999999998</v>
      </c>
      <c r="AO88" s="733"/>
      <c r="AP88" s="586"/>
      <c r="AQ88" s="1249"/>
      <c r="AR88" s="1427"/>
      <c r="AS88" s="1428"/>
      <c r="AT88" s="1429"/>
      <c r="AU88" s="227"/>
      <c r="AV88" s="1430"/>
      <c r="AW88" s="1431"/>
      <c r="AX88" s="1432"/>
      <c r="AY88" s="235"/>
      <c r="AZ88" s="236"/>
      <c r="BA88" s="230"/>
      <c r="BB88" s="231"/>
      <c r="BC88" s="659"/>
      <c r="BD88" s="230"/>
      <c r="BE88" s="231"/>
      <c r="BF88" s="573"/>
      <c r="BG88" s="651"/>
      <c r="BH88" s="573"/>
      <c r="BI88" s="651"/>
      <c r="BJ88" s="573"/>
      <c r="BK88" s="651"/>
      <c r="BL88" s="573"/>
      <c r="BM88" s="651"/>
      <c r="BN88" s="638"/>
      <c r="BO88" s="670"/>
      <c r="BP88" s="675"/>
      <c r="BQ88" s="675"/>
      <c r="BR88" s="675"/>
      <c r="BS88" s="675"/>
      <c r="BT88" s="675"/>
      <c r="BU88" s="676"/>
      <c r="BV88" s="1377">
        <f t="shared" si="7"/>
        <v>0</v>
      </c>
    </row>
    <row r="89" spans="3:74" s="1092" customFormat="1" ht="36" customHeight="1">
      <c r="C89" s="1091"/>
      <c r="D89" s="1452" t="s">
        <v>3373</v>
      </c>
      <c r="E89" s="216">
        <v>44495</v>
      </c>
      <c r="F89" s="1450" t="s">
        <v>3380</v>
      </c>
      <c r="G89" s="217" t="s">
        <v>2877</v>
      </c>
      <c r="H89" s="218" t="s">
        <v>2868</v>
      </c>
      <c r="I89" s="736" t="s">
        <v>2436</v>
      </c>
      <c r="J89" s="737" t="s">
        <v>2880</v>
      </c>
      <c r="K89" s="1297" t="s">
        <v>2881</v>
      </c>
      <c r="L89" s="1273" t="s">
        <v>87</v>
      </c>
      <c r="M89" s="1276"/>
      <c r="N89" s="832" t="s">
        <v>3374</v>
      </c>
      <c r="O89" s="871"/>
      <c r="P89" s="872"/>
      <c r="Q89" s="219" t="s">
        <v>3031</v>
      </c>
      <c r="R89" s="220"/>
      <c r="S89" s="660"/>
      <c r="T89" s="226">
        <v>105.36</v>
      </c>
      <c r="U89" s="1305">
        <v>23.18</v>
      </c>
      <c r="V89" s="1375">
        <f t="shared" si="5"/>
        <v>128.54</v>
      </c>
      <c r="W89" s="220"/>
      <c r="X89" s="684"/>
      <c r="Y89" s="738"/>
      <c r="Z89" s="221"/>
      <c r="AA89" s="221"/>
      <c r="AB89" s="862" t="s">
        <v>92</v>
      </c>
      <c r="AC89" s="222" t="s">
        <v>3378</v>
      </c>
      <c r="AD89" s="1288"/>
      <c r="AE89" s="1300"/>
      <c r="AF89" s="1290"/>
      <c r="AG89" s="1291"/>
      <c r="AH89" s="232" t="s">
        <v>3451</v>
      </c>
      <c r="AI89" s="224" t="s">
        <v>3395</v>
      </c>
      <c r="AJ89" s="368" t="s">
        <v>3396</v>
      </c>
      <c r="AK89" s="225" t="s">
        <v>92</v>
      </c>
      <c r="AL89" s="226">
        <v>105.36</v>
      </c>
      <c r="AM89" s="1326">
        <v>23.18</v>
      </c>
      <c r="AN89" s="1376">
        <f t="shared" si="6"/>
        <v>128.54</v>
      </c>
      <c r="AO89" s="733"/>
      <c r="AP89" s="586"/>
      <c r="AQ89" s="1249"/>
      <c r="AR89" s="1427"/>
      <c r="AS89" s="1428"/>
      <c r="AT89" s="1429"/>
      <c r="AU89" s="227"/>
      <c r="AV89" s="1430"/>
      <c r="AW89" s="1431"/>
      <c r="AX89" s="1432"/>
      <c r="AY89" s="235"/>
      <c r="AZ89" s="236"/>
      <c r="BA89" s="230"/>
      <c r="BB89" s="231"/>
      <c r="BC89" s="659"/>
      <c r="BD89" s="230"/>
      <c r="BE89" s="231"/>
      <c r="BF89" s="573"/>
      <c r="BG89" s="651"/>
      <c r="BH89" s="573"/>
      <c r="BI89" s="651"/>
      <c r="BJ89" s="573"/>
      <c r="BK89" s="651"/>
      <c r="BL89" s="573"/>
      <c r="BM89" s="651"/>
      <c r="BN89" s="638"/>
      <c r="BO89" s="670"/>
      <c r="BP89" s="675"/>
      <c r="BQ89" s="675"/>
      <c r="BR89" s="675"/>
      <c r="BS89" s="675"/>
      <c r="BT89" s="675"/>
      <c r="BU89" s="676"/>
      <c r="BV89" s="1377">
        <f t="shared" si="7"/>
        <v>0</v>
      </c>
    </row>
    <row r="90" spans="3:74" s="1092" customFormat="1" ht="36" customHeight="1">
      <c r="C90" s="1091"/>
      <c r="D90" s="1452" t="s">
        <v>3375</v>
      </c>
      <c r="E90" s="216">
        <v>44495</v>
      </c>
      <c r="F90" s="1450" t="s">
        <v>3379</v>
      </c>
      <c r="G90" s="217" t="s">
        <v>2877</v>
      </c>
      <c r="H90" s="218" t="s">
        <v>2868</v>
      </c>
      <c r="I90" s="736" t="s">
        <v>2436</v>
      </c>
      <c r="J90" s="737" t="s">
        <v>2880</v>
      </c>
      <c r="K90" s="1297" t="s">
        <v>2881</v>
      </c>
      <c r="L90" s="1273" t="s">
        <v>87</v>
      </c>
      <c r="M90" s="1276"/>
      <c r="N90" s="832" t="s">
        <v>3376</v>
      </c>
      <c r="O90" s="871"/>
      <c r="P90" s="872"/>
      <c r="Q90" s="219" t="s">
        <v>3031</v>
      </c>
      <c r="R90" s="220"/>
      <c r="S90" s="660"/>
      <c r="T90" s="226">
        <v>267</v>
      </c>
      <c r="U90" s="1305">
        <v>58.74</v>
      </c>
      <c r="V90" s="1375">
        <f t="shared" si="5"/>
        <v>325.74</v>
      </c>
      <c r="W90" s="220"/>
      <c r="X90" s="684"/>
      <c r="Y90" s="738"/>
      <c r="Z90" s="221"/>
      <c r="AA90" s="221"/>
      <c r="AB90" s="862" t="s">
        <v>92</v>
      </c>
      <c r="AC90" s="222" t="s">
        <v>3377</v>
      </c>
      <c r="AD90" s="1288"/>
      <c r="AE90" s="1300"/>
      <c r="AF90" s="1290"/>
      <c r="AG90" s="1291"/>
      <c r="AH90" s="232" t="s">
        <v>3465</v>
      </c>
      <c r="AI90" s="224" t="s">
        <v>3459</v>
      </c>
      <c r="AJ90" s="368" t="s">
        <v>3458</v>
      </c>
      <c r="AK90" s="225" t="s">
        <v>92</v>
      </c>
      <c r="AL90" s="226">
        <v>267</v>
      </c>
      <c r="AM90" s="1305">
        <v>58.74</v>
      </c>
      <c r="AN90" s="1376">
        <f t="shared" si="6"/>
        <v>325.74</v>
      </c>
      <c r="AO90" s="733"/>
      <c r="AP90" s="586"/>
      <c r="AQ90" s="1249"/>
      <c r="AR90" s="1427"/>
      <c r="AS90" s="1428"/>
      <c r="AT90" s="1429"/>
      <c r="AU90" s="227"/>
      <c r="AV90" s="1430"/>
      <c r="AW90" s="1431"/>
      <c r="AX90" s="1432"/>
      <c r="AY90" s="235"/>
      <c r="AZ90" s="236"/>
      <c r="BA90" s="230"/>
      <c r="BB90" s="231"/>
      <c r="BC90" s="659"/>
      <c r="BD90" s="230"/>
      <c r="BE90" s="231"/>
      <c r="BF90" s="573"/>
      <c r="BG90" s="651"/>
      <c r="BH90" s="573"/>
      <c r="BI90" s="651"/>
      <c r="BJ90" s="573"/>
      <c r="BK90" s="651"/>
      <c r="BL90" s="573"/>
      <c r="BM90" s="651"/>
      <c r="BN90" s="638"/>
      <c r="BO90" s="670"/>
      <c r="BP90" s="675"/>
      <c r="BQ90" s="675"/>
      <c r="BR90" s="675"/>
      <c r="BS90" s="675"/>
      <c r="BT90" s="675"/>
      <c r="BU90" s="676"/>
      <c r="BV90" s="1377">
        <f t="shared" si="7"/>
        <v>0</v>
      </c>
    </row>
    <row r="91" spans="3:74" s="1092" customFormat="1" ht="36" customHeight="1">
      <c r="C91" s="1091"/>
      <c r="D91" s="1452" t="s">
        <v>3384</v>
      </c>
      <c r="E91" s="216">
        <v>44497</v>
      </c>
      <c r="F91" s="1450" t="s">
        <v>3381</v>
      </c>
      <c r="G91" s="217" t="s">
        <v>2874</v>
      </c>
      <c r="H91" s="218" t="s">
        <v>2865</v>
      </c>
      <c r="I91" s="736" t="s">
        <v>2436</v>
      </c>
      <c r="J91" s="737" t="s">
        <v>2880</v>
      </c>
      <c r="K91" s="1297" t="s">
        <v>2881</v>
      </c>
      <c r="L91" s="1273" t="s">
        <v>87</v>
      </c>
      <c r="M91" s="1276"/>
      <c r="N91" s="832" t="s">
        <v>3382</v>
      </c>
      <c r="O91" s="871"/>
      <c r="P91" s="872"/>
      <c r="Q91" s="219" t="s">
        <v>3021</v>
      </c>
      <c r="R91" s="220"/>
      <c r="S91" s="660"/>
      <c r="T91" s="226">
        <v>230</v>
      </c>
      <c r="U91" s="1305">
        <v>50.6</v>
      </c>
      <c r="V91" s="1375">
        <f t="shared" si="5"/>
        <v>280.60000000000002</v>
      </c>
      <c r="W91" s="220"/>
      <c r="X91" s="684"/>
      <c r="Y91" s="738"/>
      <c r="Z91" s="221"/>
      <c r="AA91" s="221"/>
      <c r="AB91" s="862" t="s">
        <v>92</v>
      </c>
      <c r="AC91" s="222" t="s">
        <v>3383</v>
      </c>
      <c r="AD91" s="1288"/>
      <c r="AE91" s="1300"/>
      <c r="AF91" s="1290"/>
      <c r="AG91" s="1291"/>
      <c r="AH91" s="232" t="s">
        <v>3463</v>
      </c>
      <c r="AI91" s="224" t="s">
        <v>3460</v>
      </c>
      <c r="AJ91" s="368" t="s">
        <v>3458</v>
      </c>
      <c r="AK91" s="225" t="s">
        <v>92</v>
      </c>
      <c r="AL91" s="226">
        <v>230</v>
      </c>
      <c r="AM91" s="1305">
        <v>50.6</v>
      </c>
      <c r="AN91" s="1376">
        <f t="shared" si="6"/>
        <v>280.60000000000002</v>
      </c>
      <c r="AO91" s="733"/>
      <c r="AP91" s="586"/>
      <c r="AQ91" s="1249"/>
      <c r="AR91" s="1427"/>
      <c r="AS91" s="1428"/>
      <c r="AT91" s="1429"/>
      <c r="AU91" s="227"/>
      <c r="AV91" s="1430"/>
      <c r="AW91" s="1431"/>
      <c r="AX91" s="1432"/>
      <c r="AY91" s="235"/>
      <c r="AZ91" s="236"/>
      <c r="BA91" s="230"/>
      <c r="BB91" s="231"/>
      <c r="BC91" s="659"/>
      <c r="BD91" s="230"/>
      <c r="BE91" s="231"/>
      <c r="BF91" s="573"/>
      <c r="BG91" s="651"/>
      <c r="BH91" s="573"/>
      <c r="BI91" s="651"/>
      <c r="BJ91" s="573"/>
      <c r="BK91" s="651"/>
      <c r="BL91" s="573"/>
      <c r="BM91" s="651"/>
      <c r="BN91" s="638"/>
      <c r="BO91" s="670"/>
      <c r="BP91" s="675"/>
      <c r="BQ91" s="675"/>
      <c r="BR91" s="675"/>
      <c r="BS91" s="675"/>
      <c r="BT91" s="675"/>
      <c r="BU91" s="676"/>
      <c r="BV91" s="1377">
        <f t="shared" si="7"/>
        <v>0</v>
      </c>
    </row>
    <row r="92" spans="3:74" s="1092" customFormat="1" ht="36" customHeight="1">
      <c r="C92" s="1091"/>
      <c r="D92" s="1452" t="s">
        <v>3391</v>
      </c>
      <c r="E92" s="216">
        <v>44506</v>
      </c>
      <c r="F92" s="1450" t="s">
        <v>3392</v>
      </c>
      <c r="G92" s="217" t="s">
        <v>600</v>
      </c>
      <c r="H92" s="218" t="s">
        <v>2817</v>
      </c>
      <c r="I92" s="736" t="s">
        <v>2436</v>
      </c>
      <c r="J92" s="737" t="s">
        <v>2880</v>
      </c>
      <c r="K92" s="1297" t="s">
        <v>3062</v>
      </c>
      <c r="L92" s="1273" t="s">
        <v>1701</v>
      </c>
      <c r="M92" s="1276"/>
      <c r="N92" s="832" t="s">
        <v>3393</v>
      </c>
      <c r="O92" s="871"/>
      <c r="P92" s="872"/>
      <c r="Q92" s="219" t="s">
        <v>2910</v>
      </c>
      <c r="R92" s="220"/>
      <c r="S92" s="660"/>
      <c r="T92" s="226">
        <v>78</v>
      </c>
      <c r="U92" s="1305">
        <v>17.16</v>
      </c>
      <c r="V92" s="1375">
        <f t="shared" ref="V92" si="10">SUM(T92:U92)</f>
        <v>95.16</v>
      </c>
      <c r="W92" s="220"/>
      <c r="X92" s="684"/>
      <c r="Y92" s="738"/>
      <c r="Z92" s="221"/>
      <c r="AA92" s="221"/>
      <c r="AB92" s="862" t="s">
        <v>92</v>
      </c>
      <c r="AC92" s="222" t="s">
        <v>3085</v>
      </c>
      <c r="AD92" s="1288"/>
      <c r="AE92" s="1300"/>
      <c r="AF92" s="1290"/>
      <c r="AG92" s="1291"/>
      <c r="AH92" s="232" t="s">
        <v>3399</v>
      </c>
      <c r="AI92" s="224" t="s">
        <v>3394</v>
      </c>
      <c r="AJ92" s="368" t="s">
        <v>3388</v>
      </c>
      <c r="AK92" s="225" t="s">
        <v>92</v>
      </c>
      <c r="AL92" s="226">
        <v>78</v>
      </c>
      <c r="AM92" s="1326">
        <v>17.16</v>
      </c>
      <c r="AN92" s="1376">
        <f t="shared" si="6"/>
        <v>95.16</v>
      </c>
      <c r="AO92" s="733"/>
      <c r="AP92" s="586"/>
      <c r="AQ92" s="1249"/>
      <c r="AR92" s="1427"/>
      <c r="AS92" s="1428"/>
      <c r="AT92" s="1429"/>
      <c r="AU92" s="227"/>
      <c r="AV92" s="1430"/>
      <c r="AW92" s="1431"/>
      <c r="AX92" s="1432"/>
      <c r="AY92" s="235"/>
      <c r="AZ92" s="236"/>
      <c r="BA92" s="230"/>
      <c r="BB92" s="231"/>
      <c r="BC92" s="659"/>
      <c r="BD92" s="230"/>
      <c r="BE92" s="231"/>
      <c r="BF92" s="573"/>
      <c r="BG92" s="651"/>
      <c r="BH92" s="573"/>
      <c r="BI92" s="651"/>
      <c r="BJ92" s="573"/>
      <c r="BK92" s="651"/>
      <c r="BL92" s="573"/>
      <c r="BM92" s="651"/>
      <c r="BN92" s="638"/>
      <c r="BO92" s="670"/>
      <c r="BP92" s="675"/>
      <c r="BQ92" s="675"/>
      <c r="BR92" s="675"/>
      <c r="BS92" s="675"/>
      <c r="BT92" s="675"/>
      <c r="BU92" s="676"/>
      <c r="BV92" s="1377">
        <f t="shared" si="7"/>
        <v>0</v>
      </c>
    </row>
    <row r="93" spans="3:74" s="1092" customFormat="1" ht="36" customHeight="1">
      <c r="C93" s="1091"/>
      <c r="D93" s="1452" t="s">
        <v>3404</v>
      </c>
      <c r="E93" s="216">
        <v>44509</v>
      </c>
      <c r="F93" s="1450" t="s">
        <v>3408</v>
      </c>
      <c r="G93" s="217" t="s">
        <v>600</v>
      </c>
      <c r="H93" s="218" t="s">
        <v>2817</v>
      </c>
      <c r="I93" s="736" t="s">
        <v>2436</v>
      </c>
      <c r="J93" s="737" t="s">
        <v>2880</v>
      </c>
      <c r="K93" s="1297" t="s">
        <v>3062</v>
      </c>
      <c r="L93" s="1273" t="s">
        <v>1701</v>
      </c>
      <c r="M93" s="1276"/>
      <c r="N93" s="1450" t="s">
        <v>3413</v>
      </c>
      <c r="O93" s="871"/>
      <c r="P93" s="872"/>
      <c r="Q93" s="219" t="s">
        <v>3407</v>
      </c>
      <c r="R93" s="220"/>
      <c r="S93" s="660"/>
      <c r="T93" s="226">
        <v>2500</v>
      </c>
      <c r="U93" s="1305">
        <v>0</v>
      </c>
      <c r="V93" s="1375">
        <f t="shared" si="5"/>
        <v>2500</v>
      </c>
      <c r="W93" s="220"/>
      <c r="X93" s="684"/>
      <c r="Y93" s="738"/>
      <c r="Z93" s="221"/>
      <c r="AA93" s="221"/>
      <c r="AB93" s="862" t="s">
        <v>92</v>
      </c>
      <c r="AC93" s="222" t="s">
        <v>3433</v>
      </c>
      <c r="AD93" s="1288"/>
      <c r="AE93" s="1300"/>
      <c r="AF93" s="1290"/>
      <c r="AG93" s="1291"/>
      <c r="AH93" s="232"/>
      <c r="AI93" s="224" t="s">
        <v>3540</v>
      </c>
      <c r="AJ93" s="368" t="s">
        <v>3529</v>
      </c>
      <c r="AK93" s="225" t="s">
        <v>92</v>
      </c>
      <c r="AL93" s="226">
        <v>2500</v>
      </c>
      <c r="AM93" s="1326">
        <v>0</v>
      </c>
      <c r="AN93" s="1376">
        <f t="shared" si="6"/>
        <v>2500</v>
      </c>
      <c r="AO93" s="733"/>
      <c r="AP93" s="586"/>
      <c r="AQ93" s="1249"/>
      <c r="AR93" s="1427"/>
      <c r="AS93" s="1428"/>
      <c r="AT93" s="1429"/>
      <c r="AU93" s="227"/>
      <c r="AV93" s="1430"/>
      <c r="AW93" s="1431"/>
      <c r="AX93" s="1432"/>
      <c r="AY93" s="235"/>
      <c r="AZ93" s="236" t="s">
        <v>3541</v>
      </c>
      <c r="BA93" s="230"/>
      <c r="BB93" s="231"/>
      <c r="BC93" s="659"/>
      <c r="BD93" s="230"/>
      <c r="BE93" s="231"/>
      <c r="BF93" s="573"/>
      <c r="BG93" s="651"/>
      <c r="BH93" s="573"/>
      <c r="BI93" s="651"/>
      <c r="BJ93" s="573"/>
      <c r="BK93" s="651"/>
      <c r="BL93" s="573"/>
      <c r="BM93" s="651"/>
      <c r="BN93" s="638"/>
      <c r="BO93" s="670"/>
      <c r="BP93" s="675"/>
      <c r="BQ93" s="675"/>
      <c r="BR93" s="675"/>
      <c r="BS93" s="675"/>
      <c r="BT93" s="675"/>
      <c r="BU93" s="676"/>
      <c r="BV93" s="1377">
        <f t="shared" si="7"/>
        <v>0</v>
      </c>
    </row>
    <row r="94" spans="3:74" s="1092" customFormat="1" ht="36" customHeight="1">
      <c r="C94" s="1091"/>
      <c r="D94" s="1452" t="s">
        <v>3405</v>
      </c>
      <c r="E94" s="216">
        <v>44509</v>
      </c>
      <c r="F94" s="1450" t="s">
        <v>3409</v>
      </c>
      <c r="G94" s="217" t="s">
        <v>600</v>
      </c>
      <c r="H94" s="218" t="s">
        <v>2817</v>
      </c>
      <c r="I94" s="736" t="s">
        <v>2436</v>
      </c>
      <c r="J94" s="737" t="s">
        <v>2880</v>
      </c>
      <c r="K94" s="1297" t="s">
        <v>3062</v>
      </c>
      <c r="L94" s="1273" t="s">
        <v>1701</v>
      </c>
      <c r="M94" s="1276"/>
      <c r="N94" s="1450" t="s">
        <v>3412</v>
      </c>
      <c r="O94" s="871"/>
      <c r="P94" s="872"/>
      <c r="Q94" s="219" t="s">
        <v>3407</v>
      </c>
      <c r="R94" s="220"/>
      <c r="S94" s="660"/>
      <c r="T94" s="226">
        <v>2080</v>
      </c>
      <c r="U94" s="1305">
        <v>0</v>
      </c>
      <c r="V94" s="1375">
        <f t="shared" si="5"/>
        <v>2080</v>
      </c>
      <c r="W94" s="220"/>
      <c r="X94" s="684"/>
      <c r="Y94" s="738"/>
      <c r="Z94" s="221"/>
      <c r="AA94" s="221"/>
      <c r="AB94" s="862" t="s">
        <v>92</v>
      </c>
      <c r="AC94" s="222" t="s">
        <v>3434</v>
      </c>
      <c r="AD94" s="1288"/>
      <c r="AE94" s="1300"/>
      <c r="AF94" s="1290" t="s">
        <v>3536</v>
      </c>
      <c r="AG94" s="1291" t="s">
        <v>3537</v>
      </c>
      <c r="AH94" s="232" t="s">
        <v>3538</v>
      </c>
      <c r="AI94" s="224" t="s">
        <v>3533</v>
      </c>
      <c r="AJ94" s="368" t="s">
        <v>3534</v>
      </c>
      <c r="AK94" s="225" t="s">
        <v>92</v>
      </c>
      <c r="AL94" s="226">
        <v>1443</v>
      </c>
      <c r="AM94" s="1326">
        <v>0</v>
      </c>
      <c r="AN94" s="1376">
        <f t="shared" si="6"/>
        <v>1443</v>
      </c>
      <c r="AO94" s="733" t="s">
        <v>2241</v>
      </c>
      <c r="AP94" s="586"/>
      <c r="AQ94" s="1249"/>
      <c r="AR94" s="1427"/>
      <c r="AS94" s="1428"/>
      <c r="AT94" s="1429"/>
      <c r="AU94" s="227"/>
      <c r="AV94" s="1430"/>
      <c r="AW94" s="1431"/>
      <c r="AX94" s="1432"/>
      <c r="AY94" s="235"/>
      <c r="AZ94" s="236" t="s">
        <v>3535</v>
      </c>
      <c r="BA94" s="230"/>
      <c r="BB94" s="231"/>
      <c r="BC94" s="659"/>
      <c r="BD94" s="230"/>
      <c r="BE94" s="231"/>
      <c r="BF94" s="573"/>
      <c r="BG94" s="651"/>
      <c r="BH94" s="573"/>
      <c r="BI94" s="651"/>
      <c r="BJ94" s="573"/>
      <c r="BK94" s="651"/>
      <c r="BL94" s="573"/>
      <c r="BM94" s="651"/>
      <c r="BN94" s="638"/>
      <c r="BO94" s="670"/>
      <c r="BP94" s="675"/>
      <c r="BQ94" s="675"/>
      <c r="BR94" s="675"/>
      <c r="BS94" s="675"/>
      <c r="BT94" s="675"/>
      <c r="BU94" s="676"/>
      <c r="BV94" s="1377">
        <f t="shared" si="7"/>
        <v>0</v>
      </c>
    </row>
    <row r="95" spans="3:74" s="1092" customFormat="1" ht="36" customHeight="1">
      <c r="C95" s="1091"/>
      <c r="D95" s="1452" t="s">
        <v>3406</v>
      </c>
      <c r="E95" s="216">
        <v>44509</v>
      </c>
      <c r="F95" s="1450" t="s">
        <v>3410</v>
      </c>
      <c r="G95" s="217" t="s">
        <v>600</v>
      </c>
      <c r="H95" s="218" t="s">
        <v>2817</v>
      </c>
      <c r="I95" s="736" t="s">
        <v>2436</v>
      </c>
      <c r="J95" s="737" t="s">
        <v>2880</v>
      </c>
      <c r="K95" s="1297" t="s">
        <v>3062</v>
      </c>
      <c r="L95" s="1273" t="s">
        <v>1701</v>
      </c>
      <c r="M95" s="1276"/>
      <c r="N95" s="1450" t="s">
        <v>3411</v>
      </c>
      <c r="O95" s="871"/>
      <c r="P95" s="872"/>
      <c r="Q95" s="219" t="s">
        <v>3407</v>
      </c>
      <c r="R95" s="220"/>
      <c r="S95" s="660"/>
      <c r="T95" s="226">
        <v>2080</v>
      </c>
      <c r="U95" s="1305">
        <v>104</v>
      </c>
      <c r="V95" s="1375">
        <f t="shared" si="5"/>
        <v>2184</v>
      </c>
      <c r="W95" s="220"/>
      <c r="X95" s="684"/>
      <c r="Y95" s="738"/>
      <c r="Z95" s="221"/>
      <c r="AA95" s="221"/>
      <c r="AB95" s="862" t="s">
        <v>92</v>
      </c>
      <c r="AC95" s="222" t="s">
        <v>3435</v>
      </c>
      <c r="AD95" s="1288"/>
      <c r="AE95" s="1300"/>
      <c r="AF95" s="1290" t="s">
        <v>3529</v>
      </c>
      <c r="AG95" s="1291" t="s">
        <v>3530</v>
      </c>
      <c r="AH95" s="232" t="s">
        <v>3526</v>
      </c>
      <c r="AI95" s="224" t="s">
        <v>3527</v>
      </c>
      <c r="AJ95" s="368" t="s">
        <v>3528</v>
      </c>
      <c r="AK95" s="225" t="s">
        <v>92</v>
      </c>
      <c r="AL95" s="226">
        <v>2080</v>
      </c>
      <c r="AM95" s="1305">
        <v>104</v>
      </c>
      <c r="AN95" s="1376">
        <f t="shared" si="6"/>
        <v>2184</v>
      </c>
      <c r="AO95" s="733" t="s">
        <v>2229</v>
      </c>
      <c r="AP95" s="586"/>
      <c r="AQ95" s="1249"/>
      <c r="AR95" s="1427"/>
      <c r="AS95" s="1428"/>
      <c r="AT95" s="1429"/>
      <c r="AU95" s="227"/>
      <c r="AV95" s="1430"/>
      <c r="AW95" s="1431"/>
      <c r="AX95" s="1432"/>
      <c r="AY95" s="1459"/>
      <c r="AZ95" s="236" t="s">
        <v>3531</v>
      </c>
      <c r="BA95" s="230"/>
      <c r="BB95" s="1460" t="s">
        <v>3532</v>
      </c>
      <c r="BC95" s="659"/>
      <c r="BD95" s="230"/>
      <c r="BE95" s="231"/>
      <c r="BF95" s="573"/>
      <c r="BG95" s="651"/>
      <c r="BH95" s="573"/>
      <c r="BI95" s="651"/>
      <c r="BJ95" s="573"/>
      <c r="BK95" s="651"/>
      <c r="BL95" s="573"/>
      <c r="BM95" s="651"/>
      <c r="BN95" s="638"/>
      <c r="BO95" s="670"/>
      <c r="BP95" s="675"/>
      <c r="BQ95" s="675"/>
      <c r="BR95" s="675"/>
      <c r="BS95" s="675"/>
      <c r="BT95" s="675"/>
      <c r="BU95" s="676"/>
      <c r="BV95" s="1377">
        <f t="shared" si="7"/>
        <v>0</v>
      </c>
    </row>
    <row r="96" spans="3:74" s="1092" customFormat="1" ht="36" customHeight="1">
      <c r="C96" s="1091"/>
      <c r="D96" s="1452" t="s">
        <v>3415</v>
      </c>
      <c r="E96" s="216">
        <v>44511</v>
      </c>
      <c r="F96" s="1450" t="s">
        <v>3454</v>
      </c>
      <c r="G96" s="217" t="s">
        <v>600</v>
      </c>
      <c r="H96" s="218" t="s">
        <v>2817</v>
      </c>
      <c r="I96" s="736" t="s">
        <v>2436</v>
      </c>
      <c r="J96" s="737" t="s">
        <v>2880</v>
      </c>
      <c r="K96" s="1297" t="s">
        <v>3062</v>
      </c>
      <c r="L96" s="1273" t="s">
        <v>1701</v>
      </c>
      <c r="M96" s="1276"/>
      <c r="N96" s="1450" t="s">
        <v>3455</v>
      </c>
      <c r="O96" s="871"/>
      <c r="P96" s="872"/>
      <c r="Q96" s="219" t="s">
        <v>2943</v>
      </c>
      <c r="R96" s="220"/>
      <c r="S96" s="660"/>
      <c r="T96" s="226">
        <v>819.67</v>
      </c>
      <c r="U96" s="1305">
        <v>180.33</v>
      </c>
      <c r="V96" s="1375">
        <f t="shared" ref="V96:V97" si="11">SUM(T96:U96)</f>
        <v>1000</v>
      </c>
      <c r="W96" s="220"/>
      <c r="X96" s="684"/>
      <c r="Y96" s="738"/>
      <c r="Z96" s="221"/>
      <c r="AA96" s="221"/>
      <c r="AB96" s="862" t="s">
        <v>92</v>
      </c>
      <c r="AC96" s="222" t="s">
        <v>3416</v>
      </c>
      <c r="AD96" s="1288"/>
      <c r="AE96" s="1300"/>
      <c r="AF96" s="1290"/>
      <c r="AG96" s="1291"/>
      <c r="AH96" s="232" t="s">
        <v>3468</v>
      </c>
      <c r="AI96" s="224" t="s">
        <v>3466</v>
      </c>
      <c r="AJ96" s="368" t="s">
        <v>3467</v>
      </c>
      <c r="AK96" s="225" t="s">
        <v>92</v>
      </c>
      <c r="AL96" s="226">
        <v>819.67</v>
      </c>
      <c r="AM96" s="1326">
        <v>180.33</v>
      </c>
      <c r="AN96" s="1376">
        <f t="shared" si="6"/>
        <v>1000</v>
      </c>
      <c r="AO96" s="733"/>
      <c r="AP96" s="586"/>
      <c r="AQ96" s="1249"/>
      <c r="AR96" s="1427"/>
      <c r="AS96" s="1428"/>
      <c r="AT96" s="1429"/>
      <c r="AU96" s="227"/>
      <c r="AV96" s="1430"/>
      <c r="AW96" s="1431"/>
      <c r="AX96" s="1432"/>
      <c r="AY96" s="235"/>
      <c r="AZ96" s="236"/>
      <c r="BA96" s="230"/>
      <c r="BB96" s="231"/>
      <c r="BC96" s="659"/>
      <c r="BD96" s="230"/>
      <c r="BE96" s="231"/>
      <c r="BF96" s="573"/>
      <c r="BG96" s="651"/>
      <c r="BH96" s="573"/>
      <c r="BI96" s="651"/>
      <c r="BJ96" s="573"/>
      <c r="BK96" s="651"/>
      <c r="BL96" s="573"/>
      <c r="BM96" s="651"/>
      <c r="BN96" s="638"/>
      <c r="BO96" s="670"/>
      <c r="BP96" s="675"/>
      <c r="BQ96" s="675"/>
      <c r="BR96" s="675"/>
      <c r="BS96" s="675"/>
      <c r="BT96" s="675"/>
      <c r="BU96" s="676"/>
      <c r="BV96" s="1377">
        <f t="shared" si="7"/>
        <v>0</v>
      </c>
    </row>
    <row r="97" spans="3:74" s="1092" customFormat="1" ht="36" customHeight="1">
      <c r="C97" s="1091"/>
      <c r="D97" s="1452" t="s">
        <v>3417</v>
      </c>
      <c r="E97" s="216">
        <v>44513</v>
      </c>
      <c r="F97" s="1450" t="s">
        <v>3418</v>
      </c>
      <c r="G97" s="217" t="s">
        <v>600</v>
      </c>
      <c r="H97" s="218" t="s">
        <v>2867</v>
      </c>
      <c r="I97" s="736" t="s">
        <v>2436</v>
      </c>
      <c r="J97" s="737" t="s">
        <v>2880</v>
      </c>
      <c r="K97" s="1297" t="s">
        <v>3062</v>
      </c>
      <c r="L97" s="1273" t="s">
        <v>1701</v>
      </c>
      <c r="M97" s="1276"/>
      <c r="N97" s="832" t="s">
        <v>3419</v>
      </c>
      <c r="O97" s="871"/>
      <c r="P97" s="872"/>
      <c r="Q97" s="219" t="s">
        <v>2985</v>
      </c>
      <c r="R97" s="220"/>
      <c r="S97" s="660"/>
      <c r="T97" s="226">
        <v>1917.05</v>
      </c>
      <c r="U97" s="1305">
        <f>479.25+203.7</f>
        <v>682.95</v>
      </c>
      <c r="V97" s="1375">
        <f t="shared" si="11"/>
        <v>2600</v>
      </c>
      <c r="W97" s="220"/>
      <c r="X97" s="684"/>
      <c r="Y97" s="738"/>
      <c r="Z97" s="221"/>
      <c r="AA97" s="221"/>
      <c r="AB97" s="862" t="s">
        <v>92</v>
      </c>
      <c r="AC97" s="222" t="s">
        <v>3420</v>
      </c>
      <c r="AD97" s="1288"/>
      <c r="AE97" s="1300"/>
      <c r="AF97" s="1290"/>
      <c r="AG97" s="1291"/>
      <c r="AH97" s="232" t="s">
        <v>3524</v>
      </c>
      <c r="AI97" s="224" t="s">
        <v>3525</v>
      </c>
      <c r="AJ97" s="368"/>
      <c r="AK97" s="225" t="s">
        <v>92</v>
      </c>
      <c r="AL97" s="226">
        <v>1917.05</v>
      </c>
      <c r="AM97" s="1305">
        <f>479.25+203.7</f>
        <v>682.95</v>
      </c>
      <c r="AN97" s="1376">
        <f t="shared" ref="AN97" si="12">SUM(AL97:AM97)</f>
        <v>2600</v>
      </c>
      <c r="AO97" s="733"/>
      <c r="AP97" s="586"/>
      <c r="AQ97" s="1249"/>
      <c r="AR97" s="1427"/>
      <c r="AS97" s="1428"/>
      <c r="AT97" s="1429"/>
      <c r="AU97" s="227"/>
      <c r="AV97" s="1430"/>
      <c r="AW97" s="1431"/>
      <c r="AX97" s="1432"/>
      <c r="AY97" s="235"/>
      <c r="AZ97" s="236"/>
      <c r="BA97" s="230"/>
      <c r="BB97" s="231"/>
      <c r="BC97" s="659"/>
      <c r="BD97" s="230"/>
      <c r="BE97" s="231"/>
      <c r="BF97" s="573"/>
      <c r="BG97" s="651"/>
      <c r="BH97" s="573"/>
      <c r="BI97" s="651"/>
      <c r="BJ97" s="573"/>
      <c r="BK97" s="651"/>
      <c r="BL97" s="573"/>
      <c r="BM97" s="651"/>
      <c r="BN97" s="638"/>
      <c r="BO97" s="670"/>
      <c r="BP97" s="1454"/>
      <c r="BQ97" s="1454"/>
      <c r="BR97" s="1454"/>
      <c r="BS97" s="675"/>
      <c r="BT97" s="675"/>
      <c r="BU97" s="1455"/>
      <c r="BV97" s="1377">
        <f t="shared" si="7"/>
        <v>0</v>
      </c>
    </row>
    <row r="98" spans="3:74" s="1092" customFormat="1" ht="36" customHeight="1">
      <c r="C98" s="1091"/>
      <c r="D98" s="1452" t="s">
        <v>3421</v>
      </c>
      <c r="E98" s="216">
        <v>44513</v>
      </c>
      <c r="F98" s="1450" t="s">
        <v>3424</v>
      </c>
      <c r="G98" s="217" t="s">
        <v>600</v>
      </c>
      <c r="H98" s="218" t="s">
        <v>2817</v>
      </c>
      <c r="I98" s="736" t="s">
        <v>2436</v>
      </c>
      <c r="J98" s="737" t="s">
        <v>3425</v>
      </c>
      <c r="K98" s="1297" t="s">
        <v>3426</v>
      </c>
      <c r="L98" s="1273" t="s">
        <v>1701</v>
      </c>
      <c r="M98" s="1276"/>
      <c r="N98" s="1450" t="s">
        <v>3427</v>
      </c>
      <c r="O98" s="871"/>
      <c r="P98" s="872"/>
      <c r="Q98" s="219" t="s">
        <v>2939</v>
      </c>
      <c r="R98" s="220"/>
      <c r="S98" s="660"/>
      <c r="T98" s="226">
        <v>150</v>
      </c>
      <c r="U98" s="1305">
        <v>0</v>
      </c>
      <c r="V98" s="1375">
        <f t="shared" si="5"/>
        <v>150</v>
      </c>
      <c r="W98" s="220"/>
      <c r="X98" s="684"/>
      <c r="Y98" s="738"/>
      <c r="Z98" s="221"/>
      <c r="AA98" s="221"/>
      <c r="AB98" s="862" t="s">
        <v>1188</v>
      </c>
      <c r="AC98" s="222"/>
      <c r="AD98" s="1288"/>
      <c r="AE98" s="1300"/>
      <c r="AF98" s="1290"/>
      <c r="AG98" s="1291"/>
      <c r="AH98" s="232" t="s">
        <v>3452</v>
      </c>
      <c r="AI98" s="224"/>
      <c r="AJ98" s="368"/>
      <c r="AK98" s="225"/>
      <c r="AL98" s="226">
        <v>150</v>
      </c>
      <c r="AM98" s="1326">
        <v>0</v>
      </c>
      <c r="AN98" s="1376">
        <f t="shared" si="6"/>
        <v>150</v>
      </c>
      <c r="AO98" s="733"/>
      <c r="AP98" s="586"/>
      <c r="AQ98" s="1249"/>
      <c r="AR98" s="1427"/>
      <c r="AS98" s="1428"/>
      <c r="AT98" s="1429"/>
      <c r="AU98" s="227"/>
      <c r="AV98" s="1430"/>
      <c r="AW98" s="1431"/>
      <c r="AX98" s="1432"/>
      <c r="AY98" s="235"/>
      <c r="AZ98" s="236"/>
      <c r="BA98" s="230"/>
      <c r="BB98" s="231"/>
      <c r="BC98" s="659"/>
      <c r="BD98" s="230"/>
      <c r="BE98" s="231"/>
      <c r="BF98" s="573"/>
      <c r="BG98" s="651"/>
      <c r="BH98" s="573"/>
      <c r="BI98" s="651"/>
      <c r="BJ98" s="573"/>
      <c r="BK98" s="651"/>
      <c r="BL98" s="573"/>
      <c r="BM98" s="651"/>
      <c r="BN98" s="638"/>
      <c r="BO98" s="670"/>
      <c r="BP98" s="675"/>
      <c r="BQ98" s="675"/>
      <c r="BR98" s="675"/>
      <c r="BS98" s="675"/>
      <c r="BT98" s="675"/>
      <c r="BU98" s="676"/>
      <c r="BV98" s="1377">
        <f t="shared" si="7"/>
        <v>0</v>
      </c>
    </row>
    <row r="99" spans="3:74" s="1092" customFormat="1" ht="36" customHeight="1">
      <c r="C99" s="1091"/>
      <c r="D99" s="1452" t="s">
        <v>3422</v>
      </c>
      <c r="E99" s="216">
        <v>44513</v>
      </c>
      <c r="F99" s="1450" t="s">
        <v>3430</v>
      </c>
      <c r="G99" s="217" t="s">
        <v>600</v>
      </c>
      <c r="H99" s="218" t="s">
        <v>2817</v>
      </c>
      <c r="I99" s="736" t="s">
        <v>2436</v>
      </c>
      <c r="J99" s="737" t="s">
        <v>3425</v>
      </c>
      <c r="K99" s="1297" t="s">
        <v>3426</v>
      </c>
      <c r="L99" s="1273" t="s">
        <v>1701</v>
      </c>
      <c r="M99" s="1276"/>
      <c r="N99" s="1450" t="s">
        <v>3429</v>
      </c>
      <c r="O99" s="871"/>
      <c r="P99" s="872"/>
      <c r="Q99" s="219" t="s">
        <v>3432</v>
      </c>
      <c r="R99" s="220"/>
      <c r="S99" s="660"/>
      <c r="T99" s="226">
        <v>2400</v>
      </c>
      <c r="U99" s="1305">
        <v>0</v>
      </c>
      <c r="V99" s="1375">
        <f t="shared" si="5"/>
        <v>2400</v>
      </c>
      <c r="W99" s="220"/>
      <c r="X99" s="684"/>
      <c r="Y99" s="738"/>
      <c r="Z99" s="221"/>
      <c r="AA99" s="221"/>
      <c r="AB99" s="862" t="s">
        <v>1188</v>
      </c>
      <c r="AC99" s="222"/>
      <c r="AD99" s="1288"/>
      <c r="AE99" s="1300"/>
      <c r="AF99" s="1290"/>
      <c r="AG99" s="1291"/>
      <c r="AH99" s="232"/>
      <c r="AI99" s="224"/>
      <c r="AJ99" s="368"/>
      <c r="AK99" s="225"/>
      <c r="AL99" s="226">
        <v>0</v>
      </c>
      <c r="AM99" s="1326">
        <v>0</v>
      </c>
      <c r="AN99" s="1376">
        <f t="shared" si="6"/>
        <v>0</v>
      </c>
      <c r="AO99" s="733"/>
      <c r="AP99" s="586"/>
      <c r="AQ99" s="1249"/>
      <c r="AR99" s="1427"/>
      <c r="AS99" s="1428"/>
      <c r="AT99" s="1429"/>
      <c r="AU99" s="227"/>
      <c r="AV99" s="1430"/>
      <c r="AW99" s="1431"/>
      <c r="AX99" s="1432"/>
      <c r="AY99" s="235"/>
      <c r="AZ99" s="236"/>
      <c r="BA99" s="230"/>
      <c r="BB99" s="231"/>
      <c r="BC99" s="659"/>
      <c r="BD99" s="230"/>
      <c r="BE99" s="231"/>
      <c r="BF99" s="573"/>
      <c r="BG99" s="651"/>
      <c r="BH99" s="573"/>
      <c r="BI99" s="651"/>
      <c r="BJ99" s="573"/>
      <c r="BK99" s="651"/>
      <c r="BL99" s="573"/>
      <c r="BM99" s="651"/>
      <c r="BN99" s="638"/>
      <c r="BO99" s="670"/>
      <c r="BP99" s="675"/>
      <c r="BQ99" s="675"/>
      <c r="BR99" s="675"/>
      <c r="BS99" s="675"/>
      <c r="BT99" s="675"/>
      <c r="BU99" s="676"/>
      <c r="BV99" s="1377">
        <f t="shared" si="7"/>
        <v>0</v>
      </c>
    </row>
    <row r="100" spans="3:74" s="1092" customFormat="1" ht="36" customHeight="1">
      <c r="C100" s="1091"/>
      <c r="D100" s="1452" t="s">
        <v>3423</v>
      </c>
      <c r="E100" s="216">
        <v>44513</v>
      </c>
      <c r="F100" s="1450" t="s">
        <v>3431</v>
      </c>
      <c r="G100" s="217" t="s">
        <v>600</v>
      </c>
      <c r="H100" s="218" t="s">
        <v>2817</v>
      </c>
      <c r="I100" s="736" t="s">
        <v>2436</v>
      </c>
      <c r="J100" s="737" t="s">
        <v>3425</v>
      </c>
      <c r="K100" s="1297" t="s">
        <v>3426</v>
      </c>
      <c r="L100" s="1273" t="s">
        <v>1701</v>
      </c>
      <c r="M100" s="1276"/>
      <c r="N100" s="1450" t="s">
        <v>3428</v>
      </c>
      <c r="O100" s="871"/>
      <c r="P100" s="872"/>
      <c r="Q100" s="219" t="s">
        <v>3432</v>
      </c>
      <c r="R100" s="220"/>
      <c r="S100" s="660"/>
      <c r="T100" s="226">
        <v>2400</v>
      </c>
      <c r="U100" s="1305">
        <v>0</v>
      </c>
      <c r="V100" s="1375">
        <f t="shared" si="5"/>
        <v>2400</v>
      </c>
      <c r="W100" s="220"/>
      <c r="X100" s="684"/>
      <c r="Y100" s="738"/>
      <c r="Z100" s="221"/>
      <c r="AA100" s="221"/>
      <c r="AB100" s="862" t="s">
        <v>1188</v>
      </c>
      <c r="AC100" s="222"/>
      <c r="AD100" s="1288"/>
      <c r="AE100" s="1300"/>
      <c r="AF100" s="1290"/>
      <c r="AG100" s="1291"/>
      <c r="AH100" s="232"/>
      <c r="AI100" s="224"/>
      <c r="AJ100" s="368"/>
      <c r="AK100" s="225"/>
      <c r="AL100" s="226">
        <v>0</v>
      </c>
      <c r="AM100" s="1326">
        <v>0</v>
      </c>
      <c r="AN100" s="1376">
        <f t="shared" si="6"/>
        <v>0</v>
      </c>
      <c r="AO100" s="733"/>
      <c r="AP100" s="586"/>
      <c r="AQ100" s="1249"/>
      <c r="AR100" s="1427"/>
      <c r="AS100" s="1428"/>
      <c r="AT100" s="1429"/>
      <c r="AU100" s="227"/>
      <c r="AV100" s="1430"/>
      <c r="AW100" s="1431"/>
      <c r="AX100" s="1432"/>
      <c r="AY100" s="235"/>
      <c r="AZ100" s="236"/>
      <c r="BA100" s="230"/>
      <c r="BB100" s="231"/>
      <c r="BC100" s="659"/>
      <c r="BD100" s="230"/>
      <c r="BE100" s="231"/>
      <c r="BF100" s="573"/>
      <c r="BG100" s="651"/>
      <c r="BH100" s="573"/>
      <c r="BI100" s="651"/>
      <c r="BJ100" s="573"/>
      <c r="BK100" s="651"/>
      <c r="BL100" s="573"/>
      <c r="BM100" s="651"/>
      <c r="BN100" s="638"/>
      <c r="BO100" s="670"/>
      <c r="BP100" s="675"/>
      <c r="BQ100" s="675"/>
      <c r="BR100" s="675"/>
      <c r="BS100" s="675"/>
      <c r="BT100" s="675"/>
      <c r="BU100" s="676"/>
      <c r="BV100" s="1377">
        <f t="shared" si="7"/>
        <v>0</v>
      </c>
    </row>
    <row r="101" spans="3:74" s="1092" customFormat="1" ht="36" customHeight="1">
      <c r="C101" s="1091"/>
      <c r="D101" s="1452" t="s">
        <v>3436</v>
      </c>
      <c r="E101" s="216">
        <v>44515</v>
      </c>
      <c r="F101" s="1450" t="s">
        <v>3437</v>
      </c>
      <c r="G101" s="217" t="s">
        <v>600</v>
      </c>
      <c r="H101" s="218" t="s">
        <v>2817</v>
      </c>
      <c r="I101" s="736" t="s">
        <v>2436</v>
      </c>
      <c r="J101" s="737" t="s">
        <v>2880</v>
      </c>
      <c r="K101" s="1297" t="s">
        <v>3062</v>
      </c>
      <c r="L101" s="1273" t="s">
        <v>1701</v>
      </c>
      <c r="M101" s="1276"/>
      <c r="N101" s="1450" t="s">
        <v>3438</v>
      </c>
      <c r="O101" s="871"/>
      <c r="P101" s="872"/>
      <c r="Q101" s="219" t="s">
        <v>2883</v>
      </c>
      <c r="R101" s="220"/>
      <c r="S101" s="660"/>
      <c r="T101" s="226">
        <v>2100</v>
      </c>
      <c r="U101" s="1305">
        <v>462</v>
      </c>
      <c r="V101" s="1375">
        <f t="shared" si="5"/>
        <v>2562</v>
      </c>
      <c r="W101" s="220"/>
      <c r="X101" s="684"/>
      <c r="Y101" s="738"/>
      <c r="Z101" s="221"/>
      <c r="AA101" s="221"/>
      <c r="AB101" s="862" t="s">
        <v>92</v>
      </c>
      <c r="AC101" s="222" t="s">
        <v>3439</v>
      </c>
      <c r="AD101" s="1288"/>
      <c r="AE101" s="1300"/>
      <c r="AF101" s="1290"/>
      <c r="AG101" s="1291"/>
      <c r="AH101" s="232" t="s">
        <v>3265</v>
      </c>
      <c r="AI101" s="224" t="s">
        <v>3517</v>
      </c>
      <c r="AJ101" s="368" t="s">
        <v>3518</v>
      </c>
      <c r="AK101" s="225"/>
      <c r="AL101" s="226">
        <v>2100</v>
      </c>
      <c r="AM101" s="1326">
        <v>462</v>
      </c>
      <c r="AN101" s="1376">
        <f t="shared" si="6"/>
        <v>2562</v>
      </c>
      <c r="AO101" s="733"/>
      <c r="AP101" s="586"/>
      <c r="AQ101" s="1249"/>
      <c r="AR101" s="1427"/>
      <c r="AS101" s="1428"/>
      <c r="AT101" s="1429"/>
      <c r="AU101" s="227"/>
      <c r="AV101" s="1430"/>
      <c r="AW101" s="1431"/>
      <c r="AX101" s="1432"/>
      <c r="AY101" s="235"/>
      <c r="AZ101" s="236"/>
      <c r="BA101" s="230"/>
      <c r="BB101" s="231"/>
      <c r="BC101" s="659"/>
      <c r="BD101" s="230"/>
      <c r="BE101" s="231"/>
      <c r="BF101" s="573"/>
      <c r="BG101" s="651"/>
      <c r="BH101" s="573"/>
      <c r="BI101" s="651"/>
      <c r="BJ101" s="573"/>
      <c r="BK101" s="651"/>
      <c r="BL101" s="573"/>
      <c r="BM101" s="651"/>
      <c r="BN101" s="638"/>
      <c r="BO101" s="670"/>
      <c r="BP101" s="675"/>
      <c r="BQ101" s="675"/>
      <c r="BR101" s="675"/>
      <c r="BS101" s="675"/>
      <c r="BT101" s="675"/>
      <c r="BU101" s="676"/>
      <c r="BV101" s="1377">
        <f t="shared" si="7"/>
        <v>0</v>
      </c>
    </row>
    <row r="102" spans="3:74" s="1092" customFormat="1" ht="36" customHeight="1">
      <c r="C102" s="1091"/>
      <c r="D102" s="1452" t="s">
        <v>3440</v>
      </c>
      <c r="E102" s="216">
        <v>44515</v>
      </c>
      <c r="F102" s="1450" t="s">
        <v>3456</v>
      </c>
      <c r="G102" s="217" t="s">
        <v>2876</v>
      </c>
      <c r="H102" s="218" t="s">
        <v>2867</v>
      </c>
      <c r="I102" s="736" t="s">
        <v>2436</v>
      </c>
      <c r="J102" s="737" t="s">
        <v>2880</v>
      </c>
      <c r="K102" s="1297" t="s">
        <v>2897</v>
      </c>
      <c r="L102" s="1273" t="s">
        <v>87</v>
      </c>
      <c r="M102" s="1276"/>
      <c r="N102" s="832" t="s">
        <v>3441</v>
      </c>
      <c r="O102" s="871"/>
      <c r="P102" s="872"/>
      <c r="Q102" s="219" t="s">
        <v>2985</v>
      </c>
      <c r="R102" s="220"/>
      <c r="S102" s="660"/>
      <c r="T102" s="226">
        <v>19</v>
      </c>
      <c r="U102" s="1305">
        <v>4.18</v>
      </c>
      <c r="V102" s="1375">
        <f t="shared" si="5"/>
        <v>23.18</v>
      </c>
      <c r="W102" s="220"/>
      <c r="X102" s="684"/>
      <c r="Y102" s="738"/>
      <c r="Z102" s="221"/>
      <c r="AA102" s="221"/>
      <c r="AB102" s="862" t="s">
        <v>92</v>
      </c>
      <c r="AC102" s="222" t="s">
        <v>3443</v>
      </c>
      <c r="AD102" s="1288"/>
      <c r="AE102" s="1300"/>
      <c r="AF102" s="1290"/>
      <c r="AG102" s="1291"/>
      <c r="AH102" s="232" t="s">
        <v>3505</v>
      </c>
      <c r="AI102" s="224" t="s">
        <v>3503</v>
      </c>
      <c r="AJ102" s="368" t="s">
        <v>3504</v>
      </c>
      <c r="AK102" s="225"/>
      <c r="AL102" s="226">
        <v>19</v>
      </c>
      <c r="AM102" s="1305">
        <v>4.18</v>
      </c>
      <c r="AN102" s="1376">
        <f t="shared" si="6"/>
        <v>23.18</v>
      </c>
      <c r="AO102" s="733"/>
      <c r="AP102" s="586"/>
      <c r="AQ102" s="1249"/>
      <c r="AR102" s="1427"/>
      <c r="AS102" s="1428"/>
      <c r="AT102" s="1429"/>
      <c r="AU102" s="227"/>
      <c r="AV102" s="1430"/>
      <c r="AW102" s="1431"/>
      <c r="AX102" s="1432"/>
      <c r="AY102" s="235"/>
      <c r="AZ102" s="236"/>
      <c r="BA102" s="230"/>
      <c r="BB102" s="231"/>
      <c r="BC102" s="659"/>
      <c r="BD102" s="230"/>
      <c r="BE102" s="231"/>
      <c r="BF102" s="573"/>
      <c r="BG102" s="651"/>
      <c r="BH102" s="573"/>
      <c r="BI102" s="651"/>
      <c r="BJ102" s="573"/>
      <c r="BK102" s="651"/>
      <c r="BL102" s="573"/>
      <c r="BM102" s="651"/>
      <c r="BN102" s="638"/>
      <c r="BO102" s="670"/>
      <c r="BP102" s="675"/>
      <c r="BQ102" s="675"/>
      <c r="BR102" s="675"/>
      <c r="BS102" s="675"/>
      <c r="BT102" s="675"/>
      <c r="BU102" s="676"/>
      <c r="BV102" s="1377">
        <f t="shared" si="7"/>
        <v>0</v>
      </c>
    </row>
    <row r="103" spans="3:74" s="1092" customFormat="1" ht="36" customHeight="1">
      <c r="C103" s="1091"/>
      <c r="D103" s="1452" t="s">
        <v>3442</v>
      </c>
      <c r="E103" s="216">
        <v>44515</v>
      </c>
      <c r="F103" s="1450" t="s">
        <v>3064</v>
      </c>
      <c r="G103" s="217" t="s">
        <v>2873</v>
      </c>
      <c r="H103" s="218" t="s">
        <v>2863</v>
      </c>
      <c r="I103" s="736" t="s">
        <v>2436</v>
      </c>
      <c r="J103" s="737" t="s">
        <v>2880</v>
      </c>
      <c r="K103" s="1297" t="s">
        <v>2897</v>
      </c>
      <c r="L103" s="1273" t="s">
        <v>87</v>
      </c>
      <c r="M103" s="1276"/>
      <c r="N103" s="832" t="s">
        <v>3067</v>
      </c>
      <c r="O103" s="871"/>
      <c r="P103" s="872"/>
      <c r="Q103" s="219" t="s">
        <v>3016</v>
      </c>
      <c r="R103" s="220"/>
      <c r="S103" s="660"/>
      <c r="T103" s="226">
        <v>138.66999999999999</v>
      </c>
      <c r="U103" s="1305">
        <v>30.51</v>
      </c>
      <c r="V103" s="1375">
        <f t="shared" si="5"/>
        <v>169.17999999999998</v>
      </c>
      <c r="W103" s="220"/>
      <c r="X103" s="684"/>
      <c r="Y103" s="738"/>
      <c r="Z103" s="221"/>
      <c r="AA103" s="221"/>
      <c r="AB103" s="862" t="s">
        <v>92</v>
      </c>
      <c r="AC103" s="222" t="s">
        <v>3068</v>
      </c>
      <c r="AD103" s="1288"/>
      <c r="AE103" s="1300"/>
      <c r="AF103" s="1290"/>
      <c r="AG103" s="1291"/>
      <c r="AH103" s="232" t="s">
        <v>3453</v>
      </c>
      <c r="AI103" s="224" t="s">
        <v>3444</v>
      </c>
      <c r="AJ103" s="368" t="s">
        <v>3445</v>
      </c>
      <c r="AK103" s="225"/>
      <c r="AL103" s="226">
        <v>138.66999999999999</v>
      </c>
      <c r="AM103" s="1305">
        <v>30.51</v>
      </c>
      <c r="AN103" s="1376">
        <f t="shared" si="6"/>
        <v>169.17999999999998</v>
      </c>
      <c r="AO103" s="733"/>
      <c r="AP103" s="586"/>
      <c r="AQ103" s="1249"/>
      <c r="AR103" s="1427"/>
      <c r="AS103" s="1428"/>
      <c r="AT103" s="1429"/>
      <c r="AU103" s="227"/>
      <c r="AV103" s="1430"/>
      <c r="AW103" s="1431"/>
      <c r="AX103" s="1432"/>
      <c r="AY103" s="235"/>
      <c r="AZ103" s="236"/>
      <c r="BA103" s="230"/>
      <c r="BB103" s="231"/>
      <c r="BC103" s="659"/>
      <c r="BD103" s="230"/>
      <c r="BE103" s="231"/>
      <c r="BF103" s="573"/>
      <c r="BG103" s="651"/>
      <c r="BH103" s="573"/>
      <c r="BI103" s="651"/>
      <c r="BJ103" s="573"/>
      <c r="BK103" s="651"/>
      <c r="BL103" s="573"/>
      <c r="BM103" s="651"/>
      <c r="BN103" s="638"/>
      <c r="BO103" s="670"/>
      <c r="BP103" s="675"/>
      <c r="BQ103" s="675"/>
      <c r="BR103" s="675"/>
      <c r="BS103" s="675"/>
      <c r="BT103" s="675"/>
      <c r="BU103" s="676"/>
      <c r="BV103" s="1377">
        <f t="shared" si="7"/>
        <v>0</v>
      </c>
    </row>
    <row r="104" spans="3:74" s="1092" customFormat="1" ht="36" customHeight="1">
      <c r="C104" s="1091"/>
      <c r="D104" s="1452" t="s">
        <v>3461</v>
      </c>
      <c r="E104" s="216">
        <v>44523</v>
      </c>
      <c r="F104" s="1450" t="s">
        <v>3492</v>
      </c>
      <c r="G104" s="217" t="s">
        <v>600</v>
      </c>
      <c r="H104" s="218" t="s">
        <v>2817</v>
      </c>
      <c r="I104" s="736" t="s">
        <v>2436</v>
      </c>
      <c r="J104" s="737" t="s">
        <v>2880</v>
      </c>
      <c r="K104" s="1297" t="s">
        <v>2897</v>
      </c>
      <c r="L104" s="1273" t="s">
        <v>1701</v>
      </c>
      <c r="M104" s="1276"/>
      <c r="N104" s="1450" t="s">
        <v>3493</v>
      </c>
      <c r="O104" s="871"/>
      <c r="P104" s="872"/>
      <c r="Q104" s="219" t="s">
        <v>2910</v>
      </c>
      <c r="R104" s="220"/>
      <c r="S104" s="660"/>
      <c r="T104" s="226">
        <v>250</v>
      </c>
      <c r="U104" s="1305">
        <v>55</v>
      </c>
      <c r="V104" s="1375">
        <f t="shared" si="5"/>
        <v>305</v>
      </c>
      <c r="W104" s="220"/>
      <c r="X104" s="684"/>
      <c r="Y104" s="738"/>
      <c r="Z104" s="221"/>
      <c r="AA104" s="221"/>
      <c r="AB104" s="862" t="s">
        <v>92</v>
      </c>
      <c r="AC104" s="222" t="s">
        <v>3462</v>
      </c>
      <c r="AD104" s="1288"/>
      <c r="AE104" s="1300"/>
      <c r="AF104" s="1290"/>
      <c r="AG104" s="1291"/>
      <c r="AH104" s="232" t="s">
        <v>3501</v>
      </c>
      <c r="AI104" s="224" t="s">
        <v>3502</v>
      </c>
      <c r="AJ104" s="368" t="s">
        <v>3499</v>
      </c>
      <c r="AK104" s="225"/>
      <c r="AL104" s="226">
        <v>250</v>
      </c>
      <c r="AM104" s="1305">
        <v>55</v>
      </c>
      <c r="AN104" s="1376">
        <f t="shared" si="6"/>
        <v>305</v>
      </c>
      <c r="AO104" s="733"/>
      <c r="AP104" s="586"/>
      <c r="AQ104" s="1249"/>
      <c r="AR104" s="1427"/>
      <c r="AS104" s="1428"/>
      <c r="AT104" s="1429"/>
      <c r="AU104" s="227"/>
      <c r="AV104" s="1430"/>
      <c r="AW104" s="1431"/>
      <c r="AX104" s="1432"/>
      <c r="AY104" s="235"/>
      <c r="AZ104" s="236"/>
      <c r="BA104" s="230"/>
      <c r="BB104" s="231"/>
      <c r="BC104" s="659"/>
      <c r="BD104" s="230"/>
      <c r="BE104" s="231"/>
      <c r="BF104" s="573"/>
      <c r="BG104" s="651"/>
      <c r="BH104" s="573"/>
      <c r="BI104" s="651"/>
      <c r="BJ104" s="573"/>
      <c r="BK104" s="651"/>
      <c r="BL104" s="573"/>
      <c r="BM104" s="651"/>
      <c r="BN104" s="638"/>
      <c r="BO104" s="670"/>
      <c r="BP104" s="675"/>
      <c r="BQ104" s="675"/>
      <c r="BR104" s="675"/>
      <c r="BS104" s="675"/>
      <c r="BT104" s="675"/>
      <c r="BU104" s="676"/>
      <c r="BV104" s="1377">
        <f t="shared" si="7"/>
        <v>0</v>
      </c>
    </row>
    <row r="105" spans="3:74" s="1092" customFormat="1" ht="36" customHeight="1">
      <c r="C105" s="1091"/>
      <c r="D105" s="1452" t="s">
        <v>3469</v>
      </c>
      <c r="E105" s="216">
        <v>44524</v>
      </c>
      <c r="F105" s="1450" t="s">
        <v>3470</v>
      </c>
      <c r="G105" s="217" t="s">
        <v>2877</v>
      </c>
      <c r="H105" s="218" t="s">
        <v>2868</v>
      </c>
      <c r="I105" s="736" t="s">
        <v>2436</v>
      </c>
      <c r="J105" s="737" t="s">
        <v>2880</v>
      </c>
      <c r="K105" s="1297" t="s">
        <v>2897</v>
      </c>
      <c r="L105" s="1273" t="s">
        <v>87</v>
      </c>
      <c r="M105" s="1276"/>
      <c r="N105" s="1450" t="s">
        <v>3471</v>
      </c>
      <c r="O105" s="871"/>
      <c r="P105" s="872"/>
      <c r="Q105" s="219" t="s">
        <v>3031</v>
      </c>
      <c r="R105" s="220"/>
      <c r="S105" s="660"/>
      <c r="T105" s="226">
        <v>130</v>
      </c>
      <c r="U105" s="1305">
        <v>28.6</v>
      </c>
      <c r="V105" s="1375">
        <f t="shared" si="5"/>
        <v>158.6</v>
      </c>
      <c r="W105" s="220"/>
      <c r="X105" s="684"/>
      <c r="Y105" s="738"/>
      <c r="Z105" s="221"/>
      <c r="AA105" s="221"/>
      <c r="AB105" s="862" t="s">
        <v>92</v>
      </c>
      <c r="AC105" s="222" t="s">
        <v>3472</v>
      </c>
      <c r="AD105" s="1288"/>
      <c r="AE105" s="1300"/>
      <c r="AF105" s="1290"/>
      <c r="AG105" s="1291"/>
      <c r="AH105" s="232" t="s">
        <v>3515</v>
      </c>
      <c r="AI105" s="224" t="s">
        <v>3516</v>
      </c>
      <c r="AJ105" s="368" t="s">
        <v>3512</v>
      </c>
      <c r="AK105" s="225"/>
      <c r="AL105" s="226">
        <v>130</v>
      </c>
      <c r="AM105" s="1326">
        <v>28.6</v>
      </c>
      <c r="AN105" s="1376">
        <f t="shared" si="6"/>
        <v>158.6</v>
      </c>
      <c r="AO105" s="733"/>
      <c r="AP105" s="586"/>
      <c r="AQ105" s="1249"/>
      <c r="AR105" s="1427"/>
      <c r="AS105" s="1428"/>
      <c r="AT105" s="1429"/>
      <c r="AU105" s="227"/>
      <c r="AV105" s="1430"/>
      <c r="AW105" s="1431"/>
      <c r="AX105" s="1432"/>
      <c r="AY105" s="235"/>
      <c r="AZ105" s="236"/>
      <c r="BA105" s="230"/>
      <c r="BB105" s="231"/>
      <c r="BC105" s="659"/>
      <c r="BD105" s="230"/>
      <c r="BE105" s="231"/>
      <c r="BF105" s="573"/>
      <c r="BG105" s="651"/>
      <c r="BH105" s="573"/>
      <c r="BI105" s="651"/>
      <c r="BJ105" s="573"/>
      <c r="BK105" s="651"/>
      <c r="BL105" s="573"/>
      <c r="BM105" s="651"/>
      <c r="BN105" s="638"/>
      <c r="BO105" s="670"/>
      <c r="BP105" s="675"/>
      <c r="BQ105" s="675"/>
      <c r="BR105" s="675"/>
      <c r="BS105" s="675"/>
      <c r="BT105" s="675"/>
      <c r="BU105" s="676"/>
      <c r="BV105" s="1377">
        <f t="shared" si="7"/>
        <v>0</v>
      </c>
    </row>
    <row r="106" spans="3:74" s="1092" customFormat="1" ht="36" customHeight="1">
      <c r="C106" s="1091"/>
      <c r="D106" s="1452" t="s">
        <v>3473</v>
      </c>
      <c r="E106" s="216">
        <v>44537</v>
      </c>
      <c r="F106" s="1450" t="s">
        <v>3483</v>
      </c>
      <c r="G106" s="217" t="s">
        <v>150</v>
      </c>
      <c r="H106" s="218" t="s">
        <v>1407</v>
      </c>
      <c r="I106" s="736" t="s">
        <v>2436</v>
      </c>
      <c r="J106" s="737" t="s">
        <v>569</v>
      </c>
      <c r="K106" s="1453" t="s">
        <v>1651</v>
      </c>
      <c r="L106" s="1273" t="s">
        <v>1701</v>
      </c>
      <c r="M106" s="1456"/>
      <c r="N106" s="832" t="s">
        <v>3482</v>
      </c>
      <c r="O106" s="1457"/>
      <c r="P106" s="1458"/>
      <c r="Q106" s="219" t="s">
        <v>3481</v>
      </c>
      <c r="R106" s="220"/>
      <c r="S106" s="660"/>
      <c r="T106" s="226">
        <v>1625</v>
      </c>
      <c r="U106" s="1305">
        <v>357.5</v>
      </c>
      <c r="V106" s="1375">
        <f t="shared" si="5"/>
        <v>1982.5</v>
      </c>
      <c r="W106" s="220"/>
      <c r="X106" s="684"/>
      <c r="Y106" s="738"/>
      <c r="Z106" s="221"/>
      <c r="AA106" s="221"/>
      <c r="AB106" s="862" t="s">
        <v>92</v>
      </c>
      <c r="AC106" s="222" t="s">
        <v>3489</v>
      </c>
      <c r="AD106" s="1288"/>
      <c r="AE106" s="1300"/>
      <c r="AF106" s="1290"/>
      <c r="AG106" s="1291"/>
      <c r="AH106" s="232" t="s">
        <v>3519</v>
      </c>
      <c r="AI106" s="224" t="s">
        <v>3520</v>
      </c>
      <c r="AJ106" s="368" t="s">
        <v>3521</v>
      </c>
      <c r="AK106" s="225"/>
      <c r="AL106" s="226">
        <v>1625</v>
      </c>
      <c r="AM106" s="1326">
        <v>357.5</v>
      </c>
      <c r="AN106" s="1376">
        <f t="shared" si="6"/>
        <v>1982.5</v>
      </c>
      <c r="AO106" s="733"/>
      <c r="AP106" s="586"/>
      <c r="AQ106" s="1249"/>
      <c r="AR106" s="1427"/>
      <c r="AS106" s="1428"/>
      <c r="AT106" s="1429"/>
      <c r="AU106" s="227"/>
      <c r="AV106" s="1430"/>
      <c r="AW106" s="1431"/>
      <c r="AX106" s="1432"/>
      <c r="AY106" s="235"/>
      <c r="AZ106" s="236"/>
      <c r="BA106" s="230"/>
      <c r="BB106" s="231"/>
      <c r="BC106" s="659"/>
      <c r="BD106" s="230"/>
      <c r="BE106" s="231"/>
      <c r="BF106" s="573"/>
      <c r="BG106" s="651"/>
      <c r="BH106" s="573"/>
      <c r="BI106" s="651"/>
      <c r="BJ106" s="573"/>
      <c r="BK106" s="651"/>
      <c r="BL106" s="573"/>
      <c r="BM106" s="651"/>
      <c r="BN106" s="638"/>
      <c r="BO106" s="670"/>
      <c r="BP106" s="675"/>
      <c r="BQ106" s="675"/>
      <c r="BR106" s="675"/>
      <c r="BS106" s="675"/>
      <c r="BT106" s="675"/>
      <c r="BU106" s="676"/>
      <c r="BV106" s="1377">
        <f t="shared" si="7"/>
        <v>0</v>
      </c>
    </row>
    <row r="107" spans="3:74" s="1092" customFormat="1" ht="36" customHeight="1">
      <c r="C107" s="1091"/>
      <c r="D107" s="1452" t="s">
        <v>3474</v>
      </c>
      <c r="E107" s="216">
        <v>44537</v>
      </c>
      <c r="F107" s="1450" t="s">
        <v>3484</v>
      </c>
      <c r="G107" s="217" t="s">
        <v>600</v>
      </c>
      <c r="H107" s="218" t="s">
        <v>2884</v>
      </c>
      <c r="I107" s="736" t="s">
        <v>2436</v>
      </c>
      <c r="J107" s="737" t="s">
        <v>2885</v>
      </c>
      <c r="K107" s="1297" t="s">
        <v>2886</v>
      </c>
      <c r="L107" s="1273" t="s">
        <v>1701</v>
      </c>
      <c r="M107" s="1276"/>
      <c r="N107" s="832" t="s">
        <v>3485</v>
      </c>
      <c r="O107" s="871"/>
      <c r="P107" s="872"/>
      <c r="Q107" s="219" t="s">
        <v>2883</v>
      </c>
      <c r="R107" s="220"/>
      <c r="S107" s="660"/>
      <c r="T107" s="226">
        <v>379.51</v>
      </c>
      <c r="U107" s="1305">
        <f>T107*22/100</f>
        <v>83.492199999999997</v>
      </c>
      <c r="V107" s="1375">
        <f t="shared" si="5"/>
        <v>463.00220000000002</v>
      </c>
      <c r="W107" s="220"/>
      <c r="X107" s="684"/>
      <c r="Y107" s="738"/>
      <c r="Z107" s="221"/>
      <c r="AA107" s="221"/>
      <c r="AB107" s="862" t="s">
        <v>92</v>
      </c>
      <c r="AC107" s="222" t="s">
        <v>3490</v>
      </c>
      <c r="AD107" s="1288"/>
      <c r="AE107" s="1300"/>
      <c r="AF107" s="1290"/>
      <c r="AG107" s="1291"/>
      <c r="AH107" s="232" t="s">
        <v>3561</v>
      </c>
      <c r="AI107" s="224" t="s">
        <v>3559</v>
      </c>
      <c r="AJ107" s="368" t="s">
        <v>3560</v>
      </c>
      <c r="AK107" s="225"/>
      <c r="AL107" s="226">
        <v>379.51</v>
      </c>
      <c r="AM107" s="1326">
        <f>AL107*22/100</f>
        <v>83.492199999999997</v>
      </c>
      <c r="AN107" s="1376">
        <f t="shared" si="6"/>
        <v>463.00220000000002</v>
      </c>
      <c r="AO107" s="733"/>
      <c r="AP107" s="586"/>
      <c r="AQ107" s="1249"/>
      <c r="AR107" s="1427"/>
      <c r="AS107" s="1428"/>
      <c r="AT107" s="1429"/>
      <c r="AU107" s="227"/>
      <c r="AV107" s="1430"/>
      <c r="AW107" s="1431"/>
      <c r="AX107" s="1432"/>
      <c r="AY107" s="235"/>
      <c r="AZ107" s="236"/>
      <c r="BA107" s="230"/>
      <c r="BB107" s="231"/>
      <c r="BC107" s="659"/>
      <c r="BD107" s="230"/>
      <c r="BE107" s="231"/>
      <c r="BF107" s="573"/>
      <c r="BG107" s="651"/>
      <c r="BH107" s="573"/>
      <c r="BI107" s="651"/>
      <c r="BJ107" s="573"/>
      <c r="BK107" s="651"/>
      <c r="BL107" s="573"/>
      <c r="BM107" s="651"/>
      <c r="BN107" s="638"/>
      <c r="BO107" s="670"/>
      <c r="BP107" s="675"/>
      <c r="BQ107" s="675"/>
      <c r="BR107" s="675"/>
      <c r="BS107" s="675"/>
      <c r="BT107" s="675"/>
      <c r="BU107" s="676"/>
      <c r="BV107" s="1377">
        <f t="shared" si="7"/>
        <v>0</v>
      </c>
    </row>
    <row r="108" spans="3:74" s="1092" customFormat="1" ht="36" customHeight="1">
      <c r="C108" s="1091"/>
      <c r="D108" s="1452" t="s">
        <v>443</v>
      </c>
      <c r="E108" s="216">
        <v>44537</v>
      </c>
      <c r="F108" s="1450" t="s">
        <v>3480</v>
      </c>
      <c r="G108" s="217" t="s">
        <v>600</v>
      </c>
      <c r="H108" s="218" t="s">
        <v>1407</v>
      </c>
      <c r="I108" s="736" t="s">
        <v>2436</v>
      </c>
      <c r="J108" s="737" t="s">
        <v>2880</v>
      </c>
      <c r="K108" s="1297" t="s">
        <v>3062</v>
      </c>
      <c r="L108" s="1273" t="s">
        <v>1701</v>
      </c>
      <c r="M108" s="1276"/>
      <c r="N108" s="832" t="s">
        <v>3477</v>
      </c>
      <c r="O108" s="871"/>
      <c r="P108" s="872"/>
      <c r="Q108" s="219" t="s">
        <v>2883</v>
      </c>
      <c r="R108" s="220"/>
      <c r="S108" s="660"/>
      <c r="T108" s="226">
        <v>482</v>
      </c>
      <c r="U108" s="1305">
        <v>106.04</v>
      </c>
      <c r="V108" s="1375">
        <f t="shared" si="5"/>
        <v>588.04</v>
      </c>
      <c r="W108" s="220"/>
      <c r="X108" s="684"/>
      <c r="Y108" s="738"/>
      <c r="Z108" s="221"/>
      <c r="AA108" s="221"/>
      <c r="AB108" s="862" t="s">
        <v>92</v>
      </c>
      <c r="AC108" s="222" t="s">
        <v>3146</v>
      </c>
      <c r="AD108" s="1288"/>
      <c r="AE108" s="1300"/>
      <c r="AF108" s="1290"/>
      <c r="AG108" s="1291"/>
      <c r="AH108" s="232" t="s">
        <v>3508</v>
      </c>
      <c r="AI108" s="224" t="s">
        <v>3509</v>
      </c>
      <c r="AJ108" s="368" t="s">
        <v>3499</v>
      </c>
      <c r="AK108" s="225"/>
      <c r="AL108" s="226">
        <v>482</v>
      </c>
      <c r="AM108" s="1326">
        <v>106.04</v>
      </c>
      <c r="AN108" s="1376">
        <f t="shared" si="6"/>
        <v>588.04</v>
      </c>
      <c r="AO108" s="733"/>
      <c r="AP108" s="586"/>
      <c r="AQ108" s="1249"/>
      <c r="AR108" s="1427"/>
      <c r="AS108" s="1428"/>
      <c r="AT108" s="1429"/>
      <c r="AU108" s="227"/>
      <c r="AV108" s="1430"/>
      <c r="AW108" s="1431"/>
      <c r="AX108" s="1432"/>
      <c r="AY108" s="235"/>
      <c r="AZ108" s="236"/>
      <c r="BA108" s="230"/>
      <c r="BB108" s="231"/>
      <c r="BC108" s="659"/>
      <c r="BD108" s="230"/>
      <c r="BE108" s="231"/>
      <c r="BF108" s="573"/>
      <c r="BG108" s="651"/>
      <c r="BH108" s="573"/>
      <c r="BI108" s="651"/>
      <c r="BJ108" s="573"/>
      <c r="BK108" s="651"/>
      <c r="BL108" s="573"/>
      <c r="BM108" s="651"/>
      <c r="BN108" s="638"/>
      <c r="BO108" s="670"/>
      <c r="BP108" s="675"/>
      <c r="BQ108" s="675"/>
      <c r="BR108" s="675"/>
      <c r="BS108" s="675"/>
      <c r="BT108" s="675"/>
      <c r="BU108" s="676"/>
      <c r="BV108" s="1377">
        <f t="shared" si="7"/>
        <v>0</v>
      </c>
    </row>
    <row r="109" spans="3:74" s="1092" customFormat="1" ht="36" customHeight="1">
      <c r="C109" s="1091"/>
      <c r="D109" s="1452" t="s">
        <v>732</v>
      </c>
      <c r="E109" s="216">
        <v>44537</v>
      </c>
      <c r="F109" s="1450" t="s">
        <v>3486</v>
      </c>
      <c r="G109" s="217" t="s">
        <v>600</v>
      </c>
      <c r="H109" s="218" t="s">
        <v>1407</v>
      </c>
      <c r="I109" s="736" t="s">
        <v>2436</v>
      </c>
      <c r="J109" s="737" t="s">
        <v>2880</v>
      </c>
      <c r="K109" s="1297" t="s">
        <v>3062</v>
      </c>
      <c r="L109" s="1273" t="s">
        <v>1701</v>
      </c>
      <c r="M109" s="1276"/>
      <c r="N109" s="832" t="s">
        <v>3487</v>
      </c>
      <c r="O109" s="871"/>
      <c r="P109" s="872"/>
      <c r="Q109" s="219" t="s">
        <v>2883</v>
      </c>
      <c r="R109" s="220"/>
      <c r="S109" s="660"/>
      <c r="T109" s="226">
        <v>2904</v>
      </c>
      <c r="U109" s="1305">
        <v>638.88</v>
      </c>
      <c r="V109" s="1375">
        <f t="shared" si="5"/>
        <v>3542.88</v>
      </c>
      <c r="W109" s="220"/>
      <c r="X109" s="684"/>
      <c r="Y109" s="738"/>
      <c r="Z109" s="221"/>
      <c r="AA109" s="221"/>
      <c r="AB109" s="862" t="s">
        <v>92</v>
      </c>
      <c r="AC109" s="222" t="s">
        <v>3491</v>
      </c>
      <c r="AD109" s="1288"/>
      <c r="AE109" s="1300"/>
      <c r="AF109" s="1290"/>
      <c r="AG109" s="1291"/>
      <c r="AH109" s="232" t="s">
        <v>3557</v>
      </c>
      <c r="AI109" s="224" t="s">
        <v>3571</v>
      </c>
      <c r="AJ109" s="368" t="s">
        <v>3572</v>
      </c>
      <c r="AK109" s="225"/>
      <c r="AL109" s="226">
        <f>484+484+484</f>
        <v>1452</v>
      </c>
      <c r="AM109" s="1326">
        <f>AL109*22/100</f>
        <v>319.44</v>
      </c>
      <c r="AN109" s="1376">
        <f t="shared" si="6"/>
        <v>1771.44</v>
      </c>
      <c r="AO109" s="733"/>
      <c r="AP109" s="586"/>
      <c r="AQ109" s="1249"/>
      <c r="AR109" s="1427"/>
      <c r="AS109" s="1428"/>
      <c r="AT109" s="1429"/>
      <c r="AU109" s="227"/>
      <c r="AV109" s="1430"/>
      <c r="AW109" s="1431"/>
      <c r="AX109" s="1432"/>
      <c r="AY109" s="235"/>
      <c r="AZ109" s="236" t="s">
        <v>3573</v>
      </c>
      <c r="BA109" s="230"/>
      <c r="BB109" s="1460" t="s">
        <v>3574</v>
      </c>
      <c r="BC109" s="659"/>
      <c r="BD109" s="230"/>
      <c r="BE109" s="231"/>
      <c r="BF109" s="573"/>
      <c r="BG109" s="651"/>
      <c r="BH109" s="573"/>
      <c r="BI109" s="651"/>
      <c r="BJ109" s="573"/>
      <c r="BK109" s="651"/>
      <c r="BL109" s="573"/>
      <c r="BM109" s="651"/>
      <c r="BN109" s="638"/>
      <c r="BO109" s="670"/>
      <c r="BP109" s="675"/>
      <c r="BQ109" s="675"/>
      <c r="BR109" s="675"/>
      <c r="BS109" s="675"/>
      <c r="BT109" s="675"/>
      <c r="BU109" s="676"/>
      <c r="BV109" s="1377">
        <f t="shared" si="7"/>
        <v>0</v>
      </c>
    </row>
    <row r="110" spans="3:74" s="1092" customFormat="1" ht="36" customHeight="1">
      <c r="C110" s="1091"/>
      <c r="D110" s="1452" t="s">
        <v>3475</v>
      </c>
      <c r="E110" s="216">
        <v>44539</v>
      </c>
      <c r="F110" s="1450" t="s">
        <v>3478</v>
      </c>
      <c r="G110" s="217" t="s">
        <v>150</v>
      </c>
      <c r="H110" s="218" t="s">
        <v>1407</v>
      </c>
      <c r="I110" s="736" t="s">
        <v>2436</v>
      </c>
      <c r="J110" s="737" t="s">
        <v>2880</v>
      </c>
      <c r="K110" s="1297" t="s">
        <v>2881</v>
      </c>
      <c r="L110" s="1273" t="s">
        <v>1701</v>
      </c>
      <c r="M110" s="1276"/>
      <c r="N110" s="832" t="s">
        <v>3479</v>
      </c>
      <c r="O110" s="871"/>
      <c r="P110" s="872"/>
      <c r="Q110" s="219" t="s">
        <v>2883</v>
      </c>
      <c r="R110" s="220"/>
      <c r="S110" s="660"/>
      <c r="T110" s="226">
        <v>5.46</v>
      </c>
      <c r="U110" s="1305">
        <v>0</v>
      </c>
      <c r="V110" s="1375">
        <f t="shared" si="5"/>
        <v>5.46</v>
      </c>
      <c r="W110" s="220"/>
      <c r="X110" s="684"/>
      <c r="Y110" s="738"/>
      <c r="Z110" s="221"/>
      <c r="AA110" s="221"/>
      <c r="AB110" s="862" t="s">
        <v>92</v>
      </c>
      <c r="AC110" s="222" t="s">
        <v>2974</v>
      </c>
      <c r="AD110" s="1288"/>
      <c r="AE110" s="1300"/>
      <c r="AF110" s="1290"/>
      <c r="AG110" s="1291"/>
      <c r="AH110" s="232" t="s">
        <v>3495</v>
      </c>
      <c r="AI110" s="224" t="s">
        <v>3496</v>
      </c>
      <c r="AJ110" s="368" t="s">
        <v>3497</v>
      </c>
      <c r="AK110" s="225"/>
      <c r="AL110" s="226">
        <v>5.46</v>
      </c>
      <c r="AM110" s="1326">
        <v>0</v>
      </c>
      <c r="AN110" s="1376">
        <f t="shared" si="6"/>
        <v>5.46</v>
      </c>
      <c r="AO110" s="733"/>
      <c r="AP110" s="586"/>
      <c r="AQ110" s="1249"/>
      <c r="AR110" s="1427"/>
      <c r="AS110" s="1428"/>
      <c r="AT110" s="1429"/>
      <c r="AU110" s="227"/>
      <c r="AV110" s="1430"/>
      <c r="AW110" s="1431"/>
      <c r="AX110" s="1432"/>
      <c r="AY110" s="235"/>
      <c r="AZ110" s="236"/>
      <c r="BA110" s="230"/>
      <c r="BB110" s="231"/>
      <c r="BC110" s="659"/>
      <c r="BD110" s="230"/>
      <c r="BE110" s="231"/>
      <c r="BF110" s="573"/>
      <c r="BG110" s="651"/>
      <c r="BH110" s="573"/>
      <c r="BI110" s="651"/>
      <c r="BJ110" s="573"/>
      <c r="BK110" s="651"/>
      <c r="BL110" s="573"/>
      <c r="BM110" s="651"/>
      <c r="BN110" s="638"/>
      <c r="BO110" s="670"/>
      <c r="BP110" s="675"/>
      <c r="BQ110" s="675"/>
      <c r="BR110" s="675"/>
      <c r="BS110" s="675"/>
      <c r="BT110" s="675"/>
      <c r="BU110" s="676"/>
      <c r="BV110" s="1377">
        <f t="shared" si="7"/>
        <v>0</v>
      </c>
    </row>
    <row r="111" spans="3:74" s="1092" customFormat="1" ht="36" customHeight="1">
      <c r="C111" s="1091"/>
      <c r="D111" s="1452" t="s">
        <v>3476</v>
      </c>
      <c r="E111" s="216">
        <v>44539</v>
      </c>
      <c r="F111" s="1450" t="s">
        <v>3488</v>
      </c>
      <c r="G111" s="217" t="s">
        <v>600</v>
      </c>
      <c r="H111" s="218" t="s">
        <v>2817</v>
      </c>
      <c r="I111" s="736" t="s">
        <v>2436</v>
      </c>
      <c r="J111" s="737" t="s">
        <v>2880</v>
      </c>
      <c r="K111" s="1297" t="s">
        <v>2881</v>
      </c>
      <c r="L111" s="1273" t="s">
        <v>1701</v>
      </c>
      <c r="M111" s="1276"/>
      <c r="N111" s="832" t="s">
        <v>3494</v>
      </c>
      <c r="O111" s="871"/>
      <c r="P111" s="872"/>
      <c r="Q111" s="219" t="s">
        <v>2883</v>
      </c>
      <c r="R111" s="220"/>
      <c r="S111" s="660"/>
      <c r="T111" s="226">
        <v>1000</v>
      </c>
      <c r="U111" s="1305">
        <v>220</v>
      </c>
      <c r="V111" s="1375">
        <f t="shared" si="5"/>
        <v>1220</v>
      </c>
      <c r="W111" s="220"/>
      <c r="X111" s="684"/>
      <c r="Y111" s="738"/>
      <c r="Z111" s="221"/>
      <c r="AA111" s="221"/>
      <c r="AB111" s="862" t="s">
        <v>92</v>
      </c>
      <c r="AC111" s="222" t="s">
        <v>3542</v>
      </c>
      <c r="AD111" s="1288"/>
      <c r="AE111" s="1300"/>
      <c r="AF111" s="1290"/>
      <c r="AG111" s="1291"/>
      <c r="AH111" s="232" t="s">
        <v>3543</v>
      </c>
      <c r="AI111" s="224" t="s">
        <v>3553</v>
      </c>
      <c r="AJ111" s="368" t="s">
        <v>3554</v>
      </c>
      <c r="AK111" s="225"/>
      <c r="AL111" s="226">
        <v>1000</v>
      </c>
      <c r="AM111" s="1326">
        <v>220</v>
      </c>
      <c r="AN111" s="1376">
        <f t="shared" si="6"/>
        <v>1220</v>
      </c>
      <c r="AO111" s="733" t="s">
        <v>1028</v>
      </c>
      <c r="AP111" s="586" t="s">
        <v>92</v>
      </c>
      <c r="AQ111" s="1249"/>
      <c r="AR111" s="1427"/>
      <c r="AS111" s="1428"/>
      <c r="AT111" s="1429"/>
      <c r="AU111" s="227"/>
      <c r="AV111" s="1430"/>
      <c r="AW111" s="1431"/>
      <c r="AX111" s="1432"/>
      <c r="AY111" s="235"/>
      <c r="AZ111" s="236" t="s">
        <v>3555</v>
      </c>
      <c r="BA111" s="230"/>
      <c r="BB111" s="1460" t="s">
        <v>3556</v>
      </c>
      <c r="BC111" s="659"/>
      <c r="BD111" s="230"/>
      <c r="BE111" s="231"/>
      <c r="BF111" s="573"/>
      <c r="BG111" s="651"/>
      <c r="BH111" s="573"/>
      <c r="BI111" s="651"/>
      <c r="BJ111" s="573"/>
      <c r="BK111" s="651"/>
      <c r="BL111" s="573"/>
      <c r="BM111" s="651"/>
      <c r="BN111" s="638"/>
      <c r="BO111" s="670"/>
      <c r="BP111" s="675"/>
      <c r="BQ111" s="675"/>
      <c r="BR111" s="675"/>
      <c r="BS111" s="675"/>
      <c r="BT111" s="675"/>
      <c r="BU111" s="676"/>
      <c r="BV111" s="1377">
        <f t="shared" si="7"/>
        <v>0</v>
      </c>
    </row>
    <row r="112" spans="3:74" s="1092" customFormat="1" ht="36" customHeight="1">
      <c r="C112" s="1091"/>
      <c r="D112" s="1452"/>
      <c r="E112" s="216"/>
      <c r="F112" s="1450"/>
      <c r="G112" s="217"/>
      <c r="H112" s="218"/>
      <c r="I112" s="736"/>
      <c r="J112" s="737"/>
      <c r="K112" s="1297"/>
      <c r="L112" s="1273"/>
      <c r="M112" s="1276"/>
      <c r="N112" s="832"/>
      <c r="O112" s="871"/>
      <c r="P112" s="872"/>
      <c r="Q112" s="219"/>
      <c r="R112" s="220"/>
      <c r="S112" s="660"/>
      <c r="T112" s="226">
        <v>0</v>
      </c>
      <c r="U112" s="1305">
        <v>0</v>
      </c>
      <c r="V112" s="1375">
        <f t="shared" si="5"/>
        <v>0</v>
      </c>
      <c r="W112" s="220"/>
      <c r="X112" s="684"/>
      <c r="Y112" s="738"/>
      <c r="Z112" s="221"/>
      <c r="AA112" s="221"/>
      <c r="AB112" s="862"/>
      <c r="AC112" s="222"/>
      <c r="AD112" s="1288"/>
      <c r="AE112" s="1300"/>
      <c r="AF112" s="1290"/>
      <c r="AG112" s="1291"/>
      <c r="AH112" s="232"/>
      <c r="AI112" s="224"/>
      <c r="AJ112" s="368"/>
      <c r="AK112" s="225"/>
      <c r="AL112" s="226">
        <v>0</v>
      </c>
      <c r="AM112" s="1326">
        <v>0</v>
      </c>
      <c r="AN112" s="1376">
        <f t="shared" si="6"/>
        <v>0</v>
      </c>
      <c r="AO112" s="733"/>
      <c r="AP112" s="586"/>
      <c r="AQ112" s="1249"/>
      <c r="AR112" s="1427"/>
      <c r="AS112" s="1428"/>
      <c r="AT112" s="1429"/>
      <c r="AU112" s="227"/>
      <c r="AV112" s="1430"/>
      <c r="AW112" s="1431"/>
      <c r="AX112" s="1432"/>
      <c r="AY112" s="235"/>
      <c r="AZ112" s="236"/>
      <c r="BA112" s="230"/>
      <c r="BB112" s="231"/>
      <c r="BC112" s="659"/>
      <c r="BD112" s="230"/>
      <c r="BE112" s="231"/>
      <c r="BF112" s="573"/>
      <c r="BG112" s="651"/>
      <c r="BH112" s="573"/>
      <c r="BI112" s="651"/>
      <c r="BJ112" s="573"/>
      <c r="BK112" s="651"/>
      <c r="BL112" s="573"/>
      <c r="BM112" s="651"/>
      <c r="BN112" s="638"/>
      <c r="BO112" s="670"/>
      <c r="BP112" s="675"/>
      <c r="BQ112" s="675"/>
      <c r="BR112" s="675"/>
      <c r="BS112" s="675"/>
      <c r="BT112" s="675"/>
      <c r="BU112" s="676"/>
      <c r="BV112" s="1377">
        <f t="shared" si="7"/>
        <v>0</v>
      </c>
    </row>
    <row r="113" spans="3:74" s="1092" customFormat="1" ht="36" customHeight="1">
      <c r="C113" s="1091"/>
      <c r="D113" s="233"/>
      <c r="E113" s="216"/>
      <c r="F113" s="1331"/>
      <c r="G113" s="217"/>
      <c r="H113" s="218"/>
      <c r="I113" s="736"/>
      <c r="J113" s="737"/>
      <c r="K113" s="1297"/>
      <c r="L113" s="1273"/>
      <c r="M113" s="1276"/>
      <c r="N113" s="832"/>
      <c r="O113" s="871"/>
      <c r="P113" s="872"/>
      <c r="Q113" s="219"/>
      <c r="R113" s="220"/>
      <c r="S113" s="660"/>
      <c r="T113" s="226">
        <v>0</v>
      </c>
      <c r="U113" s="1305">
        <v>0</v>
      </c>
      <c r="V113" s="1375">
        <f t="shared" si="5"/>
        <v>0</v>
      </c>
      <c r="W113" s="220"/>
      <c r="X113" s="684"/>
      <c r="Y113" s="738"/>
      <c r="Z113" s="221"/>
      <c r="AA113" s="221"/>
      <c r="AB113" s="862"/>
      <c r="AC113" s="222"/>
      <c r="AD113" s="1288"/>
      <c r="AE113" s="1300"/>
      <c r="AF113" s="1290"/>
      <c r="AG113" s="1291"/>
      <c r="AH113" s="232"/>
      <c r="AI113" s="224"/>
      <c r="AJ113" s="368"/>
      <c r="AK113" s="225"/>
      <c r="AL113" s="226">
        <v>0</v>
      </c>
      <c r="AM113" s="1326">
        <v>0</v>
      </c>
      <c r="AN113" s="1376">
        <f t="shared" si="6"/>
        <v>0</v>
      </c>
      <c r="AO113" s="733"/>
      <c r="AP113" s="586"/>
      <c r="AQ113" s="1249"/>
      <c r="AR113" s="1427"/>
      <c r="AS113" s="1428"/>
      <c r="AT113" s="1429"/>
      <c r="AU113" s="227"/>
      <c r="AV113" s="1430"/>
      <c r="AW113" s="1431"/>
      <c r="AX113" s="1432"/>
      <c r="AY113" s="235"/>
      <c r="AZ113" s="236"/>
      <c r="BA113" s="230"/>
      <c r="BB113" s="231"/>
      <c r="BC113" s="659"/>
      <c r="BD113" s="230"/>
      <c r="BE113" s="231"/>
      <c r="BF113" s="573"/>
      <c r="BG113" s="651"/>
      <c r="BH113" s="573"/>
      <c r="BI113" s="651"/>
      <c r="BJ113" s="573"/>
      <c r="BK113" s="651"/>
      <c r="BL113" s="573"/>
      <c r="BM113" s="651"/>
      <c r="BN113" s="638"/>
      <c r="BO113" s="670"/>
      <c r="BP113" s="675"/>
      <c r="BQ113" s="675"/>
      <c r="BR113" s="675"/>
      <c r="BS113" s="675"/>
      <c r="BT113" s="675"/>
      <c r="BU113" s="676"/>
      <c r="BV113" s="1377">
        <f t="shared" si="7"/>
        <v>0</v>
      </c>
    </row>
    <row r="114" spans="3:74" s="1092" customFormat="1" ht="36" customHeight="1">
      <c r="C114" s="1091"/>
      <c r="D114" s="233"/>
      <c r="E114" s="216"/>
      <c r="F114" s="1331"/>
      <c r="G114" s="217"/>
      <c r="H114" s="218"/>
      <c r="I114" s="736"/>
      <c r="J114" s="737"/>
      <c r="K114" s="1297"/>
      <c r="L114" s="1273"/>
      <c r="M114" s="1276"/>
      <c r="N114" s="832"/>
      <c r="O114" s="871"/>
      <c r="P114" s="872"/>
      <c r="Q114" s="219"/>
      <c r="R114" s="220"/>
      <c r="S114" s="660"/>
      <c r="T114" s="226">
        <v>0</v>
      </c>
      <c r="U114" s="1305">
        <v>0</v>
      </c>
      <c r="V114" s="1375">
        <f t="shared" si="5"/>
        <v>0</v>
      </c>
      <c r="W114" s="220"/>
      <c r="X114" s="684"/>
      <c r="Y114" s="738"/>
      <c r="Z114" s="221"/>
      <c r="AA114" s="221"/>
      <c r="AB114" s="862"/>
      <c r="AC114" s="222"/>
      <c r="AD114" s="1288"/>
      <c r="AE114" s="1300"/>
      <c r="AF114" s="1290"/>
      <c r="AG114" s="1291"/>
      <c r="AH114" s="232"/>
      <c r="AI114" s="224"/>
      <c r="AJ114" s="368"/>
      <c r="AK114" s="225"/>
      <c r="AL114" s="226">
        <v>0</v>
      </c>
      <c r="AM114" s="1326">
        <v>0</v>
      </c>
      <c r="AN114" s="1376">
        <f t="shared" si="6"/>
        <v>0</v>
      </c>
      <c r="AO114" s="733"/>
      <c r="AP114" s="586"/>
      <c r="AQ114" s="1249"/>
      <c r="AR114" s="1427"/>
      <c r="AS114" s="1428"/>
      <c r="AT114" s="1429"/>
      <c r="AU114" s="227"/>
      <c r="AV114" s="1430"/>
      <c r="AW114" s="1431"/>
      <c r="AX114" s="1432"/>
      <c r="AY114" s="235"/>
      <c r="AZ114" s="236"/>
      <c r="BA114" s="230"/>
      <c r="BB114" s="231"/>
      <c r="BC114" s="659"/>
      <c r="BD114" s="230"/>
      <c r="BE114" s="231"/>
      <c r="BF114" s="573"/>
      <c r="BG114" s="651"/>
      <c r="BH114" s="573"/>
      <c r="BI114" s="651"/>
      <c r="BJ114" s="573"/>
      <c r="BK114" s="651"/>
      <c r="BL114" s="573"/>
      <c r="BM114" s="651"/>
      <c r="BN114" s="638"/>
      <c r="BO114" s="670"/>
      <c r="BP114" s="675"/>
      <c r="BQ114" s="675"/>
      <c r="BR114" s="675"/>
      <c r="BS114" s="675"/>
      <c r="BT114" s="675"/>
      <c r="BU114" s="676"/>
      <c r="BV114" s="1377">
        <f t="shared" si="7"/>
        <v>0</v>
      </c>
    </row>
    <row r="115" spans="3:74" s="1092" customFormat="1" ht="36" customHeight="1">
      <c r="C115" s="1091"/>
      <c r="D115" s="233"/>
      <c r="E115" s="216"/>
      <c r="F115" s="1331"/>
      <c r="G115" s="217"/>
      <c r="H115" s="218"/>
      <c r="I115" s="736"/>
      <c r="J115" s="737"/>
      <c r="K115" s="1297"/>
      <c r="L115" s="1273"/>
      <c r="M115" s="1276"/>
      <c r="N115" s="832"/>
      <c r="O115" s="871"/>
      <c r="P115" s="872"/>
      <c r="Q115" s="219"/>
      <c r="R115" s="220"/>
      <c r="S115" s="660"/>
      <c r="T115" s="226">
        <v>0</v>
      </c>
      <c r="U115" s="1305">
        <v>0</v>
      </c>
      <c r="V115" s="1375">
        <f t="shared" si="5"/>
        <v>0</v>
      </c>
      <c r="W115" s="220"/>
      <c r="X115" s="684"/>
      <c r="Y115" s="738"/>
      <c r="Z115" s="221"/>
      <c r="AA115" s="221"/>
      <c r="AB115" s="862"/>
      <c r="AC115" s="222"/>
      <c r="AD115" s="1288"/>
      <c r="AE115" s="1300"/>
      <c r="AF115" s="1290"/>
      <c r="AG115" s="1291"/>
      <c r="AH115" s="232"/>
      <c r="AI115" s="224"/>
      <c r="AJ115" s="368"/>
      <c r="AK115" s="225"/>
      <c r="AL115" s="226">
        <v>0</v>
      </c>
      <c r="AM115" s="1326">
        <v>0</v>
      </c>
      <c r="AN115" s="1376">
        <f t="shared" si="6"/>
        <v>0</v>
      </c>
      <c r="AO115" s="733"/>
      <c r="AP115" s="586"/>
      <c r="AQ115" s="1249"/>
      <c r="AR115" s="1427"/>
      <c r="AS115" s="1428"/>
      <c r="AT115" s="1429"/>
      <c r="AU115" s="227"/>
      <c r="AV115" s="1430"/>
      <c r="AW115" s="1431"/>
      <c r="AX115" s="1432"/>
      <c r="AY115" s="235"/>
      <c r="AZ115" s="236"/>
      <c r="BA115" s="230"/>
      <c r="BB115" s="231"/>
      <c r="BC115" s="659"/>
      <c r="BD115" s="230"/>
      <c r="BE115" s="231"/>
      <c r="BF115" s="573"/>
      <c r="BG115" s="651"/>
      <c r="BH115" s="573"/>
      <c r="BI115" s="651"/>
      <c r="BJ115" s="573"/>
      <c r="BK115" s="651"/>
      <c r="BL115" s="573"/>
      <c r="BM115" s="651"/>
      <c r="BN115" s="638"/>
      <c r="BO115" s="670"/>
      <c r="BP115" s="675"/>
      <c r="BQ115" s="675"/>
      <c r="BR115" s="675"/>
      <c r="BS115" s="675"/>
      <c r="BT115" s="675"/>
      <c r="BU115" s="676"/>
      <c r="BV115" s="1377">
        <f t="shared" si="7"/>
        <v>0</v>
      </c>
    </row>
    <row r="116" spans="3:74" s="1092" customFormat="1" ht="36" customHeight="1">
      <c r="C116" s="1091"/>
      <c r="D116" s="233"/>
      <c r="E116" s="216"/>
      <c r="F116" s="1331"/>
      <c r="G116" s="217"/>
      <c r="H116" s="218"/>
      <c r="I116" s="736"/>
      <c r="J116" s="737"/>
      <c r="K116" s="1297"/>
      <c r="L116" s="1273"/>
      <c r="M116" s="1276"/>
      <c r="N116" s="832"/>
      <c r="O116" s="871"/>
      <c r="P116" s="872"/>
      <c r="Q116" s="219"/>
      <c r="R116" s="220"/>
      <c r="S116" s="660"/>
      <c r="T116" s="226">
        <v>0</v>
      </c>
      <c r="U116" s="1305">
        <v>0</v>
      </c>
      <c r="V116" s="1375">
        <f t="shared" si="5"/>
        <v>0</v>
      </c>
      <c r="W116" s="220"/>
      <c r="X116" s="684"/>
      <c r="Y116" s="738"/>
      <c r="Z116" s="221"/>
      <c r="AA116" s="221"/>
      <c r="AB116" s="862"/>
      <c r="AC116" s="222"/>
      <c r="AD116" s="1288"/>
      <c r="AE116" s="1300"/>
      <c r="AF116" s="1290"/>
      <c r="AG116" s="1291"/>
      <c r="AH116" s="232"/>
      <c r="AI116" s="224"/>
      <c r="AJ116" s="368"/>
      <c r="AK116" s="225"/>
      <c r="AL116" s="226">
        <v>0</v>
      </c>
      <c r="AM116" s="1326">
        <v>0</v>
      </c>
      <c r="AN116" s="1376">
        <f t="shared" si="6"/>
        <v>0</v>
      </c>
      <c r="AO116" s="733"/>
      <c r="AP116" s="586"/>
      <c r="AQ116" s="1249"/>
      <c r="AR116" s="1427"/>
      <c r="AS116" s="1428"/>
      <c r="AT116" s="1429"/>
      <c r="AU116" s="227"/>
      <c r="AV116" s="1430"/>
      <c r="AW116" s="1431"/>
      <c r="AX116" s="1432"/>
      <c r="AY116" s="235"/>
      <c r="AZ116" s="236"/>
      <c r="BA116" s="230"/>
      <c r="BB116" s="231"/>
      <c r="BC116" s="659"/>
      <c r="BD116" s="230"/>
      <c r="BE116" s="231"/>
      <c r="BF116" s="573"/>
      <c r="BG116" s="651"/>
      <c r="BH116" s="573"/>
      <c r="BI116" s="651"/>
      <c r="BJ116" s="573"/>
      <c r="BK116" s="651"/>
      <c r="BL116" s="573"/>
      <c r="BM116" s="651"/>
      <c r="BN116" s="638"/>
      <c r="BO116" s="670"/>
      <c r="BP116" s="675"/>
      <c r="BQ116" s="675"/>
      <c r="BR116" s="675"/>
      <c r="BS116" s="675"/>
      <c r="BT116" s="675"/>
      <c r="BU116" s="676"/>
      <c r="BV116" s="1377">
        <f t="shared" si="7"/>
        <v>0</v>
      </c>
    </row>
    <row r="117" spans="3:74" s="1092" customFormat="1" ht="36" customHeight="1">
      <c r="C117" s="1091"/>
      <c r="D117" s="233"/>
      <c r="E117" s="216"/>
      <c r="F117" s="1331"/>
      <c r="G117" s="217"/>
      <c r="H117" s="218"/>
      <c r="I117" s="736"/>
      <c r="J117" s="737"/>
      <c r="K117" s="1297"/>
      <c r="L117" s="1273"/>
      <c r="M117" s="1276"/>
      <c r="N117" s="832"/>
      <c r="O117" s="871"/>
      <c r="P117" s="872"/>
      <c r="Q117" s="219"/>
      <c r="R117" s="220"/>
      <c r="S117" s="660"/>
      <c r="T117" s="226">
        <v>0</v>
      </c>
      <c r="U117" s="1305">
        <v>0</v>
      </c>
      <c r="V117" s="1375">
        <f t="shared" si="5"/>
        <v>0</v>
      </c>
      <c r="W117" s="220"/>
      <c r="X117" s="684"/>
      <c r="Y117" s="738"/>
      <c r="Z117" s="221"/>
      <c r="AA117" s="221"/>
      <c r="AB117" s="862"/>
      <c r="AC117" s="222"/>
      <c r="AD117" s="1288"/>
      <c r="AE117" s="1300"/>
      <c r="AF117" s="1290"/>
      <c r="AG117" s="1291"/>
      <c r="AH117" s="232"/>
      <c r="AI117" s="224"/>
      <c r="AJ117" s="368"/>
      <c r="AK117" s="225"/>
      <c r="AL117" s="226">
        <v>0</v>
      </c>
      <c r="AM117" s="1326">
        <v>0</v>
      </c>
      <c r="AN117" s="1376">
        <f t="shared" si="6"/>
        <v>0</v>
      </c>
      <c r="AO117" s="733"/>
      <c r="AP117" s="586"/>
      <c r="AQ117" s="1249"/>
      <c r="AR117" s="1427"/>
      <c r="AS117" s="1428"/>
      <c r="AT117" s="1429"/>
      <c r="AU117" s="227"/>
      <c r="AV117" s="1430"/>
      <c r="AW117" s="1431"/>
      <c r="AX117" s="1432"/>
      <c r="AY117" s="235"/>
      <c r="AZ117" s="236"/>
      <c r="BA117" s="230"/>
      <c r="BB117" s="231"/>
      <c r="BC117" s="659"/>
      <c r="BD117" s="230"/>
      <c r="BE117" s="231"/>
      <c r="BF117" s="573"/>
      <c r="BG117" s="651"/>
      <c r="BH117" s="573"/>
      <c r="BI117" s="651"/>
      <c r="BJ117" s="573"/>
      <c r="BK117" s="651"/>
      <c r="BL117" s="573"/>
      <c r="BM117" s="651"/>
      <c r="BN117" s="638"/>
      <c r="BO117" s="670"/>
      <c r="BP117" s="675"/>
      <c r="BQ117" s="675"/>
      <c r="BR117" s="675"/>
      <c r="BS117" s="675"/>
      <c r="BT117" s="675"/>
      <c r="BU117" s="676"/>
      <c r="BV117" s="1377">
        <f t="shared" si="7"/>
        <v>0</v>
      </c>
    </row>
    <row r="118" spans="3:74" s="1092" customFormat="1" ht="36" customHeight="1">
      <c r="C118" s="1091"/>
      <c r="D118" s="233"/>
      <c r="E118" s="216"/>
      <c r="F118" s="1331"/>
      <c r="G118" s="217"/>
      <c r="H118" s="218"/>
      <c r="I118" s="736"/>
      <c r="J118" s="737"/>
      <c r="K118" s="1297"/>
      <c r="L118" s="1273"/>
      <c r="M118" s="1276"/>
      <c r="N118" s="832"/>
      <c r="O118" s="871"/>
      <c r="P118" s="872"/>
      <c r="Q118" s="219"/>
      <c r="R118" s="220"/>
      <c r="S118" s="660"/>
      <c r="T118" s="226">
        <v>0</v>
      </c>
      <c r="U118" s="1305">
        <v>0</v>
      </c>
      <c r="V118" s="1375">
        <f t="shared" si="5"/>
        <v>0</v>
      </c>
      <c r="W118" s="220"/>
      <c r="X118" s="684"/>
      <c r="Y118" s="738"/>
      <c r="Z118" s="221"/>
      <c r="AA118" s="221"/>
      <c r="AB118" s="862"/>
      <c r="AC118" s="222"/>
      <c r="AD118" s="1288"/>
      <c r="AE118" s="1300"/>
      <c r="AF118" s="1290"/>
      <c r="AG118" s="1291"/>
      <c r="AH118" s="232"/>
      <c r="AI118" s="224"/>
      <c r="AJ118" s="368"/>
      <c r="AK118" s="225"/>
      <c r="AL118" s="226">
        <v>0</v>
      </c>
      <c r="AM118" s="1326">
        <v>0</v>
      </c>
      <c r="AN118" s="1376">
        <f t="shared" si="6"/>
        <v>0</v>
      </c>
      <c r="AO118" s="733"/>
      <c r="AP118" s="586"/>
      <c r="AQ118" s="1249"/>
      <c r="AR118" s="1427"/>
      <c r="AS118" s="1428"/>
      <c r="AT118" s="1429"/>
      <c r="AU118" s="227"/>
      <c r="AV118" s="1430"/>
      <c r="AW118" s="1431"/>
      <c r="AX118" s="1432"/>
      <c r="AY118" s="235"/>
      <c r="AZ118" s="236"/>
      <c r="BA118" s="230"/>
      <c r="BB118" s="231"/>
      <c r="BC118" s="659"/>
      <c r="BD118" s="230"/>
      <c r="BE118" s="231"/>
      <c r="BF118" s="573"/>
      <c r="BG118" s="651"/>
      <c r="BH118" s="573"/>
      <c r="BI118" s="651"/>
      <c r="BJ118" s="573"/>
      <c r="BK118" s="651"/>
      <c r="BL118" s="573"/>
      <c r="BM118" s="651"/>
      <c r="BN118" s="638"/>
      <c r="BO118" s="670"/>
      <c r="BP118" s="675"/>
      <c r="BQ118" s="675"/>
      <c r="BR118" s="675"/>
      <c r="BS118" s="675"/>
      <c r="BT118" s="675"/>
      <c r="BU118" s="676"/>
      <c r="BV118" s="1377">
        <f t="shared" si="7"/>
        <v>0</v>
      </c>
    </row>
    <row r="119" spans="3:74" s="1092" customFormat="1" ht="36" customHeight="1">
      <c r="C119" s="1091"/>
      <c r="D119" s="233"/>
      <c r="E119" s="216"/>
      <c r="F119" s="1331"/>
      <c r="G119" s="217"/>
      <c r="H119" s="218"/>
      <c r="I119" s="736"/>
      <c r="J119" s="737"/>
      <c r="K119" s="1297"/>
      <c r="L119" s="1273"/>
      <c r="M119" s="1276"/>
      <c r="N119" s="832"/>
      <c r="O119" s="871"/>
      <c r="P119" s="872"/>
      <c r="Q119" s="219"/>
      <c r="R119" s="220"/>
      <c r="S119" s="660"/>
      <c r="T119" s="226">
        <v>0</v>
      </c>
      <c r="U119" s="1305">
        <v>0</v>
      </c>
      <c r="V119" s="1375">
        <f t="shared" si="5"/>
        <v>0</v>
      </c>
      <c r="W119" s="220"/>
      <c r="X119" s="684"/>
      <c r="Y119" s="738"/>
      <c r="Z119" s="221"/>
      <c r="AA119" s="221"/>
      <c r="AB119" s="862"/>
      <c r="AC119" s="222"/>
      <c r="AD119" s="1288"/>
      <c r="AE119" s="1300"/>
      <c r="AF119" s="1290"/>
      <c r="AG119" s="1291"/>
      <c r="AH119" s="232"/>
      <c r="AI119" s="224"/>
      <c r="AJ119" s="368"/>
      <c r="AK119" s="225"/>
      <c r="AL119" s="226">
        <v>0</v>
      </c>
      <c r="AM119" s="1326">
        <v>0</v>
      </c>
      <c r="AN119" s="1376">
        <f t="shared" si="6"/>
        <v>0</v>
      </c>
      <c r="AO119" s="733"/>
      <c r="AP119" s="586"/>
      <c r="AQ119" s="1249"/>
      <c r="AR119" s="1427"/>
      <c r="AS119" s="1428"/>
      <c r="AT119" s="1429"/>
      <c r="AU119" s="227"/>
      <c r="AV119" s="1430"/>
      <c r="AW119" s="1431"/>
      <c r="AX119" s="1432"/>
      <c r="AY119" s="235"/>
      <c r="AZ119" s="236"/>
      <c r="BA119" s="230"/>
      <c r="BB119" s="231"/>
      <c r="BC119" s="659"/>
      <c r="BD119" s="230"/>
      <c r="BE119" s="231"/>
      <c r="BF119" s="573"/>
      <c r="BG119" s="651"/>
      <c r="BH119" s="573"/>
      <c r="BI119" s="651"/>
      <c r="BJ119" s="573"/>
      <c r="BK119" s="651"/>
      <c r="BL119" s="573"/>
      <c r="BM119" s="651"/>
      <c r="BN119" s="638"/>
      <c r="BO119" s="670"/>
      <c r="BP119" s="675"/>
      <c r="BQ119" s="675"/>
      <c r="BR119" s="675"/>
      <c r="BS119" s="675"/>
      <c r="BT119" s="675"/>
      <c r="BU119" s="676"/>
      <c r="BV119" s="1377">
        <f t="shared" si="7"/>
        <v>0</v>
      </c>
    </row>
    <row r="120" spans="3:74" s="1092" customFormat="1" ht="36" customHeight="1">
      <c r="C120" s="1091"/>
      <c r="D120" s="233"/>
      <c r="E120" s="216"/>
      <c r="F120" s="1331"/>
      <c r="G120" s="217"/>
      <c r="H120" s="218"/>
      <c r="I120" s="736"/>
      <c r="J120" s="737"/>
      <c r="K120" s="1297"/>
      <c r="L120" s="1273"/>
      <c r="M120" s="1276"/>
      <c r="N120" s="832"/>
      <c r="O120" s="871"/>
      <c r="P120" s="872"/>
      <c r="Q120" s="219"/>
      <c r="R120" s="220"/>
      <c r="S120" s="660"/>
      <c r="T120" s="226">
        <v>0</v>
      </c>
      <c r="U120" s="1305">
        <v>0</v>
      </c>
      <c r="V120" s="1375">
        <f t="shared" si="5"/>
        <v>0</v>
      </c>
      <c r="W120" s="220"/>
      <c r="X120" s="684"/>
      <c r="Y120" s="738"/>
      <c r="Z120" s="221"/>
      <c r="AA120" s="221"/>
      <c r="AB120" s="862"/>
      <c r="AC120" s="222"/>
      <c r="AD120" s="1288"/>
      <c r="AE120" s="1300"/>
      <c r="AF120" s="1290"/>
      <c r="AG120" s="1291"/>
      <c r="AH120" s="232"/>
      <c r="AI120" s="224"/>
      <c r="AJ120" s="368"/>
      <c r="AK120" s="225"/>
      <c r="AL120" s="226">
        <v>0</v>
      </c>
      <c r="AM120" s="1326">
        <v>0</v>
      </c>
      <c r="AN120" s="1376">
        <f t="shared" si="6"/>
        <v>0</v>
      </c>
      <c r="AO120" s="733"/>
      <c r="AP120" s="586"/>
      <c r="AQ120" s="1249"/>
      <c r="AR120" s="1427"/>
      <c r="AS120" s="1428"/>
      <c r="AT120" s="1429"/>
      <c r="AU120" s="227"/>
      <c r="AV120" s="1430"/>
      <c r="AW120" s="1431"/>
      <c r="AX120" s="1432"/>
      <c r="AY120" s="235"/>
      <c r="AZ120" s="236"/>
      <c r="BA120" s="230"/>
      <c r="BB120" s="231"/>
      <c r="BC120" s="659"/>
      <c r="BD120" s="230"/>
      <c r="BE120" s="231"/>
      <c r="BF120" s="573"/>
      <c r="BG120" s="651"/>
      <c r="BH120" s="573"/>
      <c r="BI120" s="651"/>
      <c r="BJ120" s="573"/>
      <c r="BK120" s="651"/>
      <c r="BL120" s="573"/>
      <c r="BM120" s="651"/>
      <c r="BN120" s="638"/>
      <c r="BO120" s="670"/>
      <c r="BP120" s="675"/>
      <c r="BQ120" s="675"/>
      <c r="BR120" s="675"/>
      <c r="BS120" s="675"/>
      <c r="BT120" s="675"/>
      <c r="BU120" s="676"/>
      <c r="BV120" s="1377">
        <f t="shared" si="7"/>
        <v>0</v>
      </c>
    </row>
    <row r="121" spans="3:74" s="1092" customFormat="1" ht="36" customHeight="1">
      <c r="C121" s="1091"/>
      <c r="D121" s="233"/>
      <c r="E121" s="216"/>
      <c r="F121" s="1331"/>
      <c r="G121" s="217"/>
      <c r="H121" s="218"/>
      <c r="I121" s="736"/>
      <c r="J121" s="737"/>
      <c r="K121" s="1297"/>
      <c r="L121" s="1273"/>
      <c r="M121" s="1276"/>
      <c r="N121" s="832"/>
      <c r="O121" s="871"/>
      <c r="P121" s="872"/>
      <c r="Q121" s="219"/>
      <c r="R121" s="220"/>
      <c r="S121" s="660"/>
      <c r="T121" s="226">
        <v>0</v>
      </c>
      <c r="U121" s="1305">
        <v>0</v>
      </c>
      <c r="V121" s="1375">
        <f t="shared" si="5"/>
        <v>0</v>
      </c>
      <c r="W121" s="220"/>
      <c r="X121" s="684"/>
      <c r="Y121" s="738"/>
      <c r="Z121" s="221"/>
      <c r="AA121" s="221"/>
      <c r="AB121" s="862"/>
      <c r="AC121" s="222"/>
      <c r="AD121" s="1288"/>
      <c r="AE121" s="1300"/>
      <c r="AF121" s="1290"/>
      <c r="AG121" s="1291"/>
      <c r="AH121" s="232"/>
      <c r="AI121" s="224"/>
      <c r="AJ121" s="368"/>
      <c r="AK121" s="225"/>
      <c r="AL121" s="226">
        <v>0</v>
      </c>
      <c r="AM121" s="1326">
        <v>0</v>
      </c>
      <c r="AN121" s="1376">
        <f t="shared" si="6"/>
        <v>0</v>
      </c>
      <c r="AO121" s="733"/>
      <c r="AP121" s="586"/>
      <c r="AQ121" s="1249"/>
      <c r="AR121" s="1427"/>
      <c r="AS121" s="1428"/>
      <c r="AT121" s="1429"/>
      <c r="AU121" s="227"/>
      <c r="AV121" s="1430"/>
      <c r="AW121" s="1431"/>
      <c r="AX121" s="1432"/>
      <c r="AY121" s="235"/>
      <c r="AZ121" s="236"/>
      <c r="BA121" s="230"/>
      <c r="BB121" s="231"/>
      <c r="BC121" s="659"/>
      <c r="BD121" s="230"/>
      <c r="BE121" s="231"/>
      <c r="BF121" s="573"/>
      <c r="BG121" s="651"/>
      <c r="BH121" s="573"/>
      <c r="BI121" s="651"/>
      <c r="BJ121" s="573"/>
      <c r="BK121" s="651"/>
      <c r="BL121" s="573"/>
      <c r="BM121" s="651"/>
      <c r="BN121" s="638"/>
      <c r="BO121" s="670"/>
      <c r="BP121" s="675"/>
      <c r="BQ121" s="675"/>
      <c r="BR121" s="675"/>
      <c r="BS121" s="675"/>
      <c r="BT121" s="675"/>
      <c r="BU121" s="676"/>
      <c r="BV121" s="1377">
        <f t="shared" si="7"/>
        <v>0</v>
      </c>
    </row>
    <row r="122" spans="3:74" s="1092" customFormat="1" ht="36" customHeight="1">
      <c r="C122" s="1091"/>
      <c r="D122" s="233"/>
      <c r="E122" s="216"/>
      <c r="F122" s="1331"/>
      <c r="G122" s="217"/>
      <c r="H122" s="218"/>
      <c r="I122" s="736"/>
      <c r="J122" s="737"/>
      <c r="K122" s="1297"/>
      <c r="L122" s="1273"/>
      <c r="M122" s="1276"/>
      <c r="N122" s="832"/>
      <c r="O122" s="871"/>
      <c r="P122" s="872"/>
      <c r="Q122" s="219"/>
      <c r="R122" s="220"/>
      <c r="S122" s="660"/>
      <c r="T122" s="226">
        <v>0</v>
      </c>
      <c r="U122" s="1305">
        <v>0</v>
      </c>
      <c r="V122" s="1375">
        <f t="shared" si="5"/>
        <v>0</v>
      </c>
      <c r="W122" s="220"/>
      <c r="X122" s="684"/>
      <c r="Y122" s="738"/>
      <c r="Z122" s="221"/>
      <c r="AA122" s="221"/>
      <c r="AB122" s="862"/>
      <c r="AC122" s="222"/>
      <c r="AD122" s="1288"/>
      <c r="AE122" s="1300"/>
      <c r="AF122" s="1290"/>
      <c r="AG122" s="1291"/>
      <c r="AH122" s="232"/>
      <c r="AI122" s="224"/>
      <c r="AJ122" s="368"/>
      <c r="AK122" s="225"/>
      <c r="AL122" s="226">
        <v>0</v>
      </c>
      <c r="AM122" s="1326">
        <v>0</v>
      </c>
      <c r="AN122" s="1376">
        <f t="shared" si="6"/>
        <v>0</v>
      </c>
      <c r="AO122" s="733"/>
      <c r="AP122" s="586"/>
      <c r="AQ122" s="1249"/>
      <c r="AR122" s="1427"/>
      <c r="AS122" s="1428"/>
      <c r="AT122" s="1429"/>
      <c r="AU122" s="227"/>
      <c r="AV122" s="1430"/>
      <c r="AW122" s="1431"/>
      <c r="AX122" s="1432"/>
      <c r="AY122" s="235"/>
      <c r="AZ122" s="236"/>
      <c r="BA122" s="230"/>
      <c r="BB122" s="231"/>
      <c r="BC122" s="659"/>
      <c r="BD122" s="230"/>
      <c r="BE122" s="231"/>
      <c r="BF122" s="573"/>
      <c r="BG122" s="651"/>
      <c r="BH122" s="573"/>
      <c r="BI122" s="651"/>
      <c r="BJ122" s="573"/>
      <c r="BK122" s="651"/>
      <c r="BL122" s="573"/>
      <c r="BM122" s="651"/>
      <c r="BN122" s="638"/>
      <c r="BO122" s="670"/>
      <c r="BP122" s="675"/>
      <c r="BQ122" s="675"/>
      <c r="BR122" s="675"/>
      <c r="BS122" s="675"/>
      <c r="BT122" s="675"/>
      <c r="BU122" s="676"/>
      <c r="BV122" s="1377">
        <f t="shared" si="7"/>
        <v>0</v>
      </c>
    </row>
    <row r="123" spans="3:74" s="1092" customFormat="1" ht="36" customHeight="1">
      <c r="C123" s="1091"/>
      <c r="D123" s="233"/>
      <c r="E123" s="216"/>
      <c r="F123" s="1331"/>
      <c r="G123" s="217"/>
      <c r="H123" s="218"/>
      <c r="I123" s="736"/>
      <c r="J123" s="737"/>
      <c r="K123" s="1297"/>
      <c r="L123" s="1273"/>
      <c r="M123" s="1276"/>
      <c r="N123" s="832"/>
      <c r="O123" s="871"/>
      <c r="P123" s="872"/>
      <c r="Q123" s="219"/>
      <c r="R123" s="220"/>
      <c r="S123" s="660"/>
      <c r="T123" s="226">
        <v>0</v>
      </c>
      <c r="U123" s="1305">
        <v>0</v>
      </c>
      <c r="V123" s="1375">
        <f t="shared" si="5"/>
        <v>0</v>
      </c>
      <c r="W123" s="220"/>
      <c r="X123" s="684"/>
      <c r="Y123" s="738"/>
      <c r="Z123" s="221"/>
      <c r="AA123" s="221"/>
      <c r="AB123" s="862"/>
      <c r="AC123" s="222"/>
      <c r="AD123" s="1288"/>
      <c r="AE123" s="1300"/>
      <c r="AF123" s="1290"/>
      <c r="AG123" s="1291"/>
      <c r="AH123" s="232"/>
      <c r="AI123" s="224"/>
      <c r="AJ123" s="368"/>
      <c r="AK123" s="225"/>
      <c r="AL123" s="226">
        <v>0</v>
      </c>
      <c r="AM123" s="1326">
        <v>0</v>
      </c>
      <c r="AN123" s="1376">
        <f t="shared" si="6"/>
        <v>0</v>
      </c>
      <c r="AO123" s="733"/>
      <c r="AP123" s="586"/>
      <c r="AQ123" s="1249"/>
      <c r="AR123" s="1427"/>
      <c r="AS123" s="1428"/>
      <c r="AT123" s="1429"/>
      <c r="AU123" s="227"/>
      <c r="AV123" s="1430"/>
      <c r="AW123" s="1431"/>
      <c r="AX123" s="1432"/>
      <c r="AY123" s="235"/>
      <c r="AZ123" s="236"/>
      <c r="BA123" s="230"/>
      <c r="BB123" s="231"/>
      <c r="BC123" s="659"/>
      <c r="BD123" s="230"/>
      <c r="BE123" s="231"/>
      <c r="BF123" s="573"/>
      <c r="BG123" s="651"/>
      <c r="BH123" s="573"/>
      <c r="BI123" s="651"/>
      <c r="BJ123" s="573"/>
      <c r="BK123" s="651"/>
      <c r="BL123" s="573"/>
      <c r="BM123" s="651"/>
      <c r="BN123" s="638"/>
      <c r="BO123" s="670"/>
      <c r="BP123" s="675"/>
      <c r="BQ123" s="675"/>
      <c r="BR123" s="675"/>
      <c r="BS123" s="675"/>
      <c r="BT123" s="675"/>
      <c r="BU123" s="676"/>
      <c r="BV123" s="1377">
        <f t="shared" si="7"/>
        <v>0</v>
      </c>
    </row>
    <row r="124" spans="3:74" s="1092" customFormat="1" ht="36" customHeight="1">
      <c r="C124" s="1091"/>
      <c r="D124" s="233"/>
      <c r="E124" s="216"/>
      <c r="F124" s="1331"/>
      <c r="G124" s="217"/>
      <c r="H124" s="218"/>
      <c r="I124" s="736"/>
      <c r="J124" s="737"/>
      <c r="K124" s="1297"/>
      <c r="L124" s="1273"/>
      <c r="M124" s="1276"/>
      <c r="N124" s="832"/>
      <c r="O124" s="871"/>
      <c r="P124" s="872"/>
      <c r="Q124" s="219"/>
      <c r="R124" s="220"/>
      <c r="S124" s="660"/>
      <c r="T124" s="226">
        <v>0</v>
      </c>
      <c r="U124" s="1305">
        <v>0</v>
      </c>
      <c r="V124" s="1375">
        <f t="shared" si="5"/>
        <v>0</v>
      </c>
      <c r="W124" s="220"/>
      <c r="X124" s="684"/>
      <c r="Y124" s="738"/>
      <c r="Z124" s="221"/>
      <c r="AA124" s="221"/>
      <c r="AB124" s="862"/>
      <c r="AC124" s="222"/>
      <c r="AD124" s="1288"/>
      <c r="AE124" s="1300"/>
      <c r="AF124" s="1290"/>
      <c r="AG124" s="1291"/>
      <c r="AH124" s="232"/>
      <c r="AI124" s="224"/>
      <c r="AJ124" s="368"/>
      <c r="AK124" s="225"/>
      <c r="AL124" s="226">
        <v>0</v>
      </c>
      <c r="AM124" s="1326">
        <v>0</v>
      </c>
      <c r="AN124" s="1376">
        <f t="shared" si="6"/>
        <v>0</v>
      </c>
      <c r="AO124" s="733"/>
      <c r="AP124" s="586"/>
      <c r="AQ124" s="1249"/>
      <c r="AR124" s="1427"/>
      <c r="AS124" s="1428"/>
      <c r="AT124" s="1429"/>
      <c r="AU124" s="227"/>
      <c r="AV124" s="1430"/>
      <c r="AW124" s="1431"/>
      <c r="AX124" s="1432"/>
      <c r="AY124" s="235"/>
      <c r="AZ124" s="236"/>
      <c r="BA124" s="230"/>
      <c r="BB124" s="231"/>
      <c r="BC124" s="659"/>
      <c r="BD124" s="230"/>
      <c r="BE124" s="231"/>
      <c r="BF124" s="573"/>
      <c r="BG124" s="651"/>
      <c r="BH124" s="573"/>
      <c r="BI124" s="651"/>
      <c r="BJ124" s="573"/>
      <c r="BK124" s="651"/>
      <c r="BL124" s="573"/>
      <c r="BM124" s="651"/>
      <c r="BN124" s="638"/>
      <c r="BO124" s="670"/>
      <c r="BP124" s="675"/>
      <c r="BQ124" s="675"/>
      <c r="BR124" s="675"/>
      <c r="BS124" s="675"/>
      <c r="BT124" s="675"/>
      <c r="BU124" s="676"/>
      <c r="BV124" s="1377">
        <f t="shared" si="7"/>
        <v>0</v>
      </c>
    </row>
    <row r="125" spans="3:74" s="1092" customFormat="1" ht="36" customHeight="1">
      <c r="C125" s="1091"/>
      <c r="D125" s="233"/>
      <c r="E125" s="216"/>
      <c r="F125" s="1331"/>
      <c r="G125" s="217"/>
      <c r="H125" s="218"/>
      <c r="I125" s="736"/>
      <c r="J125" s="737"/>
      <c r="K125" s="1297"/>
      <c r="L125" s="1273"/>
      <c r="M125" s="1276"/>
      <c r="N125" s="832"/>
      <c r="O125" s="871"/>
      <c r="P125" s="872"/>
      <c r="Q125" s="219"/>
      <c r="R125" s="220"/>
      <c r="S125" s="660"/>
      <c r="T125" s="226">
        <v>0</v>
      </c>
      <c r="U125" s="1305">
        <v>0</v>
      </c>
      <c r="V125" s="1375">
        <f t="shared" si="5"/>
        <v>0</v>
      </c>
      <c r="W125" s="220"/>
      <c r="X125" s="684"/>
      <c r="Y125" s="738"/>
      <c r="Z125" s="221"/>
      <c r="AA125" s="221"/>
      <c r="AB125" s="862"/>
      <c r="AC125" s="222"/>
      <c r="AD125" s="1288"/>
      <c r="AE125" s="1300"/>
      <c r="AF125" s="1290"/>
      <c r="AG125" s="1291"/>
      <c r="AH125" s="232"/>
      <c r="AI125" s="224"/>
      <c r="AJ125" s="368"/>
      <c r="AK125" s="225"/>
      <c r="AL125" s="226">
        <v>0</v>
      </c>
      <c r="AM125" s="1326">
        <v>0</v>
      </c>
      <c r="AN125" s="1376">
        <f t="shared" si="6"/>
        <v>0</v>
      </c>
      <c r="AO125" s="733"/>
      <c r="AP125" s="586"/>
      <c r="AQ125" s="1249"/>
      <c r="AR125" s="1427"/>
      <c r="AS125" s="1428"/>
      <c r="AT125" s="1429"/>
      <c r="AU125" s="227"/>
      <c r="AV125" s="1430"/>
      <c r="AW125" s="1431"/>
      <c r="AX125" s="1432"/>
      <c r="AY125" s="235"/>
      <c r="AZ125" s="236"/>
      <c r="BA125" s="230"/>
      <c r="BB125" s="231"/>
      <c r="BC125" s="659"/>
      <c r="BD125" s="230"/>
      <c r="BE125" s="231"/>
      <c r="BF125" s="573"/>
      <c r="BG125" s="651"/>
      <c r="BH125" s="573"/>
      <c r="BI125" s="651"/>
      <c r="BJ125" s="573"/>
      <c r="BK125" s="651"/>
      <c r="BL125" s="573"/>
      <c r="BM125" s="651"/>
      <c r="BN125" s="638"/>
      <c r="BO125" s="670"/>
      <c r="BP125" s="675"/>
      <c r="BQ125" s="675"/>
      <c r="BR125" s="675"/>
      <c r="BS125" s="675"/>
      <c r="BT125" s="675"/>
      <c r="BU125" s="676"/>
      <c r="BV125" s="1377">
        <f t="shared" si="7"/>
        <v>0</v>
      </c>
    </row>
    <row r="126" spans="3:74" s="1092" customFormat="1" ht="36" customHeight="1">
      <c r="C126" s="1091"/>
      <c r="D126" s="233"/>
      <c r="E126" s="216"/>
      <c r="F126" s="1331"/>
      <c r="G126" s="217"/>
      <c r="H126" s="218"/>
      <c r="I126" s="736"/>
      <c r="J126" s="737"/>
      <c r="K126" s="1297"/>
      <c r="L126" s="1273"/>
      <c r="M126" s="1276"/>
      <c r="N126" s="832"/>
      <c r="O126" s="871"/>
      <c r="P126" s="872"/>
      <c r="Q126" s="219"/>
      <c r="R126" s="220"/>
      <c r="S126" s="660"/>
      <c r="T126" s="226">
        <v>0</v>
      </c>
      <c r="U126" s="1305">
        <v>0</v>
      </c>
      <c r="V126" s="1375">
        <f t="shared" si="5"/>
        <v>0</v>
      </c>
      <c r="W126" s="220"/>
      <c r="X126" s="684"/>
      <c r="Y126" s="738"/>
      <c r="Z126" s="221"/>
      <c r="AA126" s="221"/>
      <c r="AB126" s="862"/>
      <c r="AC126" s="222"/>
      <c r="AD126" s="1288"/>
      <c r="AE126" s="1300"/>
      <c r="AF126" s="1290"/>
      <c r="AG126" s="1291"/>
      <c r="AH126" s="232"/>
      <c r="AI126" s="224"/>
      <c r="AJ126" s="368"/>
      <c r="AK126" s="225"/>
      <c r="AL126" s="226">
        <v>0</v>
      </c>
      <c r="AM126" s="1326">
        <v>0</v>
      </c>
      <c r="AN126" s="1376">
        <f t="shared" si="6"/>
        <v>0</v>
      </c>
      <c r="AO126" s="733"/>
      <c r="AP126" s="586"/>
      <c r="AQ126" s="1249"/>
      <c r="AR126" s="1427"/>
      <c r="AS126" s="1428"/>
      <c r="AT126" s="1429"/>
      <c r="AU126" s="227"/>
      <c r="AV126" s="1430"/>
      <c r="AW126" s="1431"/>
      <c r="AX126" s="1432"/>
      <c r="AY126" s="235"/>
      <c r="AZ126" s="236"/>
      <c r="BA126" s="230"/>
      <c r="BB126" s="231"/>
      <c r="BC126" s="659"/>
      <c r="BD126" s="230"/>
      <c r="BE126" s="231"/>
      <c r="BF126" s="573"/>
      <c r="BG126" s="651"/>
      <c r="BH126" s="573"/>
      <c r="BI126" s="651"/>
      <c r="BJ126" s="573"/>
      <c r="BK126" s="651"/>
      <c r="BL126" s="573"/>
      <c r="BM126" s="651"/>
      <c r="BN126" s="638"/>
      <c r="BO126" s="670"/>
      <c r="BP126" s="675"/>
      <c r="BQ126" s="675"/>
      <c r="BR126" s="675"/>
      <c r="BS126" s="675"/>
      <c r="BT126" s="675"/>
      <c r="BU126" s="676"/>
      <c r="BV126" s="1377">
        <f t="shared" si="7"/>
        <v>0</v>
      </c>
    </row>
    <row r="127" spans="3:74" s="1092" customFormat="1" ht="36" customHeight="1">
      <c r="C127" s="1091"/>
      <c r="D127" s="233"/>
      <c r="E127" s="216"/>
      <c r="F127" s="1331"/>
      <c r="G127" s="217"/>
      <c r="H127" s="218"/>
      <c r="I127" s="736"/>
      <c r="J127" s="737"/>
      <c r="K127" s="1297"/>
      <c r="L127" s="1273"/>
      <c r="M127" s="1276"/>
      <c r="N127" s="832"/>
      <c r="O127" s="871"/>
      <c r="P127" s="872"/>
      <c r="Q127" s="219"/>
      <c r="R127" s="220"/>
      <c r="S127" s="660"/>
      <c r="T127" s="226">
        <v>0</v>
      </c>
      <c r="U127" s="1305">
        <v>0</v>
      </c>
      <c r="V127" s="1375">
        <f t="shared" ref="V127:V190" si="13">SUM(T127:U127)</f>
        <v>0</v>
      </c>
      <c r="W127" s="220"/>
      <c r="X127" s="684"/>
      <c r="Y127" s="738"/>
      <c r="Z127" s="221"/>
      <c r="AA127" s="221"/>
      <c r="AB127" s="862"/>
      <c r="AC127" s="222"/>
      <c r="AD127" s="1288"/>
      <c r="AE127" s="1300"/>
      <c r="AF127" s="1290"/>
      <c r="AG127" s="1291"/>
      <c r="AH127" s="232"/>
      <c r="AI127" s="224"/>
      <c r="AJ127" s="368"/>
      <c r="AK127" s="225"/>
      <c r="AL127" s="226">
        <v>0</v>
      </c>
      <c r="AM127" s="1326">
        <v>0</v>
      </c>
      <c r="AN127" s="1376">
        <f t="shared" ref="AN127:AN190" si="14">SUM(AL127:AM127)</f>
        <v>0</v>
      </c>
      <c r="AO127" s="733"/>
      <c r="AP127" s="586"/>
      <c r="AQ127" s="1249"/>
      <c r="AR127" s="1427"/>
      <c r="AS127" s="1428"/>
      <c r="AT127" s="1429"/>
      <c r="AU127" s="227"/>
      <c r="AV127" s="1430"/>
      <c r="AW127" s="1431"/>
      <c r="AX127" s="1432"/>
      <c r="AY127" s="235"/>
      <c r="AZ127" s="236"/>
      <c r="BA127" s="230"/>
      <c r="BB127" s="231"/>
      <c r="BC127" s="659"/>
      <c r="BD127" s="230"/>
      <c r="BE127" s="231"/>
      <c r="BF127" s="573"/>
      <c r="BG127" s="651"/>
      <c r="BH127" s="573"/>
      <c r="BI127" s="651"/>
      <c r="BJ127" s="573"/>
      <c r="BK127" s="651"/>
      <c r="BL127" s="573"/>
      <c r="BM127" s="651"/>
      <c r="BN127" s="638"/>
      <c r="BO127" s="670"/>
      <c r="BP127" s="675"/>
      <c r="BQ127" s="675"/>
      <c r="BR127" s="675"/>
      <c r="BS127" s="675"/>
      <c r="BT127" s="675"/>
      <c r="BU127" s="676"/>
      <c r="BV127" s="1377">
        <f t="shared" ref="BV127:BV190" si="15">LEN(BU127)</f>
        <v>0</v>
      </c>
    </row>
    <row r="128" spans="3:74" s="1092" customFormat="1" ht="36" customHeight="1">
      <c r="C128" s="1091"/>
      <c r="D128" s="233"/>
      <c r="E128" s="216"/>
      <c r="F128" s="1331"/>
      <c r="G128" s="217"/>
      <c r="H128" s="218"/>
      <c r="I128" s="736"/>
      <c r="J128" s="737"/>
      <c r="K128" s="1297"/>
      <c r="L128" s="1273"/>
      <c r="M128" s="1276"/>
      <c r="N128" s="832"/>
      <c r="O128" s="871"/>
      <c r="P128" s="872"/>
      <c r="Q128" s="219"/>
      <c r="R128" s="220"/>
      <c r="S128" s="660"/>
      <c r="T128" s="226">
        <v>0</v>
      </c>
      <c r="U128" s="1305">
        <v>0</v>
      </c>
      <c r="V128" s="1375">
        <f t="shared" si="13"/>
        <v>0</v>
      </c>
      <c r="W128" s="220"/>
      <c r="X128" s="684"/>
      <c r="Y128" s="738"/>
      <c r="Z128" s="221"/>
      <c r="AA128" s="221"/>
      <c r="AB128" s="862"/>
      <c r="AC128" s="222"/>
      <c r="AD128" s="1288"/>
      <c r="AE128" s="1300"/>
      <c r="AF128" s="1290"/>
      <c r="AG128" s="1291"/>
      <c r="AH128" s="232"/>
      <c r="AI128" s="224"/>
      <c r="AJ128" s="368"/>
      <c r="AK128" s="225"/>
      <c r="AL128" s="226">
        <v>0</v>
      </c>
      <c r="AM128" s="1326">
        <v>0</v>
      </c>
      <c r="AN128" s="1376">
        <f t="shared" si="14"/>
        <v>0</v>
      </c>
      <c r="AO128" s="733"/>
      <c r="AP128" s="586"/>
      <c r="AQ128" s="1249"/>
      <c r="AR128" s="1427"/>
      <c r="AS128" s="1428"/>
      <c r="AT128" s="1429"/>
      <c r="AU128" s="227"/>
      <c r="AV128" s="1430"/>
      <c r="AW128" s="1431"/>
      <c r="AX128" s="1432"/>
      <c r="AY128" s="235"/>
      <c r="AZ128" s="236"/>
      <c r="BA128" s="230"/>
      <c r="BB128" s="231"/>
      <c r="BC128" s="659"/>
      <c r="BD128" s="230"/>
      <c r="BE128" s="231"/>
      <c r="BF128" s="573"/>
      <c r="BG128" s="651"/>
      <c r="BH128" s="573"/>
      <c r="BI128" s="651"/>
      <c r="BJ128" s="573"/>
      <c r="BK128" s="651"/>
      <c r="BL128" s="573"/>
      <c r="BM128" s="651"/>
      <c r="BN128" s="638"/>
      <c r="BO128" s="670"/>
      <c r="BP128" s="675"/>
      <c r="BQ128" s="675"/>
      <c r="BR128" s="675"/>
      <c r="BS128" s="675"/>
      <c r="BT128" s="675"/>
      <c r="BU128" s="676"/>
      <c r="BV128" s="1377">
        <f t="shared" si="15"/>
        <v>0</v>
      </c>
    </row>
    <row r="129" spans="3:74" s="1092" customFormat="1" ht="36" customHeight="1">
      <c r="C129" s="1091"/>
      <c r="D129" s="233"/>
      <c r="E129" s="216"/>
      <c r="F129" s="1331"/>
      <c r="G129" s="217"/>
      <c r="H129" s="218"/>
      <c r="I129" s="736"/>
      <c r="J129" s="737"/>
      <c r="K129" s="1297"/>
      <c r="L129" s="1273"/>
      <c r="M129" s="1276"/>
      <c r="N129" s="832"/>
      <c r="O129" s="871"/>
      <c r="P129" s="872"/>
      <c r="Q129" s="219"/>
      <c r="R129" s="220"/>
      <c r="S129" s="660"/>
      <c r="T129" s="226">
        <v>0</v>
      </c>
      <c r="U129" s="1305">
        <v>0</v>
      </c>
      <c r="V129" s="1375">
        <f t="shared" si="13"/>
        <v>0</v>
      </c>
      <c r="W129" s="220"/>
      <c r="X129" s="684"/>
      <c r="Y129" s="738"/>
      <c r="Z129" s="221"/>
      <c r="AA129" s="221"/>
      <c r="AB129" s="862"/>
      <c r="AC129" s="222"/>
      <c r="AD129" s="1288"/>
      <c r="AE129" s="1300"/>
      <c r="AF129" s="1290"/>
      <c r="AG129" s="1291"/>
      <c r="AH129" s="232"/>
      <c r="AI129" s="224"/>
      <c r="AJ129" s="368"/>
      <c r="AK129" s="225"/>
      <c r="AL129" s="226">
        <v>0</v>
      </c>
      <c r="AM129" s="1326">
        <v>0</v>
      </c>
      <c r="AN129" s="1376">
        <f t="shared" si="14"/>
        <v>0</v>
      </c>
      <c r="AO129" s="733"/>
      <c r="AP129" s="586"/>
      <c r="AQ129" s="1249"/>
      <c r="AR129" s="1427"/>
      <c r="AS129" s="1428"/>
      <c r="AT129" s="1429"/>
      <c r="AU129" s="227"/>
      <c r="AV129" s="1430"/>
      <c r="AW129" s="1431"/>
      <c r="AX129" s="1432"/>
      <c r="AY129" s="235"/>
      <c r="AZ129" s="236"/>
      <c r="BA129" s="230"/>
      <c r="BB129" s="231"/>
      <c r="BC129" s="659"/>
      <c r="BD129" s="230"/>
      <c r="BE129" s="231"/>
      <c r="BF129" s="573"/>
      <c r="BG129" s="651"/>
      <c r="BH129" s="573"/>
      <c r="BI129" s="651"/>
      <c r="BJ129" s="573"/>
      <c r="BK129" s="651"/>
      <c r="BL129" s="573"/>
      <c r="BM129" s="651"/>
      <c r="BN129" s="638"/>
      <c r="BO129" s="670"/>
      <c r="BP129" s="675"/>
      <c r="BQ129" s="675"/>
      <c r="BR129" s="675"/>
      <c r="BS129" s="675"/>
      <c r="BT129" s="675"/>
      <c r="BU129" s="676"/>
      <c r="BV129" s="1377">
        <f t="shared" si="15"/>
        <v>0</v>
      </c>
    </row>
    <row r="130" spans="3:74" s="1092" customFormat="1" ht="36" customHeight="1">
      <c r="C130" s="1091"/>
      <c r="D130" s="233"/>
      <c r="E130" s="216"/>
      <c r="F130" s="1331"/>
      <c r="G130" s="217"/>
      <c r="H130" s="218"/>
      <c r="I130" s="736"/>
      <c r="J130" s="737"/>
      <c r="K130" s="1297"/>
      <c r="L130" s="1273"/>
      <c r="M130" s="1276"/>
      <c r="N130" s="832"/>
      <c r="O130" s="871"/>
      <c r="P130" s="872"/>
      <c r="Q130" s="219"/>
      <c r="R130" s="220"/>
      <c r="S130" s="660"/>
      <c r="T130" s="226">
        <v>0</v>
      </c>
      <c r="U130" s="1305">
        <v>0</v>
      </c>
      <c r="V130" s="1375">
        <f t="shared" si="13"/>
        <v>0</v>
      </c>
      <c r="W130" s="220"/>
      <c r="X130" s="684"/>
      <c r="Y130" s="738"/>
      <c r="Z130" s="221"/>
      <c r="AA130" s="221"/>
      <c r="AB130" s="862"/>
      <c r="AC130" s="222"/>
      <c r="AD130" s="1288"/>
      <c r="AE130" s="1300"/>
      <c r="AF130" s="1290"/>
      <c r="AG130" s="1291"/>
      <c r="AH130" s="232"/>
      <c r="AI130" s="224"/>
      <c r="AJ130" s="368"/>
      <c r="AK130" s="225"/>
      <c r="AL130" s="226">
        <v>0</v>
      </c>
      <c r="AM130" s="1326">
        <v>0</v>
      </c>
      <c r="AN130" s="1376">
        <f t="shared" si="14"/>
        <v>0</v>
      </c>
      <c r="AO130" s="733"/>
      <c r="AP130" s="586"/>
      <c r="AQ130" s="1249"/>
      <c r="AR130" s="1427"/>
      <c r="AS130" s="1428"/>
      <c r="AT130" s="1429"/>
      <c r="AU130" s="227"/>
      <c r="AV130" s="1430"/>
      <c r="AW130" s="1431"/>
      <c r="AX130" s="1432"/>
      <c r="AY130" s="235"/>
      <c r="AZ130" s="236"/>
      <c r="BA130" s="230"/>
      <c r="BB130" s="231"/>
      <c r="BC130" s="659"/>
      <c r="BD130" s="230"/>
      <c r="BE130" s="231"/>
      <c r="BF130" s="573"/>
      <c r="BG130" s="651"/>
      <c r="BH130" s="573"/>
      <c r="BI130" s="651"/>
      <c r="BJ130" s="573"/>
      <c r="BK130" s="651"/>
      <c r="BL130" s="573"/>
      <c r="BM130" s="651"/>
      <c r="BN130" s="638"/>
      <c r="BO130" s="670"/>
      <c r="BP130" s="675"/>
      <c r="BQ130" s="675"/>
      <c r="BR130" s="675"/>
      <c r="BS130" s="675"/>
      <c r="BT130" s="675"/>
      <c r="BU130" s="676"/>
      <c r="BV130" s="1377">
        <f t="shared" si="15"/>
        <v>0</v>
      </c>
    </row>
    <row r="131" spans="3:74" s="1092" customFormat="1" ht="36" customHeight="1">
      <c r="C131" s="1091"/>
      <c r="D131" s="233"/>
      <c r="E131" s="216"/>
      <c r="F131" s="1331"/>
      <c r="G131" s="217"/>
      <c r="H131" s="218"/>
      <c r="I131" s="736"/>
      <c r="J131" s="737"/>
      <c r="K131" s="1297"/>
      <c r="L131" s="1273"/>
      <c r="M131" s="1276"/>
      <c r="N131" s="832"/>
      <c r="O131" s="871"/>
      <c r="P131" s="872"/>
      <c r="Q131" s="219"/>
      <c r="R131" s="220"/>
      <c r="S131" s="660"/>
      <c r="T131" s="226">
        <v>0</v>
      </c>
      <c r="U131" s="1305">
        <v>0</v>
      </c>
      <c r="V131" s="1375">
        <f t="shared" si="13"/>
        <v>0</v>
      </c>
      <c r="W131" s="220"/>
      <c r="X131" s="684"/>
      <c r="Y131" s="738"/>
      <c r="Z131" s="221"/>
      <c r="AA131" s="221"/>
      <c r="AB131" s="862"/>
      <c r="AC131" s="222"/>
      <c r="AD131" s="1288"/>
      <c r="AE131" s="1300"/>
      <c r="AF131" s="1290"/>
      <c r="AG131" s="1291"/>
      <c r="AH131" s="232"/>
      <c r="AI131" s="224"/>
      <c r="AJ131" s="368"/>
      <c r="AK131" s="225"/>
      <c r="AL131" s="226">
        <v>0</v>
      </c>
      <c r="AM131" s="1326">
        <v>0</v>
      </c>
      <c r="AN131" s="1376">
        <f t="shared" si="14"/>
        <v>0</v>
      </c>
      <c r="AO131" s="733"/>
      <c r="AP131" s="586"/>
      <c r="AQ131" s="1249"/>
      <c r="AR131" s="1427"/>
      <c r="AS131" s="1428"/>
      <c r="AT131" s="1429"/>
      <c r="AU131" s="227"/>
      <c r="AV131" s="1430"/>
      <c r="AW131" s="1431"/>
      <c r="AX131" s="1432"/>
      <c r="AY131" s="235"/>
      <c r="AZ131" s="236"/>
      <c r="BA131" s="230"/>
      <c r="BB131" s="231"/>
      <c r="BC131" s="659"/>
      <c r="BD131" s="230"/>
      <c r="BE131" s="231"/>
      <c r="BF131" s="573"/>
      <c r="BG131" s="651"/>
      <c r="BH131" s="573"/>
      <c r="BI131" s="651"/>
      <c r="BJ131" s="573"/>
      <c r="BK131" s="651"/>
      <c r="BL131" s="573"/>
      <c r="BM131" s="651"/>
      <c r="BN131" s="638"/>
      <c r="BO131" s="670"/>
      <c r="BP131" s="675"/>
      <c r="BQ131" s="675"/>
      <c r="BR131" s="675"/>
      <c r="BS131" s="675"/>
      <c r="BT131" s="675"/>
      <c r="BU131" s="676"/>
      <c r="BV131" s="1377">
        <f t="shared" si="15"/>
        <v>0</v>
      </c>
    </row>
    <row r="132" spans="3:74" s="1092" customFormat="1" ht="36" customHeight="1">
      <c r="C132" s="1091"/>
      <c r="D132" s="233"/>
      <c r="E132" s="216"/>
      <c r="F132" s="1331"/>
      <c r="G132" s="217"/>
      <c r="H132" s="218"/>
      <c r="I132" s="736"/>
      <c r="J132" s="737"/>
      <c r="K132" s="1297"/>
      <c r="L132" s="1273"/>
      <c r="M132" s="1276"/>
      <c r="N132" s="832"/>
      <c r="O132" s="871"/>
      <c r="P132" s="872"/>
      <c r="Q132" s="219"/>
      <c r="R132" s="220"/>
      <c r="S132" s="660"/>
      <c r="T132" s="226">
        <v>0</v>
      </c>
      <c r="U132" s="1305">
        <v>0</v>
      </c>
      <c r="V132" s="1375">
        <f t="shared" si="13"/>
        <v>0</v>
      </c>
      <c r="W132" s="220"/>
      <c r="X132" s="684"/>
      <c r="Y132" s="738"/>
      <c r="Z132" s="221"/>
      <c r="AA132" s="221"/>
      <c r="AB132" s="862"/>
      <c r="AC132" s="222"/>
      <c r="AD132" s="1288"/>
      <c r="AE132" s="1300"/>
      <c r="AF132" s="1290"/>
      <c r="AG132" s="1291"/>
      <c r="AH132" s="232"/>
      <c r="AI132" s="224"/>
      <c r="AJ132" s="368"/>
      <c r="AK132" s="225"/>
      <c r="AL132" s="226">
        <v>0</v>
      </c>
      <c r="AM132" s="1326">
        <v>0</v>
      </c>
      <c r="AN132" s="1376">
        <f t="shared" si="14"/>
        <v>0</v>
      </c>
      <c r="AO132" s="733"/>
      <c r="AP132" s="586"/>
      <c r="AQ132" s="1249"/>
      <c r="AR132" s="1427"/>
      <c r="AS132" s="1428"/>
      <c r="AT132" s="1429"/>
      <c r="AU132" s="227"/>
      <c r="AV132" s="1430"/>
      <c r="AW132" s="1431"/>
      <c r="AX132" s="1432"/>
      <c r="AY132" s="235"/>
      <c r="AZ132" s="236"/>
      <c r="BA132" s="230"/>
      <c r="BB132" s="231"/>
      <c r="BC132" s="659"/>
      <c r="BD132" s="230"/>
      <c r="BE132" s="231"/>
      <c r="BF132" s="573"/>
      <c r="BG132" s="651"/>
      <c r="BH132" s="573"/>
      <c r="BI132" s="651"/>
      <c r="BJ132" s="573"/>
      <c r="BK132" s="651"/>
      <c r="BL132" s="573"/>
      <c r="BM132" s="651"/>
      <c r="BN132" s="638"/>
      <c r="BO132" s="670"/>
      <c r="BP132" s="675"/>
      <c r="BQ132" s="675"/>
      <c r="BR132" s="675"/>
      <c r="BS132" s="675"/>
      <c r="BT132" s="675"/>
      <c r="BU132" s="676"/>
      <c r="BV132" s="1377">
        <f t="shared" si="15"/>
        <v>0</v>
      </c>
    </row>
    <row r="133" spans="3:74" s="1092" customFormat="1" ht="36" customHeight="1">
      <c r="C133" s="1091"/>
      <c r="D133" s="233"/>
      <c r="E133" s="216"/>
      <c r="F133" s="1331"/>
      <c r="G133" s="217"/>
      <c r="H133" s="218"/>
      <c r="I133" s="736"/>
      <c r="J133" s="737"/>
      <c r="K133" s="1297"/>
      <c r="L133" s="1273"/>
      <c r="M133" s="1276"/>
      <c r="N133" s="832"/>
      <c r="O133" s="871"/>
      <c r="P133" s="872"/>
      <c r="Q133" s="219"/>
      <c r="R133" s="220"/>
      <c r="S133" s="660"/>
      <c r="T133" s="226">
        <v>0</v>
      </c>
      <c r="U133" s="1305">
        <v>0</v>
      </c>
      <c r="V133" s="1375">
        <f t="shared" si="13"/>
        <v>0</v>
      </c>
      <c r="W133" s="220"/>
      <c r="X133" s="684"/>
      <c r="Y133" s="738"/>
      <c r="Z133" s="221"/>
      <c r="AA133" s="221"/>
      <c r="AB133" s="862"/>
      <c r="AC133" s="222"/>
      <c r="AD133" s="1288"/>
      <c r="AE133" s="1300"/>
      <c r="AF133" s="1290"/>
      <c r="AG133" s="1291"/>
      <c r="AH133" s="232"/>
      <c r="AI133" s="224"/>
      <c r="AJ133" s="368"/>
      <c r="AK133" s="225"/>
      <c r="AL133" s="226">
        <v>0</v>
      </c>
      <c r="AM133" s="1326">
        <v>0</v>
      </c>
      <c r="AN133" s="1376">
        <f t="shared" si="14"/>
        <v>0</v>
      </c>
      <c r="AO133" s="733"/>
      <c r="AP133" s="586"/>
      <c r="AQ133" s="1249"/>
      <c r="AR133" s="1427"/>
      <c r="AS133" s="1428"/>
      <c r="AT133" s="1429"/>
      <c r="AU133" s="227"/>
      <c r="AV133" s="1430"/>
      <c r="AW133" s="1431"/>
      <c r="AX133" s="1432"/>
      <c r="AY133" s="235"/>
      <c r="AZ133" s="236"/>
      <c r="BA133" s="230"/>
      <c r="BB133" s="231"/>
      <c r="BC133" s="659"/>
      <c r="BD133" s="230"/>
      <c r="BE133" s="231"/>
      <c r="BF133" s="573"/>
      <c r="BG133" s="651"/>
      <c r="BH133" s="573"/>
      <c r="BI133" s="651"/>
      <c r="BJ133" s="573"/>
      <c r="BK133" s="651"/>
      <c r="BL133" s="573"/>
      <c r="BM133" s="651"/>
      <c r="BN133" s="638"/>
      <c r="BO133" s="670"/>
      <c r="BP133" s="675"/>
      <c r="BQ133" s="675"/>
      <c r="BR133" s="675"/>
      <c r="BS133" s="675"/>
      <c r="BT133" s="675"/>
      <c r="BU133" s="676"/>
      <c r="BV133" s="1377">
        <f t="shared" si="15"/>
        <v>0</v>
      </c>
    </row>
    <row r="134" spans="3:74" s="1092" customFormat="1" ht="36" customHeight="1">
      <c r="C134" s="1091"/>
      <c r="D134" s="233"/>
      <c r="E134" s="216"/>
      <c r="F134" s="1331"/>
      <c r="G134" s="217"/>
      <c r="H134" s="218"/>
      <c r="I134" s="736"/>
      <c r="J134" s="737"/>
      <c r="K134" s="1297"/>
      <c r="L134" s="1273"/>
      <c r="M134" s="1276"/>
      <c r="N134" s="832"/>
      <c r="O134" s="871"/>
      <c r="P134" s="872"/>
      <c r="Q134" s="219"/>
      <c r="R134" s="220"/>
      <c r="S134" s="660"/>
      <c r="T134" s="226">
        <v>0</v>
      </c>
      <c r="U134" s="1305">
        <v>0</v>
      </c>
      <c r="V134" s="1375">
        <f t="shared" si="13"/>
        <v>0</v>
      </c>
      <c r="W134" s="220"/>
      <c r="X134" s="684"/>
      <c r="Y134" s="738"/>
      <c r="Z134" s="221"/>
      <c r="AA134" s="221"/>
      <c r="AB134" s="862"/>
      <c r="AC134" s="222"/>
      <c r="AD134" s="1288"/>
      <c r="AE134" s="1300"/>
      <c r="AF134" s="1290"/>
      <c r="AG134" s="1291"/>
      <c r="AH134" s="232"/>
      <c r="AI134" s="224"/>
      <c r="AJ134" s="368"/>
      <c r="AK134" s="225"/>
      <c r="AL134" s="226">
        <v>0</v>
      </c>
      <c r="AM134" s="1326">
        <v>0</v>
      </c>
      <c r="AN134" s="1376">
        <f t="shared" si="14"/>
        <v>0</v>
      </c>
      <c r="AO134" s="733"/>
      <c r="AP134" s="586"/>
      <c r="AQ134" s="1249"/>
      <c r="AR134" s="1427"/>
      <c r="AS134" s="1428"/>
      <c r="AT134" s="1429"/>
      <c r="AU134" s="227"/>
      <c r="AV134" s="1430"/>
      <c r="AW134" s="1431"/>
      <c r="AX134" s="1432"/>
      <c r="AY134" s="235"/>
      <c r="AZ134" s="236"/>
      <c r="BA134" s="230"/>
      <c r="BB134" s="231"/>
      <c r="BC134" s="659"/>
      <c r="BD134" s="230"/>
      <c r="BE134" s="231"/>
      <c r="BF134" s="573"/>
      <c r="BG134" s="651"/>
      <c r="BH134" s="573"/>
      <c r="BI134" s="651"/>
      <c r="BJ134" s="573"/>
      <c r="BK134" s="651"/>
      <c r="BL134" s="573"/>
      <c r="BM134" s="651"/>
      <c r="BN134" s="638"/>
      <c r="BO134" s="670"/>
      <c r="BP134" s="675"/>
      <c r="BQ134" s="675"/>
      <c r="BR134" s="675"/>
      <c r="BS134" s="675"/>
      <c r="BT134" s="675"/>
      <c r="BU134" s="676"/>
      <c r="BV134" s="1377">
        <f t="shared" si="15"/>
        <v>0</v>
      </c>
    </row>
    <row r="135" spans="3:74" s="1092" customFormat="1" ht="36" customHeight="1">
      <c r="C135" s="1091"/>
      <c r="D135" s="233"/>
      <c r="E135" s="216"/>
      <c r="F135" s="1331"/>
      <c r="G135" s="217"/>
      <c r="H135" s="218"/>
      <c r="I135" s="736"/>
      <c r="J135" s="737"/>
      <c r="K135" s="1297"/>
      <c r="L135" s="1273"/>
      <c r="M135" s="1276"/>
      <c r="N135" s="832"/>
      <c r="O135" s="871"/>
      <c r="P135" s="872"/>
      <c r="Q135" s="219"/>
      <c r="R135" s="220"/>
      <c r="S135" s="660"/>
      <c r="T135" s="226">
        <v>0</v>
      </c>
      <c r="U135" s="1305">
        <v>0</v>
      </c>
      <c r="V135" s="1375">
        <f t="shared" si="13"/>
        <v>0</v>
      </c>
      <c r="W135" s="220"/>
      <c r="X135" s="684"/>
      <c r="Y135" s="738"/>
      <c r="Z135" s="221"/>
      <c r="AA135" s="221"/>
      <c r="AB135" s="862"/>
      <c r="AC135" s="222"/>
      <c r="AD135" s="1288"/>
      <c r="AE135" s="1300"/>
      <c r="AF135" s="1290"/>
      <c r="AG135" s="1291"/>
      <c r="AH135" s="232"/>
      <c r="AI135" s="224"/>
      <c r="AJ135" s="368"/>
      <c r="AK135" s="225"/>
      <c r="AL135" s="226">
        <v>0</v>
      </c>
      <c r="AM135" s="1326">
        <v>0</v>
      </c>
      <c r="AN135" s="1376">
        <f t="shared" si="14"/>
        <v>0</v>
      </c>
      <c r="AO135" s="733"/>
      <c r="AP135" s="586"/>
      <c r="AQ135" s="1249"/>
      <c r="AR135" s="1427"/>
      <c r="AS135" s="1428"/>
      <c r="AT135" s="1429"/>
      <c r="AU135" s="227"/>
      <c r="AV135" s="1430"/>
      <c r="AW135" s="1431"/>
      <c r="AX135" s="1432"/>
      <c r="AY135" s="235"/>
      <c r="AZ135" s="236"/>
      <c r="BA135" s="230"/>
      <c r="BB135" s="231"/>
      <c r="BC135" s="659"/>
      <c r="BD135" s="230"/>
      <c r="BE135" s="231"/>
      <c r="BF135" s="573"/>
      <c r="BG135" s="651"/>
      <c r="BH135" s="573"/>
      <c r="BI135" s="651"/>
      <c r="BJ135" s="573"/>
      <c r="BK135" s="651"/>
      <c r="BL135" s="573"/>
      <c r="BM135" s="651"/>
      <c r="BN135" s="638"/>
      <c r="BO135" s="670"/>
      <c r="BP135" s="675"/>
      <c r="BQ135" s="675"/>
      <c r="BR135" s="675"/>
      <c r="BS135" s="675"/>
      <c r="BT135" s="675"/>
      <c r="BU135" s="676"/>
      <c r="BV135" s="1377">
        <f t="shared" si="15"/>
        <v>0</v>
      </c>
    </row>
    <row r="136" spans="3:74" s="1092" customFormat="1" ht="36" customHeight="1">
      <c r="C136" s="1091"/>
      <c r="D136" s="233"/>
      <c r="E136" s="216"/>
      <c r="F136" s="1331"/>
      <c r="G136" s="217"/>
      <c r="H136" s="218"/>
      <c r="I136" s="736"/>
      <c r="J136" s="737"/>
      <c r="K136" s="1297"/>
      <c r="L136" s="1273"/>
      <c r="M136" s="1276"/>
      <c r="N136" s="832"/>
      <c r="O136" s="871"/>
      <c r="P136" s="872"/>
      <c r="Q136" s="219"/>
      <c r="R136" s="220"/>
      <c r="S136" s="660"/>
      <c r="T136" s="226">
        <v>0</v>
      </c>
      <c r="U136" s="1305">
        <v>0</v>
      </c>
      <c r="V136" s="1375">
        <f t="shared" si="13"/>
        <v>0</v>
      </c>
      <c r="W136" s="220"/>
      <c r="X136" s="684"/>
      <c r="Y136" s="738"/>
      <c r="Z136" s="221"/>
      <c r="AA136" s="221"/>
      <c r="AB136" s="862"/>
      <c r="AC136" s="222"/>
      <c r="AD136" s="1288"/>
      <c r="AE136" s="1300"/>
      <c r="AF136" s="1290"/>
      <c r="AG136" s="1291"/>
      <c r="AH136" s="232"/>
      <c r="AI136" s="224"/>
      <c r="AJ136" s="368"/>
      <c r="AK136" s="225"/>
      <c r="AL136" s="226">
        <v>0</v>
      </c>
      <c r="AM136" s="1326">
        <v>0</v>
      </c>
      <c r="AN136" s="1376">
        <f t="shared" si="14"/>
        <v>0</v>
      </c>
      <c r="AO136" s="733"/>
      <c r="AP136" s="586"/>
      <c r="AQ136" s="1249"/>
      <c r="AR136" s="1427"/>
      <c r="AS136" s="1428"/>
      <c r="AT136" s="1429"/>
      <c r="AU136" s="227"/>
      <c r="AV136" s="1430"/>
      <c r="AW136" s="1431"/>
      <c r="AX136" s="1432"/>
      <c r="AY136" s="235"/>
      <c r="AZ136" s="236"/>
      <c r="BA136" s="230"/>
      <c r="BB136" s="231"/>
      <c r="BC136" s="659"/>
      <c r="BD136" s="230"/>
      <c r="BE136" s="231"/>
      <c r="BF136" s="573"/>
      <c r="BG136" s="651"/>
      <c r="BH136" s="573"/>
      <c r="BI136" s="651"/>
      <c r="BJ136" s="573"/>
      <c r="BK136" s="651"/>
      <c r="BL136" s="573"/>
      <c r="BM136" s="651"/>
      <c r="BN136" s="638"/>
      <c r="BO136" s="670"/>
      <c r="BP136" s="675"/>
      <c r="BQ136" s="675"/>
      <c r="BR136" s="675"/>
      <c r="BS136" s="675"/>
      <c r="BT136" s="675"/>
      <c r="BU136" s="676"/>
      <c r="BV136" s="1377">
        <f t="shared" si="15"/>
        <v>0</v>
      </c>
    </row>
    <row r="137" spans="3:74" s="1092" customFormat="1" ht="36" customHeight="1">
      <c r="C137" s="1091"/>
      <c r="D137" s="233"/>
      <c r="E137" s="216"/>
      <c r="F137" s="1331"/>
      <c r="G137" s="217"/>
      <c r="H137" s="218"/>
      <c r="I137" s="736"/>
      <c r="J137" s="737"/>
      <c r="K137" s="1297"/>
      <c r="L137" s="1273"/>
      <c r="M137" s="1276"/>
      <c r="N137" s="832"/>
      <c r="O137" s="871"/>
      <c r="P137" s="872"/>
      <c r="Q137" s="219"/>
      <c r="R137" s="220"/>
      <c r="S137" s="660"/>
      <c r="T137" s="226">
        <v>0</v>
      </c>
      <c r="U137" s="1305">
        <v>0</v>
      </c>
      <c r="V137" s="1375">
        <f t="shared" si="13"/>
        <v>0</v>
      </c>
      <c r="W137" s="220"/>
      <c r="X137" s="684"/>
      <c r="Y137" s="738"/>
      <c r="Z137" s="221"/>
      <c r="AA137" s="221"/>
      <c r="AB137" s="862"/>
      <c r="AC137" s="222"/>
      <c r="AD137" s="1288"/>
      <c r="AE137" s="1300"/>
      <c r="AF137" s="1290"/>
      <c r="AG137" s="1291"/>
      <c r="AH137" s="232"/>
      <c r="AI137" s="224"/>
      <c r="AJ137" s="368"/>
      <c r="AK137" s="225"/>
      <c r="AL137" s="226">
        <v>0</v>
      </c>
      <c r="AM137" s="1326">
        <v>0</v>
      </c>
      <c r="AN137" s="1376">
        <f t="shared" si="14"/>
        <v>0</v>
      </c>
      <c r="AO137" s="733"/>
      <c r="AP137" s="586"/>
      <c r="AQ137" s="1249"/>
      <c r="AR137" s="1427"/>
      <c r="AS137" s="1428"/>
      <c r="AT137" s="1429"/>
      <c r="AU137" s="227"/>
      <c r="AV137" s="1430"/>
      <c r="AW137" s="1431"/>
      <c r="AX137" s="1432"/>
      <c r="AY137" s="235"/>
      <c r="AZ137" s="236"/>
      <c r="BA137" s="230"/>
      <c r="BB137" s="231"/>
      <c r="BC137" s="659"/>
      <c r="BD137" s="230"/>
      <c r="BE137" s="231"/>
      <c r="BF137" s="573"/>
      <c r="BG137" s="651"/>
      <c r="BH137" s="573"/>
      <c r="BI137" s="651"/>
      <c r="BJ137" s="573"/>
      <c r="BK137" s="651"/>
      <c r="BL137" s="573"/>
      <c r="BM137" s="651"/>
      <c r="BN137" s="638"/>
      <c r="BO137" s="670"/>
      <c r="BP137" s="675"/>
      <c r="BQ137" s="675"/>
      <c r="BR137" s="675"/>
      <c r="BS137" s="675"/>
      <c r="BT137" s="675"/>
      <c r="BU137" s="676"/>
      <c r="BV137" s="1377">
        <f t="shared" si="15"/>
        <v>0</v>
      </c>
    </row>
    <row r="138" spans="3:74" s="1092" customFormat="1" ht="36" customHeight="1">
      <c r="C138" s="1091"/>
      <c r="D138" s="233"/>
      <c r="E138" s="216"/>
      <c r="F138" s="1331"/>
      <c r="G138" s="217"/>
      <c r="H138" s="218"/>
      <c r="I138" s="736"/>
      <c r="J138" s="737"/>
      <c r="K138" s="1297"/>
      <c r="L138" s="1273"/>
      <c r="M138" s="1276"/>
      <c r="N138" s="832"/>
      <c r="O138" s="871"/>
      <c r="P138" s="872"/>
      <c r="Q138" s="219"/>
      <c r="R138" s="220"/>
      <c r="S138" s="660"/>
      <c r="T138" s="226">
        <v>0</v>
      </c>
      <c r="U138" s="1305">
        <v>0</v>
      </c>
      <c r="V138" s="1375">
        <f t="shared" si="13"/>
        <v>0</v>
      </c>
      <c r="W138" s="220"/>
      <c r="X138" s="684"/>
      <c r="Y138" s="738"/>
      <c r="Z138" s="221"/>
      <c r="AA138" s="221"/>
      <c r="AB138" s="862"/>
      <c r="AC138" s="222"/>
      <c r="AD138" s="1288"/>
      <c r="AE138" s="1300"/>
      <c r="AF138" s="1290"/>
      <c r="AG138" s="1291"/>
      <c r="AH138" s="232"/>
      <c r="AI138" s="224"/>
      <c r="AJ138" s="368"/>
      <c r="AK138" s="225"/>
      <c r="AL138" s="226">
        <v>0</v>
      </c>
      <c r="AM138" s="1326">
        <v>0</v>
      </c>
      <c r="AN138" s="1376">
        <f t="shared" si="14"/>
        <v>0</v>
      </c>
      <c r="AO138" s="733"/>
      <c r="AP138" s="586"/>
      <c r="AQ138" s="1249"/>
      <c r="AR138" s="1427"/>
      <c r="AS138" s="1428"/>
      <c r="AT138" s="1429"/>
      <c r="AU138" s="227"/>
      <c r="AV138" s="1430"/>
      <c r="AW138" s="1431"/>
      <c r="AX138" s="1432"/>
      <c r="AY138" s="235"/>
      <c r="AZ138" s="236"/>
      <c r="BA138" s="230"/>
      <c r="BB138" s="231"/>
      <c r="BC138" s="659"/>
      <c r="BD138" s="230"/>
      <c r="BE138" s="231"/>
      <c r="BF138" s="573"/>
      <c r="BG138" s="651"/>
      <c r="BH138" s="573"/>
      <c r="BI138" s="651"/>
      <c r="BJ138" s="573"/>
      <c r="BK138" s="651"/>
      <c r="BL138" s="573"/>
      <c r="BM138" s="651"/>
      <c r="BN138" s="638"/>
      <c r="BO138" s="670"/>
      <c r="BP138" s="675"/>
      <c r="BQ138" s="675"/>
      <c r="BR138" s="675"/>
      <c r="BS138" s="675"/>
      <c r="BT138" s="675"/>
      <c r="BU138" s="676"/>
      <c r="BV138" s="1377">
        <f t="shared" si="15"/>
        <v>0</v>
      </c>
    </row>
    <row r="139" spans="3:74" s="1092" customFormat="1" ht="36" customHeight="1">
      <c r="C139" s="1091"/>
      <c r="D139" s="233"/>
      <c r="E139" s="216"/>
      <c r="F139" s="1331"/>
      <c r="G139" s="217"/>
      <c r="H139" s="218"/>
      <c r="I139" s="736"/>
      <c r="J139" s="737"/>
      <c r="K139" s="1297"/>
      <c r="L139" s="1273"/>
      <c r="M139" s="1276"/>
      <c r="N139" s="832"/>
      <c r="O139" s="871"/>
      <c r="P139" s="872"/>
      <c r="Q139" s="219"/>
      <c r="R139" s="220"/>
      <c r="S139" s="660"/>
      <c r="T139" s="226">
        <v>0</v>
      </c>
      <c r="U139" s="1305">
        <v>0</v>
      </c>
      <c r="V139" s="1375">
        <f t="shared" si="13"/>
        <v>0</v>
      </c>
      <c r="W139" s="220"/>
      <c r="X139" s="684"/>
      <c r="Y139" s="738"/>
      <c r="Z139" s="221"/>
      <c r="AA139" s="221"/>
      <c r="AB139" s="862"/>
      <c r="AC139" s="222"/>
      <c r="AD139" s="1288"/>
      <c r="AE139" s="1300"/>
      <c r="AF139" s="1290"/>
      <c r="AG139" s="1291"/>
      <c r="AH139" s="232"/>
      <c r="AI139" s="224"/>
      <c r="AJ139" s="368"/>
      <c r="AK139" s="225"/>
      <c r="AL139" s="226">
        <v>0</v>
      </c>
      <c r="AM139" s="1326">
        <v>0</v>
      </c>
      <c r="AN139" s="1376">
        <f t="shared" si="14"/>
        <v>0</v>
      </c>
      <c r="AO139" s="733"/>
      <c r="AP139" s="586"/>
      <c r="AQ139" s="1249"/>
      <c r="AR139" s="1427"/>
      <c r="AS139" s="1428"/>
      <c r="AT139" s="1429"/>
      <c r="AU139" s="227"/>
      <c r="AV139" s="1430"/>
      <c r="AW139" s="1431"/>
      <c r="AX139" s="1432"/>
      <c r="AY139" s="235"/>
      <c r="AZ139" s="236"/>
      <c r="BA139" s="230"/>
      <c r="BB139" s="231"/>
      <c r="BC139" s="659"/>
      <c r="BD139" s="230"/>
      <c r="BE139" s="231"/>
      <c r="BF139" s="573"/>
      <c r="BG139" s="651"/>
      <c r="BH139" s="573"/>
      <c r="BI139" s="651"/>
      <c r="BJ139" s="573"/>
      <c r="BK139" s="651"/>
      <c r="BL139" s="573"/>
      <c r="BM139" s="651"/>
      <c r="BN139" s="638"/>
      <c r="BO139" s="670"/>
      <c r="BP139" s="675"/>
      <c r="BQ139" s="675"/>
      <c r="BR139" s="675"/>
      <c r="BS139" s="675"/>
      <c r="BT139" s="675"/>
      <c r="BU139" s="676"/>
      <c r="BV139" s="1377">
        <f t="shared" si="15"/>
        <v>0</v>
      </c>
    </row>
    <row r="140" spans="3:74" s="1092" customFormat="1" ht="36" customHeight="1">
      <c r="C140" s="1091"/>
      <c r="D140" s="233"/>
      <c r="E140" s="216"/>
      <c r="F140" s="1331"/>
      <c r="G140" s="217"/>
      <c r="H140" s="218"/>
      <c r="I140" s="736"/>
      <c r="J140" s="737"/>
      <c r="K140" s="1297"/>
      <c r="L140" s="1273"/>
      <c r="M140" s="1276"/>
      <c r="N140" s="832"/>
      <c r="O140" s="871"/>
      <c r="P140" s="872"/>
      <c r="Q140" s="219"/>
      <c r="R140" s="220"/>
      <c r="S140" s="660"/>
      <c r="T140" s="226">
        <v>0</v>
      </c>
      <c r="U140" s="1305">
        <v>0</v>
      </c>
      <c r="V140" s="1375">
        <f t="shared" si="13"/>
        <v>0</v>
      </c>
      <c r="W140" s="220"/>
      <c r="X140" s="684"/>
      <c r="Y140" s="738"/>
      <c r="Z140" s="221"/>
      <c r="AA140" s="221"/>
      <c r="AB140" s="862"/>
      <c r="AC140" s="222"/>
      <c r="AD140" s="1288"/>
      <c r="AE140" s="1300"/>
      <c r="AF140" s="1290"/>
      <c r="AG140" s="1291"/>
      <c r="AH140" s="232"/>
      <c r="AI140" s="224"/>
      <c r="AJ140" s="368"/>
      <c r="AK140" s="225"/>
      <c r="AL140" s="226">
        <v>0</v>
      </c>
      <c r="AM140" s="1326">
        <v>0</v>
      </c>
      <c r="AN140" s="1376">
        <f t="shared" si="14"/>
        <v>0</v>
      </c>
      <c r="AO140" s="733"/>
      <c r="AP140" s="586"/>
      <c r="AQ140" s="1249"/>
      <c r="AR140" s="1427"/>
      <c r="AS140" s="1428"/>
      <c r="AT140" s="1429"/>
      <c r="AU140" s="227"/>
      <c r="AV140" s="1430"/>
      <c r="AW140" s="1431"/>
      <c r="AX140" s="1432"/>
      <c r="AY140" s="235"/>
      <c r="AZ140" s="236"/>
      <c r="BA140" s="230"/>
      <c r="BB140" s="231"/>
      <c r="BC140" s="659"/>
      <c r="BD140" s="230"/>
      <c r="BE140" s="231"/>
      <c r="BF140" s="573"/>
      <c r="BG140" s="651"/>
      <c r="BH140" s="573"/>
      <c r="BI140" s="651"/>
      <c r="BJ140" s="573"/>
      <c r="BK140" s="651"/>
      <c r="BL140" s="573"/>
      <c r="BM140" s="651"/>
      <c r="BN140" s="638"/>
      <c r="BO140" s="670"/>
      <c r="BP140" s="675"/>
      <c r="BQ140" s="675"/>
      <c r="BR140" s="675"/>
      <c r="BS140" s="675"/>
      <c r="BT140" s="675"/>
      <c r="BU140" s="676"/>
      <c r="BV140" s="1377">
        <f t="shared" si="15"/>
        <v>0</v>
      </c>
    </row>
    <row r="141" spans="3:74" s="1092" customFormat="1" ht="36" customHeight="1">
      <c r="C141" s="1091"/>
      <c r="D141" s="233"/>
      <c r="E141" s="216"/>
      <c r="F141" s="1331"/>
      <c r="G141" s="217"/>
      <c r="H141" s="218"/>
      <c r="I141" s="736"/>
      <c r="J141" s="737"/>
      <c r="K141" s="1297"/>
      <c r="L141" s="1273"/>
      <c r="M141" s="1276"/>
      <c r="N141" s="832"/>
      <c r="O141" s="871"/>
      <c r="P141" s="872"/>
      <c r="Q141" s="219"/>
      <c r="R141" s="220"/>
      <c r="S141" s="660"/>
      <c r="T141" s="226">
        <v>0</v>
      </c>
      <c r="U141" s="1305">
        <v>0</v>
      </c>
      <c r="V141" s="1375">
        <f t="shared" si="13"/>
        <v>0</v>
      </c>
      <c r="W141" s="220"/>
      <c r="X141" s="684"/>
      <c r="Y141" s="738"/>
      <c r="Z141" s="221"/>
      <c r="AA141" s="221"/>
      <c r="AB141" s="862"/>
      <c r="AC141" s="222"/>
      <c r="AD141" s="1288"/>
      <c r="AE141" s="1300"/>
      <c r="AF141" s="1290"/>
      <c r="AG141" s="1291"/>
      <c r="AH141" s="232"/>
      <c r="AI141" s="224"/>
      <c r="AJ141" s="368"/>
      <c r="AK141" s="225"/>
      <c r="AL141" s="226">
        <v>0</v>
      </c>
      <c r="AM141" s="1326">
        <v>0</v>
      </c>
      <c r="AN141" s="1376">
        <f t="shared" si="14"/>
        <v>0</v>
      </c>
      <c r="AO141" s="733"/>
      <c r="AP141" s="586"/>
      <c r="AQ141" s="1249"/>
      <c r="AR141" s="1427"/>
      <c r="AS141" s="1428"/>
      <c r="AT141" s="1429"/>
      <c r="AU141" s="227"/>
      <c r="AV141" s="1430"/>
      <c r="AW141" s="1431"/>
      <c r="AX141" s="1432"/>
      <c r="AY141" s="235"/>
      <c r="AZ141" s="236"/>
      <c r="BA141" s="230"/>
      <c r="BB141" s="231"/>
      <c r="BC141" s="659"/>
      <c r="BD141" s="230"/>
      <c r="BE141" s="231"/>
      <c r="BF141" s="573"/>
      <c r="BG141" s="651"/>
      <c r="BH141" s="573"/>
      <c r="BI141" s="651"/>
      <c r="BJ141" s="573"/>
      <c r="BK141" s="651"/>
      <c r="BL141" s="573"/>
      <c r="BM141" s="651"/>
      <c r="BN141" s="638"/>
      <c r="BO141" s="670"/>
      <c r="BP141" s="675"/>
      <c r="BQ141" s="675"/>
      <c r="BR141" s="675"/>
      <c r="BS141" s="675"/>
      <c r="BT141" s="675"/>
      <c r="BU141" s="676"/>
      <c r="BV141" s="1377">
        <f t="shared" si="15"/>
        <v>0</v>
      </c>
    </row>
    <row r="142" spans="3:74" s="1092" customFormat="1" ht="36" customHeight="1">
      <c r="C142" s="1091"/>
      <c r="D142" s="233"/>
      <c r="E142" s="216"/>
      <c r="F142" s="1331"/>
      <c r="G142" s="217"/>
      <c r="H142" s="218"/>
      <c r="I142" s="736"/>
      <c r="J142" s="737"/>
      <c r="K142" s="1297"/>
      <c r="L142" s="1273"/>
      <c r="M142" s="1276"/>
      <c r="N142" s="832"/>
      <c r="O142" s="871"/>
      <c r="P142" s="872"/>
      <c r="Q142" s="219"/>
      <c r="R142" s="220"/>
      <c r="S142" s="660"/>
      <c r="T142" s="226">
        <v>0</v>
      </c>
      <c r="U142" s="1305">
        <v>0</v>
      </c>
      <c r="V142" s="1375">
        <f t="shared" si="13"/>
        <v>0</v>
      </c>
      <c r="W142" s="220"/>
      <c r="X142" s="684"/>
      <c r="Y142" s="738"/>
      <c r="Z142" s="221"/>
      <c r="AA142" s="221"/>
      <c r="AB142" s="862"/>
      <c r="AC142" s="222"/>
      <c r="AD142" s="1288"/>
      <c r="AE142" s="1300"/>
      <c r="AF142" s="1290"/>
      <c r="AG142" s="1291"/>
      <c r="AH142" s="232"/>
      <c r="AI142" s="224"/>
      <c r="AJ142" s="368"/>
      <c r="AK142" s="225"/>
      <c r="AL142" s="226">
        <v>0</v>
      </c>
      <c r="AM142" s="1326">
        <v>0</v>
      </c>
      <c r="AN142" s="1376">
        <f t="shared" si="14"/>
        <v>0</v>
      </c>
      <c r="AO142" s="733"/>
      <c r="AP142" s="586"/>
      <c r="AQ142" s="1249"/>
      <c r="AR142" s="1427"/>
      <c r="AS142" s="1428"/>
      <c r="AT142" s="1429"/>
      <c r="AU142" s="227"/>
      <c r="AV142" s="1430"/>
      <c r="AW142" s="1431"/>
      <c r="AX142" s="1432"/>
      <c r="AY142" s="235"/>
      <c r="AZ142" s="236"/>
      <c r="BA142" s="230"/>
      <c r="BB142" s="231"/>
      <c r="BC142" s="659"/>
      <c r="BD142" s="230"/>
      <c r="BE142" s="231"/>
      <c r="BF142" s="573"/>
      <c r="BG142" s="651"/>
      <c r="BH142" s="573"/>
      <c r="BI142" s="651"/>
      <c r="BJ142" s="573"/>
      <c r="BK142" s="651"/>
      <c r="BL142" s="573"/>
      <c r="BM142" s="651"/>
      <c r="BN142" s="638"/>
      <c r="BO142" s="670"/>
      <c r="BP142" s="675"/>
      <c r="BQ142" s="675"/>
      <c r="BR142" s="675"/>
      <c r="BS142" s="675"/>
      <c r="BT142" s="675"/>
      <c r="BU142" s="676"/>
      <c r="BV142" s="1377">
        <f t="shared" si="15"/>
        <v>0</v>
      </c>
    </row>
    <row r="143" spans="3:74" s="1092" customFormat="1" ht="36" customHeight="1">
      <c r="C143" s="1091"/>
      <c r="D143" s="233"/>
      <c r="E143" s="216"/>
      <c r="F143" s="1331"/>
      <c r="G143" s="217"/>
      <c r="H143" s="218"/>
      <c r="I143" s="736"/>
      <c r="J143" s="737"/>
      <c r="K143" s="1297"/>
      <c r="L143" s="1273"/>
      <c r="M143" s="1276"/>
      <c r="N143" s="832"/>
      <c r="O143" s="871"/>
      <c r="P143" s="872"/>
      <c r="Q143" s="219"/>
      <c r="R143" s="220"/>
      <c r="S143" s="660"/>
      <c r="T143" s="226">
        <v>0</v>
      </c>
      <c r="U143" s="1305">
        <v>0</v>
      </c>
      <c r="V143" s="1375">
        <f t="shared" si="13"/>
        <v>0</v>
      </c>
      <c r="W143" s="220"/>
      <c r="X143" s="684"/>
      <c r="Y143" s="738"/>
      <c r="Z143" s="221"/>
      <c r="AA143" s="221"/>
      <c r="AB143" s="862"/>
      <c r="AC143" s="222"/>
      <c r="AD143" s="1288"/>
      <c r="AE143" s="1300"/>
      <c r="AF143" s="1290"/>
      <c r="AG143" s="1291"/>
      <c r="AH143" s="232"/>
      <c r="AI143" s="224"/>
      <c r="AJ143" s="368"/>
      <c r="AK143" s="225"/>
      <c r="AL143" s="226">
        <v>0</v>
      </c>
      <c r="AM143" s="1326">
        <v>0</v>
      </c>
      <c r="AN143" s="1376">
        <f t="shared" si="14"/>
        <v>0</v>
      </c>
      <c r="AO143" s="733"/>
      <c r="AP143" s="586"/>
      <c r="AQ143" s="1249"/>
      <c r="AR143" s="1427"/>
      <c r="AS143" s="1428"/>
      <c r="AT143" s="1429"/>
      <c r="AU143" s="227"/>
      <c r="AV143" s="1430"/>
      <c r="AW143" s="1431"/>
      <c r="AX143" s="1432"/>
      <c r="AY143" s="235"/>
      <c r="AZ143" s="236"/>
      <c r="BA143" s="230"/>
      <c r="BB143" s="231"/>
      <c r="BC143" s="659"/>
      <c r="BD143" s="230"/>
      <c r="BE143" s="231"/>
      <c r="BF143" s="573"/>
      <c r="BG143" s="651"/>
      <c r="BH143" s="573"/>
      <c r="BI143" s="651"/>
      <c r="BJ143" s="573"/>
      <c r="BK143" s="651"/>
      <c r="BL143" s="573"/>
      <c r="BM143" s="651"/>
      <c r="BN143" s="638"/>
      <c r="BO143" s="670"/>
      <c r="BP143" s="675"/>
      <c r="BQ143" s="675"/>
      <c r="BR143" s="675"/>
      <c r="BS143" s="675"/>
      <c r="BT143" s="675"/>
      <c r="BU143" s="676"/>
      <c r="BV143" s="1377">
        <f t="shared" si="15"/>
        <v>0</v>
      </c>
    </row>
    <row r="144" spans="3:74" s="1092" customFormat="1" ht="36" customHeight="1">
      <c r="C144" s="1091"/>
      <c r="D144" s="233"/>
      <c r="E144" s="216"/>
      <c r="F144" s="1331"/>
      <c r="G144" s="217"/>
      <c r="H144" s="218"/>
      <c r="I144" s="736"/>
      <c r="J144" s="737"/>
      <c r="K144" s="1297"/>
      <c r="L144" s="1273"/>
      <c r="M144" s="1276"/>
      <c r="N144" s="832"/>
      <c r="O144" s="871"/>
      <c r="P144" s="872"/>
      <c r="Q144" s="219"/>
      <c r="R144" s="220"/>
      <c r="S144" s="660"/>
      <c r="T144" s="226">
        <v>0</v>
      </c>
      <c r="U144" s="1305">
        <v>0</v>
      </c>
      <c r="V144" s="1375">
        <f t="shared" si="13"/>
        <v>0</v>
      </c>
      <c r="W144" s="220"/>
      <c r="X144" s="684"/>
      <c r="Y144" s="738"/>
      <c r="Z144" s="221"/>
      <c r="AA144" s="221"/>
      <c r="AB144" s="862"/>
      <c r="AC144" s="222"/>
      <c r="AD144" s="1288"/>
      <c r="AE144" s="1300"/>
      <c r="AF144" s="1290"/>
      <c r="AG144" s="1291"/>
      <c r="AH144" s="232"/>
      <c r="AI144" s="224"/>
      <c r="AJ144" s="368"/>
      <c r="AK144" s="225"/>
      <c r="AL144" s="226">
        <v>0</v>
      </c>
      <c r="AM144" s="1326">
        <v>0</v>
      </c>
      <c r="AN144" s="1376">
        <f t="shared" si="14"/>
        <v>0</v>
      </c>
      <c r="AO144" s="733"/>
      <c r="AP144" s="586"/>
      <c r="AQ144" s="1249"/>
      <c r="AR144" s="1427"/>
      <c r="AS144" s="1428"/>
      <c r="AT144" s="1429"/>
      <c r="AU144" s="227"/>
      <c r="AV144" s="1430"/>
      <c r="AW144" s="1431"/>
      <c r="AX144" s="1432"/>
      <c r="AY144" s="235"/>
      <c r="AZ144" s="236"/>
      <c r="BA144" s="230"/>
      <c r="BB144" s="231"/>
      <c r="BC144" s="659"/>
      <c r="BD144" s="230"/>
      <c r="BE144" s="231"/>
      <c r="BF144" s="573"/>
      <c r="BG144" s="651"/>
      <c r="BH144" s="573"/>
      <c r="BI144" s="651"/>
      <c r="BJ144" s="573"/>
      <c r="BK144" s="651"/>
      <c r="BL144" s="573"/>
      <c r="BM144" s="651"/>
      <c r="BN144" s="638"/>
      <c r="BO144" s="670"/>
      <c r="BP144" s="675"/>
      <c r="BQ144" s="675"/>
      <c r="BR144" s="675"/>
      <c r="BS144" s="675"/>
      <c r="BT144" s="675"/>
      <c r="BU144" s="676"/>
      <c r="BV144" s="1377">
        <f t="shared" si="15"/>
        <v>0</v>
      </c>
    </row>
    <row r="145" spans="3:74" s="1092" customFormat="1" ht="36" customHeight="1">
      <c r="C145" s="1091"/>
      <c r="D145" s="233"/>
      <c r="E145" s="216"/>
      <c r="F145" s="1331"/>
      <c r="G145" s="217"/>
      <c r="H145" s="218"/>
      <c r="I145" s="736"/>
      <c r="J145" s="737"/>
      <c r="K145" s="1297"/>
      <c r="L145" s="1273"/>
      <c r="M145" s="1276"/>
      <c r="N145" s="832"/>
      <c r="O145" s="871"/>
      <c r="P145" s="872"/>
      <c r="Q145" s="219"/>
      <c r="R145" s="220"/>
      <c r="S145" s="660"/>
      <c r="T145" s="226">
        <v>0</v>
      </c>
      <c r="U145" s="1305">
        <v>0</v>
      </c>
      <c r="V145" s="1375">
        <f t="shared" si="13"/>
        <v>0</v>
      </c>
      <c r="W145" s="220"/>
      <c r="X145" s="684"/>
      <c r="Y145" s="738"/>
      <c r="Z145" s="221"/>
      <c r="AA145" s="221"/>
      <c r="AB145" s="862"/>
      <c r="AC145" s="222"/>
      <c r="AD145" s="1288"/>
      <c r="AE145" s="1300"/>
      <c r="AF145" s="1290"/>
      <c r="AG145" s="1291"/>
      <c r="AH145" s="232"/>
      <c r="AI145" s="224"/>
      <c r="AJ145" s="368"/>
      <c r="AK145" s="225"/>
      <c r="AL145" s="226">
        <v>0</v>
      </c>
      <c r="AM145" s="1326">
        <v>0</v>
      </c>
      <c r="AN145" s="1376">
        <f t="shared" si="14"/>
        <v>0</v>
      </c>
      <c r="AO145" s="733"/>
      <c r="AP145" s="586"/>
      <c r="AQ145" s="1249"/>
      <c r="AR145" s="1427"/>
      <c r="AS145" s="1428"/>
      <c r="AT145" s="1429"/>
      <c r="AU145" s="227"/>
      <c r="AV145" s="1430"/>
      <c r="AW145" s="1431"/>
      <c r="AX145" s="1432"/>
      <c r="AY145" s="235"/>
      <c r="AZ145" s="236"/>
      <c r="BA145" s="230"/>
      <c r="BB145" s="231"/>
      <c r="BC145" s="659"/>
      <c r="BD145" s="230"/>
      <c r="BE145" s="231"/>
      <c r="BF145" s="573"/>
      <c r="BG145" s="651"/>
      <c r="BH145" s="573"/>
      <c r="BI145" s="651"/>
      <c r="BJ145" s="573"/>
      <c r="BK145" s="651"/>
      <c r="BL145" s="573"/>
      <c r="BM145" s="651"/>
      <c r="BN145" s="638"/>
      <c r="BO145" s="670"/>
      <c r="BP145" s="675"/>
      <c r="BQ145" s="675"/>
      <c r="BR145" s="675"/>
      <c r="BS145" s="675"/>
      <c r="BT145" s="675"/>
      <c r="BU145" s="676"/>
      <c r="BV145" s="1377">
        <f t="shared" si="15"/>
        <v>0</v>
      </c>
    </row>
    <row r="146" spans="3:74" s="1092" customFormat="1" ht="36" customHeight="1">
      <c r="C146" s="1091"/>
      <c r="D146" s="233"/>
      <c r="E146" s="216"/>
      <c r="F146" s="1331"/>
      <c r="G146" s="217"/>
      <c r="H146" s="218"/>
      <c r="I146" s="736"/>
      <c r="J146" s="737"/>
      <c r="K146" s="1297"/>
      <c r="L146" s="1273"/>
      <c r="M146" s="1276"/>
      <c r="N146" s="832"/>
      <c r="O146" s="871"/>
      <c r="P146" s="872"/>
      <c r="Q146" s="219"/>
      <c r="R146" s="220"/>
      <c r="S146" s="660"/>
      <c r="T146" s="226">
        <v>0</v>
      </c>
      <c r="U146" s="1305">
        <v>0</v>
      </c>
      <c r="V146" s="1375">
        <f t="shared" si="13"/>
        <v>0</v>
      </c>
      <c r="W146" s="220"/>
      <c r="X146" s="684"/>
      <c r="Y146" s="738"/>
      <c r="Z146" s="221"/>
      <c r="AA146" s="221"/>
      <c r="AB146" s="862"/>
      <c r="AC146" s="222"/>
      <c r="AD146" s="1288"/>
      <c r="AE146" s="1300"/>
      <c r="AF146" s="1290"/>
      <c r="AG146" s="1291"/>
      <c r="AH146" s="232"/>
      <c r="AI146" s="224"/>
      <c r="AJ146" s="368"/>
      <c r="AK146" s="225"/>
      <c r="AL146" s="226">
        <v>0</v>
      </c>
      <c r="AM146" s="1326">
        <v>0</v>
      </c>
      <c r="AN146" s="1376">
        <f t="shared" si="14"/>
        <v>0</v>
      </c>
      <c r="AO146" s="733"/>
      <c r="AP146" s="586"/>
      <c r="AQ146" s="1249"/>
      <c r="AR146" s="1427"/>
      <c r="AS146" s="1428"/>
      <c r="AT146" s="1429"/>
      <c r="AU146" s="227"/>
      <c r="AV146" s="1430"/>
      <c r="AW146" s="1431"/>
      <c r="AX146" s="1432"/>
      <c r="AY146" s="235"/>
      <c r="AZ146" s="236"/>
      <c r="BA146" s="230"/>
      <c r="BB146" s="231"/>
      <c r="BC146" s="659"/>
      <c r="BD146" s="230"/>
      <c r="BE146" s="231"/>
      <c r="BF146" s="573"/>
      <c r="BG146" s="651"/>
      <c r="BH146" s="573"/>
      <c r="BI146" s="651"/>
      <c r="BJ146" s="573"/>
      <c r="BK146" s="651"/>
      <c r="BL146" s="573"/>
      <c r="BM146" s="651"/>
      <c r="BN146" s="638"/>
      <c r="BO146" s="670"/>
      <c r="BP146" s="675"/>
      <c r="BQ146" s="675"/>
      <c r="BR146" s="675"/>
      <c r="BS146" s="675"/>
      <c r="BT146" s="675"/>
      <c r="BU146" s="676"/>
      <c r="BV146" s="1377">
        <f t="shared" si="15"/>
        <v>0</v>
      </c>
    </row>
    <row r="147" spans="3:74" s="1092" customFormat="1" ht="36" customHeight="1">
      <c r="C147" s="1091"/>
      <c r="D147" s="233"/>
      <c r="E147" s="216"/>
      <c r="F147" s="1331"/>
      <c r="G147" s="217"/>
      <c r="H147" s="218"/>
      <c r="I147" s="736"/>
      <c r="J147" s="737"/>
      <c r="K147" s="1297"/>
      <c r="L147" s="1273"/>
      <c r="M147" s="1276"/>
      <c r="N147" s="832"/>
      <c r="O147" s="871"/>
      <c r="P147" s="872"/>
      <c r="Q147" s="219"/>
      <c r="R147" s="220"/>
      <c r="S147" s="660"/>
      <c r="T147" s="226">
        <v>0</v>
      </c>
      <c r="U147" s="1305">
        <v>0</v>
      </c>
      <c r="V147" s="1375">
        <f t="shared" si="13"/>
        <v>0</v>
      </c>
      <c r="W147" s="220"/>
      <c r="X147" s="684"/>
      <c r="Y147" s="738"/>
      <c r="Z147" s="221"/>
      <c r="AA147" s="221"/>
      <c r="AB147" s="862"/>
      <c r="AC147" s="222"/>
      <c r="AD147" s="1288"/>
      <c r="AE147" s="1300"/>
      <c r="AF147" s="1290"/>
      <c r="AG147" s="1291"/>
      <c r="AH147" s="232"/>
      <c r="AI147" s="224"/>
      <c r="AJ147" s="368"/>
      <c r="AK147" s="225"/>
      <c r="AL147" s="226">
        <v>0</v>
      </c>
      <c r="AM147" s="1326">
        <v>0</v>
      </c>
      <c r="AN147" s="1376">
        <f t="shared" si="14"/>
        <v>0</v>
      </c>
      <c r="AO147" s="733"/>
      <c r="AP147" s="586"/>
      <c r="AQ147" s="1249"/>
      <c r="AR147" s="1427"/>
      <c r="AS147" s="1428"/>
      <c r="AT147" s="1429"/>
      <c r="AU147" s="227"/>
      <c r="AV147" s="1430"/>
      <c r="AW147" s="1431"/>
      <c r="AX147" s="1432"/>
      <c r="AY147" s="235"/>
      <c r="AZ147" s="236"/>
      <c r="BA147" s="230"/>
      <c r="BB147" s="231"/>
      <c r="BC147" s="659"/>
      <c r="BD147" s="230"/>
      <c r="BE147" s="231"/>
      <c r="BF147" s="573"/>
      <c r="BG147" s="651"/>
      <c r="BH147" s="573"/>
      <c r="BI147" s="651"/>
      <c r="BJ147" s="573"/>
      <c r="BK147" s="651"/>
      <c r="BL147" s="573"/>
      <c r="BM147" s="651"/>
      <c r="BN147" s="638"/>
      <c r="BO147" s="670"/>
      <c r="BP147" s="675"/>
      <c r="BQ147" s="675"/>
      <c r="BR147" s="675"/>
      <c r="BS147" s="675"/>
      <c r="BT147" s="675"/>
      <c r="BU147" s="676"/>
      <c r="BV147" s="1377">
        <f t="shared" si="15"/>
        <v>0</v>
      </c>
    </row>
    <row r="148" spans="3:74" s="1092" customFormat="1" ht="36" customHeight="1">
      <c r="C148" s="1091"/>
      <c r="D148" s="233"/>
      <c r="E148" s="216"/>
      <c r="F148" s="1331"/>
      <c r="G148" s="217"/>
      <c r="H148" s="218"/>
      <c r="I148" s="736"/>
      <c r="J148" s="737"/>
      <c r="K148" s="1297"/>
      <c r="L148" s="1273"/>
      <c r="M148" s="1276"/>
      <c r="N148" s="832"/>
      <c r="O148" s="871"/>
      <c r="P148" s="872"/>
      <c r="Q148" s="219"/>
      <c r="R148" s="220"/>
      <c r="S148" s="660"/>
      <c r="T148" s="226">
        <v>0</v>
      </c>
      <c r="U148" s="1305">
        <v>0</v>
      </c>
      <c r="V148" s="1375">
        <f t="shared" si="13"/>
        <v>0</v>
      </c>
      <c r="W148" s="220"/>
      <c r="X148" s="684"/>
      <c r="Y148" s="738"/>
      <c r="Z148" s="221"/>
      <c r="AA148" s="221"/>
      <c r="AB148" s="862"/>
      <c r="AC148" s="222"/>
      <c r="AD148" s="1288"/>
      <c r="AE148" s="1300"/>
      <c r="AF148" s="1290"/>
      <c r="AG148" s="1291"/>
      <c r="AH148" s="232"/>
      <c r="AI148" s="224"/>
      <c r="AJ148" s="368"/>
      <c r="AK148" s="225"/>
      <c r="AL148" s="226">
        <v>0</v>
      </c>
      <c r="AM148" s="1326">
        <v>0</v>
      </c>
      <c r="AN148" s="1376">
        <f t="shared" si="14"/>
        <v>0</v>
      </c>
      <c r="AO148" s="733"/>
      <c r="AP148" s="586"/>
      <c r="AQ148" s="1249"/>
      <c r="AR148" s="1427"/>
      <c r="AS148" s="1428"/>
      <c r="AT148" s="1429"/>
      <c r="AU148" s="227"/>
      <c r="AV148" s="1430"/>
      <c r="AW148" s="1431"/>
      <c r="AX148" s="1432"/>
      <c r="AY148" s="235"/>
      <c r="AZ148" s="236"/>
      <c r="BA148" s="230"/>
      <c r="BB148" s="231"/>
      <c r="BC148" s="659"/>
      <c r="BD148" s="230"/>
      <c r="BE148" s="231"/>
      <c r="BF148" s="573"/>
      <c r="BG148" s="651"/>
      <c r="BH148" s="573"/>
      <c r="BI148" s="651"/>
      <c r="BJ148" s="573"/>
      <c r="BK148" s="651"/>
      <c r="BL148" s="573"/>
      <c r="BM148" s="651"/>
      <c r="BN148" s="638"/>
      <c r="BO148" s="670"/>
      <c r="BP148" s="675"/>
      <c r="BQ148" s="675"/>
      <c r="BR148" s="675"/>
      <c r="BS148" s="675"/>
      <c r="BT148" s="675"/>
      <c r="BU148" s="676"/>
      <c r="BV148" s="1377">
        <f t="shared" si="15"/>
        <v>0</v>
      </c>
    </row>
    <row r="149" spans="3:74" s="1092" customFormat="1" ht="36" customHeight="1">
      <c r="C149" s="1091"/>
      <c r="D149" s="233"/>
      <c r="E149" s="216"/>
      <c r="F149" s="1331"/>
      <c r="G149" s="217"/>
      <c r="H149" s="218"/>
      <c r="I149" s="736"/>
      <c r="J149" s="737"/>
      <c r="K149" s="1297"/>
      <c r="L149" s="1273"/>
      <c r="M149" s="1276"/>
      <c r="N149" s="832"/>
      <c r="O149" s="871"/>
      <c r="P149" s="872"/>
      <c r="Q149" s="219"/>
      <c r="R149" s="220"/>
      <c r="S149" s="660"/>
      <c r="T149" s="226">
        <v>0</v>
      </c>
      <c r="U149" s="1305">
        <v>0</v>
      </c>
      <c r="V149" s="1375">
        <f t="shared" si="13"/>
        <v>0</v>
      </c>
      <c r="W149" s="220"/>
      <c r="X149" s="684"/>
      <c r="Y149" s="738"/>
      <c r="Z149" s="221"/>
      <c r="AA149" s="221"/>
      <c r="AB149" s="862"/>
      <c r="AC149" s="222"/>
      <c r="AD149" s="1288"/>
      <c r="AE149" s="1300"/>
      <c r="AF149" s="1290"/>
      <c r="AG149" s="1291"/>
      <c r="AH149" s="232"/>
      <c r="AI149" s="224"/>
      <c r="AJ149" s="368"/>
      <c r="AK149" s="225"/>
      <c r="AL149" s="226">
        <v>0</v>
      </c>
      <c r="AM149" s="1326">
        <v>0</v>
      </c>
      <c r="AN149" s="1376">
        <f t="shared" si="14"/>
        <v>0</v>
      </c>
      <c r="AO149" s="733"/>
      <c r="AP149" s="586"/>
      <c r="AQ149" s="1249"/>
      <c r="AR149" s="1427"/>
      <c r="AS149" s="1428"/>
      <c r="AT149" s="1429"/>
      <c r="AU149" s="227"/>
      <c r="AV149" s="1430"/>
      <c r="AW149" s="1431"/>
      <c r="AX149" s="1432"/>
      <c r="AY149" s="235"/>
      <c r="AZ149" s="236"/>
      <c r="BA149" s="230"/>
      <c r="BB149" s="231"/>
      <c r="BC149" s="659"/>
      <c r="BD149" s="230"/>
      <c r="BE149" s="231"/>
      <c r="BF149" s="573"/>
      <c r="BG149" s="651"/>
      <c r="BH149" s="573"/>
      <c r="BI149" s="651"/>
      <c r="BJ149" s="573"/>
      <c r="BK149" s="651"/>
      <c r="BL149" s="573"/>
      <c r="BM149" s="651"/>
      <c r="BN149" s="638"/>
      <c r="BO149" s="670"/>
      <c r="BP149" s="675"/>
      <c r="BQ149" s="675"/>
      <c r="BR149" s="675"/>
      <c r="BS149" s="675"/>
      <c r="BT149" s="675"/>
      <c r="BU149" s="676"/>
      <c r="BV149" s="1377">
        <f t="shared" si="15"/>
        <v>0</v>
      </c>
    </row>
    <row r="150" spans="3:74" s="1092" customFormat="1" ht="36" customHeight="1">
      <c r="C150" s="1091"/>
      <c r="D150" s="233"/>
      <c r="E150" s="216"/>
      <c r="F150" s="1331"/>
      <c r="G150" s="217"/>
      <c r="H150" s="218"/>
      <c r="I150" s="736"/>
      <c r="J150" s="737"/>
      <c r="K150" s="1297"/>
      <c r="L150" s="1273"/>
      <c r="M150" s="1276"/>
      <c r="N150" s="832"/>
      <c r="O150" s="871"/>
      <c r="P150" s="872"/>
      <c r="Q150" s="219"/>
      <c r="R150" s="220"/>
      <c r="S150" s="660"/>
      <c r="T150" s="226">
        <v>0</v>
      </c>
      <c r="U150" s="1305">
        <v>0</v>
      </c>
      <c r="V150" s="1375">
        <f t="shared" si="13"/>
        <v>0</v>
      </c>
      <c r="W150" s="220"/>
      <c r="X150" s="684"/>
      <c r="Y150" s="738"/>
      <c r="Z150" s="221"/>
      <c r="AA150" s="221"/>
      <c r="AB150" s="862"/>
      <c r="AC150" s="222"/>
      <c r="AD150" s="1288"/>
      <c r="AE150" s="1300"/>
      <c r="AF150" s="1290"/>
      <c r="AG150" s="1291"/>
      <c r="AH150" s="232"/>
      <c r="AI150" s="224"/>
      <c r="AJ150" s="368"/>
      <c r="AK150" s="225"/>
      <c r="AL150" s="226">
        <v>0</v>
      </c>
      <c r="AM150" s="1326">
        <v>0</v>
      </c>
      <c r="AN150" s="1376">
        <f t="shared" si="14"/>
        <v>0</v>
      </c>
      <c r="AO150" s="733"/>
      <c r="AP150" s="586"/>
      <c r="AQ150" s="1249"/>
      <c r="AR150" s="1427"/>
      <c r="AS150" s="1428"/>
      <c r="AT150" s="1429"/>
      <c r="AU150" s="227"/>
      <c r="AV150" s="1430"/>
      <c r="AW150" s="1431"/>
      <c r="AX150" s="1432"/>
      <c r="AY150" s="235"/>
      <c r="AZ150" s="236"/>
      <c r="BA150" s="230"/>
      <c r="BB150" s="231"/>
      <c r="BC150" s="659"/>
      <c r="BD150" s="230"/>
      <c r="BE150" s="231"/>
      <c r="BF150" s="573"/>
      <c r="BG150" s="651"/>
      <c r="BH150" s="573"/>
      <c r="BI150" s="651"/>
      <c r="BJ150" s="573"/>
      <c r="BK150" s="651"/>
      <c r="BL150" s="573"/>
      <c r="BM150" s="651"/>
      <c r="BN150" s="638"/>
      <c r="BO150" s="670"/>
      <c r="BP150" s="675"/>
      <c r="BQ150" s="675"/>
      <c r="BR150" s="675"/>
      <c r="BS150" s="675"/>
      <c r="BT150" s="675"/>
      <c r="BU150" s="676"/>
      <c r="BV150" s="1377">
        <f t="shared" si="15"/>
        <v>0</v>
      </c>
    </row>
    <row r="151" spans="3:74" s="1092" customFormat="1" ht="36" customHeight="1">
      <c r="C151" s="1091"/>
      <c r="D151" s="233"/>
      <c r="E151" s="216"/>
      <c r="F151" s="1331"/>
      <c r="G151" s="217"/>
      <c r="H151" s="218"/>
      <c r="I151" s="736"/>
      <c r="J151" s="737"/>
      <c r="K151" s="1297"/>
      <c r="L151" s="1273"/>
      <c r="M151" s="1276"/>
      <c r="N151" s="832"/>
      <c r="O151" s="871"/>
      <c r="P151" s="872"/>
      <c r="Q151" s="219"/>
      <c r="R151" s="220"/>
      <c r="S151" s="660"/>
      <c r="T151" s="226">
        <v>0</v>
      </c>
      <c r="U151" s="1305">
        <v>0</v>
      </c>
      <c r="V151" s="1375">
        <f t="shared" si="13"/>
        <v>0</v>
      </c>
      <c r="W151" s="220"/>
      <c r="X151" s="684"/>
      <c r="Y151" s="738"/>
      <c r="Z151" s="221"/>
      <c r="AA151" s="221"/>
      <c r="AB151" s="862"/>
      <c r="AC151" s="222"/>
      <c r="AD151" s="1288"/>
      <c r="AE151" s="1300"/>
      <c r="AF151" s="1290"/>
      <c r="AG151" s="1291"/>
      <c r="AH151" s="232"/>
      <c r="AI151" s="224"/>
      <c r="AJ151" s="368"/>
      <c r="AK151" s="225"/>
      <c r="AL151" s="226">
        <v>0</v>
      </c>
      <c r="AM151" s="1326">
        <v>0</v>
      </c>
      <c r="AN151" s="1376">
        <f t="shared" si="14"/>
        <v>0</v>
      </c>
      <c r="AO151" s="733"/>
      <c r="AP151" s="586"/>
      <c r="AQ151" s="1249"/>
      <c r="AR151" s="1427"/>
      <c r="AS151" s="1428"/>
      <c r="AT151" s="1429"/>
      <c r="AU151" s="227"/>
      <c r="AV151" s="1430"/>
      <c r="AW151" s="1431"/>
      <c r="AX151" s="1432"/>
      <c r="AY151" s="235"/>
      <c r="AZ151" s="236"/>
      <c r="BA151" s="230"/>
      <c r="BB151" s="231"/>
      <c r="BC151" s="659"/>
      <c r="BD151" s="230"/>
      <c r="BE151" s="231"/>
      <c r="BF151" s="573"/>
      <c r="BG151" s="651"/>
      <c r="BH151" s="573"/>
      <c r="BI151" s="651"/>
      <c r="BJ151" s="573"/>
      <c r="BK151" s="651"/>
      <c r="BL151" s="573"/>
      <c r="BM151" s="651"/>
      <c r="BN151" s="638"/>
      <c r="BO151" s="670"/>
      <c r="BP151" s="675"/>
      <c r="BQ151" s="675"/>
      <c r="BR151" s="675"/>
      <c r="BS151" s="675"/>
      <c r="BT151" s="675"/>
      <c r="BU151" s="676"/>
      <c r="BV151" s="1377">
        <f t="shared" si="15"/>
        <v>0</v>
      </c>
    </row>
    <row r="152" spans="3:74" s="1092" customFormat="1" ht="36" customHeight="1">
      <c r="C152" s="1091"/>
      <c r="D152" s="233"/>
      <c r="E152" s="216"/>
      <c r="F152" s="1331"/>
      <c r="G152" s="217"/>
      <c r="H152" s="218"/>
      <c r="I152" s="736"/>
      <c r="J152" s="737"/>
      <c r="K152" s="1297"/>
      <c r="L152" s="1273"/>
      <c r="M152" s="1276"/>
      <c r="N152" s="832"/>
      <c r="O152" s="871"/>
      <c r="P152" s="872"/>
      <c r="Q152" s="219"/>
      <c r="R152" s="220"/>
      <c r="S152" s="660"/>
      <c r="T152" s="226">
        <v>0</v>
      </c>
      <c r="U152" s="1305">
        <v>0</v>
      </c>
      <c r="V152" s="1375">
        <f t="shared" si="13"/>
        <v>0</v>
      </c>
      <c r="W152" s="220"/>
      <c r="X152" s="684"/>
      <c r="Y152" s="738"/>
      <c r="Z152" s="221"/>
      <c r="AA152" s="221"/>
      <c r="AB152" s="862"/>
      <c r="AC152" s="222"/>
      <c r="AD152" s="1288"/>
      <c r="AE152" s="1300"/>
      <c r="AF152" s="1290"/>
      <c r="AG152" s="1291"/>
      <c r="AH152" s="232"/>
      <c r="AI152" s="224"/>
      <c r="AJ152" s="368"/>
      <c r="AK152" s="225"/>
      <c r="AL152" s="226">
        <v>0</v>
      </c>
      <c r="AM152" s="1326">
        <v>0</v>
      </c>
      <c r="AN152" s="1376">
        <f t="shared" si="14"/>
        <v>0</v>
      </c>
      <c r="AO152" s="733"/>
      <c r="AP152" s="586"/>
      <c r="AQ152" s="1249"/>
      <c r="AR152" s="1427"/>
      <c r="AS152" s="1428"/>
      <c r="AT152" s="1429"/>
      <c r="AU152" s="227"/>
      <c r="AV152" s="1430"/>
      <c r="AW152" s="1431"/>
      <c r="AX152" s="1432"/>
      <c r="AY152" s="235"/>
      <c r="AZ152" s="236"/>
      <c r="BA152" s="230"/>
      <c r="BB152" s="231"/>
      <c r="BC152" s="659"/>
      <c r="BD152" s="230"/>
      <c r="BE152" s="231"/>
      <c r="BF152" s="573"/>
      <c r="BG152" s="651"/>
      <c r="BH152" s="573"/>
      <c r="BI152" s="651"/>
      <c r="BJ152" s="573"/>
      <c r="BK152" s="651"/>
      <c r="BL152" s="573"/>
      <c r="BM152" s="651"/>
      <c r="BN152" s="638"/>
      <c r="BO152" s="670"/>
      <c r="BP152" s="675"/>
      <c r="BQ152" s="675"/>
      <c r="BR152" s="675"/>
      <c r="BS152" s="675"/>
      <c r="BT152" s="675"/>
      <c r="BU152" s="676"/>
      <c r="BV152" s="1377">
        <f t="shared" si="15"/>
        <v>0</v>
      </c>
    </row>
    <row r="153" spans="3:74" s="1092" customFormat="1" ht="36" customHeight="1">
      <c r="C153" s="1091"/>
      <c r="D153" s="233"/>
      <c r="E153" s="216"/>
      <c r="F153" s="1331"/>
      <c r="G153" s="217"/>
      <c r="H153" s="218"/>
      <c r="I153" s="736"/>
      <c r="J153" s="737"/>
      <c r="K153" s="1297"/>
      <c r="L153" s="1273"/>
      <c r="M153" s="1276"/>
      <c r="N153" s="832"/>
      <c r="O153" s="871"/>
      <c r="P153" s="872"/>
      <c r="Q153" s="219"/>
      <c r="R153" s="220"/>
      <c r="S153" s="660"/>
      <c r="T153" s="226">
        <v>0</v>
      </c>
      <c r="U153" s="1305">
        <v>0</v>
      </c>
      <c r="V153" s="1375">
        <f t="shared" si="13"/>
        <v>0</v>
      </c>
      <c r="W153" s="220"/>
      <c r="X153" s="684"/>
      <c r="Y153" s="738"/>
      <c r="Z153" s="221"/>
      <c r="AA153" s="221"/>
      <c r="AB153" s="862"/>
      <c r="AC153" s="222"/>
      <c r="AD153" s="1288"/>
      <c r="AE153" s="1300"/>
      <c r="AF153" s="1290"/>
      <c r="AG153" s="1291"/>
      <c r="AH153" s="232"/>
      <c r="AI153" s="224"/>
      <c r="AJ153" s="368"/>
      <c r="AK153" s="225"/>
      <c r="AL153" s="226">
        <v>0</v>
      </c>
      <c r="AM153" s="1326">
        <v>0</v>
      </c>
      <c r="AN153" s="1376">
        <f t="shared" si="14"/>
        <v>0</v>
      </c>
      <c r="AO153" s="733"/>
      <c r="AP153" s="586"/>
      <c r="AQ153" s="1249"/>
      <c r="AR153" s="1427"/>
      <c r="AS153" s="1428"/>
      <c r="AT153" s="1429"/>
      <c r="AU153" s="227"/>
      <c r="AV153" s="1430"/>
      <c r="AW153" s="1431"/>
      <c r="AX153" s="1432"/>
      <c r="AY153" s="235"/>
      <c r="AZ153" s="236"/>
      <c r="BA153" s="230"/>
      <c r="BB153" s="231"/>
      <c r="BC153" s="659"/>
      <c r="BD153" s="230"/>
      <c r="BE153" s="231"/>
      <c r="BF153" s="573"/>
      <c r="BG153" s="651"/>
      <c r="BH153" s="573"/>
      <c r="BI153" s="651"/>
      <c r="BJ153" s="573"/>
      <c r="BK153" s="651"/>
      <c r="BL153" s="573"/>
      <c r="BM153" s="651"/>
      <c r="BN153" s="638"/>
      <c r="BO153" s="670"/>
      <c r="BP153" s="675"/>
      <c r="BQ153" s="675"/>
      <c r="BR153" s="675"/>
      <c r="BS153" s="675"/>
      <c r="BT153" s="675"/>
      <c r="BU153" s="676"/>
      <c r="BV153" s="1377">
        <f t="shared" si="15"/>
        <v>0</v>
      </c>
    </row>
    <row r="154" spans="3:74" s="1092" customFormat="1" ht="36" customHeight="1">
      <c r="C154" s="1091"/>
      <c r="D154" s="233"/>
      <c r="E154" s="216"/>
      <c r="F154" s="1331"/>
      <c r="G154" s="217"/>
      <c r="H154" s="218"/>
      <c r="I154" s="736"/>
      <c r="J154" s="737"/>
      <c r="K154" s="1297"/>
      <c r="L154" s="1273"/>
      <c r="M154" s="1276"/>
      <c r="N154" s="832"/>
      <c r="O154" s="871"/>
      <c r="P154" s="872"/>
      <c r="Q154" s="219"/>
      <c r="R154" s="220"/>
      <c r="S154" s="660"/>
      <c r="T154" s="226">
        <v>0</v>
      </c>
      <c r="U154" s="1305">
        <v>0</v>
      </c>
      <c r="V154" s="1375">
        <f t="shared" si="13"/>
        <v>0</v>
      </c>
      <c r="W154" s="220"/>
      <c r="X154" s="684"/>
      <c r="Y154" s="738"/>
      <c r="Z154" s="221"/>
      <c r="AA154" s="221"/>
      <c r="AB154" s="862"/>
      <c r="AC154" s="222"/>
      <c r="AD154" s="1288"/>
      <c r="AE154" s="1300"/>
      <c r="AF154" s="1290"/>
      <c r="AG154" s="1291"/>
      <c r="AH154" s="232"/>
      <c r="AI154" s="224"/>
      <c r="AJ154" s="368"/>
      <c r="AK154" s="225"/>
      <c r="AL154" s="226">
        <v>0</v>
      </c>
      <c r="AM154" s="1326">
        <v>0</v>
      </c>
      <c r="AN154" s="1376">
        <f t="shared" si="14"/>
        <v>0</v>
      </c>
      <c r="AO154" s="733"/>
      <c r="AP154" s="586"/>
      <c r="AQ154" s="1249"/>
      <c r="AR154" s="1427"/>
      <c r="AS154" s="1428"/>
      <c r="AT154" s="1429"/>
      <c r="AU154" s="227"/>
      <c r="AV154" s="1430"/>
      <c r="AW154" s="1431"/>
      <c r="AX154" s="1432"/>
      <c r="AY154" s="235"/>
      <c r="AZ154" s="236"/>
      <c r="BA154" s="230"/>
      <c r="BB154" s="231"/>
      <c r="BC154" s="659"/>
      <c r="BD154" s="230"/>
      <c r="BE154" s="231"/>
      <c r="BF154" s="573"/>
      <c r="BG154" s="651"/>
      <c r="BH154" s="573"/>
      <c r="BI154" s="651"/>
      <c r="BJ154" s="573"/>
      <c r="BK154" s="651"/>
      <c r="BL154" s="573"/>
      <c r="BM154" s="651"/>
      <c r="BN154" s="638"/>
      <c r="BO154" s="670"/>
      <c r="BP154" s="675"/>
      <c r="BQ154" s="675"/>
      <c r="BR154" s="675"/>
      <c r="BS154" s="675"/>
      <c r="BT154" s="675"/>
      <c r="BU154" s="676"/>
      <c r="BV154" s="1377">
        <f t="shared" si="15"/>
        <v>0</v>
      </c>
    </row>
    <row r="155" spans="3:74" s="1092" customFormat="1" ht="36" customHeight="1">
      <c r="C155" s="1091"/>
      <c r="D155" s="233"/>
      <c r="E155" s="216"/>
      <c r="F155" s="1331"/>
      <c r="G155" s="217"/>
      <c r="H155" s="218"/>
      <c r="I155" s="736"/>
      <c r="J155" s="737"/>
      <c r="K155" s="1297"/>
      <c r="L155" s="1273"/>
      <c r="M155" s="1276"/>
      <c r="N155" s="832"/>
      <c r="O155" s="871"/>
      <c r="P155" s="872"/>
      <c r="Q155" s="219"/>
      <c r="R155" s="220"/>
      <c r="S155" s="660"/>
      <c r="T155" s="226">
        <v>0</v>
      </c>
      <c r="U155" s="1305">
        <v>0</v>
      </c>
      <c r="V155" s="1375">
        <f t="shared" si="13"/>
        <v>0</v>
      </c>
      <c r="W155" s="220"/>
      <c r="X155" s="684"/>
      <c r="Y155" s="738"/>
      <c r="Z155" s="221"/>
      <c r="AA155" s="221"/>
      <c r="AB155" s="862"/>
      <c r="AC155" s="222"/>
      <c r="AD155" s="1288"/>
      <c r="AE155" s="1300"/>
      <c r="AF155" s="1290"/>
      <c r="AG155" s="1291"/>
      <c r="AH155" s="232"/>
      <c r="AI155" s="224"/>
      <c r="AJ155" s="368"/>
      <c r="AK155" s="225"/>
      <c r="AL155" s="226">
        <v>0</v>
      </c>
      <c r="AM155" s="1326">
        <v>0</v>
      </c>
      <c r="AN155" s="1376">
        <f t="shared" si="14"/>
        <v>0</v>
      </c>
      <c r="AO155" s="733"/>
      <c r="AP155" s="586"/>
      <c r="AQ155" s="1249"/>
      <c r="AR155" s="1427"/>
      <c r="AS155" s="1428"/>
      <c r="AT155" s="1429"/>
      <c r="AU155" s="227"/>
      <c r="AV155" s="1430"/>
      <c r="AW155" s="1431"/>
      <c r="AX155" s="1432"/>
      <c r="AY155" s="235"/>
      <c r="AZ155" s="236"/>
      <c r="BA155" s="230"/>
      <c r="BB155" s="231"/>
      <c r="BC155" s="659"/>
      <c r="BD155" s="230"/>
      <c r="BE155" s="231"/>
      <c r="BF155" s="573"/>
      <c r="BG155" s="651"/>
      <c r="BH155" s="573"/>
      <c r="BI155" s="651"/>
      <c r="BJ155" s="573"/>
      <c r="BK155" s="651"/>
      <c r="BL155" s="573"/>
      <c r="BM155" s="651"/>
      <c r="BN155" s="638"/>
      <c r="BO155" s="670"/>
      <c r="BP155" s="675"/>
      <c r="BQ155" s="675"/>
      <c r="BR155" s="675"/>
      <c r="BS155" s="675"/>
      <c r="BT155" s="675"/>
      <c r="BU155" s="676"/>
      <c r="BV155" s="1377">
        <f t="shared" si="15"/>
        <v>0</v>
      </c>
    </row>
    <row r="156" spans="3:74" s="1092" customFormat="1" ht="36" customHeight="1">
      <c r="C156" s="1091"/>
      <c r="D156" s="233"/>
      <c r="E156" s="216"/>
      <c r="F156" s="1331"/>
      <c r="G156" s="217"/>
      <c r="H156" s="218"/>
      <c r="I156" s="736"/>
      <c r="J156" s="737"/>
      <c r="K156" s="1297"/>
      <c r="L156" s="1273"/>
      <c r="M156" s="1276"/>
      <c r="N156" s="832"/>
      <c r="O156" s="871"/>
      <c r="P156" s="872"/>
      <c r="Q156" s="219"/>
      <c r="R156" s="220"/>
      <c r="S156" s="660"/>
      <c r="T156" s="226">
        <v>0</v>
      </c>
      <c r="U156" s="1305">
        <v>0</v>
      </c>
      <c r="V156" s="1375">
        <f t="shared" si="13"/>
        <v>0</v>
      </c>
      <c r="W156" s="220"/>
      <c r="X156" s="684"/>
      <c r="Y156" s="738"/>
      <c r="Z156" s="221"/>
      <c r="AA156" s="221"/>
      <c r="AB156" s="862"/>
      <c r="AC156" s="222"/>
      <c r="AD156" s="1288"/>
      <c r="AE156" s="1300"/>
      <c r="AF156" s="1290"/>
      <c r="AG156" s="1291"/>
      <c r="AH156" s="232"/>
      <c r="AI156" s="224"/>
      <c r="AJ156" s="368"/>
      <c r="AK156" s="225"/>
      <c r="AL156" s="226">
        <v>0</v>
      </c>
      <c r="AM156" s="1326">
        <v>0</v>
      </c>
      <c r="AN156" s="1376">
        <f t="shared" si="14"/>
        <v>0</v>
      </c>
      <c r="AO156" s="733"/>
      <c r="AP156" s="586"/>
      <c r="AQ156" s="1249"/>
      <c r="AR156" s="1427"/>
      <c r="AS156" s="1428"/>
      <c r="AT156" s="1429"/>
      <c r="AU156" s="227"/>
      <c r="AV156" s="1430"/>
      <c r="AW156" s="1431"/>
      <c r="AX156" s="1432"/>
      <c r="AY156" s="235"/>
      <c r="AZ156" s="236"/>
      <c r="BA156" s="230"/>
      <c r="BB156" s="231"/>
      <c r="BC156" s="659"/>
      <c r="BD156" s="230"/>
      <c r="BE156" s="231"/>
      <c r="BF156" s="573"/>
      <c r="BG156" s="651"/>
      <c r="BH156" s="573"/>
      <c r="BI156" s="651"/>
      <c r="BJ156" s="573"/>
      <c r="BK156" s="651"/>
      <c r="BL156" s="573"/>
      <c r="BM156" s="651"/>
      <c r="BN156" s="638"/>
      <c r="BO156" s="670"/>
      <c r="BP156" s="675"/>
      <c r="BQ156" s="675"/>
      <c r="BR156" s="675"/>
      <c r="BS156" s="675"/>
      <c r="BT156" s="675"/>
      <c r="BU156" s="676"/>
      <c r="BV156" s="1377">
        <f t="shared" si="15"/>
        <v>0</v>
      </c>
    </row>
    <row r="157" spans="3:74" s="1092" customFormat="1" ht="36" customHeight="1">
      <c r="C157" s="1091"/>
      <c r="D157" s="233"/>
      <c r="E157" s="216"/>
      <c r="F157" s="1331"/>
      <c r="G157" s="217"/>
      <c r="H157" s="218"/>
      <c r="I157" s="736"/>
      <c r="J157" s="737"/>
      <c r="K157" s="1297"/>
      <c r="L157" s="1273"/>
      <c r="M157" s="1276"/>
      <c r="N157" s="832"/>
      <c r="O157" s="871"/>
      <c r="P157" s="872"/>
      <c r="Q157" s="219"/>
      <c r="R157" s="220"/>
      <c r="S157" s="660"/>
      <c r="T157" s="226">
        <v>0</v>
      </c>
      <c r="U157" s="1305">
        <v>0</v>
      </c>
      <c r="V157" s="1375">
        <f t="shared" si="13"/>
        <v>0</v>
      </c>
      <c r="W157" s="220"/>
      <c r="X157" s="684"/>
      <c r="Y157" s="738"/>
      <c r="Z157" s="221"/>
      <c r="AA157" s="221"/>
      <c r="AB157" s="862"/>
      <c r="AC157" s="222"/>
      <c r="AD157" s="1288"/>
      <c r="AE157" s="1300"/>
      <c r="AF157" s="1290"/>
      <c r="AG157" s="1291"/>
      <c r="AH157" s="232"/>
      <c r="AI157" s="224"/>
      <c r="AJ157" s="368"/>
      <c r="AK157" s="225"/>
      <c r="AL157" s="226">
        <v>0</v>
      </c>
      <c r="AM157" s="1326">
        <v>0</v>
      </c>
      <c r="AN157" s="1376">
        <f t="shared" si="14"/>
        <v>0</v>
      </c>
      <c r="AO157" s="733"/>
      <c r="AP157" s="586"/>
      <c r="AQ157" s="1249"/>
      <c r="AR157" s="1427"/>
      <c r="AS157" s="1428"/>
      <c r="AT157" s="1429"/>
      <c r="AU157" s="227"/>
      <c r="AV157" s="1430"/>
      <c r="AW157" s="1431"/>
      <c r="AX157" s="1432"/>
      <c r="AY157" s="235"/>
      <c r="AZ157" s="236"/>
      <c r="BA157" s="230"/>
      <c r="BB157" s="231"/>
      <c r="BC157" s="659"/>
      <c r="BD157" s="230"/>
      <c r="BE157" s="231"/>
      <c r="BF157" s="573"/>
      <c r="BG157" s="651"/>
      <c r="BH157" s="573"/>
      <c r="BI157" s="651"/>
      <c r="BJ157" s="573"/>
      <c r="BK157" s="651"/>
      <c r="BL157" s="573"/>
      <c r="BM157" s="651"/>
      <c r="BN157" s="638"/>
      <c r="BO157" s="670"/>
      <c r="BP157" s="675"/>
      <c r="BQ157" s="675"/>
      <c r="BR157" s="675"/>
      <c r="BS157" s="675"/>
      <c r="BT157" s="675"/>
      <c r="BU157" s="676"/>
      <c r="BV157" s="1377">
        <f t="shared" si="15"/>
        <v>0</v>
      </c>
    </row>
    <row r="158" spans="3:74" s="1092" customFormat="1" ht="36" customHeight="1">
      <c r="C158" s="1091"/>
      <c r="D158" s="233"/>
      <c r="E158" s="216"/>
      <c r="F158" s="1331"/>
      <c r="G158" s="217"/>
      <c r="H158" s="218"/>
      <c r="I158" s="736"/>
      <c r="J158" s="737"/>
      <c r="K158" s="1297"/>
      <c r="L158" s="1273"/>
      <c r="M158" s="1276"/>
      <c r="N158" s="832"/>
      <c r="O158" s="871"/>
      <c r="P158" s="872"/>
      <c r="Q158" s="219"/>
      <c r="R158" s="220"/>
      <c r="S158" s="660"/>
      <c r="T158" s="226">
        <v>0</v>
      </c>
      <c r="U158" s="1305">
        <v>0</v>
      </c>
      <c r="V158" s="1375">
        <f t="shared" si="13"/>
        <v>0</v>
      </c>
      <c r="W158" s="220"/>
      <c r="X158" s="684"/>
      <c r="Y158" s="738"/>
      <c r="Z158" s="221"/>
      <c r="AA158" s="221"/>
      <c r="AB158" s="862"/>
      <c r="AC158" s="222"/>
      <c r="AD158" s="1288"/>
      <c r="AE158" s="1300"/>
      <c r="AF158" s="1290"/>
      <c r="AG158" s="1291"/>
      <c r="AH158" s="232"/>
      <c r="AI158" s="224"/>
      <c r="AJ158" s="368"/>
      <c r="AK158" s="225"/>
      <c r="AL158" s="226">
        <v>0</v>
      </c>
      <c r="AM158" s="1326">
        <v>0</v>
      </c>
      <c r="AN158" s="1376">
        <f t="shared" si="14"/>
        <v>0</v>
      </c>
      <c r="AO158" s="733"/>
      <c r="AP158" s="586"/>
      <c r="AQ158" s="1249"/>
      <c r="AR158" s="1427"/>
      <c r="AS158" s="1428"/>
      <c r="AT158" s="1429"/>
      <c r="AU158" s="227"/>
      <c r="AV158" s="1430"/>
      <c r="AW158" s="1431"/>
      <c r="AX158" s="1432"/>
      <c r="AY158" s="235"/>
      <c r="AZ158" s="236"/>
      <c r="BA158" s="230"/>
      <c r="BB158" s="231"/>
      <c r="BC158" s="659"/>
      <c r="BD158" s="230"/>
      <c r="BE158" s="231"/>
      <c r="BF158" s="573"/>
      <c r="BG158" s="651"/>
      <c r="BH158" s="573"/>
      <c r="BI158" s="651"/>
      <c r="BJ158" s="573"/>
      <c r="BK158" s="651"/>
      <c r="BL158" s="573"/>
      <c r="BM158" s="651"/>
      <c r="BN158" s="638"/>
      <c r="BO158" s="670"/>
      <c r="BP158" s="675"/>
      <c r="BQ158" s="675"/>
      <c r="BR158" s="675"/>
      <c r="BS158" s="675"/>
      <c r="BT158" s="675"/>
      <c r="BU158" s="676"/>
      <c r="BV158" s="1377">
        <f t="shared" si="15"/>
        <v>0</v>
      </c>
    </row>
    <row r="159" spans="3:74" s="1092" customFormat="1" ht="36" customHeight="1">
      <c r="C159" s="1091"/>
      <c r="D159" s="233"/>
      <c r="E159" s="216"/>
      <c r="F159" s="1331"/>
      <c r="G159" s="217"/>
      <c r="H159" s="218"/>
      <c r="I159" s="736"/>
      <c r="J159" s="737"/>
      <c r="K159" s="1297"/>
      <c r="L159" s="1273"/>
      <c r="M159" s="1276"/>
      <c r="N159" s="832"/>
      <c r="O159" s="871"/>
      <c r="P159" s="872"/>
      <c r="Q159" s="219"/>
      <c r="R159" s="220"/>
      <c r="S159" s="660"/>
      <c r="T159" s="226">
        <v>0</v>
      </c>
      <c r="U159" s="1305">
        <v>0</v>
      </c>
      <c r="V159" s="1375">
        <f t="shared" si="13"/>
        <v>0</v>
      </c>
      <c r="W159" s="220"/>
      <c r="X159" s="684"/>
      <c r="Y159" s="738"/>
      <c r="Z159" s="221"/>
      <c r="AA159" s="221"/>
      <c r="AB159" s="862"/>
      <c r="AC159" s="222"/>
      <c r="AD159" s="1288"/>
      <c r="AE159" s="1300"/>
      <c r="AF159" s="1290"/>
      <c r="AG159" s="1291"/>
      <c r="AH159" s="232"/>
      <c r="AI159" s="224"/>
      <c r="AJ159" s="368"/>
      <c r="AK159" s="225"/>
      <c r="AL159" s="226">
        <v>0</v>
      </c>
      <c r="AM159" s="1326">
        <v>0</v>
      </c>
      <c r="AN159" s="1376">
        <f t="shared" si="14"/>
        <v>0</v>
      </c>
      <c r="AO159" s="733"/>
      <c r="AP159" s="586"/>
      <c r="AQ159" s="1249"/>
      <c r="AR159" s="1427"/>
      <c r="AS159" s="1428"/>
      <c r="AT159" s="1429"/>
      <c r="AU159" s="227"/>
      <c r="AV159" s="1430"/>
      <c r="AW159" s="1431"/>
      <c r="AX159" s="1432"/>
      <c r="AY159" s="235"/>
      <c r="AZ159" s="236"/>
      <c r="BA159" s="230"/>
      <c r="BB159" s="231"/>
      <c r="BC159" s="659"/>
      <c r="BD159" s="230"/>
      <c r="BE159" s="231"/>
      <c r="BF159" s="573"/>
      <c r="BG159" s="651"/>
      <c r="BH159" s="573"/>
      <c r="BI159" s="651"/>
      <c r="BJ159" s="573"/>
      <c r="BK159" s="651"/>
      <c r="BL159" s="573"/>
      <c r="BM159" s="651"/>
      <c r="BN159" s="638"/>
      <c r="BO159" s="670"/>
      <c r="BP159" s="675"/>
      <c r="BQ159" s="675"/>
      <c r="BR159" s="675"/>
      <c r="BS159" s="675"/>
      <c r="BT159" s="675"/>
      <c r="BU159" s="676"/>
      <c r="BV159" s="1377">
        <f t="shared" si="15"/>
        <v>0</v>
      </c>
    </row>
    <row r="160" spans="3:74" s="1092" customFormat="1" ht="36" customHeight="1">
      <c r="C160" s="1091"/>
      <c r="D160" s="233"/>
      <c r="E160" s="216"/>
      <c r="F160" s="1331"/>
      <c r="G160" s="217"/>
      <c r="H160" s="218"/>
      <c r="I160" s="736"/>
      <c r="J160" s="737"/>
      <c r="K160" s="1297"/>
      <c r="L160" s="1273"/>
      <c r="M160" s="1276"/>
      <c r="N160" s="832"/>
      <c r="O160" s="871"/>
      <c r="P160" s="872"/>
      <c r="Q160" s="219"/>
      <c r="R160" s="220"/>
      <c r="S160" s="660"/>
      <c r="T160" s="226">
        <v>0</v>
      </c>
      <c r="U160" s="1305">
        <v>0</v>
      </c>
      <c r="V160" s="1375">
        <f t="shared" si="13"/>
        <v>0</v>
      </c>
      <c r="W160" s="220"/>
      <c r="X160" s="684"/>
      <c r="Y160" s="738"/>
      <c r="Z160" s="221"/>
      <c r="AA160" s="221"/>
      <c r="AB160" s="862"/>
      <c r="AC160" s="222"/>
      <c r="AD160" s="1288"/>
      <c r="AE160" s="1300"/>
      <c r="AF160" s="1290"/>
      <c r="AG160" s="1291"/>
      <c r="AH160" s="232"/>
      <c r="AI160" s="224"/>
      <c r="AJ160" s="368"/>
      <c r="AK160" s="225"/>
      <c r="AL160" s="226">
        <v>0</v>
      </c>
      <c r="AM160" s="1326">
        <v>0</v>
      </c>
      <c r="AN160" s="1376">
        <f t="shared" si="14"/>
        <v>0</v>
      </c>
      <c r="AO160" s="733"/>
      <c r="AP160" s="586"/>
      <c r="AQ160" s="1249"/>
      <c r="AR160" s="1427"/>
      <c r="AS160" s="1428"/>
      <c r="AT160" s="1429"/>
      <c r="AU160" s="227"/>
      <c r="AV160" s="1430"/>
      <c r="AW160" s="1431"/>
      <c r="AX160" s="1432"/>
      <c r="AY160" s="235"/>
      <c r="AZ160" s="236"/>
      <c r="BA160" s="230"/>
      <c r="BB160" s="231"/>
      <c r="BC160" s="659"/>
      <c r="BD160" s="230"/>
      <c r="BE160" s="231"/>
      <c r="BF160" s="573"/>
      <c r="BG160" s="651"/>
      <c r="BH160" s="573"/>
      <c r="BI160" s="651"/>
      <c r="BJ160" s="573"/>
      <c r="BK160" s="651"/>
      <c r="BL160" s="573"/>
      <c r="BM160" s="651"/>
      <c r="BN160" s="638"/>
      <c r="BO160" s="670"/>
      <c r="BP160" s="675"/>
      <c r="BQ160" s="675"/>
      <c r="BR160" s="675"/>
      <c r="BS160" s="675"/>
      <c r="BT160" s="675"/>
      <c r="BU160" s="676"/>
      <c r="BV160" s="1377">
        <f t="shared" si="15"/>
        <v>0</v>
      </c>
    </row>
    <row r="161" spans="3:74" s="1092" customFormat="1" ht="36" customHeight="1">
      <c r="C161" s="1091"/>
      <c r="D161" s="233"/>
      <c r="E161" s="216"/>
      <c r="F161" s="1331"/>
      <c r="G161" s="217"/>
      <c r="H161" s="218"/>
      <c r="I161" s="736"/>
      <c r="J161" s="737"/>
      <c r="K161" s="1297"/>
      <c r="L161" s="1273"/>
      <c r="M161" s="1276"/>
      <c r="N161" s="832"/>
      <c r="O161" s="871"/>
      <c r="P161" s="872"/>
      <c r="Q161" s="219"/>
      <c r="R161" s="220"/>
      <c r="S161" s="660"/>
      <c r="T161" s="226">
        <v>0</v>
      </c>
      <c r="U161" s="1305">
        <v>0</v>
      </c>
      <c r="V161" s="1375">
        <f t="shared" si="13"/>
        <v>0</v>
      </c>
      <c r="W161" s="220"/>
      <c r="X161" s="684"/>
      <c r="Y161" s="738"/>
      <c r="Z161" s="221"/>
      <c r="AA161" s="221"/>
      <c r="AB161" s="862"/>
      <c r="AC161" s="222"/>
      <c r="AD161" s="1288"/>
      <c r="AE161" s="1300"/>
      <c r="AF161" s="1290"/>
      <c r="AG161" s="1291"/>
      <c r="AH161" s="232"/>
      <c r="AI161" s="224"/>
      <c r="AJ161" s="368"/>
      <c r="AK161" s="225"/>
      <c r="AL161" s="226">
        <v>0</v>
      </c>
      <c r="AM161" s="1326">
        <v>0</v>
      </c>
      <c r="AN161" s="1376">
        <f t="shared" si="14"/>
        <v>0</v>
      </c>
      <c r="AO161" s="733"/>
      <c r="AP161" s="586"/>
      <c r="AQ161" s="1249"/>
      <c r="AR161" s="1427"/>
      <c r="AS161" s="1428"/>
      <c r="AT161" s="1429"/>
      <c r="AU161" s="227"/>
      <c r="AV161" s="1430"/>
      <c r="AW161" s="1431"/>
      <c r="AX161" s="1432"/>
      <c r="AY161" s="235"/>
      <c r="AZ161" s="236"/>
      <c r="BA161" s="230"/>
      <c r="BB161" s="231"/>
      <c r="BC161" s="659"/>
      <c r="BD161" s="230"/>
      <c r="BE161" s="231"/>
      <c r="BF161" s="573"/>
      <c r="BG161" s="651"/>
      <c r="BH161" s="573"/>
      <c r="BI161" s="651"/>
      <c r="BJ161" s="573"/>
      <c r="BK161" s="651"/>
      <c r="BL161" s="573"/>
      <c r="BM161" s="651"/>
      <c r="BN161" s="638"/>
      <c r="BO161" s="670"/>
      <c r="BP161" s="675"/>
      <c r="BQ161" s="675"/>
      <c r="BR161" s="675"/>
      <c r="BS161" s="675"/>
      <c r="BT161" s="675"/>
      <c r="BU161" s="676"/>
      <c r="BV161" s="1377">
        <f t="shared" si="15"/>
        <v>0</v>
      </c>
    </row>
    <row r="162" spans="3:74" s="1092" customFormat="1" ht="36" customHeight="1">
      <c r="C162" s="1091"/>
      <c r="D162" s="233"/>
      <c r="E162" s="216"/>
      <c r="F162" s="1331"/>
      <c r="G162" s="217"/>
      <c r="H162" s="218"/>
      <c r="I162" s="736"/>
      <c r="J162" s="737"/>
      <c r="K162" s="1297"/>
      <c r="L162" s="1273"/>
      <c r="M162" s="1276"/>
      <c r="N162" s="832"/>
      <c r="O162" s="871"/>
      <c r="P162" s="872"/>
      <c r="Q162" s="219"/>
      <c r="R162" s="220"/>
      <c r="S162" s="660"/>
      <c r="T162" s="226">
        <v>0</v>
      </c>
      <c r="U162" s="1305">
        <v>0</v>
      </c>
      <c r="V162" s="1375">
        <f t="shared" si="13"/>
        <v>0</v>
      </c>
      <c r="W162" s="220"/>
      <c r="X162" s="684"/>
      <c r="Y162" s="738"/>
      <c r="Z162" s="221"/>
      <c r="AA162" s="221"/>
      <c r="AB162" s="862"/>
      <c r="AC162" s="222"/>
      <c r="AD162" s="1288"/>
      <c r="AE162" s="1300"/>
      <c r="AF162" s="1290"/>
      <c r="AG162" s="1291"/>
      <c r="AH162" s="232"/>
      <c r="AI162" s="224"/>
      <c r="AJ162" s="368"/>
      <c r="AK162" s="225"/>
      <c r="AL162" s="226">
        <v>0</v>
      </c>
      <c r="AM162" s="1326">
        <v>0</v>
      </c>
      <c r="AN162" s="1376">
        <f t="shared" si="14"/>
        <v>0</v>
      </c>
      <c r="AO162" s="733"/>
      <c r="AP162" s="586"/>
      <c r="AQ162" s="1249"/>
      <c r="AR162" s="1427"/>
      <c r="AS162" s="1428"/>
      <c r="AT162" s="1429"/>
      <c r="AU162" s="227"/>
      <c r="AV162" s="1430"/>
      <c r="AW162" s="1431"/>
      <c r="AX162" s="1432"/>
      <c r="AY162" s="235"/>
      <c r="AZ162" s="236"/>
      <c r="BA162" s="230"/>
      <c r="BB162" s="231"/>
      <c r="BC162" s="659"/>
      <c r="BD162" s="230"/>
      <c r="BE162" s="231"/>
      <c r="BF162" s="573"/>
      <c r="BG162" s="651"/>
      <c r="BH162" s="573"/>
      <c r="BI162" s="651"/>
      <c r="BJ162" s="573"/>
      <c r="BK162" s="651"/>
      <c r="BL162" s="573"/>
      <c r="BM162" s="651"/>
      <c r="BN162" s="638"/>
      <c r="BO162" s="670"/>
      <c r="BP162" s="675"/>
      <c r="BQ162" s="675"/>
      <c r="BR162" s="675"/>
      <c r="BS162" s="675"/>
      <c r="BT162" s="675"/>
      <c r="BU162" s="676"/>
      <c r="BV162" s="1377">
        <f t="shared" si="15"/>
        <v>0</v>
      </c>
    </row>
    <row r="163" spans="3:74" s="1092" customFormat="1" ht="36" customHeight="1">
      <c r="C163" s="1091"/>
      <c r="D163" s="233"/>
      <c r="E163" s="216"/>
      <c r="F163" s="1331"/>
      <c r="G163" s="217"/>
      <c r="H163" s="218"/>
      <c r="I163" s="736"/>
      <c r="J163" s="737"/>
      <c r="K163" s="1297"/>
      <c r="L163" s="1273"/>
      <c r="M163" s="1276"/>
      <c r="N163" s="832"/>
      <c r="O163" s="871"/>
      <c r="P163" s="872"/>
      <c r="Q163" s="219"/>
      <c r="R163" s="220"/>
      <c r="S163" s="660"/>
      <c r="T163" s="226">
        <v>0</v>
      </c>
      <c r="U163" s="1305">
        <v>0</v>
      </c>
      <c r="V163" s="1375">
        <f t="shared" si="13"/>
        <v>0</v>
      </c>
      <c r="W163" s="220"/>
      <c r="X163" s="684"/>
      <c r="Y163" s="738"/>
      <c r="Z163" s="221"/>
      <c r="AA163" s="221"/>
      <c r="AB163" s="862"/>
      <c r="AC163" s="222"/>
      <c r="AD163" s="1288"/>
      <c r="AE163" s="1300"/>
      <c r="AF163" s="1290"/>
      <c r="AG163" s="1291"/>
      <c r="AH163" s="232"/>
      <c r="AI163" s="224"/>
      <c r="AJ163" s="368"/>
      <c r="AK163" s="225"/>
      <c r="AL163" s="226">
        <v>0</v>
      </c>
      <c r="AM163" s="1326">
        <v>0</v>
      </c>
      <c r="AN163" s="1376">
        <f t="shared" si="14"/>
        <v>0</v>
      </c>
      <c r="AO163" s="733"/>
      <c r="AP163" s="586"/>
      <c r="AQ163" s="1249"/>
      <c r="AR163" s="1427"/>
      <c r="AS163" s="1428"/>
      <c r="AT163" s="1429"/>
      <c r="AU163" s="227"/>
      <c r="AV163" s="1430"/>
      <c r="AW163" s="1431"/>
      <c r="AX163" s="1432"/>
      <c r="AY163" s="235"/>
      <c r="AZ163" s="236"/>
      <c r="BA163" s="230"/>
      <c r="BB163" s="231"/>
      <c r="BC163" s="659"/>
      <c r="BD163" s="230"/>
      <c r="BE163" s="231"/>
      <c r="BF163" s="573"/>
      <c r="BG163" s="651"/>
      <c r="BH163" s="573"/>
      <c r="BI163" s="651"/>
      <c r="BJ163" s="573"/>
      <c r="BK163" s="651"/>
      <c r="BL163" s="573"/>
      <c r="BM163" s="651"/>
      <c r="BN163" s="638"/>
      <c r="BO163" s="670"/>
      <c r="BP163" s="675"/>
      <c r="BQ163" s="675"/>
      <c r="BR163" s="675"/>
      <c r="BS163" s="675"/>
      <c r="BT163" s="675"/>
      <c r="BU163" s="676"/>
      <c r="BV163" s="1377">
        <f t="shared" si="15"/>
        <v>0</v>
      </c>
    </row>
    <row r="164" spans="3:74" s="1092" customFormat="1" ht="36" customHeight="1">
      <c r="C164" s="1091"/>
      <c r="D164" s="233"/>
      <c r="E164" s="216"/>
      <c r="F164" s="1331"/>
      <c r="G164" s="217"/>
      <c r="H164" s="218"/>
      <c r="I164" s="736"/>
      <c r="J164" s="737"/>
      <c r="K164" s="1297"/>
      <c r="L164" s="1273"/>
      <c r="M164" s="1276"/>
      <c r="N164" s="832"/>
      <c r="O164" s="871"/>
      <c r="P164" s="872"/>
      <c r="Q164" s="219"/>
      <c r="R164" s="220"/>
      <c r="S164" s="660"/>
      <c r="T164" s="226">
        <v>0</v>
      </c>
      <c r="U164" s="1305">
        <v>0</v>
      </c>
      <c r="V164" s="1375">
        <f t="shared" si="13"/>
        <v>0</v>
      </c>
      <c r="W164" s="220"/>
      <c r="X164" s="684"/>
      <c r="Y164" s="738"/>
      <c r="Z164" s="221"/>
      <c r="AA164" s="221"/>
      <c r="AB164" s="862"/>
      <c r="AC164" s="222"/>
      <c r="AD164" s="1288"/>
      <c r="AE164" s="1300"/>
      <c r="AF164" s="1290"/>
      <c r="AG164" s="1291"/>
      <c r="AH164" s="232"/>
      <c r="AI164" s="224"/>
      <c r="AJ164" s="368"/>
      <c r="AK164" s="225"/>
      <c r="AL164" s="226">
        <v>0</v>
      </c>
      <c r="AM164" s="1326">
        <v>0</v>
      </c>
      <c r="AN164" s="1376">
        <f t="shared" si="14"/>
        <v>0</v>
      </c>
      <c r="AO164" s="733"/>
      <c r="AP164" s="586"/>
      <c r="AQ164" s="1249"/>
      <c r="AR164" s="1427"/>
      <c r="AS164" s="1428"/>
      <c r="AT164" s="1429"/>
      <c r="AU164" s="227"/>
      <c r="AV164" s="1430"/>
      <c r="AW164" s="1431"/>
      <c r="AX164" s="1432"/>
      <c r="AY164" s="235"/>
      <c r="AZ164" s="236"/>
      <c r="BA164" s="230"/>
      <c r="BB164" s="231"/>
      <c r="BC164" s="659"/>
      <c r="BD164" s="230"/>
      <c r="BE164" s="231"/>
      <c r="BF164" s="573"/>
      <c r="BG164" s="651"/>
      <c r="BH164" s="573"/>
      <c r="BI164" s="651"/>
      <c r="BJ164" s="573"/>
      <c r="BK164" s="651"/>
      <c r="BL164" s="573"/>
      <c r="BM164" s="651"/>
      <c r="BN164" s="638"/>
      <c r="BO164" s="670"/>
      <c r="BP164" s="675"/>
      <c r="BQ164" s="675"/>
      <c r="BR164" s="675"/>
      <c r="BS164" s="675"/>
      <c r="BT164" s="675"/>
      <c r="BU164" s="676"/>
      <c r="BV164" s="1377">
        <f t="shared" si="15"/>
        <v>0</v>
      </c>
    </row>
    <row r="165" spans="3:74" s="1092" customFormat="1" ht="36" customHeight="1">
      <c r="C165" s="1091"/>
      <c r="D165" s="233"/>
      <c r="E165" s="216"/>
      <c r="F165" s="1331"/>
      <c r="G165" s="217"/>
      <c r="H165" s="218"/>
      <c r="I165" s="736"/>
      <c r="J165" s="737"/>
      <c r="K165" s="1297"/>
      <c r="L165" s="1273"/>
      <c r="M165" s="1276"/>
      <c r="N165" s="832"/>
      <c r="O165" s="871"/>
      <c r="P165" s="872"/>
      <c r="Q165" s="219"/>
      <c r="R165" s="220"/>
      <c r="S165" s="660"/>
      <c r="T165" s="226">
        <v>0</v>
      </c>
      <c r="U165" s="1305">
        <v>0</v>
      </c>
      <c r="V165" s="1375">
        <f t="shared" si="13"/>
        <v>0</v>
      </c>
      <c r="W165" s="220"/>
      <c r="X165" s="684"/>
      <c r="Y165" s="738"/>
      <c r="Z165" s="221"/>
      <c r="AA165" s="221"/>
      <c r="AB165" s="862"/>
      <c r="AC165" s="222"/>
      <c r="AD165" s="1288"/>
      <c r="AE165" s="1300"/>
      <c r="AF165" s="1290"/>
      <c r="AG165" s="1291"/>
      <c r="AH165" s="232"/>
      <c r="AI165" s="224"/>
      <c r="AJ165" s="368"/>
      <c r="AK165" s="225"/>
      <c r="AL165" s="226">
        <v>0</v>
      </c>
      <c r="AM165" s="1326">
        <v>0</v>
      </c>
      <c r="AN165" s="1376">
        <f t="shared" si="14"/>
        <v>0</v>
      </c>
      <c r="AO165" s="733"/>
      <c r="AP165" s="586"/>
      <c r="AQ165" s="1249"/>
      <c r="AR165" s="1427"/>
      <c r="AS165" s="1428"/>
      <c r="AT165" s="1429"/>
      <c r="AU165" s="227"/>
      <c r="AV165" s="1430"/>
      <c r="AW165" s="1431"/>
      <c r="AX165" s="1432"/>
      <c r="AY165" s="235"/>
      <c r="AZ165" s="236"/>
      <c r="BA165" s="230"/>
      <c r="BB165" s="231"/>
      <c r="BC165" s="659"/>
      <c r="BD165" s="230"/>
      <c r="BE165" s="231"/>
      <c r="BF165" s="573"/>
      <c r="BG165" s="651"/>
      <c r="BH165" s="573"/>
      <c r="BI165" s="651"/>
      <c r="BJ165" s="573"/>
      <c r="BK165" s="651"/>
      <c r="BL165" s="573"/>
      <c r="BM165" s="651"/>
      <c r="BN165" s="638"/>
      <c r="BO165" s="670"/>
      <c r="BP165" s="675"/>
      <c r="BQ165" s="675"/>
      <c r="BR165" s="675"/>
      <c r="BS165" s="675"/>
      <c r="BT165" s="675"/>
      <c r="BU165" s="676"/>
      <c r="BV165" s="1377">
        <f t="shared" si="15"/>
        <v>0</v>
      </c>
    </row>
    <row r="166" spans="3:74" s="1092" customFormat="1" ht="36" customHeight="1">
      <c r="C166" s="1091"/>
      <c r="D166" s="233"/>
      <c r="E166" s="216"/>
      <c r="F166" s="1331"/>
      <c r="G166" s="217"/>
      <c r="H166" s="218"/>
      <c r="I166" s="736"/>
      <c r="J166" s="737"/>
      <c r="K166" s="1297"/>
      <c r="L166" s="1273"/>
      <c r="M166" s="1276"/>
      <c r="N166" s="832"/>
      <c r="O166" s="871"/>
      <c r="P166" s="872"/>
      <c r="Q166" s="219"/>
      <c r="R166" s="220"/>
      <c r="S166" s="660"/>
      <c r="T166" s="226">
        <v>0</v>
      </c>
      <c r="U166" s="1305">
        <v>0</v>
      </c>
      <c r="V166" s="1375">
        <f t="shared" si="13"/>
        <v>0</v>
      </c>
      <c r="W166" s="220"/>
      <c r="X166" s="684"/>
      <c r="Y166" s="738"/>
      <c r="Z166" s="221"/>
      <c r="AA166" s="221"/>
      <c r="AB166" s="862"/>
      <c r="AC166" s="222"/>
      <c r="AD166" s="1288"/>
      <c r="AE166" s="1300"/>
      <c r="AF166" s="1290"/>
      <c r="AG166" s="1291"/>
      <c r="AH166" s="232"/>
      <c r="AI166" s="224"/>
      <c r="AJ166" s="368"/>
      <c r="AK166" s="225"/>
      <c r="AL166" s="226">
        <v>0</v>
      </c>
      <c r="AM166" s="1326">
        <v>0</v>
      </c>
      <c r="AN166" s="1376">
        <f t="shared" si="14"/>
        <v>0</v>
      </c>
      <c r="AO166" s="733"/>
      <c r="AP166" s="586"/>
      <c r="AQ166" s="1249"/>
      <c r="AR166" s="1427"/>
      <c r="AS166" s="1428"/>
      <c r="AT166" s="1429"/>
      <c r="AU166" s="227"/>
      <c r="AV166" s="1430"/>
      <c r="AW166" s="1431"/>
      <c r="AX166" s="1432"/>
      <c r="AY166" s="235"/>
      <c r="AZ166" s="236"/>
      <c r="BA166" s="230"/>
      <c r="BB166" s="231"/>
      <c r="BC166" s="659"/>
      <c r="BD166" s="230"/>
      <c r="BE166" s="231"/>
      <c r="BF166" s="573"/>
      <c r="BG166" s="651"/>
      <c r="BH166" s="573"/>
      <c r="BI166" s="651"/>
      <c r="BJ166" s="573"/>
      <c r="BK166" s="651"/>
      <c r="BL166" s="573"/>
      <c r="BM166" s="651"/>
      <c r="BN166" s="638"/>
      <c r="BO166" s="670"/>
      <c r="BP166" s="675"/>
      <c r="BQ166" s="675"/>
      <c r="BR166" s="675"/>
      <c r="BS166" s="675"/>
      <c r="BT166" s="675"/>
      <c r="BU166" s="676"/>
      <c r="BV166" s="1377">
        <f t="shared" si="15"/>
        <v>0</v>
      </c>
    </row>
    <row r="167" spans="3:74" s="1092" customFormat="1" ht="36" customHeight="1">
      <c r="C167" s="1091"/>
      <c r="D167" s="233"/>
      <c r="E167" s="216"/>
      <c r="F167" s="1331"/>
      <c r="G167" s="217"/>
      <c r="H167" s="218"/>
      <c r="I167" s="736"/>
      <c r="J167" s="737"/>
      <c r="K167" s="1297"/>
      <c r="L167" s="1273"/>
      <c r="M167" s="1276"/>
      <c r="N167" s="832"/>
      <c r="O167" s="871"/>
      <c r="P167" s="872"/>
      <c r="Q167" s="219"/>
      <c r="R167" s="220"/>
      <c r="S167" s="660"/>
      <c r="T167" s="226">
        <v>0</v>
      </c>
      <c r="U167" s="1305">
        <v>0</v>
      </c>
      <c r="V167" s="1375">
        <f t="shared" si="13"/>
        <v>0</v>
      </c>
      <c r="W167" s="220"/>
      <c r="X167" s="684"/>
      <c r="Y167" s="738"/>
      <c r="Z167" s="221"/>
      <c r="AA167" s="221"/>
      <c r="AB167" s="862"/>
      <c r="AC167" s="222"/>
      <c r="AD167" s="1288"/>
      <c r="AE167" s="1300"/>
      <c r="AF167" s="1290"/>
      <c r="AG167" s="1291"/>
      <c r="AH167" s="232"/>
      <c r="AI167" s="224"/>
      <c r="AJ167" s="368"/>
      <c r="AK167" s="225"/>
      <c r="AL167" s="226">
        <v>0</v>
      </c>
      <c r="AM167" s="1326">
        <v>0</v>
      </c>
      <c r="AN167" s="1376">
        <f t="shared" si="14"/>
        <v>0</v>
      </c>
      <c r="AO167" s="733"/>
      <c r="AP167" s="586"/>
      <c r="AQ167" s="1249"/>
      <c r="AR167" s="1427"/>
      <c r="AS167" s="1428"/>
      <c r="AT167" s="1429"/>
      <c r="AU167" s="227"/>
      <c r="AV167" s="1430"/>
      <c r="AW167" s="1431"/>
      <c r="AX167" s="1432"/>
      <c r="AY167" s="235"/>
      <c r="AZ167" s="236"/>
      <c r="BA167" s="230"/>
      <c r="BB167" s="231"/>
      <c r="BC167" s="659"/>
      <c r="BD167" s="230"/>
      <c r="BE167" s="231"/>
      <c r="BF167" s="573"/>
      <c r="BG167" s="651"/>
      <c r="BH167" s="573"/>
      <c r="BI167" s="651"/>
      <c r="BJ167" s="573"/>
      <c r="BK167" s="651"/>
      <c r="BL167" s="573"/>
      <c r="BM167" s="651"/>
      <c r="BN167" s="638"/>
      <c r="BO167" s="670"/>
      <c r="BP167" s="675"/>
      <c r="BQ167" s="675"/>
      <c r="BR167" s="675"/>
      <c r="BS167" s="675"/>
      <c r="BT167" s="675"/>
      <c r="BU167" s="676"/>
      <c r="BV167" s="1377">
        <f t="shared" si="15"/>
        <v>0</v>
      </c>
    </row>
    <row r="168" spans="3:74" s="1092" customFormat="1" ht="36" customHeight="1">
      <c r="C168" s="1091"/>
      <c r="D168" s="233"/>
      <c r="E168" s="216"/>
      <c r="F168" s="1331"/>
      <c r="G168" s="217"/>
      <c r="H168" s="218"/>
      <c r="I168" s="736"/>
      <c r="J168" s="737"/>
      <c r="K168" s="1297"/>
      <c r="L168" s="1273"/>
      <c r="M168" s="1276"/>
      <c r="N168" s="832"/>
      <c r="O168" s="871"/>
      <c r="P168" s="872"/>
      <c r="Q168" s="219"/>
      <c r="R168" s="220"/>
      <c r="S168" s="660"/>
      <c r="T168" s="226">
        <v>0</v>
      </c>
      <c r="U168" s="1305">
        <v>0</v>
      </c>
      <c r="V168" s="1375">
        <f t="shared" si="13"/>
        <v>0</v>
      </c>
      <c r="W168" s="220"/>
      <c r="X168" s="684"/>
      <c r="Y168" s="738"/>
      <c r="Z168" s="221"/>
      <c r="AA168" s="221"/>
      <c r="AB168" s="862"/>
      <c r="AC168" s="222"/>
      <c r="AD168" s="1288"/>
      <c r="AE168" s="1300"/>
      <c r="AF168" s="1290"/>
      <c r="AG168" s="1291"/>
      <c r="AH168" s="232"/>
      <c r="AI168" s="224"/>
      <c r="AJ168" s="368"/>
      <c r="AK168" s="225"/>
      <c r="AL168" s="226">
        <v>0</v>
      </c>
      <c r="AM168" s="1326">
        <v>0</v>
      </c>
      <c r="AN168" s="1376">
        <f t="shared" si="14"/>
        <v>0</v>
      </c>
      <c r="AO168" s="733"/>
      <c r="AP168" s="586"/>
      <c r="AQ168" s="1249"/>
      <c r="AR168" s="1427"/>
      <c r="AS168" s="1428"/>
      <c r="AT168" s="1429"/>
      <c r="AU168" s="227"/>
      <c r="AV168" s="1430"/>
      <c r="AW168" s="1431"/>
      <c r="AX168" s="1432"/>
      <c r="AY168" s="235"/>
      <c r="AZ168" s="236"/>
      <c r="BA168" s="230"/>
      <c r="BB168" s="231"/>
      <c r="BC168" s="659"/>
      <c r="BD168" s="230"/>
      <c r="BE168" s="231"/>
      <c r="BF168" s="573"/>
      <c r="BG168" s="651"/>
      <c r="BH168" s="573"/>
      <c r="BI168" s="651"/>
      <c r="BJ168" s="573"/>
      <c r="BK168" s="651"/>
      <c r="BL168" s="573"/>
      <c r="BM168" s="651"/>
      <c r="BN168" s="638"/>
      <c r="BO168" s="670"/>
      <c r="BP168" s="675"/>
      <c r="BQ168" s="675"/>
      <c r="BR168" s="675"/>
      <c r="BS168" s="675"/>
      <c r="BT168" s="675"/>
      <c r="BU168" s="676"/>
      <c r="BV168" s="1377">
        <f t="shared" si="15"/>
        <v>0</v>
      </c>
    </row>
    <row r="169" spans="3:74" s="1092" customFormat="1" ht="36" customHeight="1">
      <c r="C169" s="1091"/>
      <c r="D169" s="233"/>
      <c r="E169" s="216"/>
      <c r="F169" s="1331"/>
      <c r="G169" s="217"/>
      <c r="H169" s="218"/>
      <c r="I169" s="736"/>
      <c r="J169" s="737"/>
      <c r="K169" s="1297"/>
      <c r="L169" s="1273"/>
      <c r="M169" s="1276"/>
      <c r="N169" s="832"/>
      <c r="O169" s="871"/>
      <c r="P169" s="872"/>
      <c r="Q169" s="219"/>
      <c r="R169" s="220"/>
      <c r="S169" s="660"/>
      <c r="T169" s="226">
        <v>0</v>
      </c>
      <c r="U169" s="1305">
        <v>0</v>
      </c>
      <c r="V169" s="1375">
        <f t="shared" si="13"/>
        <v>0</v>
      </c>
      <c r="W169" s="220"/>
      <c r="X169" s="684"/>
      <c r="Y169" s="738"/>
      <c r="Z169" s="221"/>
      <c r="AA169" s="221"/>
      <c r="AB169" s="862"/>
      <c r="AC169" s="222"/>
      <c r="AD169" s="1288"/>
      <c r="AE169" s="1300"/>
      <c r="AF169" s="1290"/>
      <c r="AG169" s="1291"/>
      <c r="AH169" s="232"/>
      <c r="AI169" s="224"/>
      <c r="AJ169" s="368"/>
      <c r="AK169" s="225"/>
      <c r="AL169" s="226">
        <v>0</v>
      </c>
      <c r="AM169" s="1326">
        <v>0</v>
      </c>
      <c r="AN169" s="1376">
        <f t="shared" si="14"/>
        <v>0</v>
      </c>
      <c r="AO169" s="733"/>
      <c r="AP169" s="586"/>
      <c r="AQ169" s="1249"/>
      <c r="AR169" s="1427"/>
      <c r="AS169" s="1428"/>
      <c r="AT169" s="1429"/>
      <c r="AU169" s="227"/>
      <c r="AV169" s="1430"/>
      <c r="AW169" s="1431"/>
      <c r="AX169" s="1432"/>
      <c r="AY169" s="235"/>
      <c r="AZ169" s="236"/>
      <c r="BA169" s="230"/>
      <c r="BB169" s="231"/>
      <c r="BC169" s="659"/>
      <c r="BD169" s="230"/>
      <c r="BE169" s="231"/>
      <c r="BF169" s="573"/>
      <c r="BG169" s="651"/>
      <c r="BH169" s="573"/>
      <c r="BI169" s="651"/>
      <c r="BJ169" s="573"/>
      <c r="BK169" s="651"/>
      <c r="BL169" s="573"/>
      <c r="BM169" s="651"/>
      <c r="BN169" s="638"/>
      <c r="BO169" s="670"/>
      <c r="BP169" s="675"/>
      <c r="BQ169" s="675"/>
      <c r="BR169" s="675"/>
      <c r="BS169" s="675"/>
      <c r="BT169" s="675"/>
      <c r="BU169" s="676"/>
      <c r="BV169" s="1377">
        <f t="shared" si="15"/>
        <v>0</v>
      </c>
    </row>
    <row r="170" spans="3:74" s="1092" customFormat="1" ht="36" customHeight="1">
      <c r="C170" s="1091"/>
      <c r="D170" s="233"/>
      <c r="E170" s="216"/>
      <c r="F170" s="1331"/>
      <c r="G170" s="217"/>
      <c r="H170" s="218"/>
      <c r="I170" s="736"/>
      <c r="J170" s="737"/>
      <c r="K170" s="1297"/>
      <c r="L170" s="1273"/>
      <c r="M170" s="1276"/>
      <c r="N170" s="832"/>
      <c r="O170" s="871"/>
      <c r="P170" s="872"/>
      <c r="Q170" s="219"/>
      <c r="R170" s="220"/>
      <c r="S170" s="660"/>
      <c r="T170" s="226">
        <v>0</v>
      </c>
      <c r="U170" s="1305">
        <v>0</v>
      </c>
      <c r="V170" s="1375">
        <f t="shared" si="13"/>
        <v>0</v>
      </c>
      <c r="W170" s="220"/>
      <c r="X170" s="684"/>
      <c r="Y170" s="738"/>
      <c r="Z170" s="221"/>
      <c r="AA170" s="221"/>
      <c r="AB170" s="862"/>
      <c r="AC170" s="222"/>
      <c r="AD170" s="1288"/>
      <c r="AE170" s="1300"/>
      <c r="AF170" s="1290"/>
      <c r="AG170" s="1291"/>
      <c r="AH170" s="232"/>
      <c r="AI170" s="224"/>
      <c r="AJ170" s="368"/>
      <c r="AK170" s="225"/>
      <c r="AL170" s="226">
        <v>0</v>
      </c>
      <c r="AM170" s="1326">
        <v>0</v>
      </c>
      <c r="AN170" s="1376">
        <f t="shared" si="14"/>
        <v>0</v>
      </c>
      <c r="AO170" s="733"/>
      <c r="AP170" s="586"/>
      <c r="AQ170" s="1249"/>
      <c r="AR170" s="1427"/>
      <c r="AS170" s="1428"/>
      <c r="AT170" s="1429"/>
      <c r="AU170" s="227"/>
      <c r="AV170" s="1430"/>
      <c r="AW170" s="1431"/>
      <c r="AX170" s="1432"/>
      <c r="AY170" s="235"/>
      <c r="AZ170" s="236"/>
      <c r="BA170" s="230"/>
      <c r="BB170" s="231"/>
      <c r="BC170" s="659"/>
      <c r="BD170" s="230"/>
      <c r="BE170" s="231"/>
      <c r="BF170" s="573"/>
      <c r="BG170" s="651"/>
      <c r="BH170" s="573"/>
      <c r="BI170" s="651"/>
      <c r="BJ170" s="573"/>
      <c r="BK170" s="651"/>
      <c r="BL170" s="573"/>
      <c r="BM170" s="651"/>
      <c r="BN170" s="638"/>
      <c r="BO170" s="670"/>
      <c r="BP170" s="675"/>
      <c r="BQ170" s="675"/>
      <c r="BR170" s="675"/>
      <c r="BS170" s="675"/>
      <c r="BT170" s="675"/>
      <c r="BU170" s="676"/>
      <c r="BV170" s="1377">
        <f t="shared" si="15"/>
        <v>0</v>
      </c>
    </row>
    <row r="171" spans="3:74" s="1092" customFormat="1" ht="36" customHeight="1">
      <c r="C171" s="1091"/>
      <c r="D171" s="233"/>
      <c r="E171" s="216"/>
      <c r="F171" s="1331"/>
      <c r="G171" s="217"/>
      <c r="H171" s="218"/>
      <c r="I171" s="736"/>
      <c r="J171" s="737"/>
      <c r="K171" s="1297"/>
      <c r="L171" s="1273"/>
      <c r="M171" s="1276"/>
      <c r="N171" s="832"/>
      <c r="O171" s="871"/>
      <c r="P171" s="872"/>
      <c r="Q171" s="219"/>
      <c r="R171" s="220"/>
      <c r="S171" s="660"/>
      <c r="T171" s="226">
        <v>0</v>
      </c>
      <c r="U171" s="1305">
        <v>0</v>
      </c>
      <c r="V171" s="1375">
        <f t="shared" si="13"/>
        <v>0</v>
      </c>
      <c r="W171" s="220"/>
      <c r="X171" s="684"/>
      <c r="Y171" s="738"/>
      <c r="Z171" s="221"/>
      <c r="AA171" s="221"/>
      <c r="AB171" s="862"/>
      <c r="AC171" s="222"/>
      <c r="AD171" s="1288"/>
      <c r="AE171" s="1300"/>
      <c r="AF171" s="1290"/>
      <c r="AG171" s="1291"/>
      <c r="AH171" s="232"/>
      <c r="AI171" s="224"/>
      <c r="AJ171" s="368"/>
      <c r="AK171" s="225"/>
      <c r="AL171" s="226">
        <v>0</v>
      </c>
      <c r="AM171" s="1326">
        <v>0</v>
      </c>
      <c r="AN171" s="1376">
        <f t="shared" si="14"/>
        <v>0</v>
      </c>
      <c r="AO171" s="733"/>
      <c r="AP171" s="586"/>
      <c r="AQ171" s="1249"/>
      <c r="AR171" s="1427"/>
      <c r="AS171" s="1428"/>
      <c r="AT171" s="1429"/>
      <c r="AU171" s="227"/>
      <c r="AV171" s="1430"/>
      <c r="AW171" s="1431"/>
      <c r="AX171" s="1432"/>
      <c r="AY171" s="235"/>
      <c r="AZ171" s="236"/>
      <c r="BA171" s="230"/>
      <c r="BB171" s="231"/>
      <c r="BC171" s="659"/>
      <c r="BD171" s="230"/>
      <c r="BE171" s="231"/>
      <c r="BF171" s="573"/>
      <c r="BG171" s="651"/>
      <c r="BH171" s="573"/>
      <c r="BI171" s="651"/>
      <c r="BJ171" s="573"/>
      <c r="BK171" s="651"/>
      <c r="BL171" s="573"/>
      <c r="BM171" s="651"/>
      <c r="BN171" s="638"/>
      <c r="BO171" s="670"/>
      <c r="BP171" s="675"/>
      <c r="BQ171" s="675"/>
      <c r="BR171" s="675"/>
      <c r="BS171" s="675"/>
      <c r="BT171" s="675"/>
      <c r="BU171" s="676"/>
      <c r="BV171" s="1377">
        <f t="shared" si="15"/>
        <v>0</v>
      </c>
    </row>
    <row r="172" spans="3:74" s="1092" customFormat="1" ht="36" customHeight="1">
      <c r="C172" s="1091"/>
      <c r="D172" s="233"/>
      <c r="E172" s="216"/>
      <c r="F172" s="1331"/>
      <c r="G172" s="217"/>
      <c r="H172" s="218"/>
      <c r="I172" s="736"/>
      <c r="J172" s="737"/>
      <c r="K172" s="1297"/>
      <c r="L172" s="1273"/>
      <c r="M172" s="1276"/>
      <c r="N172" s="832"/>
      <c r="O172" s="871"/>
      <c r="P172" s="872"/>
      <c r="Q172" s="219"/>
      <c r="R172" s="220"/>
      <c r="S172" s="660"/>
      <c r="T172" s="226">
        <v>0</v>
      </c>
      <c r="U172" s="1305">
        <v>0</v>
      </c>
      <c r="V172" s="1375">
        <f t="shared" si="13"/>
        <v>0</v>
      </c>
      <c r="W172" s="220"/>
      <c r="X172" s="684"/>
      <c r="Y172" s="738"/>
      <c r="Z172" s="221"/>
      <c r="AA172" s="221"/>
      <c r="AB172" s="862"/>
      <c r="AC172" s="222"/>
      <c r="AD172" s="1288"/>
      <c r="AE172" s="1300"/>
      <c r="AF172" s="1290"/>
      <c r="AG172" s="1291"/>
      <c r="AH172" s="232"/>
      <c r="AI172" s="224"/>
      <c r="AJ172" s="368"/>
      <c r="AK172" s="225"/>
      <c r="AL172" s="226">
        <v>0</v>
      </c>
      <c r="AM172" s="1326">
        <v>0</v>
      </c>
      <c r="AN172" s="1376">
        <f t="shared" si="14"/>
        <v>0</v>
      </c>
      <c r="AO172" s="733"/>
      <c r="AP172" s="586"/>
      <c r="AQ172" s="1249"/>
      <c r="AR172" s="1427"/>
      <c r="AS172" s="1428"/>
      <c r="AT172" s="1429"/>
      <c r="AU172" s="227"/>
      <c r="AV172" s="1430"/>
      <c r="AW172" s="1431"/>
      <c r="AX172" s="1432"/>
      <c r="AY172" s="235"/>
      <c r="AZ172" s="236"/>
      <c r="BA172" s="230"/>
      <c r="BB172" s="231"/>
      <c r="BC172" s="659"/>
      <c r="BD172" s="230"/>
      <c r="BE172" s="231"/>
      <c r="BF172" s="573"/>
      <c r="BG172" s="651"/>
      <c r="BH172" s="573"/>
      <c r="BI172" s="651"/>
      <c r="BJ172" s="573"/>
      <c r="BK172" s="651"/>
      <c r="BL172" s="573"/>
      <c r="BM172" s="651"/>
      <c r="BN172" s="638"/>
      <c r="BO172" s="670"/>
      <c r="BP172" s="675"/>
      <c r="BQ172" s="675"/>
      <c r="BR172" s="675"/>
      <c r="BS172" s="675"/>
      <c r="BT172" s="675"/>
      <c r="BU172" s="676"/>
      <c r="BV172" s="1377">
        <f t="shared" si="15"/>
        <v>0</v>
      </c>
    </row>
    <row r="173" spans="3:74" s="1092" customFormat="1" ht="36" customHeight="1">
      <c r="C173" s="1091"/>
      <c r="D173" s="233"/>
      <c r="E173" s="216"/>
      <c r="F173" s="1331"/>
      <c r="G173" s="217"/>
      <c r="H173" s="218"/>
      <c r="I173" s="736"/>
      <c r="J173" s="737"/>
      <c r="K173" s="1297"/>
      <c r="L173" s="1273"/>
      <c r="M173" s="1276"/>
      <c r="N173" s="832"/>
      <c r="O173" s="871"/>
      <c r="P173" s="872"/>
      <c r="Q173" s="219"/>
      <c r="R173" s="220"/>
      <c r="S173" s="660"/>
      <c r="T173" s="226">
        <v>0</v>
      </c>
      <c r="U173" s="1305">
        <v>0</v>
      </c>
      <c r="V173" s="1375">
        <f t="shared" si="13"/>
        <v>0</v>
      </c>
      <c r="W173" s="220"/>
      <c r="X173" s="684"/>
      <c r="Y173" s="738"/>
      <c r="Z173" s="221"/>
      <c r="AA173" s="221"/>
      <c r="AB173" s="862"/>
      <c r="AC173" s="222"/>
      <c r="AD173" s="1288"/>
      <c r="AE173" s="1300"/>
      <c r="AF173" s="1290"/>
      <c r="AG173" s="1291"/>
      <c r="AH173" s="232"/>
      <c r="AI173" s="224"/>
      <c r="AJ173" s="368"/>
      <c r="AK173" s="225"/>
      <c r="AL173" s="226">
        <v>0</v>
      </c>
      <c r="AM173" s="1326">
        <v>0</v>
      </c>
      <c r="AN173" s="1376">
        <f t="shared" si="14"/>
        <v>0</v>
      </c>
      <c r="AO173" s="733"/>
      <c r="AP173" s="586"/>
      <c r="AQ173" s="1249"/>
      <c r="AR173" s="1427"/>
      <c r="AS173" s="1428"/>
      <c r="AT173" s="1429"/>
      <c r="AU173" s="227"/>
      <c r="AV173" s="1430"/>
      <c r="AW173" s="1431"/>
      <c r="AX173" s="1432"/>
      <c r="AY173" s="235"/>
      <c r="AZ173" s="236"/>
      <c r="BA173" s="230"/>
      <c r="BB173" s="231"/>
      <c r="BC173" s="659"/>
      <c r="BD173" s="230"/>
      <c r="BE173" s="231"/>
      <c r="BF173" s="573"/>
      <c r="BG173" s="651"/>
      <c r="BH173" s="573"/>
      <c r="BI173" s="651"/>
      <c r="BJ173" s="573"/>
      <c r="BK173" s="651"/>
      <c r="BL173" s="573"/>
      <c r="BM173" s="651"/>
      <c r="BN173" s="638"/>
      <c r="BO173" s="670"/>
      <c r="BP173" s="675"/>
      <c r="BQ173" s="675"/>
      <c r="BR173" s="675"/>
      <c r="BS173" s="675"/>
      <c r="BT173" s="675"/>
      <c r="BU173" s="676"/>
      <c r="BV173" s="1377">
        <f t="shared" si="15"/>
        <v>0</v>
      </c>
    </row>
    <row r="174" spans="3:74" s="1092" customFormat="1" ht="36" customHeight="1">
      <c r="C174" s="1091"/>
      <c r="D174" s="233"/>
      <c r="E174" s="216"/>
      <c r="F174" s="1331"/>
      <c r="G174" s="217"/>
      <c r="H174" s="218"/>
      <c r="I174" s="736"/>
      <c r="J174" s="737"/>
      <c r="K174" s="1297"/>
      <c r="L174" s="1273"/>
      <c r="M174" s="1276"/>
      <c r="N174" s="832"/>
      <c r="O174" s="871"/>
      <c r="P174" s="872"/>
      <c r="Q174" s="219"/>
      <c r="R174" s="220"/>
      <c r="S174" s="660"/>
      <c r="T174" s="226">
        <v>0</v>
      </c>
      <c r="U174" s="1305">
        <v>0</v>
      </c>
      <c r="V174" s="1375">
        <f t="shared" si="13"/>
        <v>0</v>
      </c>
      <c r="W174" s="220"/>
      <c r="X174" s="684"/>
      <c r="Y174" s="738"/>
      <c r="Z174" s="221"/>
      <c r="AA174" s="221"/>
      <c r="AB174" s="862"/>
      <c r="AC174" s="222"/>
      <c r="AD174" s="1288"/>
      <c r="AE174" s="1300"/>
      <c r="AF174" s="1290"/>
      <c r="AG174" s="1291"/>
      <c r="AH174" s="232"/>
      <c r="AI174" s="224"/>
      <c r="AJ174" s="368"/>
      <c r="AK174" s="225"/>
      <c r="AL174" s="226">
        <v>0</v>
      </c>
      <c r="AM174" s="1326">
        <v>0</v>
      </c>
      <c r="AN174" s="1376">
        <f t="shared" si="14"/>
        <v>0</v>
      </c>
      <c r="AO174" s="733"/>
      <c r="AP174" s="586"/>
      <c r="AQ174" s="1249"/>
      <c r="AR174" s="1427"/>
      <c r="AS174" s="1428"/>
      <c r="AT174" s="1429"/>
      <c r="AU174" s="227"/>
      <c r="AV174" s="1430"/>
      <c r="AW174" s="1431"/>
      <c r="AX174" s="1432"/>
      <c r="AY174" s="235"/>
      <c r="AZ174" s="236"/>
      <c r="BA174" s="230"/>
      <c r="BB174" s="231"/>
      <c r="BC174" s="659"/>
      <c r="BD174" s="230"/>
      <c r="BE174" s="231"/>
      <c r="BF174" s="573"/>
      <c r="BG174" s="651"/>
      <c r="BH174" s="573"/>
      <c r="BI174" s="651"/>
      <c r="BJ174" s="573"/>
      <c r="BK174" s="651"/>
      <c r="BL174" s="573"/>
      <c r="BM174" s="651"/>
      <c r="BN174" s="638"/>
      <c r="BO174" s="670"/>
      <c r="BP174" s="675"/>
      <c r="BQ174" s="675"/>
      <c r="BR174" s="675"/>
      <c r="BS174" s="675"/>
      <c r="BT174" s="675"/>
      <c r="BU174" s="676"/>
      <c r="BV174" s="1377">
        <f t="shared" si="15"/>
        <v>0</v>
      </c>
    </row>
    <row r="175" spans="3:74" s="1092" customFormat="1" ht="36" customHeight="1">
      <c r="C175" s="1091"/>
      <c r="D175" s="233"/>
      <c r="E175" s="216"/>
      <c r="F175" s="1331"/>
      <c r="G175" s="217"/>
      <c r="H175" s="218"/>
      <c r="I175" s="736"/>
      <c r="J175" s="737"/>
      <c r="K175" s="1297"/>
      <c r="L175" s="1273"/>
      <c r="M175" s="1276"/>
      <c r="N175" s="832"/>
      <c r="O175" s="871"/>
      <c r="P175" s="872"/>
      <c r="Q175" s="219"/>
      <c r="R175" s="220"/>
      <c r="S175" s="660"/>
      <c r="T175" s="226">
        <v>0</v>
      </c>
      <c r="U175" s="1305">
        <v>0</v>
      </c>
      <c r="V175" s="1375">
        <f t="shared" si="13"/>
        <v>0</v>
      </c>
      <c r="W175" s="220"/>
      <c r="X175" s="684"/>
      <c r="Y175" s="738"/>
      <c r="Z175" s="221"/>
      <c r="AA175" s="221"/>
      <c r="AB175" s="862"/>
      <c r="AC175" s="222"/>
      <c r="AD175" s="1288"/>
      <c r="AE175" s="1300"/>
      <c r="AF175" s="1290"/>
      <c r="AG175" s="1291"/>
      <c r="AH175" s="232"/>
      <c r="AI175" s="224"/>
      <c r="AJ175" s="368"/>
      <c r="AK175" s="225"/>
      <c r="AL175" s="226">
        <v>0</v>
      </c>
      <c r="AM175" s="1326">
        <v>0</v>
      </c>
      <c r="AN175" s="1376">
        <f t="shared" si="14"/>
        <v>0</v>
      </c>
      <c r="AO175" s="733"/>
      <c r="AP175" s="586"/>
      <c r="AQ175" s="1249"/>
      <c r="AR175" s="1427"/>
      <c r="AS175" s="1428"/>
      <c r="AT175" s="1429"/>
      <c r="AU175" s="227"/>
      <c r="AV175" s="1430"/>
      <c r="AW175" s="1431"/>
      <c r="AX175" s="1432"/>
      <c r="AY175" s="235"/>
      <c r="AZ175" s="236"/>
      <c r="BA175" s="230"/>
      <c r="BB175" s="231"/>
      <c r="BC175" s="659"/>
      <c r="BD175" s="230"/>
      <c r="BE175" s="231"/>
      <c r="BF175" s="573"/>
      <c r="BG175" s="651"/>
      <c r="BH175" s="573"/>
      <c r="BI175" s="651"/>
      <c r="BJ175" s="573"/>
      <c r="BK175" s="651"/>
      <c r="BL175" s="573"/>
      <c r="BM175" s="651"/>
      <c r="BN175" s="638"/>
      <c r="BO175" s="670"/>
      <c r="BP175" s="675"/>
      <c r="BQ175" s="675"/>
      <c r="BR175" s="675"/>
      <c r="BS175" s="675"/>
      <c r="BT175" s="675"/>
      <c r="BU175" s="676"/>
      <c r="BV175" s="1377">
        <f t="shared" si="15"/>
        <v>0</v>
      </c>
    </row>
    <row r="176" spans="3:74" s="1092" customFormat="1" ht="36" customHeight="1">
      <c r="C176" s="1091"/>
      <c r="D176" s="233"/>
      <c r="E176" s="216"/>
      <c r="F176" s="1331"/>
      <c r="G176" s="217"/>
      <c r="H176" s="218"/>
      <c r="I176" s="736"/>
      <c r="J176" s="737"/>
      <c r="K176" s="1297"/>
      <c r="L176" s="1273"/>
      <c r="M176" s="1276"/>
      <c r="N176" s="832"/>
      <c r="O176" s="871"/>
      <c r="P176" s="872"/>
      <c r="Q176" s="219"/>
      <c r="R176" s="220"/>
      <c r="S176" s="660"/>
      <c r="T176" s="226">
        <v>0</v>
      </c>
      <c r="U176" s="1305">
        <v>0</v>
      </c>
      <c r="V176" s="1375">
        <f t="shared" si="13"/>
        <v>0</v>
      </c>
      <c r="W176" s="220"/>
      <c r="X176" s="684"/>
      <c r="Y176" s="738"/>
      <c r="Z176" s="221"/>
      <c r="AA176" s="221"/>
      <c r="AB176" s="862"/>
      <c r="AC176" s="222"/>
      <c r="AD176" s="1288"/>
      <c r="AE176" s="1300"/>
      <c r="AF176" s="1290"/>
      <c r="AG176" s="1291"/>
      <c r="AH176" s="232"/>
      <c r="AI176" s="224"/>
      <c r="AJ176" s="368"/>
      <c r="AK176" s="225"/>
      <c r="AL176" s="226">
        <v>0</v>
      </c>
      <c r="AM176" s="1326">
        <v>0</v>
      </c>
      <c r="AN176" s="1376">
        <f t="shared" si="14"/>
        <v>0</v>
      </c>
      <c r="AO176" s="733"/>
      <c r="AP176" s="586"/>
      <c r="AQ176" s="1249"/>
      <c r="AR176" s="1427"/>
      <c r="AS176" s="1428"/>
      <c r="AT176" s="1429"/>
      <c r="AU176" s="227"/>
      <c r="AV176" s="1430"/>
      <c r="AW176" s="1431"/>
      <c r="AX176" s="1432"/>
      <c r="AY176" s="235"/>
      <c r="AZ176" s="236"/>
      <c r="BA176" s="230"/>
      <c r="BB176" s="231"/>
      <c r="BC176" s="659"/>
      <c r="BD176" s="230"/>
      <c r="BE176" s="231"/>
      <c r="BF176" s="573"/>
      <c r="BG176" s="651"/>
      <c r="BH176" s="573"/>
      <c r="BI176" s="651"/>
      <c r="BJ176" s="573"/>
      <c r="BK176" s="651"/>
      <c r="BL176" s="573"/>
      <c r="BM176" s="651"/>
      <c r="BN176" s="638"/>
      <c r="BO176" s="670"/>
      <c r="BP176" s="675"/>
      <c r="BQ176" s="675"/>
      <c r="BR176" s="675"/>
      <c r="BS176" s="675"/>
      <c r="BT176" s="675"/>
      <c r="BU176" s="676"/>
      <c r="BV176" s="1377">
        <f t="shared" si="15"/>
        <v>0</v>
      </c>
    </row>
    <row r="177" spans="3:74" s="1092" customFormat="1" ht="36" customHeight="1">
      <c r="C177" s="1091"/>
      <c r="D177" s="233"/>
      <c r="E177" s="216"/>
      <c r="F177" s="1331"/>
      <c r="G177" s="217"/>
      <c r="H177" s="218"/>
      <c r="I177" s="736"/>
      <c r="J177" s="737"/>
      <c r="K177" s="1297"/>
      <c r="L177" s="1273"/>
      <c r="M177" s="1276"/>
      <c r="N177" s="832"/>
      <c r="O177" s="871"/>
      <c r="P177" s="872"/>
      <c r="Q177" s="219"/>
      <c r="R177" s="220"/>
      <c r="S177" s="660"/>
      <c r="T177" s="226">
        <v>0</v>
      </c>
      <c r="U177" s="1305">
        <v>0</v>
      </c>
      <c r="V177" s="1375">
        <f t="shared" si="13"/>
        <v>0</v>
      </c>
      <c r="W177" s="220"/>
      <c r="X177" s="684"/>
      <c r="Y177" s="738"/>
      <c r="Z177" s="221"/>
      <c r="AA177" s="221"/>
      <c r="AB177" s="862"/>
      <c r="AC177" s="222"/>
      <c r="AD177" s="1288"/>
      <c r="AE177" s="1300"/>
      <c r="AF177" s="1290"/>
      <c r="AG177" s="1291"/>
      <c r="AH177" s="232"/>
      <c r="AI177" s="224"/>
      <c r="AJ177" s="368"/>
      <c r="AK177" s="225"/>
      <c r="AL177" s="226">
        <v>0</v>
      </c>
      <c r="AM177" s="1326">
        <v>0</v>
      </c>
      <c r="AN177" s="1376">
        <f t="shared" si="14"/>
        <v>0</v>
      </c>
      <c r="AO177" s="733"/>
      <c r="AP177" s="586"/>
      <c r="AQ177" s="1249"/>
      <c r="AR177" s="1427"/>
      <c r="AS177" s="1428"/>
      <c r="AT177" s="1429"/>
      <c r="AU177" s="227"/>
      <c r="AV177" s="1430"/>
      <c r="AW177" s="1431"/>
      <c r="AX177" s="1432"/>
      <c r="AY177" s="235"/>
      <c r="AZ177" s="236"/>
      <c r="BA177" s="230"/>
      <c r="BB177" s="231"/>
      <c r="BC177" s="659"/>
      <c r="BD177" s="230"/>
      <c r="BE177" s="231"/>
      <c r="BF177" s="573"/>
      <c r="BG177" s="651"/>
      <c r="BH177" s="573"/>
      <c r="BI177" s="651"/>
      <c r="BJ177" s="573"/>
      <c r="BK177" s="651"/>
      <c r="BL177" s="573"/>
      <c r="BM177" s="651"/>
      <c r="BN177" s="638"/>
      <c r="BO177" s="670"/>
      <c r="BP177" s="675"/>
      <c r="BQ177" s="675"/>
      <c r="BR177" s="675"/>
      <c r="BS177" s="675"/>
      <c r="BT177" s="675"/>
      <c r="BU177" s="676"/>
      <c r="BV177" s="1377">
        <f t="shared" si="15"/>
        <v>0</v>
      </c>
    </row>
    <row r="178" spans="3:74" s="1092" customFormat="1" ht="36" customHeight="1">
      <c r="C178" s="1091"/>
      <c r="D178" s="233"/>
      <c r="E178" s="216"/>
      <c r="F178" s="1331"/>
      <c r="G178" s="217"/>
      <c r="H178" s="218"/>
      <c r="I178" s="736"/>
      <c r="J178" s="737"/>
      <c r="K178" s="1297"/>
      <c r="L178" s="1273"/>
      <c r="M178" s="1276"/>
      <c r="N178" s="832"/>
      <c r="O178" s="871"/>
      <c r="P178" s="872"/>
      <c r="Q178" s="219"/>
      <c r="R178" s="220"/>
      <c r="S178" s="660"/>
      <c r="T178" s="226">
        <v>0</v>
      </c>
      <c r="U178" s="1305">
        <v>0</v>
      </c>
      <c r="V178" s="1375">
        <f t="shared" si="13"/>
        <v>0</v>
      </c>
      <c r="W178" s="220"/>
      <c r="X178" s="684"/>
      <c r="Y178" s="738"/>
      <c r="Z178" s="221"/>
      <c r="AA178" s="221"/>
      <c r="AB178" s="862"/>
      <c r="AC178" s="222"/>
      <c r="AD178" s="1288"/>
      <c r="AE178" s="1300"/>
      <c r="AF178" s="1290"/>
      <c r="AG178" s="1291"/>
      <c r="AH178" s="232"/>
      <c r="AI178" s="224"/>
      <c r="AJ178" s="368"/>
      <c r="AK178" s="225"/>
      <c r="AL178" s="226">
        <v>0</v>
      </c>
      <c r="AM178" s="1326">
        <v>0</v>
      </c>
      <c r="AN178" s="1376">
        <f t="shared" si="14"/>
        <v>0</v>
      </c>
      <c r="AO178" s="733"/>
      <c r="AP178" s="586"/>
      <c r="AQ178" s="1249"/>
      <c r="AR178" s="1427"/>
      <c r="AS178" s="1428"/>
      <c r="AT178" s="1429"/>
      <c r="AU178" s="227"/>
      <c r="AV178" s="1430"/>
      <c r="AW178" s="1431"/>
      <c r="AX178" s="1432"/>
      <c r="AY178" s="235"/>
      <c r="AZ178" s="236"/>
      <c r="BA178" s="230"/>
      <c r="BB178" s="231"/>
      <c r="BC178" s="659"/>
      <c r="BD178" s="230"/>
      <c r="BE178" s="231"/>
      <c r="BF178" s="573"/>
      <c r="BG178" s="651"/>
      <c r="BH178" s="573"/>
      <c r="BI178" s="651"/>
      <c r="BJ178" s="573"/>
      <c r="BK178" s="651"/>
      <c r="BL178" s="573"/>
      <c r="BM178" s="651"/>
      <c r="BN178" s="638"/>
      <c r="BO178" s="670"/>
      <c r="BP178" s="675"/>
      <c r="BQ178" s="675"/>
      <c r="BR178" s="675"/>
      <c r="BS178" s="675"/>
      <c r="BT178" s="675"/>
      <c r="BU178" s="676"/>
      <c r="BV178" s="1377">
        <f t="shared" si="15"/>
        <v>0</v>
      </c>
    </row>
    <row r="179" spans="3:74" s="1092" customFormat="1" ht="36" customHeight="1">
      <c r="C179" s="1091"/>
      <c r="D179" s="233"/>
      <c r="E179" s="216"/>
      <c r="F179" s="1331"/>
      <c r="G179" s="217"/>
      <c r="H179" s="218"/>
      <c r="I179" s="736"/>
      <c r="J179" s="737"/>
      <c r="K179" s="1297"/>
      <c r="L179" s="1273"/>
      <c r="M179" s="1276"/>
      <c r="N179" s="832"/>
      <c r="O179" s="871"/>
      <c r="P179" s="872"/>
      <c r="Q179" s="219"/>
      <c r="R179" s="220"/>
      <c r="S179" s="660"/>
      <c r="T179" s="226">
        <v>0</v>
      </c>
      <c r="U179" s="1305">
        <v>0</v>
      </c>
      <c r="V179" s="1375">
        <f t="shared" si="13"/>
        <v>0</v>
      </c>
      <c r="W179" s="220"/>
      <c r="X179" s="684"/>
      <c r="Y179" s="738"/>
      <c r="Z179" s="221"/>
      <c r="AA179" s="221"/>
      <c r="AB179" s="862"/>
      <c r="AC179" s="222"/>
      <c r="AD179" s="1288"/>
      <c r="AE179" s="1300"/>
      <c r="AF179" s="1290"/>
      <c r="AG179" s="1291"/>
      <c r="AH179" s="232"/>
      <c r="AI179" s="224"/>
      <c r="AJ179" s="368"/>
      <c r="AK179" s="225"/>
      <c r="AL179" s="226">
        <v>0</v>
      </c>
      <c r="AM179" s="1326">
        <v>0</v>
      </c>
      <c r="AN179" s="1376">
        <f t="shared" si="14"/>
        <v>0</v>
      </c>
      <c r="AO179" s="733"/>
      <c r="AP179" s="586"/>
      <c r="AQ179" s="1249"/>
      <c r="AR179" s="1427"/>
      <c r="AS179" s="1428"/>
      <c r="AT179" s="1429"/>
      <c r="AU179" s="227"/>
      <c r="AV179" s="1430"/>
      <c r="AW179" s="1431"/>
      <c r="AX179" s="1432"/>
      <c r="AY179" s="235"/>
      <c r="AZ179" s="236"/>
      <c r="BA179" s="230"/>
      <c r="BB179" s="231"/>
      <c r="BC179" s="659"/>
      <c r="BD179" s="230"/>
      <c r="BE179" s="231"/>
      <c r="BF179" s="573"/>
      <c r="BG179" s="651"/>
      <c r="BH179" s="573"/>
      <c r="BI179" s="651"/>
      <c r="BJ179" s="573"/>
      <c r="BK179" s="651"/>
      <c r="BL179" s="573"/>
      <c r="BM179" s="651"/>
      <c r="BN179" s="638"/>
      <c r="BO179" s="670"/>
      <c r="BP179" s="675"/>
      <c r="BQ179" s="675"/>
      <c r="BR179" s="675"/>
      <c r="BS179" s="675"/>
      <c r="BT179" s="675"/>
      <c r="BU179" s="676"/>
      <c r="BV179" s="1377">
        <f t="shared" si="15"/>
        <v>0</v>
      </c>
    </row>
    <row r="180" spans="3:74" s="1092" customFormat="1" ht="36" customHeight="1">
      <c r="C180" s="1091"/>
      <c r="D180" s="233"/>
      <c r="E180" s="216"/>
      <c r="F180" s="1331"/>
      <c r="G180" s="217"/>
      <c r="H180" s="218"/>
      <c r="I180" s="736"/>
      <c r="J180" s="737"/>
      <c r="K180" s="1297"/>
      <c r="L180" s="1273"/>
      <c r="M180" s="1276"/>
      <c r="N180" s="832"/>
      <c r="O180" s="871"/>
      <c r="P180" s="872"/>
      <c r="Q180" s="219"/>
      <c r="R180" s="220"/>
      <c r="S180" s="660"/>
      <c r="T180" s="226">
        <v>0</v>
      </c>
      <c r="U180" s="1305">
        <v>0</v>
      </c>
      <c r="V180" s="1375">
        <f t="shared" si="13"/>
        <v>0</v>
      </c>
      <c r="W180" s="220"/>
      <c r="X180" s="684"/>
      <c r="Y180" s="738"/>
      <c r="Z180" s="221"/>
      <c r="AA180" s="221"/>
      <c r="AB180" s="862"/>
      <c r="AC180" s="222"/>
      <c r="AD180" s="1288"/>
      <c r="AE180" s="1300"/>
      <c r="AF180" s="1290"/>
      <c r="AG180" s="1291"/>
      <c r="AH180" s="232"/>
      <c r="AI180" s="224"/>
      <c r="AJ180" s="368"/>
      <c r="AK180" s="225"/>
      <c r="AL180" s="226">
        <v>0</v>
      </c>
      <c r="AM180" s="1326">
        <v>0</v>
      </c>
      <c r="AN180" s="1376">
        <f t="shared" si="14"/>
        <v>0</v>
      </c>
      <c r="AO180" s="733"/>
      <c r="AP180" s="586"/>
      <c r="AQ180" s="1249"/>
      <c r="AR180" s="1427"/>
      <c r="AS180" s="1428"/>
      <c r="AT180" s="1429"/>
      <c r="AU180" s="227"/>
      <c r="AV180" s="1430"/>
      <c r="AW180" s="1431"/>
      <c r="AX180" s="1432"/>
      <c r="AY180" s="235"/>
      <c r="AZ180" s="236"/>
      <c r="BA180" s="230"/>
      <c r="BB180" s="231"/>
      <c r="BC180" s="659"/>
      <c r="BD180" s="230"/>
      <c r="BE180" s="231"/>
      <c r="BF180" s="573"/>
      <c r="BG180" s="651"/>
      <c r="BH180" s="573"/>
      <c r="BI180" s="651"/>
      <c r="BJ180" s="573"/>
      <c r="BK180" s="651"/>
      <c r="BL180" s="573"/>
      <c r="BM180" s="651"/>
      <c r="BN180" s="638"/>
      <c r="BO180" s="670"/>
      <c r="BP180" s="675"/>
      <c r="BQ180" s="675"/>
      <c r="BR180" s="675"/>
      <c r="BS180" s="675"/>
      <c r="BT180" s="675"/>
      <c r="BU180" s="676"/>
      <c r="BV180" s="1377">
        <f t="shared" si="15"/>
        <v>0</v>
      </c>
    </row>
    <row r="181" spans="3:74" s="1092" customFormat="1" ht="36" customHeight="1">
      <c r="C181" s="1091"/>
      <c r="D181" s="233"/>
      <c r="E181" s="216"/>
      <c r="F181" s="1331"/>
      <c r="G181" s="217"/>
      <c r="H181" s="218"/>
      <c r="I181" s="736"/>
      <c r="J181" s="737"/>
      <c r="K181" s="1297"/>
      <c r="L181" s="1273"/>
      <c r="M181" s="1276"/>
      <c r="N181" s="832"/>
      <c r="O181" s="871"/>
      <c r="P181" s="872"/>
      <c r="Q181" s="219"/>
      <c r="R181" s="220"/>
      <c r="S181" s="660"/>
      <c r="T181" s="226">
        <v>0</v>
      </c>
      <c r="U181" s="1305">
        <v>0</v>
      </c>
      <c r="V181" s="1375">
        <f t="shared" si="13"/>
        <v>0</v>
      </c>
      <c r="W181" s="220"/>
      <c r="X181" s="684"/>
      <c r="Y181" s="738"/>
      <c r="Z181" s="221"/>
      <c r="AA181" s="221"/>
      <c r="AB181" s="862"/>
      <c r="AC181" s="222"/>
      <c r="AD181" s="1288"/>
      <c r="AE181" s="1300"/>
      <c r="AF181" s="1290"/>
      <c r="AG181" s="1291"/>
      <c r="AH181" s="232"/>
      <c r="AI181" s="224"/>
      <c r="AJ181" s="368"/>
      <c r="AK181" s="225"/>
      <c r="AL181" s="226">
        <v>0</v>
      </c>
      <c r="AM181" s="1326">
        <v>0</v>
      </c>
      <c r="AN181" s="1376">
        <f t="shared" si="14"/>
        <v>0</v>
      </c>
      <c r="AO181" s="733"/>
      <c r="AP181" s="586"/>
      <c r="AQ181" s="1249"/>
      <c r="AR181" s="1427"/>
      <c r="AS181" s="1428"/>
      <c r="AT181" s="1429"/>
      <c r="AU181" s="227"/>
      <c r="AV181" s="1430"/>
      <c r="AW181" s="1431"/>
      <c r="AX181" s="1432"/>
      <c r="AY181" s="235"/>
      <c r="AZ181" s="236"/>
      <c r="BA181" s="230"/>
      <c r="BB181" s="231"/>
      <c r="BC181" s="659"/>
      <c r="BD181" s="230"/>
      <c r="BE181" s="231"/>
      <c r="BF181" s="573"/>
      <c r="BG181" s="651"/>
      <c r="BH181" s="573"/>
      <c r="BI181" s="651"/>
      <c r="BJ181" s="573"/>
      <c r="BK181" s="651"/>
      <c r="BL181" s="573"/>
      <c r="BM181" s="651"/>
      <c r="BN181" s="638"/>
      <c r="BO181" s="670"/>
      <c r="BP181" s="675"/>
      <c r="BQ181" s="675"/>
      <c r="BR181" s="675"/>
      <c r="BS181" s="675"/>
      <c r="BT181" s="675"/>
      <c r="BU181" s="676"/>
      <c r="BV181" s="1377">
        <f t="shared" si="15"/>
        <v>0</v>
      </c>
    </row>
    <row r="182" spans="3:74" s="1092" customFormat="1" ht="36" customHeight="1">
      <c r="C182" s="1091"/>
      <c r="D182" s="233"/>
      <c r="E182" s="216"/>
      <c r="F182" s="1331"/>
      <c r="G182" s="217"/>
      <c r="H182" s="218"/>
      <c r="I182" s="736"/>
      <c r="J182" s="737"/>
      <c r="K182" s="1297"/>
      <c r="L182" s="1273"/>
      <c r="M182" s="1276"/>
      <c r="N182" s="832"/>
      <c r="O182" s="871"/>
      <c r="P182" s="872"/>
      <c r="Q182" s="219"/>
      <c r="R182" s="220"/>
      <c r="S182" s="660"/>
      <c r="T182" s="226">
        <v>0</v>
      </c>
      <c r="U182" s="1305">
        <v>0</v>
      </c>
      <c r="V182" s="1375">
        <f t="shared" si="13"/>
        <v>0</v>
      </c>
      <c r="W182" s="220"/>
      <c r="X182" s="684"/>
      <c r="Y182" s="738"/>
      <c r="Z182" s="221"/>
      <c r="AA182" s="221"/>
      <c r="AB182" s="862"/>
      <c r="AC182" s="222"/>
      <c r="AD182" s="1288"/>
      <c r="AE182" s="1300"/>
      <c r="AF182" s="1290"/>
      <c r="AG182" s="1291"/>
      <c r="AH182" s="232"/>
      <c r="AI182" s="224"/>
      <c r="AJ182" s="368"/>
      <c r="AK182" s="225"/>
      <c r="AL182" s="226">
        <v>0</v>
      </c>
      <c r="AM182" s="1326">
        <v>0</v>
      </c>
      <c r="AN182" s="1376">
        <f t="shared" si="14"/>
        <v>0</v>
      </c>
      <c r="AO182" s="733"/>
      <c r="AP182" s="586"/>
      <c r="AQ182" s="1249"/>
      <c r="AR182" s="1427"/>
      <c r="AS182" s="1428"/>
      <c r="AT182" s="1429"/>
      <c r="AU182" s="227"/>
      <c r="AV182" s="1430"/>
      <c r="AW182" s="1431"/>
      <c r="AX182" s="1432"/>
      <c r="AY182" s="235"/>
      <c r="AZ182" s="236"/>
      <c r="BA182" s="230"/>
      <c r="BB182" s="231"/>
      <c r="BC182" s="659"/>
      <c r="BD182" s="230"/>
      <c r="BE182" s="231"/>
      <c r="BF182" s="573"/>
      <c r="BG182" s="651"/>
      <c r="BH182" s="573"/>
      <c r="BI182" s="651"/>
      <c r="BJ182" s="573"/>
      <c r="BK182" s="651"/>
      <c r="BL182" s="573"/>
      <c r="BM182" s="651"/>
      <c r="BN182" s="638"/>
      <c r="BO182" s="670"/>
      <c r="BP182" s="675"/>
      <c r="BQ182" s="675"/>
      <c r="BR182" s="675"/>
      <c r="BS182" s="675"/>
      <c r="BT182" s="675"/>
      <c r="BU182" s="676"/>
      <c r="BV182" s="1377">
        <f t="shared" si="15"/>
        <v>0</v>
      </c>
    </row>
    <row r="183" spans="3:74" s="1092" customFormat="1" ht="36" customHeight="1">
      <c r="C183" s="1091"/>
      <c r="D183" s="233"/>
      <c r="E183" s="216"/>
      <c r="F183" s="1331"/>
      <c r="G183" s="217"/>
      <c r="H183" s="218"/>
      <c r="I183" s="736"/>
      <c r="J183" s="737"/>
      <c r="K183" s="1297"/>
      <c r="L183" s="1273"/>
      <c r="M183" s="1276"/>
      <c r="N183" s="832"/>
      <c r="O183" s="871"/>
      <c r="P183" s="872"/>
      <c r="Q183" s="219"/>
      <c r="R183" s="220"/>
      <c r="S183" s="660"/>
      <c r="T183" s="226">
        <v>0</v>
      </c>
      <c r="U183" s="1305">
        <v>0</v>
      </c>
      <c r="V183" s="1375">
        <f t="shared" si="13"/>
        <v>0</v>
      </c>
      <c r="W183" s="220"/>
      <c r="X183" s="684"/>
      <c r="Y183" s="738"/>
      <c r="Z183" s="221"/>
      <c r="AA183" s="221"/>
      <c r="AB183" s="862"/>
      <c r="AC183" s="222"/>
      <c r="AD183" s="1288"/>
      <c r="AE183" s="1300"/>
      <c r="AF183" s="1290"/>
      <c r="AG183" s="1291"/>
      <c r="AH183" s="232"/>
      <c r="AI183" s="224"/>
      <c r="AJ183" s="368"/>
      <c r="AK183" s="225"/>
      <c r="AL183" s="226">
        <v>0</v>
      </c>
      <c r="AM183" s="1326">
        <v>0</v>
      </c>
      <c r="AN183" s="1376">
        <f t="shared" si="14"/>
        <v>0</v>
      </c>
      <c r="AO183" s="733"/>
      <c r="AP183" s="586"/>
      <c r="AQ183" s="1249"/>
      <c r="AR183" s="1427"/>
      <c r="AS183" s="1428"/>
      <c r="AT183" s="1429"/>
      <c r="AU183" s="227"/>
      <c r="AV183" s="1430"/>
      <c r="AW183" s="1431"/>
      <c r="AX183" s="1432"/>
      <c r="AY183" s="235"/>
      <c r="AZ183" s="236"/>
      <c r="BA183" s="230"/>
      <c r="BB183" s="231"/>
      <c r="BC183" s="659"/>
      <c r="BD183" s="230"/>
      <c r="BE183" s="231"/>
      <c r="BF183" s="573"/>
      <c r="BG183" s="651"/>
      <c r="BH183" s="573"/>
      <c r="BI183" s="651"/>
      <c r="BJ183" s="573"/>
      <c r="BK183" s="651"/>
      <c r="BL183" s="573"/>
      <c r="BM183" s="651"/>
      <c r="BN183" s="638"/>
      <c r="BO183" s="670"/>
      <c r="BP183" s="675"/>
      <c r="BQ183" s="675"/>
      <c r="BR183" s="675"/>
      <c r="BS183" s="675"/>
      <c r="BT183" s="675"/>
      <c r="BU183" s="676"/>
      <c r="BV183" s="1377">
        <f t="shared" si="15"/>
        <v>0</v>
      </c>
    </row>
    <row r="184" spans="3:74" s="1092" customFormat="1" ht="36" customHeight="1">
      <c r="C184" s="1091"/>
      <c r="D184" s="233"/>
      <c r="E184" s="216"/>
      <c r="F184" s="1331"/>
      <c r="G184" s="217"/>
      <c r="H184" s="218"/>
      <c r="I184" s="736"/>
      <c r="J184" s="737"/>
      <c r="K184" s="1297"/>
      <c r="L184" s="1273"/>
      <c r="M184" s="1276"/>
      <c r="N184" s="832"/>
      <c r="O184" s="871"/>
      <c r="P184" s="872"/>
      <c r="Q184" s="219"/>
      <c r="R184" s="220"/>
      <c r="S184" s="660"/>
      <c r="T184" s="226">
        <v>0</v>
      </c>
      <c r="U184" s="1305">
        <v>0</v>
      </c>
      <c r="V184" s="1375">
        <f t="shared" si="13"/>
        <v>0</v>
      </c>
      <c r="W184" s="220"/>
      <c r="X184" s="684"/>
      <c r="Y184" s="738"/>
      <c r="Z184" s="221"/>
      <c r="AA184" s="221"/>
      <c r="AB184" s="862"/>
      <c r="AC184" s="222"/>
      <c r="AD184" s="1288"/>
      <c r="AE184" s="1300"/>
      <c r="AF184" s="1290"/>
      <c r="AG184" s="1291"/>
      <c r="AH184" s="232"/>
      <c r="AI184" s="224"/>
      <c r="AJ184" s="368"/>
      <c r="AK184" s="225"/>
      <c r="AL184" s="226">
        <v>0</v>
      </c>
      <c r="AM184" s="1326">
        <v>0</v>
      </c>
      <c r="AN184" s="1376">
        <f t="shared" si="14"/>
        <v>0</v>
      </c>
      <c r="AO184" s="733"/>
      <c r="AP184" s="586"/>
      <c r="AQ184" s="1249"/>
      <c r="AR184" s="1427"/>
      <c r="AS184" s="1428"/>
      <c r="AT184" s="1429"/>
      <c r="AU184" s="227"/>
      <c r="AV184" s="1430"/>
      <c r="AW184" s="1431"/>
      <c r="AX184" s="1432"/>
      <c r="AY184" s="235"/>
      <c r="AZ184" s="236"/>
      <c r="BA184" s="230"/>
      <c r="BB184" s="231"/>
      <c r="BC184" s="659"/>
      <c r="BD184" s="230"/>
      <c r="BE184" s="231"/>
      <c r="BF184" s="573"/>
      <c r="BG184" s="651"/>
      <c r="BH184" s="573"/>
      <c r="BI184" s="651"/>
      <c r="BJ184" s="573"/>
      <c r="BK184" s="651"/>
      <c r="BL184" s="573"/>
      <c r="BM184" s="651"/>
      <c r="BN184" s="638"/>
      <c r="BO184" s="670"/>
      <c r="BP184" s="675"/>
      <c r="BQ184" s="675"/>
      <c r="BR184" s="675"/>
      <c r="BS184" s="675"/>
      <c r="BT184" s="675"/>
      <c r="BU184" s="676"/>
      <c r="BV184" s="1377">
        <f t="shared" si="15"/>
        <v>0</v>
      </c>
    </row>
    <row r="185" spans="3:74" s="1092" customFormat="1" ht="36" customHeight="1">
      <c r="C185" s="1091"/>
      <c r="D185" s="233"/>
      <c r="E185" s="216"/>
      <c r="F185" s="1331"/>
      <c r="G185" s="217"/>
      <c r="H185" s="218"/>
      <c r="I185" s="736"/>
      <c r="J185" s="737"/>
      <c r="K185" s="1297"/>
      <c r="L185" s="1273"/>
      <c r="M185" s="1276"/>
      <c r="N185" s="832"/>
      <c r="O185" s="871"/>
      <c r="P185" s="872"/>
      <c r="Q185" s="219"/>
      <c r="R185" s="220"/>
      <c r="S185" s="660"/>
      <c r="T185" s="226">
        <v>0</v>
      </c>
      <c r="U185" s="1305">
        <v>0</v>
      </c>
      <c r="V185" s="1375">
        <f t="shared" si="13"/>
        <v>0</v>
      </c>
      <c r="W185" s="220"/>
      <c r="X185" s="684"/>
      <c r="Y185" s="738"/>
      <c r="Z185" s="221"/>
      <c r="AA185" s="221"/>
      <c r="AB185" s="862"/>
      <c r="AC185" s="222"/>
      <c r="AD185" s="1288"/>
      <c r="AE185" s="1300"/>
      <c r="AF185" s="1290"/>
      <c r="AG185" s="1291"/>
      <c r="AH185" s="232"/>
      <c r="AI185" s="224"/>
      <c r="AJ185" s="368"/>
      <c r="AK185" s="225"/>
      <c r="AL185" s="226">
        <v>0</v>
      </c>
      <c r="AM185" s="1326">
        <v>0</v>
      </c>
      <c r="AN185" s="1376">
        <f t="shared" si="14"/>
        <v>0</v>
      </c>
      <c r="AO185" s="733"/>
      <c r="AP185" s="586"/>
      <c r="AQ185" s="1249"/>
      <c r="AR185" s="1427"/>
      <c r="AS185" s="1428"/>
      <c r="AT185" s="1429"/>
      <c r="AU185" s="227"/>
      <c r="AV185" s="1430"/>
      <c r="AW185" s="1431"/>
      <c r="AX185" s="1432"/>
      <c r="AY185" s="235"/>
      <c r="AZ185" s="236"/>
      <c r="BA185" s="230"/>
      <c r="BB185" s="231"/>
      <c r="BC185" s="659"/>
      <c r="BD185" s="230"/>
      <c r="BE185" s="231"/>
      <c r="BF185" s="573"/>
      <c r="BG185" s="651"/>
      <c r="BH185" s="573"/>
      <c r="BI185" s="651"/>
      <c r="BJ185" s="573"/>
      <c r="BK185" s="651"/>
      <c r="BL185" s="573"/>
      <c r="BM185" s="651"/>
      <c r="BN185" s="638"/>
      <c r="BO185" s="670"/>
      <c r="BP185" s="675"/>
      <c r="BQ185" s="675"/>
      <c r="BR185" s="675"/>
      <c r="BS185" s="675"/>
      <c r="BT185" s="675"/>
      <c r="BU185" s="676"/>
      <c r="BV185" s="1377">
        <f t="shared" si="15"/>
        <v>0</v>
      </c>
    </row>
    <row r="186" spans="3:74" s="1092" customFormat="1" ht="36" customHeight="1">
      <c r="C186" s="1091"/>
      <c r="D186" s="233"/>
      <c r="E186" s="216"/>
      <c r="F186" s="1331"/>
      <c r="G186" s="217"/>
      <c r="H186" s="218"/>
      <c r="I186" s="736"/>
      <c r="J186" s="737"/>
      <c r="K186" s="1297"/>
      <c r="L186" s="1273"/>
      <c r="M186" s="1276"/>
      <c r="N186" s="832"/>
      <c r="O186" s="871"/>
      <c r="P186" s="872"/>
      <c r="Q186" s="219"/>
      <c r="R186" s="220"/>
      <c r="S186" s="660"/>
      <c r="T186" s="226">
        <v>0</v>
      </c>
      <c r="U186" s="1305">
        <v>0</v>
      </c>
      <c r="V186" s="1375">
        <f t="shared" si="13"/>
        <v>0</v>
      </c>
      <c r="W186" s="220"/>
      <c r="X186" s="684"/>
      <c r="Y186" s="738"/>
      <c r="Z186" s="221"/>
      <c r="AA186" s="221"/>
      <c r="AB186" s="862"/>
      <c r="AC186" s="222"/>
      <c r="AD186" s="1288"/>
      <c r="AE186" s="1300"/>
      <c r="AF186" s="1290"/>
      <c r="AG186" s="1291"/>
      <c r="AH186" s="232"/>
      <c r="AI186" s="224"/>
      <c r="AJ186" s="368"/>
      <c r="AK186" s="225"/>
      <c r="AL186" s="226">
        <v>0</v>
      </c>
      <c r="AM186" s="1326">
        <v>0</v>
      </c>
      <c r="AN186" s="1376">
        <f t="shared" si="14"/>
        <v>0</v>
      </c>
      <c r="AO186" s="733"/>
      <c r="AP186" s="586"/>
      <c r="AQ186" s="1249"/>
      <c r="AR186" s="1427"/>
      <c r="AS186" s="1428"/>
      <c r="AT186" s="1429"/>
      <c r="AU186" s="227"/>
      <c r="AV186" s="1430"/>
      <c r="AW186" s="1431"/>
      <c r="AX186" s="1432"/>
      <c r="AY186" s="235"/>
      <c r="AZ186" s="236"/>
      <c r="BA186" s="230"/>
      <c r="BB186" s="231"/>
      <c r="BC186" s="659"/>
      <c r="BD186" s="230"/>
      <c r="BE186" s="231"/>
      <c r="BF186" s="573"/>
      <c r="BG186" s="651"/>
      <c r="BH186" s="573"/>
      <c r="BI186" s="651"/>
      <c r="BJ186" s="573"/>
      <c r="BK186" s="651"/>
      <c r="BL186" s="573"/>
      <c r="BM186" s="651"/>
      <c r="BN186" s="638"/>
      <c r="BO186" s="670"/>
      <c r="BP186" s="675"/>
      <c r="BQ186" s="675"/>
      <c r="BR186" s="675"/>
      <c r="BS186" s="675"/>
      <c r="BT186" s="675"/>
      <c r="BU186" s="676"/>
      <c r="BV186" s="1377">
        <f t="shared" si="15"/>
        <v>0</v>
      </c>
    </row>
    <row r="187" spans="3:74" s="1092" customFormat="1" ht="36" customHeight="1">
      <c r="C187" s="1091"/>
      <c r="D187" s="233"/>
      <c r="E187" s="216"/>
      <c r="F187" s="1331"/>
      <c r="G187" s="217"/>
      <c r="H187" s="218"/>
      <c r="I187" s="736"/>
      <c r="J187" s="737"/>
      <c r="K187" s="1297"/>
      <c r="L187" s="1273"/>
      <c r="M187" s="1276"/>
      <c r="N187" s="832"/>
      <c r="O187" s="871"/>
      <c r="P187" s="872"/>
      <c r="Q187" s="219"/>
      <c r="R187" s="220"/>
      <c r="S187" s="660"/>
      <c r="T187" s="226">
        <v>0</v>
      </c>
      <c r="U187" s="1305">
        <v>0</v>
      </c>
      <c r="V187" s="1375">
        <f t="shared" si="13"/>
        <v>0</v>
      </c>
      <c r="W187" s="220"/>
      <c r="X187" s="684"/>
      <c r="Y187" s="738"/>
      <c r="Z187" s="221"/>
      <c r="AA187" s="221"/>
      <c r="AB187" s="862"/>
      <c r="AC187" s="222"/>
      <c r="AD187" s="1288"/>
      <c r="AE187" s="1300"/>
      <c r="AF187" s="1290"/>
      <c r="AG187" s="1291"/>
      <c r="AH187" s="232"/>
      <c r="AI187" s="224"/>
      <c r="AJ187" s="368"/>
      <c r="AK187" s="225"/>
      <c r="AL187" s="226">
        <v>0</v>
      </c>
      <c r="AM187" s="1326">
        <v>0</v>
      </c>
      <c r="AN187" s="1376">
        <f t="shared" si="14"/>
        <v>0</v>
      </c>
      <c r="AO187" s="733"/>
      <c r="AP187" s="586"/>
      <c r="AQ187" s="1249"/>
      <c r="AR187" s="1427"/>
      <c r="AS187" s="1428"/>
      <c r="AT187" s="1429"/>
      <c r="AU187" s="227"/>
      <c r="AV187" s="1430"/>
      <c r="AW187" s="1431"/>
      <c r="AX187" s="1432"/>
      <c r="AY187" s="235"/>
      <c r="AZ187" s="236"/>
      <c r="BA187" s="230"/>
      <c r="BB187" s="231"/>
      <c r="BC187" s="659"/>
      <c r="BD187" s="230"/>
      <c r="BE187" s="231"/>
      <c r="BF187" s="573"/>
      <c r="BG187" s="651"/>
      <c r="BH187" s="573"/>
      <c r="BI187" s="651"/>
      <c r="BJ187" s="573"/>
      <c r="BK187" s="651"/>
      <c r="BL187" s="573"/>
      <c r="BM187" s="651"/>
      <c r="BN187" s="638"/>
      <c r="BO187" s="670"/>
      <c r="BP187" s="675"/>
      <c r="BQ187" s="675"/>
      <c r="BR187" s="675"/>
      <c r="BS187" s="675"/>
      <c r="BT187" s="675"/>
      <c r="BU187" s="676"/>
      <c r="BV187" s="1377">
        <f t="shared" si="15"/>
        <v>0</v>
      </c>
    </row>
    <row r="188" spans="3:74" s="1092" customFormat="1" ht="36" customHeight="1">
      <c r="C188" s="1091"/>
      <c r="D188" s="233"/>
      <c r="E188" s="216"/>
      <c r="F188" s="1331"/>
      <c r="G188" s="217"/>
      <c r="H188" s="218"/>
      <c r="I188" s="736"/>
      <c r="J188" s="737"/>
      <c r="K188" s="1297"/>
      <c r="L188" s="1273"/>
      <c r="M188" s="1276"/>
      <c r="N188" s="832"/>
      <c r="O188" s="871"/>
      <c r="P188" s="872"/>
      <c r="Q188" s="219"/>
      <c r="R188" s="220"/>
      <c r="S188" s="660"/>
      <c r="T188" s="226">
        <v>0</v>
      </c>
      <c r="U188" s="1305">
        <v>0</v>
      </c>
      <c r="V188" s="1375">
        <f t="shared" si="13"/>
        <v>0</v>
      </c>
      <c r="W188" s="220"/>
      <c r="X188" s="684"/>
      <c r="Y188" s="738"/>
      <c r="Z188" s="221"/>
      <c r="AA188" s="221"/>
      <c r="AB188" s="862"/>
      <c r="AC188" s="222"/>
      <c r="AD188" s="1288"/>
      <c r="AE188" s="1300"/>
      <c r="AF188" s="1290"/>
      <c r="AG188" s="1291"/>
      <c r="AH188" s="232"/>
      <c r="AI188" s="224"/>
      <c r="AJ188" s="368"/>
      <c r="AK188" s="225"/>
      <c r="AL188" s="226">
        <v>0</v>
      </c>
      <c r="AM188" s="1326">
        <v>0</v>
      </c>
      <c r="AN188" s="1376">
        <f t="shared" si="14"/>
        <v>0</v>
      </c>
      <c r="AO188" s="733"/>
      <c r="AP188" s="586"/>
      <c r="AQ188" s="1249"/>
      <c r="AR188" s="1427"/>
      <c r="AS188" s="1428"/>
      <c r="AT188" s="1429"/>
      <c r="AU188" s="227"/>
      <c r="AV188" s="1430"/>
      <c r="AW188" s="1431"/>
      <c r="AX188" s="1432"/>
      <c r="AY188" s="235"/>
      <c r="AZ188" s="236"/>
      <c r="BA188" s="230"/>
      <c r="BB188" s="231"/>
      <c r="BC188" s="659"/>
      <c r="BD188" s="230"/>
      <c r="BE188" s="231"/>
      <c r="BF188" s="573"/>
      <c r="BG188" s="651"/>
      <c r="BH188" s="573"/>
      <c r="BI188" s="651"/>
      <c r="BJ188" s="573"/>
      <c r="BK188" s="651"/>
      <c r="BL188" s="573"/>
      <c r="BM188" s="651"/>
      <c r="BN188" s="638"/>
      <c r="BO188" s="670"/>
      <c r="BP188" s="675"/>
      <c r="BQ188" s="675"/>
      <c r="BR188" s="675"/>
      <c r="BS188" s="675"/>
      <c r="BT188" s="675"/>
      <c r="BU188" s="676"/>
      <c r="BV188" s="1377">
        <f t="shared" si="15"/>
        <v>0</v>
      </c>
    </row>
    <row r="189" spans="3:74" s="1092" customFormat="1" ht="36" customHeight="1">
      <c r="C189" s="1091"/>
      <c r="D189" s="233"/>
      <c r="E189" s="216"/>
      <c r="F189" s="1331"/>
      <c r="G189" s="217"/>
      <c r="H189" s="218"/>
      <c r="I189" s="736"/>
      <c r="J189" s="737"/>
      <c r="K189" s="1297"/>
      <c r="L189" s="1273"/>
      <c r="M189" s="1276"/>
      <c r="N189" s="832"/>
      <c r="O189" s="871"/>
      <c r="P189" s="872"/>
      <c r="Q189" s="219"/>
      <c r="R189" s="220"/>
      <c r="S189" s="660"/>
      <c r="T189" s="226">
        <v>0</v>
      </c>
      <c r="U189" s="1305">
        <v>0</v>
      </c>
      <c r="V189" s="1375">
        <f t="shared" si="13"/>
        <v>0</v>
      </c>
      <c r="W189" s="220"/>
      <c r="X189" s="684"/>
      <c r="Y189" s="738"/>
      <c r="Z189" s="221"/>
      <c r="AA189" s="221"/>
      <c r="AB189" s="862"/>
      <c r="AC189" s="222"/>
      <c r="AD189" s="1288"/>
      <c r="AE189" s="1300"/>
      <c r="AF189" s="1290"/>
      <c r="AG189" s="1291"/>
      <c r="AH189" s="232"/>
      <c r="AI189" s="224"/>
      <c r="AJ189" s="368"/>
      <c r="AK189" s="225"/>
      <c r="AL189" s="226">
        <v>0</v>
      </c>
      <c r="AM189" s="1326">
        <v>0</v>
      </c>
      <c r="AN189" s="1376">
        <f t="shared" si="14"/>
        <v>0</v>
      </c>
      <c r="AO189" s="733"/>
      <c r="AP189" s="586"/>
      <c r="AQ189" s="1249"/>
      <c r="AR189" s="1427"/>
      <c r="AS189" s="1428"/>
      <c r="AT189" s="1429"/>
      <c r="AU189" s="227"/>
      <c r="AV189" s="1430"/>
      <c r="AW189" s="1431"/>
      <c r="AX189" s="1432"/>
      <c r="AY189" s="235"/>
      <c r="AZ189" s="236"/>
      <c r="BA189" s="230"/>
      <c r="BB189" s="231"/>
      <c r="BC189" s="659"/>
      <c r="BD189" s="230"/>
      <c r="BE189" s="231"/>
      <c r="BF189" s="573"/>
      <c r="BG189" s="651"/>
      <c r="BH189" s="573"/>
      <c r="BI189" s="651"/>
      <c r="BJ189" s="573"/>
      <c r="BK189" s="651"/>
      <c r="BL189" s="573"/>
      <c r="BM189" s="651"/>
      <c r="BN189" s="638"/>
      <c r="BO189" s="670"/>
      <c r="BP189" s="675"/>
      <c r="BQ189" s="675"/>
      <c r="BR189" s="675"/>
      <c r="BS189" s="675"/>
      <c r="BT189" s="675"/>
      <c r="BU189" s="676"/>
      <c r="BV189" s="1377">
        <f t="shared" si="15"/>
        <v>0</v>
      </c>
    </row>
    <row r="190" spans="3:74" s="1092" customFormat="1" ht="36" customHeight="1">
      <c r="C190" s="1091"/>
      <c r="D190" s="233"/>
      <c r="E190" s="216"/>
      <c r="F190" s="1331"/>
      <c r="G190" s="217"/>
      <c r="H190" s="218"/>
      <c r="I190" s="736"/>
      <c r="J190" s="737"/>
      <c r="K190" s="1297"/>
      <c r="L190" s="1273"/>
      <c r="M190" s="1276"/>
      <c r="N190" s="832"/>
      <c r="O190" s="871"/>
      <c r="P190" s="872"/>
      <c r="Q190" s="219"/>
      <c r="R190" s="220"/>
      <c r="S190" s="660"/>
      <c r="T190" s="226">
        <v>0</v>
      </c>
      <c r="U190" s="1305">
        <v>0</v>
      </c>
      <c r="V190" s="1375">
        <f t="shared" si="13"/>
        <v>0</v>
      </c>
      <c r="W190" s="220"/>
      <c r="X190" s="684"/>
      <c r="Y190" s="738"/>
      <c r="Z190" s="221"/>
      <c r="AA190" s="221"/>
      <c r="AB190" s="862"/>
      <c r="AC190" s="222"/>
      <c r="AD190" s="1288"/>
      <c r="AE190" s="1300"/>
      <c r="AF190" s="1290"/>
      <c r="AG190" s="1291"/>
      <c r="AH190" s="232"/>
      <c r="AI190" s="224"/>
      <c r="AJ190" s="368"/>
      <c r="AK190" s="225"/>
      <c r="AL190" s="226">
        <v>0</v>
      </c>
      <c r="AM190" s="1326">
        <v>0</v>
      </c>
      <c r="AN190" s="1376">
        <f t="shared" si="14"/>
        <v>0</v>
      </c>
      <c r="AO190" s="733"/>
      <c r="AP190" s="586"/>
      <c r="AQ190" s="1249"/>
      <c r="AR190" s="1427"/>
      <c r="AS190" s="1428"/>
      <c r="AT190" s="1429"/>
      <c r="AU190" s="227"/>
      <c r="AV190" s="1430"/>
      <c r="AW190" s="1431"/>
      <c r="AX190" s="1432"/>
      <c r="AY190" s="235"/>
      <c r="AZ190" s="236"/>
      <c r="BA190" s="230"/>
      <c r="BB190" s="231"/>
      <c r="BC190" s="659"/>
      <c r="BD190" s="230"/>
      <c r="BE190" s="231"/>
      <c r="BF190" s="573"/>
      <c r="BG190" s="651"/>
      <c r="BH190" s="573"/>
      <c r="BI190" s="651"/>
      <c r="BJ190" s="573"/>
      <c r="BK190" s="651"/>
      <c r="BL190" s="573"/>
      <c r="BM190" s="651"/>
      <c r="BN190" s="638"/>
      <c r="BO190" s="670"/>
      <c r="BP190" s="675"/>
      <c r="BQ190" s="675"/>
      <c r="BR190" s="675"/>
      <c r="BS190" s="675"/>
      <c r="BT190" s="675"/>
      <c r="BU190" s="676"/>
      <c r="BV190" s="1377">
        <f t="shared" si="15"/>
        <v>0</v>
      </c>
    </row>
    <row r="191" spans="3:74" s="1092" customFormat="1" ht="36" customHeight="1">
      <c r="C191" s="1091"/>
      <c r="D191" s="233"/>
      <c r="E191" s="216"/>
      <c r="F191" s="1331"/>
      <c r="G191" s="217"/>
      <c r="H191" s="218"/>
      <c r="I191" s="736"/>
      <c r="J191" s="737"/>
      <c r="K191" s="1297"/>
      <c r="L191" s="1273"/>
      <c r="M191" s="1276"/>
      <c r="N191" s="832"/>
      <c r="O191" s="871"/>
      <c r="P191" s="872"/>
      <c r="Q191" s="219"/>
      <c r="R191" s="220"/>
      <c r="S191" s="660"/>
      <c r="T191" s="226">
        <v>0</v>
      </c>
      <c r="U191" s="1305">
        <v>0</v>
      </c>
      <c r="V191" s="1375">
        <f t="shared" ref="V191:V254" si="16">SUM(T191:U191)</f>
        <v>0</v>
      </c>
      <c r="W191" s="220"/>
      <c r="X191" s="684"/>
      <c r="Y191" s="738"/>
      <c r="Z191" s="221"/>
      <c r="AA191" s="221"/>
      <c r="AB191" s="862"/>
      <c r="AC191" s="222"/>
      <c r="AD191" s="1288"/>
      <c r="AE191" s="1300"/>
      <c r="AF191" s="1290"/>
      <c r="AG191" s="1291"/>
      <c r="AH191" s="232"/>
      <c r="AI191" s="224"/>
      <c r="AJ191" s="368"/>
      <c r="AK191" s="225"/>
      <c r="AL191" s="226">
        <v>0</v>
      </c>
      <c r="AM191" s="1326">
        <v>0</v>
      </c>
      <c r="AN191" s="1376">
        <f t="shared" ref="AN191:AN254" si="17">SUM(AL191:AM191)</f>
        <v>0</v>
      </c>
      <c r="AO191" s="733"/>
      <c r="AP191" s="586"/>
      <c r="AQ191" s="1249"/>
      <c r="AR191" s="1427"/>
      <c r="AS191" s="1428"/>
      <c r="AT191" s="1429"/>
      <c r="AU191" s="227"/>
      <c r="AV191" s="1430"/>
      <c r="AW191" s="1431"/>
      <c r="AX191" s="1432"/>
      <c r="AY191" s="235"/>
      <c r="AZ191" s="236"/>
      <c r="BA191" s="230"/>
      <c r="BB191" s="231"/>
      <c r="BC191" s="659"/>
      <c r="BD191" s="230"/>
      <c r="BE191" s="231"/>
      <c r="BF191" s="573"/>
      <c r="BG191" s="651"/>
      <c r="BH191" s="573"/>
      <c r="BI191" s="651"/>
      <c r="BJ191" s="573"/>
      <c r="BK191" s="651"/>
      <c r="BL191" s="573"/>
      <c r="BM191" s="651"/>
      <c r="BN191" s="638"/>
      <c r="BO191" s="670"/>
      <c r="BP191" s="675"/>
      <c r="BQ191" s="675"/>
      <c r="BR191" s="675"/>
      <c r="BS191" s="675"/>
      <c r="BT191" s="675"/>
      <c r="BU191" s="676"/>
      <c r="BV191" s="1377">
        <f t="shared" ref="BV191:BV254" si="18">LEN(BU191)</f>
        <v>0</v>
      </c>
    </row>
    <row r="192" spans="3:74" s="1092" customFormat="1" ht="36" customHeight="1">
      <c r="C192" s="1091"/>
      <c r="D192" s="233"/>
      <c r="E192" s="216"/>
      <c r="F192" s="1331"/>
      <c r="G192" s="217"/>
      <c r="H192" s="218"/>
      <c r="I192" s="736"/>
      <c r="J192" s="737"/>
      <c r="K192" s="1297"/>
      <c r="L192" s="1273"/>
      <c r="M192" s="1276"/>
      <c r="N192" s="832"/>
      <c r="O192" s="871"/>
      <c r="P192" s="872"/>
      <c r="Q192" s="219"/>
      <c r="R192" s="220"/>
      <c r="S192" s="660"/>
      <c r="T192" s="226">
        <v>0</v>
      </c>
      <c r="U192" s="1305">
        <v>0</v>
      </c>
      <c r="V192" s="1375">
        <f t="shared" si="16"/>
        <v>0</v>
      </c>
      <c r="W192" s="220"/>
      <c r="X192" s="684"/>
      <c r="Y192" s="738"/>
      <c r="Z192" s="221"/>
      <c r="AA192" s="221"/>
      <c r="AB192" s="862"/>
      <c r="AC192" s="222"/>
      <c r="AD192" s="1288"/>
      <c r="AE192" s="1300"/>
      <c r="AF192" s="1290"/>
      <c r="AG192" s="1291"/>
      <c r="AH192" s="232"/>
      <c r="AI192" s="224"/>
      <c r="AJ192" s="368"/>
      <c r="AK192" s="225"/>
      <c r="AL192" s="226">
        <v>0</v>
      </c>
      <c r="AM192" s="1326">
        <v>0</v>
      </c>
      <c r="AN192" s="1376">
        <f t="shared" si="17"/>
        <v>0</v>
      </c>
      <c r="AO192" s="733"/>
      <c r="AP192" s="586"/>
      <c r="AQ192" s="1249"/>
      <c r="AR192" s="1427"/>
      <c r="AS192" s="1428"/>
      <c r="AT192" s="1429"/>
      <c r="AU192" s="227"/>
      <c r="AV192" s="1430"/>
      <c r="AW192" s="1431"/>
      <c r="AX192" s="1432"/>
      <c r="AY192" s="235"/>
      <c r="AZ192" s="236"/>
      <c r="BA192" s="230"/>
      <c r="BB192" s="231"/>
      <c r="BC192" s="659"/>
      <c r="BD192" s="230"/>
      <c r="BE192" s="231"/>
      <c r="BF192" s="573"/>
      <c r="BG192" s="651"/>
      <c r="BH192" s="573"/>
      <c r="BI192" s="651"/>
      <c r="BJ192" s="573"/>
      <c r="BK192" s="651"/>
      <c r="BL192" s="573"/>
      <c r="BM192" s="651"/>
      <c r="BN192" s="638"/>
      <c r="BO192" s="670"/>
      <c r="BP192" s="675"/>
      <c r="BQ192" s="675"/>
      <c r="BR192" s="675"/>
      <c r="BS192" s="675"/>
      <c r="BT192" s="675"/>
      <c r="BU192" s="676"/>
      <c r="BV192" s="1377">
        <f t="shared" si="18"/>
        <v>0</v>
      </c>
    </row>
    <row r="193" spans="3:74" s="1092" customFormat="1" ht="36" customHeight="1">
      <c r="C193" s="1091"/>
      <c r="D193" s="233"/>
      <c r="E193" s="216"/>
      <c r="F193" s="1331"/>
      <c r="G193" s="217"/>
      <c r="H193" s="218"/>
      <c r="I193" s="736"/>
      <c r="J193" s="737"/>
      <c r="K193" s="1297"/>
      <c r="L193" s="1273"/>
      <c r="M193" s="1276"/>
      <c r="N193" s="832"/>
      <c r="O193" s="871"/>
      <c r="P193" s="872"/>
      <c r="Q193" s="219"/>
      <c r="R193" s="220"/>
      <c r="S193" s="660"/>
      <c r="T193" s="226">
        <v>0</v>
      </c>
      <c r="U193" s="1305">
        <v>0</v>
      </c>
      <c r="V193" s="1375">
        <f t="shared" si="16"/>
        <v>0</v>
      </c>
      <c r="W193" s="220"/>
      <c r="X193" s="684"/>
      <c r="Y193" s="738"/>
      <c r="Z193" s="221"/>
      <c r="AA193" s="221"/>
      <c r="AB193" s="862"/>
      <c r="AC193" s="222"/>
      <c r="AD193" s="1288"/>
      <c r="AE193" s="1300"/>
      <c r="AF193" s="1290"/>
      <c r="AG193" s="1291"/>
      <c r="AH193" s="232"/>
      <c r="AI193" s="224"/>
      <c r="AJ193" s="368"/>
      <c r="AK193" s="225"/>
      <c r="AL193" s="226">
        <v>0</v>
      </c>
      <c r="AM193" s="1326">
        <v>0</v>
      </c>
      <c r="AN193" s="1376">
        <f t="shared" si="17"/>
        <v>0</v>
      </c>
      <c r="AO193" s="733"/>
      <c r="AP193" s="586"/>
      <c r="AQ193" s="1249"/>
      <c r="AR193" s="1427"/>
      <c r="AS193" s="1428"/>
      <c r="AT193" s="1429"/>
      <c r="AU193" s="227"/>
      <c r="AV193" s="1430"/>
      <c r="AW193" s="1431"/>
      <c r="AX193" s="1432"/>
      <c r="AY193" s="235"/>
      <c r="AZ193" s="236"/>
      <c r="BA193" s="230"/>
      <c r="BB193" s="231"/>
      <c r="BC193" s="659"/>
      <c r="BD193" s="230"/>
      <c r="BE193" s="231"/>
      <c r="BF193" s="573"/>
      <c r="BG193" s="651"/>
      <c r="BH193" s="573"/>
      <c r="BI193" s="651"/>
      <c r="BJ193" s="573"/>
      <c r="BK193" s="651"/>
      <c r="BL193" s="573"/>
      <c r="BM193" s="651"/>
      <c r="BN193" s="638"/>
      <c r="BO193" s="670"/>
      <c r="BP193" s="675"/>
      <c r="BQ193" s="675"/>
      <c r="BR193" s="675"/>
      <c r="BS193" s="675"/>
      <c r="BT193" s="675"/>
      <c r="BU193" s="676"/>
      <c r="BV193" s="1377">
        <f t="shared" si="18"/>
        <v>0</v>
      </c>
    </row>
    <row r="194" spans="3:74" s="1092" customFormat="1" ht="36" customHeight="1">
      <c r="C194" s="1091"/>
      <c r="D194" s="233"/>
      <c r="E194" s="216"/>
      <c r="F194" s="1331"/>
      <c r="G194" s="217"/>
      <c r="H194" s="218"/>
      <c r="I194" s="736"/>
      <c r="J194" s="737"/>
      <c r="K194" s="1297"/>
      <c r="L194" s="1273"/>
      <c r="M194" s="1276"/>
      <c r="N194" s="832"/>
      <c r="O194" s="871"/>
      <c r="P194" s="872"/>
      <c r="Q194" s="219"/>
      <c r="R194" s="220"/>
      <c r="S194" s="660"/>
      <c r="T194" s="226">
        <v>0</v>
      </c>
      <c r="U194" s="1305">
        <v>0</v>
      </c>
      <c r="V194" s="1375">
        <f t="shared" si="16"/>
        <v>0</v>
      </c>
      <c r="W194" s="220"/>
      <c r="X194" s="684"/>
      <c r="Y194" s="738"/>
      <c r="Z194" s="221"/>
      <c r="AA194" s="221"/>
      <c r="AB194" s="862"/>
      <c r="AC194" s="222"/>
      <c r="AD194" s="1288"/>
      <c r="AE194" s="1300"/>
      <c r="AF194" s="1290"/>
      <c r="AG194" s="1291"/>
      <c r="AH194" s="232"/>
      <c r="AI194" s="224"/>
      <c r="AJ194" s="368"/>
      <c r="AK194" s="225"/>
      <c r="AL194" s="226">
        <v>0</v>
      </c>
      <c r="AM194" s="1326">
        <v>0</v>
      </c>
      <c r="AN194" s="1376">
        <f t="shared" si="17"/>
        <v>0</v>
      </c>
      <c r="AO194" s="733"/>
      <c r="AP194" s="586"/>
      <c r="AQ194" s="1249"/>
      <c r="AR194" s="1427"/>
      <c r="AS194" s="1428"/>
      <c r="AT194" s="1429"/>
      <c r="AU194" s="227"/>
      <c r="AV194" s="1430"/>
      <c r="AW194" s="1431"/>
      <c r="AX194" s="1432"/>
      <c r="AY194" s="235"/>
      <c r="AZ194" s="236"/>
      <c r="BA194" s="230"/>
      <c r="BB194" s="231"/>
      <c r="BC194" s="659"/>
      <c r="BD194" s="230"/>
      <c r="BE194" s="231"/>
      <c r="BF194" s="573"/>
      <c r="BG194" s="651"/>
      <c r="BH194" s="573"/>
      <c r="BI194" s="651"/>
      <c r="BJ194" s="573"/>
      <c r="BK194" s="651"/>
      <c r="BL194" s="573"/>
      <c r="BM194" s="651"/>
      <c r="BN194" s="638"/>
      <c r="BO194" s="670"/>
      <c r="BP194" s="675"/>
      <c r="BQ194" s="675"/>
      <c r="BR194" s="675"/>
      <c r="BS194" s="675"/>
      <c r="BT194" s="675"/>
      <c r="BU194" s="676"/>
      <c r="BV194" s="1377">
        <f t="shared" si="18"/>
        <v>0</v>
      </c>
    </row>
    <row r="195" spans="3:74" s="1092" customFormat="1" ht="36" customHeight="1">
      <c r="C195" s="1091"/>
      <c r="D195" s="233"/>
      <c r="E195" s="216"/>
      <c r="F195" s="1331"/>
      <c r="G195" s="217"/>
      <c r="H195" s="218"/>
      <c r="I195" s="736"/>
      <c r="J195" s="737"/>
      <c r="K195" s="1297"/>
      <c r="L195" s="1273"/>
      <c r="M195" s="1276"/>
      <c r="N195" s="832"/>
      <c r="O195" s="871"/>
      <c r="P195" s="872"/>
      <c r="Q195" s="219"/>
      <c r="R195" s="220"/>
      <c r="S195" s="660"/>
      <c r="T195" s="226">
        <v>0</v>
      </c>
      <c r="U195" s="1305">
        <v>0</v>
      </c>
      <c r="V195" s="1375">
        <f t="shared" si="16"/>
        <v>0</v>
      </c>
      <c r="W195" s="220"/>
      <c r="X195" s="684"/>
      <c r="Y195" s="738"/>
      <c r="Z195" s="221"/>
      <c r="AA195" s="221"/>
      <c r="AB195" s="862"/>
      <c r="AC195" s="222"/>
      <c r="AD195" s="1288"/>
      <c r="AE195" s="1300"/>
      <c r="AF195" s="1290"/>
      <c r="AG195" s="1291"/>
      <c r="AH195" s="232"/>
      <c r="AI195" s="224"/>
      <c r="AJ195" s="368"/>
      <c r="AK195" s="225"/>
      <c r="AL195" s="226">
        <v>0</v>
      </c>
      <c r="AM195" s="1326">
        <v>0</v>
      </c>
      <c r="AN195" s="1376">
        <f t="shared" si="17"/>
        <v>0</v>
      </c>
      <c r="AO195" s="733"/>
      <c r="AP195" s="586"/>
      <c r="AQ195" s="1249"/>
      <c r="AR195" s="1427"/>
      <c r="AS195" s="1428"/>
      <c r="AT195" s="1429"/>
      <c r="AU195" s="227"/>
      <c r="AV195" s="1430"/>
      <c r="AW195" s="1431"/>
      <c r="AX195" s="1432"/>
      <c r="AY195" s="235"/>
      <c r="AZ195" s="236"/>
      <c r="BA195" s="230"/>
      <c r="BB195" s="231"/>
      <c r="BC195" s="659"/>
      <c r="BD195" s="230"/>
      <c r="BE195" s="231"/>
      <c r="BF195" s="573"/>
      <c r="BG195" s="651"/>
      <c r="BH195" s="573"/>
      <c r="BI195" s="651"/>
      <c r="BJ195" s="573"/>
      <c r="BK195" s="651"/>
      <c r="BL195" s="573"/>
      <c r="BM195" s="651"/>
      <c r="BN195" s="638"/>
      <c r="BO195" s="670"/>
      <c r="BP195" s="675"/>
      <c r="BQ195" s="675"/>
      <c r="BR195" s="675"/>
      <c r="BS195" s="675"/>
      <c r="BT195" s="675"/>
      <c r="BU195" s="676"/>
      <c r="BV195" s="1377">
        <f t="shared" si="18"/>
        <v>0</v>
      </c>
    </row>
    <row r="196" spans="3:74" s="1092" customFormat="1" ht="36" customHeight="1">
      <c r="C196" s="1091"/>
      <c r="D196" s="233"/>
      <c r="E196" s="216"/>
      <c r="F196" s="1331"/>
      <c r="G196" s="217"/>
      <c r="H196" s="218"/>
      <c r="I196" s="736"/>
      <c r="J196" s="737"/>
      <c r="K196" s="1297"/>
      <c r="L196" s="1273"/>
      <c r="M196" s="1276"/>
      <c r="N196" s="832"/>
      <c r="O196" s="871"/>
      <c r="P196" s="872"/>
      <c r="Q196" s="219"/>
      <c r="R196" s="220"/>
      <c r="S196" s="660"/>
      <c r="T196" s="226">
        <v>0</v>
      </c>
      <c r="U196" s="1305">
        <v>0</v>
      </c>
      <c r="V196" s="1375">
        <f t="shared" si="16"/>
        <v>0</v>
      </c>
      <c r="W196" s="220"/>
      <c r="X196" s="684"/>
      <c r="Y196" s="738"/>
      <c r="Z196" s="221"/>
      <c r="AA196" s="221"/>
      <c r="AB196" s="862"/>
      <c r="AC196" s="222"/>
      <c r="AD196" s="1288"/>
      <c r="AE196" s="1300"/>
      <c r="AF196" s="1290"/>
      <c r="AG196" s="1291"/>
      <c r="AH196" s="232"/>
      <c r="AI196" s="224"/>
      <c r="AJ196" s="368"/>
      <c r="AK196" s="225"/>
      <c r="AL196" s="226">
        <v>0</v>
      </c>
      <c r="AM196" s="1326">
        <v>0</v>
      </c>
      <c r="AN196" s="1376">
        <f t="shared" si="17"/>
        <v>0</v>
      </c>
      <c r="AO196" s="733"/>
      <c r="AP196" s="586"/>
      <c r="AQ196" s="1249"/>
      <c r="AR196" s="1427"/>
      <c r="AS196" s="1428"/>
      <c r="AT196" s="1429"/>
      <c r="AU196" s="227"/>
      <c r="AV196" s="1430"/>
      <c r="AW196" s="1431"/>
      <c r="AX196" s="1432"/>
      <c r="AY196" s="235"/>
      <c r="AZ196" s="236"/>
      <c r="BA196" s="230"/>
      <c r="BB196" s="231"/>
      <c r="BC196" s="659"/>
      <c r="BD196" s="230"/>
      <c r="BE196" s="231"/>
      <c r="BF196" s="573"/>
      <c r="BG196" s="651"/>
      <c r="BH196" s="573"/>
      <c r="BI196" s="651"/>
      <c r="BJ196" s="573"/>
      <c r="BK196" s="651"/>
      <c r="BL196" s="573"/>
      <c r="BM196" s="651"/>
      <c r="BN196" s="638"/>
      <c r="BO196" s="670"/>
      <c r="BP196" s="675"/>
      <c r="BQ196" s="675"/>
      <c r="BR196" s="675"/>
      <c r="BS196" s="675"/>
      <c r="BT196" s="675"/>
      <c r="BU196" s="676"/>
      <c r="BV196" s="1377">
        <f t="shared" si="18"/>
        <v>0</v>
      </c>
    </row>
    <row r="197" spans="3:74" s="1092" customFormat="1" ht="36" customHeight="1">
      <c r="C197" s="1091"/>
      <c r="D197" s="233"/>
      <c r="E197" s="216"/>
      <c r="F197" s="1331"/>
      <c r="G197" s="217"/>
      <c r="H197" s="218"/>
      <c r="I197" s="736"/>
      <c r="J197" s="737"/>
      <c r="K197" s="1297"/>
      <c r="L197" s="1273"/>
      <c r="M197" s="1276"/>
      <c r="N197" s="832"/>
      <c r="O197" s="871"/>
      <c r="P197" s="872"/>
      <c r="Q197" s="219"/>
      <c r="R197" s="220"/>
      <c r="S197" s="660"/>
      <c r="T197" s="226">
        <v>0</v>
      </c>
      <c r="U197" s="1305">
        <v>0</v>
      </c>
      <c r="V197" s="1375">
        <f t="shared" si="16"/>
        <v>0</v>
      </c>
      <c r="W197" s="220"/>
      <c r="X197" s="684"/>
      <c r="Y197" s="738"/>
      <c r="Z197" s="221"/>
      <c r="AA197" s="221"/>
      <c r="AB197" s="862"/>
      <c r="AC197" s="222"/>
      <c r="AD197" s="1288"/>
      <c r="AE197" s="1300"/>
      <c r="AF197" s="1290"/>
      <c r="AG197" s="1291"/>
      <c r="AH197" s="232"/>
      <c r="AI197" s="224"/>
      <c r="AJ197" s="368"/>
      <c r="AK197" s="225"/>
      <c r="AL197" s="226">
        <v>0</v>
      </c>
      <c r="AM197" s="1326">
        <v>0</v>
      </c>
      <c r="AN197" s="1376">
        <f t="shared" si="17"/>
        <v>0</v>
      </c>
      <c r="AO197" s="733"/>
      <c r="AP197" s="586"/>
      <c r="AQ197" s="1249"/>
      <c r="AR197" s="1427"/>
      <c r="AS197" s="1428"/>
      <c r="AT197" s="1429"/>
      <c r="AU197" s="227"/>
      <c r="AV197" s="1430"/>
      <c r="AW197" s="1431"/>
      <c r="AX197" s="1432"/>
      <c r="AY197" s="235"/>
      <c r="AZ197" s="236"/>
      <c r="BA197" s="230"/>
      <c r="BB197" s="231"/>
      <c r="BC197" s="659"/>
      <c r="BD197" s="230"/>
      <c r="BE197" s="231"/>
      <c r="BF197" s="573"/>
      <c r="BG197" s="651"/>
      <c r="BH197" s="573"/>
      <c r="BI197" s="651"/>
      <c r="BJ197" s="573"/>
      <c r="BK197" s="651"/>
      <c r="BL197" s="573"/>
      <c r="BM197" s="651"/>
      <c r="BN197" s="638"/>
      <c r="BO197" s="670"/>
      <c r="BP197" s="675"/>
      <c r="BQ197" s="675"/>
      <c r="BR197" s="675"/>
      <c r="BS197" s="675"/>
      <c r="BT197" s="675"/>
      <c r="BU197" s="676"/>
      <c r="BV197" s="1377">
        <f t="shared" si="18"/>
        <v>0</v>
      </c>
    </row>
    <row r="198" spans="3:74" s="1092" customFormat="1" ht="36" customHeight="1">
      <c r="C198" s="1091"/>
      <c r="D198" s="233"/>
      <c r="E198" s="216"/>
      <c r="F198" s="1331"/>
      <c r="G198" s="217"/>
      <c r="H198" s="218"/>
      <c r="I198" s="736"/>
      <c r="J198" s="737"/>
      <c r="K198" s="1297"/>
      <c r="L198" s="1273"/>
      <c r="M198" s="1276"/>
      <c r="N198" s="832"/>
      <c r="O198" s="871"/>
      <c r="P198" s="872"/>
      <c r="Q198" s="219"/>
      <c r="R198" s="220"/>
      <c r="S198" s="660"/>
      <c r="T198" s="226">
        <v>0</v>
      </c>
      <c r="U198" s="1305">
        <v>0</v>
      </c>
      <c r="V198" s="1375">
        <f t="shared" si="16"/>
        <v>0</v>
      </c>
      <c r="W198" s="220"/>
      <c r="X198" s="684"/>
      <c r="Y198" s="738"/>
      <c r="Z198" s="221"/>
      <c r="AA198" s="221"/>
      <c r="AB198" s="862"/>
      <c r="AC198" s="222"/>
      <c r="AD198" s="1288"/>
      <c r="AE198" s="1300"/>
      <c r="AF198" s="1290"/>
      <c r="AG198" s="1291"/>
      <c r="AH198" s="232"/>
      <c r="AI198" s="224"/>
      <c r="AJ198" s="368"/>
      <c r="AK198" s="225"/>
      <c r="AL198" s="226">
        <v>0</v>
      </c>
      <c r="AM198" s="1326">
        <v>0</v>
      </c>
      <c r="AN198" s="1376">
        <f t="shared" si="17"/>
        <v>0</v>
      </c>
      <c r="AO198" s="733"/>
      <c r="AP198" s="586"/>
      <c r="AQ198" s="1249"/>
      <c r="AR198" s="1427"/>
      <c r="AS198" s="1428"/>
      <c r="AT198" s="1429"/>
      <c r="AU198" s="227"/>
      <c r="AV198" s="1430"/>
      <c r="AW198" s="1431"/>
      <c r="AX198" s="1432"/>
      <c r="AY198" s="235"/>
      <c r="AZ198" s="236"/>
      <c r="BA198" s="230"/>
      <c r="BB198" s="231"/>
      <c r="BC198" s="659"/>
      <c r="BD198" s="230"/>
      <c r="BE198" s="231"/>
      <c r="BF198" s="573"/>
      <c r="BG198" s="651"/>
      <c r="BH198" s="573"/>
      <c r="BI198" s="651"/>
      <c r="BJ198" s="573"/>
      <c r="BK198" s="651"/>
      <c r="BL198" s="573"/>
      <c r="BM198" s="651"/>
      <c r="BN198" s="638"/>
      <c r="BO198" s="670"/>
      <c r="BP198" s="675"/>
      <c r="BQ198" s="675"/>
      <c r="BR198" s="675"/>
      <c r="BS198" s="675"/>
      <c r="BT198" s="675"/>
      <c r="BU198" s="676"/>
      <c r="BV198" s="1377">
        <f t="shared" si="18"/>
        <v>0</v>
      </c>
    </row>
    <row r="199" spans="3:74" s="1092" customFormat="1" ht="36" customHeight="1">
      <c r="C199" s="1091"/>
      <c r="D199" s="233"/>
      <c r="E199" s="216"/>
      <c r="F199" s="1331"/>
      <c r="G199" s="217"/>
      <c r="H199" s="218"/>
      <c r="I199" s="736"/>
      <c r="J199" s="737"/>
      <c r="K199" s="1297"/>
      <c r="L199" s="1273"/>
      <c r="M199" s="1276"/>
      <c r="N199" s="832"/>
      <c r="O199" s="871"/>
      <c r="P199" s="872"/>
      <c r="Q199" s="219"/>
      <c r="R199" s="220"/>
      <c r="S199" s="660"/>
      <c r="T199" s="226">
        <v>0</v>
      </c>
      <c r="U199" s="1305">
        <v>0</v>
      </c>
      <c r="V199" s="1375">
        <f t="shared" si="16"/>
        <v>0</v>
      </c>
      <c r="W199" s="220"/>
      <c r="X199" s="684"/>
      <c r="Y199" s="738"/>
      <c r="Z199" s="221"/>
      <c r="AA199" s="221"/>
      <c r="AB199" s="862"/>
      <c r="AC199" s="222"/>
      <c r="AD199" s="1288"/>
      <c r="AE199" s="1300"/>
      <c r="AF199" s="1290"/>
      <c r="AG199" s="1291"/>
      <c r="AH199" s="232"/>
      <c r="AI199" s="224"/>
      <c r="AJ199" s="368"/>
      <c r="AK199" s="225"/>
      <c r="AL199" s="226">
        <v>0</v>
      </c>
      <c r="AM199" s="1326">
        <v>0</v>
      </c>
      <c r="AN199" s="1376">
        <f t="shared" si="17"/>
        <v>0</v>
      </c>
      <c r="AO199" s="733"/>
      <c r="AP199" s="586"/>
      <c r="AQ199" s="1249"/>
      <c r="AR199" s="1427"/>
      <c r="AS199" s="1428"/>
      <c r="AT199" s="1429"/>
      <c r="AU199" s="227"/>
      <c r="AV199" s="1430"/>
      <c r="AW199" s="1431"/>
      <c r="AX199" s="1432"/>
      <c r="AY199" s="235"/>
      <c r="AZ199" s="236"/>
      <c r="BA199" s="230"/>
      <c r="BB199" s="231"/>
      <c r="BC199" s="659"/>
      <c r="BD199" s="230"/>
      <c r="BE199" s="231"/>
      <c r="BF199" s="573"/>
      <c r="BG199" s="651"/>
      <c r="BH199" s="573"/>
      <c r="BI199" s="651"/>
      <c r="BJ199" s="573"/>
      <c r="BK199" s="651"/>
      <c r="BL199" s="573"/>
      <c r="BM199" s="651"/>
      <c r="BN199" s="638"/>
      <c r="BO199" s="670"/>
      <c r="BP199" s="675"/>
      <c r="BQ199" s="675"/>
      <c r="BR199" s="675"/>
      <c r="BS199" s="675"/>
      <c r="BT199" s="675"/>
      <c r="BU199" s="676"/>
      <c r="BV199" s="1377">
        <f t="shared" si="18"/>
        <v>0</v>
      </c>
    </row>
    <row r="200" spans="3:74" s="1092" customFormat="1" ht="36" customHeight="1">
      <c r="C200" s="1091"/>
      <c r="D200" s="233"/>
      <c r="E200" s="216"/>
      <c r="F200" s="1331"/>
      <c r="G200" s="217"/>
      <c r="H200" s="218"/>
      <c r="I200" s="736"/>
      <c r="J200" s="737"/>
      <c r="K200" s="1297"/>
      <c r="L200" s="1273"/>
      <c r="M200" s="1276"/>
      <c r="N200" s="832"/>
      <c r="O200" s="871"/>
      <c r="P200" s="872"/>
      <c r="Q200" s="219"/>
      <c r="R200" s="220"/>
      <c r="S200" s="660"/>
      <c r="T200" s="226">
        <v>0</v>
      </c>
      <c r="U200" s="1305">
        <v>0</v>
      </c>
      <c r="V200" s="1375">
        <f t="shared" si="16"/>
        <v>0</v>
      </c>
      <c r="W200" s="220"/>
      <c r="X200" s="684"/>
      <c r="Y200" s="738"/>
      <c r="Z200" s="221"/>
      <c r="AA200" s="221"/>
      <c r="AB200" s="862"/>
      <c r="AC200" s="222"/>
      <c r="AD200" s="1288"/>
      <c r="AE200" s="1300"/>
      <c r="AF200" s="1290"/>
      <c r="AG200" s="1291"/>
      <c r="AH200" s="232"/>
      <c r="AI200" s="224"/>
      <c r="AJ200" s="368"/>
      <c r="AK200" s="225"/>
      <c r="AL200" s="226">
        <v>0</v>
      </c>
      <c r="AM200" s="1326">
        <v>0</v>
      </c>
      <c r="AN200" s="1376">
        <f t="shared" si="17"/>
        <v>0</v>
      </c>
      <c r="AO200" s="733"/>
      <c r="AP200" s="586"/>
      <c r="AQ200" s="1249"/>
      <c r="AR200" s="1427"/>
      <c r="AS200" s="1428"/>
      <c r="AT200" s="1429"/>
      <c r="AU200" s="227"/>
      <c r="AV200" s="1430"/>
      <c r="AW200" s="1431"/>
      <c r="AX200" s="1432"/>
      <c r="AY200" s="235"/>
      <c r="AZ200" s="236"/>
      <c r="BA200" s="230"/>
      <c r="BB200" s="231"/>
      <c r="BC200" s="659"/>
      <c r="BD200" s="230"/>
      <c r="BE200" s="231"/>
      <c r="BF200" s="573"/>
      <c r="BG200" s="651"/>
      <c r="BH200" s="573"/>
      <c r="BI200" s="651"/>
      <c r="BJ200" s="573"/>
      <c r="BK200" s="651"/>
      <c r="BL200" s="573"/>
      <c r="BM200" s="651"/>
      <c r="BN200" s="638"/>
      <c r="BO200" s="670"/>
      <c r="BP200" s="675"/>
      <c r="BQ200" s="675"/>
      <c r="BR200" s="675"/>
      <c r="BS200" s="675"/>
      <c r="BT200" s="675"/>
      <c r="BU200" s="676"/>
      <c r="BV200" s="1377">
        <f t="shared" si="18"/>
        <v>0</v>
      </c>
    </row>
    <row r="201" spans="3:74" s="1092" customFormat="1" ht="36" customHeight="1">
      <c r="C201" s="1091"/>
      <c r="D201" s="233"/>
      <c r="E201" s="216"/>
      <c r="F201" s="1331"/>
      <c r="G201" s="217"/>
      <c r="H201" s="218"/>
      <c r="I201" s="736"/>
      <c r="J201" s="737"/>
      <c r="K201" s="1297"/>
      <c r="L201" s="1273"/>
      <c r="M201" s="1276"/>
      <c r="N201" s="832"/>
      <c r="O201" s="871"/>
      <c r="P201" s="872"/>
      <c r="Q201" s="219"/>
      <c r="R201" s="220"/>
      <c r="S201" s="660"/>
      <c r="T201" s="226">
        <v>0</v>
      </c>
      <c r="U201" s="1305">
        <v>0</v>
      </c>
      <c r="V201" s="1375">
        <f t="shared" si="16"/>
        <v>0</v>
      </c>
      <c r="W201" s="220"/>
      <c r="X201" s="684"/>
      <c r="Y201" s="738"/>
      <c r="Z201" s="221"/>
      <c r="AA201" s="221"/>
      <c r="AB201" s="862"/>
      <c r="AC201" s="222"/>
      <c r="AD201" s="1288"/>
      <c r="AE201" s="1300"/>
      <c r="AF201" s="1290"/>
      <c r="AG201" s="1291"/>
      <c r="AH201" s="232"/>
      <c r="AI201" s="224"/>
      <c r="AJ201" s="368"/>
      <c r="AK201" s="225"/>
      <c r="AL201" s="226">
        <v>0</v>
      </c>
      <c r="AM201" s="1326">
        <v>0</v>
      </c>
      <c r="AN201" s="1376">
        <f t="shared" si="17"/>
        <v>0</v>
      </c>
      <c r="AO201" s="733"/>
      <c r="AP201" s="586"/>
      <c r="AQ201" s="1249"/>
      <c r="AR201" s="1427"/>
      <c r="AS201" s="1428"/>
      <c r="AT201" s="1429"/>
      <c r="AU201" s="227"/>
      <c r="AV201" s="1430"/>
      <c r="AW201" s="1431"/>
      <c r="AX201" s="1432"/>
      <c r="AY201" s="235"/>
      <c r="AZ201" s="236"/>
      <c r="BA201" s="230"/>
      <c r="BB201" s="231"/>
      <c r="BC201" s="659"/>
      <c r="BD201" s="230"/>
      <c r="BE201" s="231"/>
      <c r="BF201" s="573"/>
      <c r="BG201" s="651"/>
      <c r="BH201" s="573"/>
      <c r="BI201" s="651"/>
      <c r="BJ201" s="573"/>
      <c r="BK201" s="651"/>
      <c r="BL201" s="573"/>
      <c r="BM201" s="651"/>
      <c r="BN201" s="638"/>
      <c r="BO201" s="670"/>
      <c r="BP201" s="675"/>
      <c r="BQ201" s="675"/>
      <c r="BR201" s="675"/>
      <c r="BS201" s="675"/>
      <c r="BT201" s="675"/>
      <c r="BU201" s="676"/>
      <c r="BV201" s="1377">
        <f t="shared" si="18"/>
        <v>0</v>
      </c>
    </row>
    <row r="202" spans="3:74" s="1092" customFormat="1" ht="36" customHeight="1">
      <c r="C202" s="1091"/>
      <c r="D202" s="233"/>
      <c r="E202" s="216"/>
      <c r="F202" s="1331"/>
      <c r="G202" s="217"/>
      <c r="H202" s="218"/>
      <c r="I202" s="736"/>
      <c r="J202" s="737"/>
      <c r="K202" s="1297"/>
      <c r="L202" s="1273"/>
      <c r="M202" s="1276"/>
      <c r="N202" s="832"/>
      <c r="O202" s="871"/>
      <c r="P202" s="872"/>
      <c r="Q202" s="219"/>
      <c r="R202" s="220"/>
      <c r="S202" s="660"/>
      <c r="T202" s="226">
        <v>0</v>
      </c>
      <c r="U202" s="1305">
        <v>0</v>
      </c>
      <c r="V202" s="1375">
        <f t="shared" si="16"/>
        <v>0</v>
      </c>
      <c r="W202" s="220"/>
      <c r="X202" s="684"/>
      <c r="Y202" s="738"/>
      <c r="Z202" s="221"/>
      <c r="AA202" s="221"/>
      <c r="AB202" s="862"/>
      <c r="AC202" s="222"/>
      <c r="AD202" s="1288"/>
      <c r="AE202" s="1300"/>
      <c r="AF202" s="1290"/>
      <c r="AG202" s="1291"/>
      <c r="AH202" s="232"/>
      <c r="AI202" s="224"/>
      <c r="AJ202" s="368"/>
      <c r="AK202" s="225"/>
      <c r="AL202" s="226">
        <v>0</v>
      </c>
      <c r="AM202" s="1326">
        <v>0</v>
      </c>
      <c r="AN202" s="1376">
        <f t="shared" si="17"/>
        <v>0</v>
      </c>
      <c r="AO202" s="733"/>
      <c r="AP202" s="586"/>
      <c r="AQ202" s="1249"/>
      <c r="AR202" s="1427"/>
      <c r="AS202" s="1428"/>
      <c r="AT202" s="1429"/>
      <c r="AU202" s="227"/>
      <c r="AV202" s="1430"/>
      <c r="AW202" s="1431"/>
      <c r="AX202" s="1432"/>
      <c r="AY202" s="235"/>
      <c r="AZ202" s="236"/>
      <c r="BA202" s="230"/>
      <c r="BB202" s="231"/>
      <c r="BC202" s="659"/>
      <c r="BD202" s="230"/>
      <c r="BE202" s="231"/>
      <c r="BF202" s="573"/>
      <c r="BG202" s="651"/>
      <c r="BH202" s="573"/>
      <c r="BI202" s="651"/>
      <c r="BJ202" s="573"/>
      <c r="BK202" s="651"/>
      <c r="BL202" s="573"/>
      <c r="BM202" s="651"/>
      <c r="BN202" s="638"/>
      <c r="BO202" s="670"/>
      <c r="BP202" s="675"/>
      <c r="BQ202" s="675"/>
      <c r="BR202" s="675"/>
      <c r="BS202" s="675"/>
      <c r="BT202" s="675"/>
      <c r="BU202" s="676"/>
      <c r="BV202" s="1377">
        <f t="shared" si="18"/>
        <v>0</v>
      </c>
    </row>
    <row r="203" spans="3:74" s="1092" customFormat="1" ht="36" customHeight="1">
      <c r="C203" s="1091"/>
      <c r="D203" s="233"/>
      <c r="E203" s="216"/>
      <c r="F203" s="1331"/>
      <c r="G203" s="217"/>
      <c r="H203" s="218"/>
      <c r="I203" s="736"/>
      <c r="J203" s="737"/>
      <c r="K203" s="1297"/>
      <c r="L203" s="1273"/>
      <c r="M203" s="1276"/>
      <c r="N203" s="832"/>
      <c r="O203" s="871"/>
      <c r="P203" s="872"/>
      <c r="Q203" s="219"/>
      <c r="R203" s="220"/>
      <c r="S203" s="660"/>
      <c r="T203" s="226">
        <v>0</v>
      </c>
      <c r="U203" s="1305">
        <v>0</v>
      </c>
      <c r="V203" s="1375">
        <f t="shared" si="16"/>
        <v>0</v>
      </c>
      <c r="W203" s="220"/>
      <c r="X203" s="684"/>
      <c r="Y203" s="738"/>
      <c r="Z203" s="221"/>
      <c r="AA203" s="221"/>
      <c r="AB203" s="862"/>
      <c r="AC203" s="222"/>
      <c r="AD203" s="1288"/>
      <c r="AE203" s="1300"/>
      <c r="AF203" s="1290"/>
      <c r="AG203" s="1291"/>
      <c r="AH203" s="232"/>
      <c r="AI203" s="224"/>
      <c r="AJ203" s="368"/>
      <c r="AK203" s="225"/>
      <c r="AL203" s="226">
        <v>0</v>
      </c>
      <c r="AM203" s="1326">
        <v>0</v>
      </c>
      <c r="AN203" s="1376">
        <f t="shared" si="17"/>
        <v>0</v>
      </c>
      <c r="AO203" s="733"/>
      <c r="AP203" s="586"/>
      <c r="AQ203" s="1249"/>
      <c r="AR203" s="1427"/>
      <c r="AS203" s="1428"/>
      <c r="AT203" s="1429"/>
      <c r="AU203" s="227"/>
      <c r="AV203" s="1430"/>
      <c r="AW203" s="1431"/>
      <c r="AX203" s="1432"/>
      <c r="AY203" s="235"/>
      <c r="AZ203" s="236"/>
      <c r="BA203" s="230"/>
      <c r="BB203" s="231"/>
      <c r="BC203" s="659"/>
      <c r="BD203" s="230"/>
      <c r="BE203" s="231"/>
      <c r="BF203" s="573"/>
      <c r="BG203" s="651"/>
      <c r="BH203" s="573"/>
      <c r="BI203" s="651"/>
      <c r="BJ203" s="573"/>
      <c r="BK203" s="651"/>
      <c r="BL203" s="573"/>
      <c r="BM203" s="651"/>
      <c r="BN203" s="638"/>
      <c r="BO203" s="670"/>
      <c r="BP203" s="675"/>
      <c r="BQ203" s="675"/>
      <c r="BR203" s="675"/>
      <c r="BS203" s="675"/>
      <c r="BT203" s="675"/>
      <c r="BU203" s="676"/>
      <c r="BV203" s="1377">
        <f t="shared" si="18"/>
        <v>0</v>
      </c>
    </row>
    <row r="204" spans="3:74" s="1092" customFormat="1" ht="36" customHeight="1">
      <c r="C204" s="1091"/>
      <c r="D204" s="233"/>
      <c r="E204" s="216"/>
      <c r="F204" s="1331"/>
      <c r="G204" s="217"/>
      <c r="H204" s="218"/>
      <c r="I204" s="736"/>
      <c r="J204" s="737"/>
      <c r="K204" s="1297"/>
      <c r="L204" s="1273"/>
      <c r="M204" s="1276"/>
      <c r="N204" s="832"/>
      <c r="O204" s="871"/>
      <c r="P204" s="872"/>
      <c r="Q204" s="219"/>
      <c r="R204" s="220"/>
      <c r="S204" s="660"/>
      <c r="T204" s="226">
        <v>0</v>
      </c>
      <c r="U204" s="1305">
        <v>0</v>
      </c>
      <c r="V204" s="1375">
        <f t="shared" si="16"/>
        <v>0</v>
      </c>
      <c r="W204" s="220"/>
      <c r="X204" s="684"/>
      <c r="Y204" s="738"/>
      <c r="Z204" s="221"/>
      <c r="AA204" s="221"/>
      <c r="AB204" s="862"/>
      <c r="AC204" s="222"/>
      <c r="AD204" s="1288"/>
      <c r="AE204" s="1300"/>
      <c r="AF204" s="1290"/>
      <c r="AG204" s="1291"/>
      <c r="AH204" s="232"/>
      <c r="AI204" s="224"/>
      <c r="AJ204" s="368"/>
      <c r="AK204" s="225"/>
      <c r="AL204" s="226">
        <v>0</v>
      </c>
      <c r="AM204" s="1326">
        <v>0</v>
      </c>
      <c r="AN204" s="1376">
        <f t="shared" si="17"/>
        <v>0</v>
      </c>
      <c r="AO204" s="733"/>
      <c r="AP204" s="586"/>
      <c r="AQ204" s="1249"/>
      <c r="AR204" s="1427"/>
      <c r="AS204" s="1428"/>
      <c r="AT204" s="1429"/>
      <c r="AU204" s="227"/>
      <c r="AV204" s="1430"/>
      <c r="AW204" s="1431"/>
      <c r="AX204" s="1432"/>
      <c r="AY204" s="235"/>
      <c r="AZ204" s="236"/>
      <c r="BA204" s="230"/>
      <c r="BB204" s="231"/>
      <c r="BC204" s="659"/>
      <c r="BD204" s="230"/>
      <c r="BE204" s="231"/>
      <c r="BF204" s="573"/>
      <c r="BG204" s="651"/>
      <c r="BH204" s="573"/>
      <c r="BI204" s="651"/>
      <c r="BJ204" s="573"/>
      <c r="BK204" s="651"/>
      <c r="BL204" s="573"/>
      <c r="BM204" s="651"/>
      <c r="BN204" s="638"/>
      <c r="BO204" s="670"/>
      <c r="BP204" s="675"/>
      <c r="BQ204" s="675"/>
      <c r="BR204" s="675"/>
      <c r="BS204" s="675"/>
      <c r="BT204" s="675"/>
      <c r="BU204" s="676"/>
      <c r="BV204" s="1377">
        <f t="shared" si="18"/>
        <v>0</v>
      </c>
    </row>
    <row r="205" spans="3:74" s="1092" customFormat="1" ht="36" customHeight="1">
      <c r="C205" s="1091"/>
      <c r="D205" s="233"/>
      <c r="E205" s="216"/>
      <c r="F205" s="1331"/>
      <c r="G205" s="217"/>
      <c r="H205" s="218"/>
      <c r="I205" s="736"/>
      <c r="J205" s="737"/>
      <c r="K205" s="1297"/>
      <c r="L205" s="1273"/>
      <c r="M205" s="1276"/>
      <c r="N205" s="832"/>
      <c r="O205" s="871"/>
      <c r="P205" s="872"/>
      <c r="Q205" s="219"/>
      <c r="R205" s="220"/>
      <c r="S205" s="660"/>
      <c r="T205" s="226">
        <v>0</v>
      </c>
      <c r="U205" s="1305">
        <v>0</v>
      </c>
      <c r="V205" s="1375">
        <f t="shared" si="16"/>
        <v>0</v>
      </c>
      <c r="W205" s="220"/>
      <c r="X205" s="684"/>
      <c r="Y205" s="738"/>
      <c r="Z205" s="221"/>
      <c r="AA205" s="221"/>
      <c r="AB205" s="862"/>
      <c r="AC205" s="222"/>
      <c r="AD205" s="1288"/>
      <c r="AE205" s="1300"/>
      <c r="AF205" s="1290"/>
      <c r="AG205" s="1291"/>
      <c r="AH205" s="232"/>
      <c r="AI205" s="224"/>
      <c r="AJ205" s="368"/>
      <c r="AK205" s="225"/>
      <c r="AL205" s="226">
        <v>0</v>
      </c>
      <c r="AM205" s="1326">
        <v>0</v>
      </c>
      <c r="AN205" s="1376">
        <f t="shared" si="17"/>
        <v>0</v>
      </c>
      <c r="AO205" s="733"/>
      <c r="AP205" s="586"/>
      <c r="AQ205" s="1249"/>
      <c r="AR205" s="1427"/>
      <c r="AS205" s="1428"/>
      <c r="AT205" s="1429"/>
      <c r="AU205" s="227"/>
      <c r="AV205" s="1430"/>
      <c r="AW205" s="1431"/>
      <c r="AX205" s="1432"/>
      <c r="AY205" s="235"/>
      <c r="AZ205" s="236"/>
      <c r="BA205" s="230"/>
      <c r="BB205" s="231"/>
      <c r="BC205" s="659"/>
      <c r="BD205" s="230"/>
      <c r="BE205" s="231"/>
      <c r="BF205" s="573"/>
      <c r="BG205" s="651"/>
      <c r="BH205" s="573"/>
      <c r="BI205" s="651"/>
      <c r="BJ205" s="573"/>
      <c r="BK205" s="651"/>
      <c r="BL205" s="573"/>
      <c r="BM205" s="651"/>
      <c r="BN205" s="638"/>
      <c r="BO205" s="670"/>
      <c r="BP205" s="675"/>
      <c r="BQ205" s="675"/>
      <c r="BR205" s="675"/>
      <c r="BS205" s="675"/>
      <c r="BT205" s="675"/>
      <c r="BU205" s="676"/>
      <c r="BV205" s="1377">
        <f t="shared" si="18"/>
        <v>0</v>
      </c>
    </row>
    <row r="206" spans="3:74" s="1092" customFormat="1" ht="36" customHeight="1">
      <c r="C206" s="1091"/>
      <c r="D206" s="233"/>
      <c r="E206" s="216"/>
      <c r="F206" s="1331"/>
      <c r="G206" s="217"/>
      <c r="H206" s="218"/>
      <c r="I206" s="736"/>
      <c r="J206" s="737"/>
      <c r="K206" s="1297"/>
      <c r="L206" s="1273"/>
      <c r="M206" s="1276"/>
      <c r="N206" s="832"/>
      <c r="O206" s="871"/>
      <c r="P206" s="872"/>
      <c r="Q206" s="219"/>
      <c r="R206" s="220"/>
      <c r="S206" s="660"/>
      <c r="T206" s="226">
        <v>0</v>
      </c>
      <c r="U206" s="1305">
        <v>0</v>
      </c>
      <c r="V206" s="1375">
        <f t="shared" si="16"/>
        <v>0</v>
      </c>
      <c r="W206" s="220"/>
      <c r="X206" s="684"/>
      <c r="Y206" s="738"/>
      <c r="Z206" s="221"/>
      <c r="AA206" s="221"/>
      <c r="AB206" s="862"/>
      <c r="AC206" s="222"/>
      <c r="AD206" s="1288"/>
      <c r="AE206" s="1300"/>
      <c r="AF206" s="1290"/>
      <c r="AG206" s="1291"/>
      <c r="AH206" s="232"/>
      <c r="AI206" s="224"/>
      <c r="AJ206" s="368"/>
      <c r="AK206" s="225"/>
      <c r="AL206" s="226">
        <v>0</v>
      </c>
      <c r="AM206" s="1326">
        <v>0</v>
      </c>
      <c r="AN206" s="1376">
        <f t="shared" si="17"/>
        <v>0</v>
      </c>
      <c r="AO206" s="733"/>
      <c r="AP206" s="586"/>
      <c r="AQ206" s="1249"/>
      <c r="AR206" s="1427"/>
      <c r="AS206" s="1428"/>
      <c r="AT206" s="1429"/>
      <c r="AU206" s="227"/>
      <c r="AV206" s="1430"/>
      <c r="AW206" s="1431"/>
      <c r="AX206" s="1432"/>
      <c r="AY206" s="235"/>
      <c r="AZ206" s="236"/>
      <c r="BA206" s="230"/>
      <c r="BB206" s="231"/>
      <c r="BC206" s="659"/>
      <c r="BD206" s="230"/>
      <c r="BE206" s="231"/>
      <c r="BF206" s="573"/>
      <c r="BG206" s="651"/>
      <c r="BH206" s="573"/>
      <c r="BI206" s="651"/>
      <c r="BJ206" s="573"/>
      <c r="BK206" s="651"/>
      <c r="BL206" s="573"/>
      <c r="BM206" s="651"/>
      <c r="BN206" s="638"/>
      <c r="BO206" s="670"/>
      <c r="BP206" s="675"/>
      <c r="BQ206" s="675"/>
      <c r="BR206" s="675"/>
      <c r="BS206" s="675"/>
      <c r="BT206" s="675"/>
      <c r="BU206" s="676"/>
      <c r="BV206" s="1377">
        <f t="shared" si="18"/>
        <v>0</v>
      </c>
    </row>
    <row r="207" spans="3:74" s="1092" customFormat="1" ht="36" customHeight="1">
      <c r="C207" s="1091"/>
      <c r="D207" s="233"/>
      <c r="E207" s="216"/>
      <c r="F207" s="1331"/>
      <c r="G207" s="217"/>
      <c r="H207" s="218"/>
      <c r="I207" s="736"/>
      <c r="J207" s="737"/>
      <c r="K207" s="1297"/>
      <c r="L207" s="1273"/>
      <c r="M207" s="1276"/>
      <c r="N207" s="832"/>
      <c r="O207" s="871"/>
      <c r="P207" s="872"/>
      <c r="Q207" s="219"/>
      <c r="R207" s="220"/>
      <c r="S207" s="660"/>
      <c r="T207" s="226">
        <v>0</v>
      </c>
      <c r="U207" s="1305">
        <v>0</v>
      </c>
      <c r="V207" s="1375">
        <f t="shared" si="16"/>
        <v>0</v>
      </c>
      <c r="W207" s="220"/>
      <c r="X207" s="684"/>
      <c r="Y207" s="738"/>
      <c r="Z207" s="221"/>
      <c r="AA207" s="221"/>
      <c r="AB207" s="862"/>
      <c r="AC207" s="222"/>
      <c r="AD207" s="1288"/>
      <c r="AE207" s="1300"/>
      <c r="AF207" s="1290"/>
      <c r="AG207" s="1291"/>
      <c r="AH207" s="232"/>
      <c r="AI207" s="224"/>
      <c r="AJ207" s="368"/>
      <c r="AK207" s="225"/>
      <c r="AL207" s="226">
        <v>0</v>
      </c>
      <c r="AM207" s="1326">
        <v>0</v>
      </c>
      <c r="AN207" s="1376">
        <f t="shared" si="17"/>
        <v>0</v>
      </c>
      <c r="AO207" s="733"/>
      <c r="AP207" s="586"/>
      <c r="AQ207" s="1249"/>
      <c r="AR207" s="1427"/>
      <c r="AS207" s="1428"/>
      <c r="AT207" s="1429"/>
      <c r="AU207" s="227"/>
      <c r="AV207" s="1430"/>
      <c r="AW207" s="1431"/>
      <c r="AX207" s="1432"/>
      <c r="AY207" s="235"/>
      <c r="AZ207" s="236"/>
      <c r="BA207" s="230"/>
      <c r="BB207" s="231"/>
      <c r="BC207" s="659"/>
      <c r="BD207" s="230"/>
      <c r="BE207" s="231"/>
      <c r="BF207" s="573"/>
      <c r="BG207" s="651"/>
      <c r="BH207" s="573"/>
      <c r="BI207" s="651"/>
      <c r="BJ207" s="573"/>
      <c r="BK207" s="651"/>
      <c r="BL207" s="573"/>
      <c r="BM207" s="651"/>
      <c r="BN207" s="638"/>
      <c r="BO207" s="670"/>
      <c r="BP207" s="675"/>
      <c r="BQ207" s="675"/>
      <c r="BR207" s="675"/>
      <c r="BS207" s="675"/>
      <c r="BT207" s="675"/>
      <c r="BU207" s="676"/>
      <c r="BV207" s="1377">
        <f t="shared" si="18"/>
        <v>0</v>
      </c>
    </row>
    <row r="208" spans="3:74" s="1092" customFormat="1" ht="36" customHeight="1">
      <c r="C208" s="1091"/>
      <c r="D208" s="233"/>
      <c r="E208" s="216"/>
      <c r="F208" s="1331"/>
      <c r="G208" s="217"/>
      <c r="H208" s="218"/>
      <c r="I208" s="736"/>
      <c r="J208" s="737"/>
      <c r="K208" s="1297"/>
      <c r="L208" s="1273"/>
      <c r="M208" s="1276"/>
      <c r="N208" s="832"/>
      <c r="O208" s="871"/>
      <c r="P208" s="872"/>
      <c r="Q208" s="219"/>
      <c r="R208" s="220"/>
      <c r="S208" s="660"/>
      <c r="T208" s="226">
        <v>0</v>
      </c>
      <c r="U208" s="1305">
        <v>0</v>
      </c>
      <c r="V208" s="1375">
        <f t="shared" si="16"/>
        <v>0</v>
      </c>
      <c r="W208" s="220"/>
      <c r="X208" s="684"/>
      <c r="Y208" s="738"/>
      <c r="Z208" s="221"/>
      <c r="AA208" s="221"/>
      <c r="AB208" s="862"/>
      <c r="AC208" s="222"/>
      <c r="AD208" s="1288"/>
      <c r="AE208" s="1300"/>
      <c r="AF208" s="1290"/>
      <c r="AG208" s="1291"/>
      <c r="AH208" s="232"/>
      <c r="AI208" s="224"/>
      <c r="AJ208" s="368"/>
      <c r="AK208" s="225"/>
      <c r="AL208" s="226">
        <v>0</v>
      </c>
      <c r="AM208" s="1326">
        <v>0</v>
      </c>
      <c r="AN208" s="1376">
        <f t="shared" si="17"/>
        <v>0</v>
      </c>
      <c r="AO208" s="733"/>
      <c r="AP208" s="586"/>
      <c r="AQ208" s="1249"/>
      <c r="AR208" s="1427"/>
      <c r="AS208" s="1428"/>
      <c r="AT208" s="1429"/>
      <c r="AU208" s="227"/>
      <c r="AV208" s="1430"/>
      <c r="AW208" s="1431"/>
      <c r="AX208" s="1432"/>
      <c r="AY208" s="235"/>
      <c r="AZ208" s="236"/>
      <c r="BA208" s="230"/>
      <c r="BB208" s="231"/>
      <c r="BC208" s="659"/>
      <c r="BD208" s="230"/>
      <c r="BE208" s="231"/>
      <c r="BF208" s="573"/>
      <c r="BG208" s="651"/>
      <c r="BH208" s="573"/>
      <c r="BI208" s="651"/>
      <c r="BJ208" s="573"/>
      <c r="BK208" s="651"/>
      <c r="BL208" s="573"/>
      <c r="BM208" s="651"/>
      <c r="BN208" s="638"/>
      <c r="BO208" s="670"/>
      <c r="BP208" s="675"/>
      <c r="BQ208" s="675"/>
      <c r="BR208" s="675"/>
      <c r="BS208" s="675"/>
      <c r="BT208" s="675"/>
      <c r="BU208" s="676"/>
      <c r="BV208" s="1377">
        <f t="shared" si="18"/>
        <v>0</v>
      </c>
    </row>
    <row r="209" spans="3:74" s="1092" customFormat="1" ht="36" customHeight="1">
      <c r="C209" s="1091"/>
      <c r="D209" s="233"/>
      <c r="E209" s="216"/>
      <c r="F209" s="1331"/>
      <c r="G209" s="217"/>
      <c r="H209" s="218"/>
      <c r="I209" s="736"/>
      <c r="J209" s="737"/>
      <c r="K209" s="1297"/>
      <c r="L209" s="1273"/>
      <c r="M209" s="1276"/>
      <c r="N209" s="832"/>
      <c r="O209" s="871"/>
      <c r="P209" s="872"/>
      <c r="Q209" s="219"/>
      <c r="R209" s="220"/>
      <c r="S209" s="660"/>
      <c r="T209" s="226">
        <v>0</v>
      </c>
      <c r="U209" s="1305">
        <v>0</v>
      </c>
      <c r="V209" s="1375">
        <f t="shared" si="16"/>
        <v>0</v>
      </c>
      <c r="W209" s="220"/>
      <c r="X209" s="684"/>
      <c r="Y209" s="738"/>
      <c r="Z209" s="221"/>
      <c r="AA209" s="221"/>
      <c r="AB209" s="862"/>
      <c r="AC209" s="222"/>
      <c r="AD209" s="1288"/>
      <c r="AE209" s="1300"/>
      <c r="AF209" s="1290"/>
      <c r="AG209" s="1291"/>
      <c r="AH209" s="232"/>
      <c r="AI209" s="224"/>
      <c r="AJ209" s="368"/>
      <c r="AK209" s="225"/>
      <c r="AL209" s="226">
        <v>0</v>
      </c>
      <c r="AM209" s="1326">
        <v>0</v>
      </c>
      <c r="AN209" s="1376">
        <f t="shared" si="17"/>
        <v>0</v>
      </c>
      <c r="AO209" s="733"/>
      <c r="AP209" s="586"/>
      <c r="AQ209" s="1249"/>
      <c r="AR209" s="1427"/>
      <c r="AS209" s="1428"/>
      <c r="AT209" s="1429"/>
      <c r="AU209" s="227"/>
      <c r="AV209" s="1430"/>
      <c r="AW209" s="1431"/>
      <c r="AX209" s="1432"/>
      <c r="AY209" s="235"/>
      <c r="AZ209" s="236"/>
      <c r="BA209" s="230"/>
      <c r="BB209" s="231"/>
      <c r="BC209" s="659"/>
      <c r="BD209" s="230"/>
      <c r="BE209" s="231"/>
      <c r="BF209" s="573"/>
      <c r="BG209" s="651"/>
      <c r="BH209" s="573"/>
      <c r="BI209" s="651"/>
      <c r="BJ209" s="573"/>
      <c r="BK209" s="651"/>
      <c r="BL209" s="573"/>
      <c r="BM209" s="651"/>
      <c r="BN209" s="638"/>
      <c r="BO209" s="670"/>
      <c r="BP209" s="675"/>
      <c r="BQ209" s="675"/>
      <c r="BR209" s="675"/>
      <c r="BS209" s="675"/>
      <c r="BT209" s="675"/>
      <c r="BU209" s="676"/>
      <c r="BV209" s="1377">
        <f t="shared" si="18"/>
        <v>0</v>
      </c>
    </row>
    <row r="210" spans="3:74" s="1092" customFormat="1" ht="36" customHeight="1">
      <c r="C210" s="1091"/>
      <c r="D210" s="233"/>
      <c r="E210" s="216"/>
      <c r="F210" s="1331"/>
      <c r="G210" s="217"/>
      <c r="H210" s="218"/>
      <c r="I210" s="736"/>
      <c r="J210" s="737"/>
      <c r="K210" s="1297"/>
      <c r="L210" s="1273"/>
      <c r="M210" s="1276"/>
      <c r="N210" s="832"/>
      <c r="O210" s="871"/>
      <c r="P210" s="872"/>
      <c r="Q210" s="219"/>
      <c r="R210" s="220"/>
      <c r="S210" s="660"/>
      <c r="T210" s="226">
        <v>0</v>
      </c>
      <c r="U210" s="1305">
        <v>0</v>
      </c>
      <c r="V210" s="1375">
        <f t="shared" si="16"/>
        <v>0</v>
      </c>
      <c r="W210" s="220"/>
      <c r="X210" s="684"/>
      <c r="Y210" s="738"/>
      <c r="Z210" s="221"/>
      <c r="AA210" s="221"/>
      <c r="AB210" s="862"/>
      <c r="AC210" s="222"/>
      <c r="AD210" s="1288"/>
      <c r="AE210" s="1300"/>
      <c r="AF210" s="1290"/>
      <c r="AG210" s="1291"/>
      <c r="AH210" s="232"/>
      <c r="AI210" s="224"/>
      <c r="AJ210" s="368"/>
      <c r="AK210" s="225"/>
      <c r="AL210" s="226">
        <v>0</v>
      </c>
      <c r="AM210" s="1326">
        <v>0</v>
      </c>
      <c r="AN210" s="1376">
        <f t="shared" si="17"/>
        <v>0</v>
      </c>
      <c r="AO210" s="733"/>
      <c r="AP210" s="586"/>
      <c r="AQ210" s="1249"/>
      <c r="AR210" s="1427"/>
      <c r="AS210" s="1428"/>
      <c r="AT210" s="1429"/>
      <c r="AU210" s="227"/>
      <c r="AV210" s="1430"/>
      <c r="AW210" s="1431"/>
      <c r="AX210" s="1432"/>
      <c r="AY210" s="235"/>
      <c r="AZ210" s="236"/>
      <c r="BA210" s="230"/>
      <c r="BB210" s="231"/>
      <c r="BC210" s="659"/>
      <c r="BD210" s="230"/>
      <c r="BE210" s="231"/>
      <c r="BF210" s="573"/>
      <c r="BG210" s="651"/>
      <c r="BH210" s="573"/>
      <c r="BI210" s="651"/>
      <c r="BJ210" s="573"/>
      <c r="BK210" s="651"/>
      <c r="BL210" s="573"/>
      <c r="BM210" s="651"/>
      <c r="BN210" s="638"/>
      <c r="BO210" s="670"/>
      <c r="BP210" s="675"/>
      <c r="BQ210" s="675"/>
      <c r="BR210" s="675"/>
      <c r="BS210" s="675"/>
      <c r="BT210" s="675"/>
      <c r="BU210" s="676"/>
      <c r="BV210" s="1377">
        <f t="shared" si="18"/>
        <v>0</v>
      </c>
    </row>
    <row r="211" spans="3:74" s="1092" customFormat="1" ht="36" customHeight="1">
      <c r="C211" s="1091"/>
      <c r="D211" s="233"/>
      <c r="E211" s="216"/>
      <c r="F211" s="1331"/>
      <c r="G211" s="217"/>
      <c r="H211" s="218"/>
      <c r="I211" s="736"/>
      <c r="J211" s="737"/>
      <c r="K211" s="1297"/>
      <c r="L211" s="1273"/>
      <c r="M211" s="1276"/>
      <c r="N211" s="832"/>
      <c r="O211" s="871"/>
      <c r="P211" s="872"/>
      <c r="Q211" s="219"/>
      <c r="R211" s="220"/>
      <c r="S211" s="660"/>
      <c r="T211" s="226">
        <v>0</v>
      </c>
      <c r="U211" s="1305">
        <v>0</v>
      </c>
      <c r="V211" s="1375">
        <f t="shared" si="16"/>
        <v>0</v>
      </c>
      <c r="W211" s="220"/>
      <c r="X211" s="684"/>
      <c r="Y211" s="738"/>
      <c r="Z211" s="221"/>
      <c r="AA211" s="221"/>
      <c r="AB211" s="862"/>
      <c r="AC211" s="222"/>
      <c r="AD211" s="1288"/>
      <c r="AE211" s="1300"/>
      <c r="AF211" s="1290"/>
      <c r="AG211" s="1291"/>
      <c r="AH211" s="232"/>
      <c r="AI211" s="224"/>
      <c r="AJ211" s="368"/>
      <c r="AK211" s="225"/>
      <c r="AL211" s="226">
        <v>0</v>
      </c>
      <c r="AM211" s="1326">
        <v>0</v>
      </c>
      <c r="AN211" s="1376">
        <f t="shared" si="17"/>
        <v>0</v>
      </c>
      <c r="AO211" s="733"/>
      <c r="AP211" s="586"/>
      <c r="AQ211" s="1249"/>
      <c r="AR211" s="1427"/>
      <c r="AS211" s="1428"/>
      <c r="AT211" s="1429"/>
      <c r="AU211" s="227"/>
      <c r="AV211" s="1430"/>
      <c r="AW211" s="1431"/>
      <c r="AX211" s="1432"/>
      <c r="AY211" s="235"/>
      <c r="AZ211" s="236"/>
      <c r="BA211" s="230"/>
      <c r="BB211" s="231"/>
      <c r="BC211" s="659"/>
      <c r="BD211" s="230"/>
      <c r="BE211" s="231"/>
      <c r="BF211" s="573"/>
      <c r="BG211" s="651"/>
      <c r="BH211" s="573"/>
      <c r="BI211" s="651"/>
      <c r="BJ211" s="573"/>
      <c r="BK211" s="651"/>
      <c r="BL211" s="573"/>
      <c r="BM211" s="651"/>
      <c r="BN211" s="638"/>
      <c r="BO211" s="670"/>
      <c r="BP211" s="675"/>
      <c r="BQ211" s="675"/>
      <c r="BR211" s="675"/>
      <c r="BS211" s="675"/>
      <c r="BT211" s="675"/>
      <c r="BU211" s="676"/>
      <c r="BV211" s="1377">
        <f t="shared" si="18"/>
        <v>0</v>
      </c>
    </row>
    <row r="212" spans="3:74" s="1092" customFormat="1" ht="36" customHeight="1">
      <c r="C212" s="1091"/>
      <c r="D212" s="233"/>
      <c r="E212" s="216"/>
      <c r="F212" s="1331"/>
      <c r="G212" s="217"/>
      <c r="H212" s="218"/>
      <c r="I212" s="736"/>
      <c r="J212" s="737"/>
      <c r="K212" s="1297"/>
      <c r="L212" s="1273"/>
      <c r="M212" s="1276"/>
      <c r="N212" s="832"/>
      <c r="O212" s="871"/>
      <c r="P212" s="872"/>
      <c r="Q212" s="219"/>
      <c r="R212" s="220"/>
      <c r="S212" s="660"/>
      <c r="T212" s="226">
        <v>0</v>
      </c>
      <c r="U212" s="1305">
        <v>0</v>
      </c>
      <c r="V212" s="1375">
        <f t="shared" si="16"/>
        <v>0</v>
      </c>
      <c r="W212" s="220"/>
      <c r="X212" s="684"/>
      <c r="Y212" s="738"/>
      <c r="Z212" s="221"/>
      <c r="AA212" s="221"/>
      <c r="AB212" s="862"/>
      <c r="AC212" s="222"/>
      <c r="AD212" s="1288"/>
      <c r="AE212" s="1300"/>
      <c r="AF212" s="1290"/>
      <c r="AG212" s="1291"/>
      <c r="AH212" s="232"/>
      <c r="AI212" s="224"/>
      <c r="AJ212" s="368"/>
      <c r="AK212" s="225"/>
      <c r="AL212" s="226">
        <v>0</v>
      </c>
      <c r="AM212" s="1326">
        <v>0</v>
      </c>
      <c r="AN212" s="1376">
        <f t="shared" si="17"/>
        <v>0</v>
      </c>
      <c r="AO212" s="733"/>
      <c r="AP212" s="586"/>
      <c r="AQ212" s="1249"/>
      <c r="AR212" s="1427"/>
      <c r="AS212" s="1428"/>
      <c r="AT212" s="1429"/>
      <c r="AU212" s="227"/>
      <c r="AV212" s="1430"/>
      <c r="AW212" s="1431"/>
      <c r="AX212" s="1432"/>
      <c r="AY212" s="235"/>
      <c r="AZ212" s="236"/>
      <c r="BA212" s="230"/>
      <c r="BB212" s="231"/>
      <c r="BC212" s="659"/>
      <c r="BD212" s="230"/>
      <c r="BE212" s="231"/>
      <c r="BF212" s="573"/>
      <c r="BG212" s="651"/>
      <c r="BH212" s="573"/>
      <c r="BI212" s="651"/>
      <c r="BJ212" s="573"/>
      <c r="BK212" s="651"/>
      <c r="BL212" s="573"/>
      <c r="BM212" s="651"/>
      <c r="BN212" s="638"/>
      <c r="BO212" s="670"/>
      <c r="BP212" s="675"/>
      <c r="BQ212" s="675"/>
      <c r="BR212" s="675"/>
      <c r="BS212" s="675"/>
      <c r="BT212" s="675"/>
      <c r="BU212" s="676"/>
      <c r="BV212" s="1377">
        <f t="shared" si="18"/>
        <v>0</v>
      </c>
    </row>
    <row r="213" spans="3:74" s="1092" customFormat="1" ht="36" customHeight="1">
      <c r="C213" s="1091"/>
      <c r="D213" s="233"/>
      <c r="E213" s="216"/>
      <c r="F213" s="1331"/>
      <c r="G213" s="217"/>
      <c r="H213" s="218"/>
      <c r="I213" s="736"/>
      <c r="J213" s="737"/>
      <c r="K213" s="1297"/>
      <c r="L213" s="1273"/>
      <c r="M213" s="1276"/>
      <c r="N213" s="832"/>
      <c r="O213" s="871"/>
      <c r="P213" s="872"/>
      <c r="Q213" s="219"/>
      <c r="R213" s="220"/>
      <c r="S213" s="660"/>
      <c r="T213" s="226">
        <v>0</v>
      </c>
      <c r="U213" s="1305">
        <v>0</v>
      </c>
      <c r="V213" s="1375">
        <f t="shared" si="16"/>
        <v>0</v>
      </c>
      <c r="W213" s="220"/>
      <c r="X213" s="684"/>
      <c r="Y213" s="738"/>
      <c r="Z213" s="221"/>
      <c r="AA213" s="221"/>
      <c r="AB213" s="862"/>
      <c r="AC213" s="222"/>
      <c r="AD213" s="1288"/>
      <c r="AE213" s="1300"/>
      <c r="AF213" s="1290"/>
      <c r="AG213" s="1291"/>
      <c r="AH213" s="232"/>
      <c r="AI213" s="224"/>
      <c r="AJ213" s="368"/>
      <c r="AK213" s="225"/>
      <c r="AL213" s="226">
        <v>0</v>
      </c>
      <c r="AM213" s="1326">
        <v>0</v>
      </c>
      <c r="AN213" s="1376">
        <f t="shared" si="17"/>
        <v>0</v>
      </c>
      <c r="AO213" s="733"/>
      <c r="AP213" s="586"/>
      <c r="AQ213" s="1249"/>
      <c r="AR213" s="1427"/>
      <c r="AS213" s="1428"/>
      <c r="AT213" s="1429"/>
      <c r="AU213" s="227"/>
      <c r="AV213" s="1430"/>
      <c r="AW213" s="1431"/>
      <c r="AX213" s="1432"/>
      <c r="AY213" s="235"/>
      <c r="AZ213" s="236"/>
      <c r="BA213" s="230"/>
      <c r="BB213" s="231"/>
      <c r="BC213" s="659"/>
      <c r="BD213" s="230"/>
      <c r="BE213" s="231"/>
      <c r="BF213" s="573"/>
      <c r="BG213" s="651"/>
      <c r="BH213" s="573"/>
      <c r="BI213" s="651"/>
      <c r="BJ213" s="573"/>
      <c r="BK213" s="651"/>
      <c r="BL213" s="573"/>
      <c r="BM213" s="651"/>
      <c r="BN213" s="638"/>
      <c r="BO213" s="670"/>
      <c r="BP213" s="675"/>
      <c r="BQ213" s="675"/>
      <c r="BR213" s="675"/>
      <c r="BS213" s="675"/>
      <c r="BT213" s="675"/>
      <c r="BU213" s="676"/>
      <c r="BV213" s="1377">
        <f t="shared" si="18"/>
        <v>0</v>
      </c>
    </row>
    <row r="214" spans="3:74" s="1092" customFormat="1" ht="36" customHeight="1">
      <c r="C214" s="1091"/>
      <c r="D214" s="233"/>
      <c r="E214" s="216"/>
      <c r="F214" s="1331"/>
      <c r="G214" s="217"/>
      <c r="H214" s="218"/>
      <c r="I214" s="736"/>
      <c r="J214" s="737"/>
      <c r="K214" s="1297"/>
      <c r="L214" s="1273"/>
      <c r="M214" s="1276"/>
      <c r="N214" s="832"/>
      <c r="O214" s="871"/>
      <c r="P214" s="872"/>
      <c r="Q214" s="219"/>
      <c r="R214" s="220"/>
      <c r="S214" s="660"/>
      <c r="T214" s="226">
        <v>0</v>
      </c>
      <c r="U214" s="1305">
        <v>0</v>
      </c>
      <c r="V214" s="1375">
        <f t="shared" si="16"/>
        <v>0</v>
      </c>
      <c r="W214" s="220"/>
      <c r="X214" s="684"/>
      <c r="Y214" s="738"/>
      <c r="Z214" s="221"/>
      <c r="AA214" s="221"/>
      <c r="AB214" s="862"/>
      <c r="AC214" s="222"/>
      <c r="AD214" s="1288"/>
      <c r="AE214" s="1300"/>
      <c r="AF214" s="1290"/>
      <c r="AG214" s="1291"/>
      <c r="AH214" s="232"/>
      <c r="AI214" s="224"/>
      <c r="AJ214" s="368"/>
      <c r="AK214" s="225"/>
      <c r="AL214" s="226">
        <v>0</v>
      </c>
      <c r="AM214" s="1326">
        <v>0</v>
      </c>
      <c r="AN214" s="1376">
        <f t="shared" si="17"/>
        <v>0</v>
      </c>
      <c r="AO214" s="733"/>
      <c r="AP214" s="586"/>
      <c r="AQ214" s="1249"/>
      <c r="AR214" s="1427"/>
      <c r="AS214" s="1428"/>
      <c r="AT214" s="1429"/>
      <c r="AU214" s="227"/>
      <c r="AV214" s="1430"/>
      <c r="AW214" s="1431"/>
      <c r="AX214" s="1432"/>
      <c r="AY214" s="235"/>
      <c r="AZ214" s="236"/>
      <c r="BA214" s="230"/>
      <c r="BB214" s="231"/>
      <c r="BC214" s="659"/>
      <c r="BD214" s="230"/>
      <c r="BE214" s="231"/>
      <c r="BF214" s="573"/>
      <c r="BG214" s="651"/>
      <c r="BH214" s="573"/>
      <c r="BI214" s="651"/>
      <c r="BJ214" s="573"/>
      <c r="BK214" s="651"/>
      <c r="BL214" s="573"/>
      <c r="BM214" s="651"/>
      <c r="BN214" s="638"/>
      <c r="BO214" s="670"/>
      <c r="BP214" s="675"/>
      <c r="BQ214" s="675"/>
      <c r="BR214" s="675"/>
      <c r="BS214" s="675"/>
      <c r="BT214" s="675"/>
      <c r="BU214" s="676"/>
      <c r="BV214" s="1377">
        <f t="shared" si="18"/>
        <v>0</v>
      </c>
    </row>
    <row r="215" spans="3:74" s="1092" customFormat="1" ht="36" customHeight="1">
      <c r="C215" s="1091"/>
      <c r="D215" s="233"/>
      <c r="E215" s="216"/>
      <c r="F215" s="1331"/>
      <c r="G215" s="217"/>
      <c r="H215" s="218"/>
      <c r="I215" s="736"/>
      <c r="J215" s="737"/>
      <c r="K215" s="1297"/>
      <c r="L215" s="1273"/>
      <c r="M215" s="1276"/>
      <c r="N215" s="832"/>
      <c r="O215" s="871"/>
      <c r="P215" s="872"/>
      <c r="Q215" s="219"/>
      <c r="R215" s="220"/>
      <c r="S215" s="660"/>
      <c r="T215" s="226">
        <v>0</v>
      </c>
      <c r="U215" s="1305">
        <v>0</v>
      </c>
      <c r="V215" s="1375">
        <f t="shared" si="16"/>
        <v>0</v>
      </c>
      <c r="W215" s="220"/>
      <c r="X215" s="684"/>
      <c r="Y215" s="738"/>
      <c r="Z215" s="221"/>
      <c r="AA215" s="221"/>
      <c r="AB215" s="862"/>
      <c r="AC215" s="222"/>
      <c r="AD215" s="1288"/>
      <c r="AE215" s="1300"/>
      <c r="AF215" s="1290"/>
      <c r="AG215" s="1291"/>
      <c r="AH215" s="232"/>
      <c r="AI215" s="224"/>
      <c r="AJ215" s="368"/>
      <c r="AK215" s="225"/>
      <c r="AL215" s="226">
        <v>0</v>
      </c>
      <c r="AM215" s="1326">
        <v>0</v>
      </c>
      <c r="AN215" s="1376">
        <f t="shared" si="17"/>
        <v>0</v>
      </c>
      <c r="AO215" s="733"/>
      <c r="AP215" s="586"/>
      <c r="AQ215" s="1249"/>
      <c r="AR215" s="1427"/>
      <c r="AS215" s="1428"/>
      <c r="AT215" s="1429"/>
      <c r="AU215" s="227"/>
      <c r="AV215" s="1430"/>
      <c r="AW215" s="1431"/>
      <c r="AX215" s="1432"/>
      <c r="AY215" s="235"/>
      <c r="AZ215" s="236"/>
      <c r="BA215" s="230"/>
      <c r="BB215" s="231"/>
      <c r="BC215" s="659"/>
      <c r="BD215" s="230"/>
      <c r="BE215" s="231"/>
      <c r="BF215" s="573"/>
      <c r="BG215" s="651"/>
      <c r="BH215" s="573"/>
      <c r="BI215" s="651"/>
      <c r="BJ215" s="573"/>
      <c r="BK215" s="651"/>
      <c r="BL215" s="573"/>
      <c r="BM215" s="651"/>
      <c r="BN215" s="638"/>
      <c r="BO215" s="670"/>
      <c r="BP215" s="675"/>
      <c r="BQ215" s="675"/>
      <c r="BR215" s="675"/>
      <c r="BS215" s="675"/>
      <c r="BT215" s="675"/>
      <c r="BU215" s="676"/>
      <c r="BV215" s="1377">
        <f t="shared" si="18"/>
        <v>0</v>
      </c>
    </row>
    <row r="216" spans="3:74" s="1092" customFormat="1" ht="36" customHeight="1">
      <c r="C216" s="1091"/>
      <c r="D216" s="233"/>
      <c r="E216" s="216"/>
      <c r="F216" s="1331"/>
      <c r="G216" s="217"/>
      <c r="H216" s="218"/>
      <c r="I216" s="736"/>
      <c r="J216" s="737"/>
      <c r="K216" s="1297"/>
      <c r="L216" s="1273"/>
      <c r="M216" s="1276"/>
      <c r="N216" s="832"/>
      <c r="O216" s="871"/>
      <c r="P216" s="872"/>
      <c r="Q216" s="219"/>
      <c r="R216" s="220"/>
      <c r="S216" s="660"/>
      <c r="T216" s="226">
        <v>0</v>
      </c>
      <c r="U216" s="1305">
        <v>0</v>
      </c>
      <c r="V216" s="1375">
        <f t="shared" si="16"/>
        <v>0</v>
      </c>
      <c r="W216" s="220"/>
      <c r="X216" s="684"/>
      <c r="Y216" s="738"/>
      <c r="Z216" s="221"/>
      <c r="AA216" s="221"/>
      <c r="AB216" s="862"/>
      <c r="AC216" s="222"/>
      <c r="AD216" s="1288"/>
      <c r="AE216" s="1300"/>
      <c r="AF216" s="1290"/>
      <c r="AG216" s="1291"/>
      <c r="AH216" s="232"/>
      <c r="AI216" s="224"/>
      <c r="AJ216" s="368"/>
      <c r="AK216" s="225"/>
      <c r="AL216" s="226">
        <v>0</v>
      </c>
      <c r="AM216" s="1326">
        <v>0</v>
      </c>
      <c r="AN216" s="1376">
        <f t="shared" si="17"/>
        <v>0</v>
      </c>
      <c r="AO216" s="733"/>
      <c r="AP216" s="586"/>
      <c r="AQ216" s="1249"/>
      <c r="AR216" s="1427"/>
      <c r="AS216" s="1428"/>
      <c r="AT216" s="1429"/>
      <c r="AU216" s="227"/>
      <c r="AV216" s="1430"/>
      <c r="AW216" s="1431"/>
      <c r="AX216" s="1432"/>
      <c r="AY216" s="235"/>
      <c r="AZ216" s="236"/>
      <c r="BA216" s="230"/>
      <c r="BB216" s="231"/>
      <c r="BC216" s="659"/>
      <c r="BD216" s="230"/>
      <c r="BE216" s="231"/>
      <c r="BF216" s="573"/>
      <c r="BG216" s="651"/>
      <c r="BH216" s="573"/>
      <c r="BI216" s="651"/>
      <c r="BJ216" s="573"/>
      <c r="BK216" s="651"/>
      <c r="BL216" s="573"/>
      <c r="BM216" s="651"/>
      <c r="BN216" s="638"/>
      <c r="BO216" s="670"/>
      <c r="BP216" s="675"/>
      <c r="BQ216" s="675"/>
      <c r="BR216" s="675"/>
      <c r="BS216" s="675"/>
      <c r="BT216" s="675"/>
      <c r="BU216" s="676"/>
      <c r="BV216" s="1377">
        <f t="shared" si="18"/>
        <v>0</v>
      </c>
    </row>
    <row r="217" spans="3:74" s="1092" customFormat="1" ht="36" customHeight="1">
      <c r="C217" s="1091"/>
      <c r="D217" s="233"/>
      <c r="E217" s="216"/>
      <c r="F217" s="1331"/>
      <c r="G217" s="217"/>
      <c r="H217" s="218"/>
      <c r="I217" s="736"/>
      <c r="J217" s="737"/>
      <c r="K217" s="1297"/>
      <c r="L217" s="1273"/>
      <c r="M217" s="1276"/>
      <c r="N217" s="832"/>
      <c r="O217" s="871"/>
      <c r="P217" s="872"/>
      <c r="Q217" s="219"/>
      <c r="R217" s="220"/>
      <c r="S217" s="660"/>
      <c r="T217" s="226">
        <v>0</v>
      </c>
      <c r="U217" s="1305">
        <v>0</v>
      </c>
      <c r="V217" s="1375">
        <f t="shared" si="16"/>
        <v>0</v>
      </c>
      <c r="W217" s="220"/>
      <c r="X217" s="684"/>
      <c r="Y217" s="738"/>
      <c r="Z217" s="221"/>
      <c r="AA217" s="221"/>
      <c r="AB217" s="862"/>
      <c r="AC217" s="222"/>
      <c r="AD217" s="1288"/>
      <c r="AE217" s="1300"/>
      <c r="AF217" s="1290"/>
      <c r="AG217" s="1291"/>
      <c r="AH217" s="232"/>
      <c r="AI217" s="224"/>
      <c r="AJ217" s="368"/>
      <c r="AK217" s="225"/>
      <c r="AL217" s="226">
        <v>0</v>
      </c>
      <c r="AM217" s="1326">
        <v>0</v>
      </c>
      <c r="AN217" s="1376">
        <f t="shared" si="17"/>
        <v>0</v>
      </c>
      <c r="AO217" s="733"/>
      <c r="AP217" s="586"/>
      <c r="AQ217" s="1249"/>
      <c r="AR217" s="1427"/>
      <c r="AS217" s="1428"/>
      <c r="AT217" s="1429"/>
      <c r="AU217" s="227"/>
      <c r="AV217" s="1430"/>
      <c r="AW217" s="1431"/>
      <c r="AX217" s="1432"/>
      <c r="AY217" s="235"/>
      <c r="AZ217" s="236"/>
      <c r="BA217" s="230"/>
      <c r="BB217" s="231"/>
      <c r="BC217" s="659"/>
      <c r="BD217" s="230"/>
      <c r="BE217" s="231"/>
      <c r="BF217" s="573"/>
      <c r="BG217" s="651"/>
      <c r="BH217" s="573"/>
      <c r="BI217" s="651"/>
      <c r="BJ217" s="573"/>
      <c r="BK217" s="651"/>
      <c r="BL217" s="573"/>
      <c r="BM217" s="651"/>
      <c r="BN217" s="638"/>
      <c r="BO217" s="670"/>
      <c r="BP217" s="675"/>
      <c r="BQ217" s="675"/>
      <c r="BR217" s="675"/>
      <c r="BS217" s="675"/>
      <c r="BT217" s="675"/>
      <c r="BU217" s="676"/>
      <c r="BV217" s="1377">
        <f t="shared" si="18"/>
        <v>0</v>
      </c>
    </row>
    <row r="218" spans="3:74" s="1092" customFormat="1" ht="36" customHeight="1">
      <c r="C218" s="1091"/>
      <c r="D218" s="233"/>
      <c r="E218" s="216"/>
      <c r="F218" s="1331"/>
      <c r="G218" s="217"/>
      <c r="H218" s="218"/>
      <c r="I218" s="736"/>
      <c r="J218" s="737"/>
      <c r="K218" s="1297"/>
      <c r="L218" s="1273"/>
      <c r="M218" s="1276"/>
      <c r="N218" s="832"/>
      <c r="O218" s="871"/>
      <c r="P218" s="872"/>
      <c r="Q218" s="219"/>
      <c r="R218" s="220"/>
      <c r="S218" s="660"/>
      <c r="T218" s="226">
        <v>0</v>
      </c>
      <c r="U218" s="1305">
        <v>0</v>
      </c>
      <c r="V218" s="1375">
        <f t="shared" si="16"/>
        <v>0</v>
      </c>
      <c r="W218" s="220"/>
      <c r="X218" s="684"/>
      <c r="Y218" s="738"/>
      <c r="Z218" s="221"/>
      <c r="AA218" s="221"/>
      <c r="AB218" s="862"/>
      <c r="AC218" s="222"/>
      <c r="AD218" s="1288"/>
      <c r="AE218" s="1300"/>
      <c r="AF218" s="1290"/>
      <c r="AG218" s="1291"/>
      <c r="AH218" s="232"/>
      <c r="AI218" s="224"/>
      <c r="AJ218" s="368"/>
      <c r="AK218" s="225"/>
      <c r="AL218" s="226">
        <v>0</v>
      </c>
      <c r="AM218" s="1326">
        <v>0</v>
      </c>
      <c r="AN218" s="1376">
        <f t="shared" si="17"/>
        <v>0</v>
      </c>
      <c r="AO218" s="733"/>
      <c r="AP218" s="586"/>
      <c r="AQ218" s="1249"/>
      <c r="AR218" s="1427"/>
      <c r="AS218" s="1428"/>
      <c r="AT218" s="1429"/>
      <c r="AU218" s="227"/>
      <c r="AV218" s="1430"/>
      <c r="AW218" s="1431"/>
      <c r="AX218" s="1432"/>
      <c r="AY218" s="235"/>
      <c r="AZ218" s="236"/>
      <c r="BA218" s="230"/>
      <c r="BB218" s="231"/>
      <c r="BC218" s="659"/>
      <c r="BD218" s="230"/>
      <c r="BE218" s="231"/>
      <c r="BF218" s="573"/>
      <c r="BG218" s="651"/>
      <c r="BH218" s="573"/>
      <c r="BI218" s="651"/>
      <c r="BJ218" s="573"/>
      <c r="BK218" s="651"/>
      <c r="BL218" s="573"/>
      <c r="BM218" s="651"/>
      <c r="BN218" s="638"/>
      <c r="BO218" s="670"/>
      <c r="BP218" s="675"/>
      <c r="BQ218" s="675"/>
      <c r="BR218" s="675"/>
      <c r="BS218" s="675"/>
      <c r="BT218" s="675"/>
      <c r="BU218" s="676"/>
      <c r="BV218" s="1377">
        <f t="shared" si="18"/>
        <v>0</v>
      </c>
    </row>
    <row r="219" spans="3:74" s="1092" customFormat="1" ht="36" customHeight="1">
      <c r="C219" s="1091"/>
      <c r="D219" s="233"/>
      <c r="E219" s="216"/>
      <c r="F219" s="1331"/>
      <c r="G219" s="217"/>
      <c r="H219" s="218"/>
      <c r="I219" s="736"/>
      <c r="J219" s="737"/>
      <c r="K219" s="1297"/>
      <c r="L219" s="1273"/>
      <c r="M219" s="1276"/>
      <c r="N219" s="832"/>
      <c r="O219" s="871"/>
      <c r="P219" s="872"/>
      <c r="Q219" s="219"/>
      <c r="R219" s="220"/>
      <c r="S219" s="660"/>
      <c r="T219" s="226">
        <v>0</v>
      </c>
      <c r="U219" s="1305">
        <v>0</v>
      </c>
      <c r="V219" s="1375">
        <f t="shared" si="16"/>
        <v>0</v>
      </c>
      <c r="W219" s="220"/>
      <c r="X219" s="684"/>
      <c r="Y219" s="738"/>
      <c r="Z219" s="221"/>
      <c r="AA219" s="221"/>
      <c r="AB219" s="862"/>
      <c r="AC219" s="222"/>
      <c r="AD219" s="1288"/>
      <c r="AE219" s="1300"/>
      <c r="AF219" s="1290"/>
      <c r="AG219" s="1291"/>
      <c r="AH219" s="232"/>
      <c r="AI219" s="224"/>
      <c r="AJ219" s="368"/>
      <c r="AK219" s="225"/>
      <c r="AL219" s="226">
        <v>0</v>
      </c>
      <c r="AM219" s="1326">
        <v>0</v>
      </c>
      <c r="AN219" s="1376">
        <f t="shared" si="17"/>
        <v>0</v>
      </c>
      <c r="AO219" s="733"/>
      <c r="AP219" s="586"/>
      <c r="AQ219" s="1249"/>
      <c r="AR219" s="1427"/>
      <c r="AS219" s="1428"/>
      <c r="AT219" s="1429"/>
      <c r="AU219" s="227"/>
      <c r="AV219" s="1430"/>
      <c r="AW219" s="1431"/>
      <c r="AX219" s="1432"/>
      <c r="AY219" s="235"/>
      <c r="AZ219" s="236"/>
      <c r="BA219" s="230"/>
      <c r="BB219" s="231"/>
      <c r="BC219" s="659"/>
      <c r="BD219" s="230"/>
      <c r="BE219" s="231"/>
      <c r="BF219" s="573"/>
      <c r="BG219" s="651"/>
      <c r="BH219" s="573"/>
      <c r="BI219" s="651"/>
      <c r="BJ219" s="573"/>
      <c r="BK219" s="651"/>
      <c r="BL219" s="573"/>
      <c r="BM219" s="651"/>
      <c r="BN219" s="638"/>
      <c r="BO219" s="670"/>
      <c r="BP219" s="675"/>
      <c r="BQ219" s="675"/>
      <c r="BR219" s="675"/>
      <c r="BS219" s="675"/>
      <c r="BT219" s="675"/>
      <c r="BU219" s="676"/>
      <c r="BV219" s="1377">
        <f t="shared" si="18"/>
        <v>0</v>
      </c>
    </row>
    <row r="220" spans="3:74" s="1092" customFormat="1" ht="36" customHeight="1">
      <c r="C220" s="1091"/>
      <c r="D220" s="233"/>
      <c r="E220" s="216"/>
      <c r="F220" s="1331"/>
      <c r="G220" s="217"/>
      <c r="H220" s="218"/>
      <c r="I220" s="736"/>
      <c r="J220" s="737"/>
      <c r="K220" s="1297"/>
      <c r="L220" s="1273"/>
      <c r="M220" s="1276"/>
      <c r="N220" s="832"/>
      <c r="O220" s="871"/>
      <c r="P220" s="872"/>
      <c r="Q220" s="219"/>
      <c r="R220" s="220"/>
      <c r="S220" s="660"/>
      <c r="T220" s="226">
        <v>0</v>
      </c>
      <c r="U220" s="1305">
        <v>0</v>
      </c>
      <c r="V220" s="1375">
        <f t="shared" si="16"/>
        <v>0</v>
      </c>
      <c r="W220" s="220"/>
      <c r="X220" s="684"/>
      <c r="Y220" s="738"/>
      <c r="Z220" s="221"/>
      <c r="AA220" s="221"/>
      <c r="AB220" s="862"/>
      <c r="AC220" s="222"/>
      <c r="AD220" s="1288"/>
      <c r="AE220" s="1300"/>
      <c r="AF220" s="1290"/>
      <c r="AG220" s="1291"/>
      <c r="AH220" s="232"/>
      <c r="AI220" s="224"/>
      <c r="AJ220" s="368"/>
      <c r="AK220" s="225"/>
      <c r="AL220" s="226">
        <v>0</v>
      </c>
      <c r="AM220" s="1326">
        <v>0</v>
      </c>
      <c r="AN220" s="1376">
        <f t="shared" si="17"/>
        <v>0</v>
      </c>
      <c r="AO220" s="733"/>
      <c r="AP220" s="586"/>
      <c r="AQ220" s="1249"/>
      <c r="AR220" s="1427"/>
      <c r="AS220" s="1428"/>
      <c r="AT220" s="1429"/>
      <c r="AU220" s="227"/>
      <c r="AV220" s="1430"/>
      <c r="AW220" s="1431"/>
      <c r="AX220" s="1432"/>
      <c r="AY220" s="235"/>
      <c r="AZ220" s="236"/>
      <c r="BA220" s="230"/>
      <c r="BB220" s="231"/>
      <c r="BC220" s="659"/>
      <c r="BD220" s="230"/>
      <c r="BE220" s="231"/>
      <c r="BF220" s="573"/>
      <c r="BG220" s="651"/>
      <c r="BH220" s="573"/>
      <c r="BI220" s="651"/>
      <c r="BJ220" s="573"/>
      <c r="BK220" s="651"/>
      <c r="BL220" s="573"/>
      <c r="BM220" s="651"/>
      <c r="BN220" s="638"/>
      <c r="BO220" s="670"/>
      <c r="BP220" s="675"/>
      <c r="BQ220" s="675"/>
      <c r="BR220" s="675"/>
      <c r="BS220" s="675"/>
      <c r="BT220" s="675"/>
      <c r="BU220" s="676"/>
      <c r="BV220" s="1377">
        <f t="shared" si="18"/>
        <v>0</v>
      </c>
    </row>
    <row r="221" spans="3:74" s="1092" customFormat="1" ht="36" customHeight="1">
      <c r="C221" s="1091"/>
      <c r="D221" s="233"/>
      <c r="E221" s="216"/>
      <c r="F221" s="1331"/>
      <c r="G221" s="217"/>
      <c r="H221" s="218"/>
      <c r="I221" s="736"/>
      <c r="J221" s="737"/>
      <c r="K221" s="1297"/>
      <c r="L221" s="1273"/>
      <c r="M221" s="1276"/>
      <c r="N221" s="832"/>
      <c r="O221" s="871"/>
      <c r="P221" s="872"/>
      <c r="Q221" s="219"/>
      <c r="R221" s="220"/>
      <c r="S221" s="660"/>
      <c r="T221" s="226">
        <v>0</v>
      </c>
      <c r="U221" s="1305">
        <v>0</v>
      </c>
      <c r="V221" s="1375">
        <f t="shared" si="16"/>
        <v>0</v>
      </c>
      <c r="W221" s="220"/>
      <c r="X221" s="684"/>
      <c r="Y221" s="738"/>
      <c r="Z221" s="221"/>
      <c r="AA221" s="221"/>
      <c r="AB221" s="862"/>
      <c r="AC221" s="222"/>
      <c r="AD221" s="1288"/>
      <c r="AE221" s="1300"/>
      <c r="AF221" s="1290"/>
      <c r="AG221" s="1291"/>
      <c r="AH221" s="232"/>
      <c r="AI221" s="224"/>
      <c r="AJ221" s="368"/>
      <c r="AK221" s="225"/>
      <c r="AL221" s="226">
        <v>0</v>
      </c>
      <c r="AM221" s="1326">
        <v>0</v>
      </c>
      <c r="AN221" s="1376">
        <f t="shared" si="17"/>
        <v>0</v>
      </c>
      <c r="AO221" s="733"/>
      <c r="AP221" s="586"/>
      <c r="AQ221" s="1249"/>
      <c r="AR221" s="1427"/>
      <c r="AS221" s="1428"/>
      <c r="AT221" s="1429"/>
      <c r="AU221" s="227"/>
      <c r="AV221" s="1430"/>
      <c r="AW221" s="1431"/>
      <c r="AX221" s="1432"/>
      <c r="AY221" s="235"/>
      <c r="AZ221" s="236"/>
      <c r="BA221" s="230"/>
      <c r="BB221" s="231"/>
      <c r="BC221" s="659"/>
      <c r="BD221" s="230"/>
      <c r="BE221" s="231"/>
      <c r="BF221" s="573"/>
      <c r="BG221" s="651"/>
      <c r="BH221" s="573"/>
      <c r="BI221" s="651"/>
      <c r="BJ221" s="573"/>
      <c r="BK221" s="651"/>
      <c r="BL221" s="573"/>
      <c r="BM221" s="651"/>
      <c r="BN221" s="638"/>
      <c r="BO221" s="670"/>
      <c r="BP221" s="675"/>
      <c r="BQ221" s="675"/>
      <c r="BR221" s="675"/>
      <c r="BS221" s="675"/>
      <c r="BT221" s="675"/>
      <c r="BU221" s="676"/>
      <c r="BV221" s="1377">
        <f t="shared" si="18"/>
        <v>0</v>
      </c>
    </row>
    <row r="222" spans="3:74" s="1092" customFormat="1" ht="36" customHeight="1">
      <c r="C222" s="1091"/>
      <c r="D222" s="233"/>
      <c r="E222" s="216"/>
      <c r="F222" s="1331"/>
      <c r="G222" s="217"/>
      <c r="H222" s="218"/>
      <c r="I222" s="736"/>
      <c r="J222" s="737"/>
      <c r="K222" s="1297"/>
      <c r="L222" s="1273"/>
      <c r="M222" s="1276"/>
      <c r="N222" s="832"/>
      <c r="O222" s="871"/>
      <c r="P222" s="872"/>
      <c r="Q222" s="219"/>
      <c r="R222" s="220"/>
      <c r="S222" s="660"/>
      <c r="T222" s="226">
        <v>0</v>
      </c>
      <c r="U222" s="1305">
        <v>0</v>
      </c>
      <c r="V222" s="1375">
        <f t="shared" si="16"/>
        <v>0</v>
      </c>
      <c r="W222" s="220"/>
      <c r="X222" s="684"/>
      <c r="Y222" s="738"/>
      <c r="Z222" s="221"/>
      <c r="AA222" s="221"/>
      <c r="AB222" s="862"/>
      <c r="AC222" s="222"/>
      <c r="AD222" s="1288"/>
      <c r="AE222" s="1300"/>
      <c r="AF222" s="1290"/>
      <c r="AG222" s="1291"/>
      <c r="AH222" s="232"/>
      <c r="AI222" s="224"/>
      <c r="AJ222" s="368"/>
      <c r="AK222" s="225"/>
      <c r="AL222" s="226">
        <v>0</v>
      </c>
      <c r="AM222" s="1326">
        <v>0</v>
      </c>
      <c r="AN222" s="1376">
        <f t="shared" si="17"/>
        <v>0</v>
      </c>
      <c r="AO222" s="733"/>
      <c r="AP222" s="586"/>
      <c r="AQ222" s="1249"/>
      <c r="AR222" s="1427"/>
      <c r="AS222" s="1428"/>
      <c r="AT222" s="1429"/>
      <c r="AU222" s="227"/>
      <c r="AV222" s="1430"/>
      <c r="AW222" s="1431"/>
      <c r="AX222" s="1432"/>
      <c r="AY222" s="235"/>
      <c r="AZ222" s="236"/>
      <c r="BA222" s="230"/>
      <c r="BB222" s="231"/>
      <c r="BC222" s="659"/>
      <c r="BD222" s="230"/>
      <c r="BE222" s="231"/>
      <c r="BF222" s="573"/>
      <c r="BG222" s="651"/>
      <c r="BH222" s="573"/>
      <c r="BI222" s="651"/>
      <c r="BJ222" s="573"/>
      <c r="BK222" s="651"/>
      <c r="BL222" s="573"/>
      <c r="BM222" s="651"/>
      <c r="BN222" s="638"/>
      <c r="BO222" s="670"/>
      <c r="BP222" s="675"/>
      <c r="BQ222" s="675"/>
      <c r="BR222" s="675"/>
      <c r="BS222" s="675"/>
      <c r="BT222" s="675"/>
      <c r="BU222" s="676"/>
      <c r="BV222" s="1377">
        <f t="shared" si="18"/>
        <v>0</v>
      </c>
    </row>
    <row r="223" spans="3:74" s="1092" customFormat="1" ht="36" customHeight="1">
      <c r="C223" s="1091"/>
      <c r="D223" s="233"/>
      <c r="E223" s="216"/>
      <c r="F223" s="1331"/>
      <c r="G223" s="217"/>
      <c r="H223" s="218"/>
      <c r="I223" s="736"/>
      <c r="J223" s="737"/>
      <c r="K223" s="1297"/>
      <c r="L223" s="1273"/>
      <c r="M223" s="1276"/>
      <c r="N223" s="832"/>
      <c r="O223" s="871"/>
      <c r="P223" s="872"/>
      <c r="Q223" s="219"/>
      <c r="R223" s="220"/>
      <c r="S223" s="660"/>
      <c r="T223" s="226">
        <v>0</v>
      </c>
      <c r="U223" s="1305">
        <v>0</v>
      </c>
      <c r="V223" s="1375">
        <f t="shared" si="16"/>
        <v>0</v>
      </c>
      <c r="W223" s="220"/>
      <c r="X223" s="684"/>
      <c r="Y223" s="738"/>
      <c r="Z223" s="221"/>
      <c r="AA223" s="221"/>
      <c r="AB223" s="862"/>
      <c r="AC223" s="222"/>
      <c r="AD223" s="1288"/>
      <c r="AE223" s="1300"/>
      <c r="AF223" s="1290"/>
      <c r="AG223" s="1291"/>
      <c r="AH223" s="232"/>
      <c r="AI223" s="224"/>
      <c r="AJ223" s="368"/>
      <c r="AK223" s="225"/>
      <c r="AL223" s="226">
        <v>0</v>
      </c>
      <c r="AM223" s="1326">
        <v>0</v>
      </c>
      <c r="AN223" s="1376">
        <f t="shared" si="17"/>
        <v>0</v>
      </c>
      <c r="AO223" s="733"/>
      <c r="AP223" s="586"/>
      <c r="AQ223" s="1249"/>
      <c r="AR223" s="1427"/>
      <c r="AS223" s="1428"/>
      <c r="AT223" s="1429"/>
      <c r="AU223" s="227"/>
      <c r="AV223" s="1430"/>
      <c r="AW223" s="1431"/>
      <c r="AX223" s="1432"/>
      <c r="AY223" s="235"/>
      <c r="AZ223" s="236"/>
      <c r="BA223" s="230"/>
      <c r="BB223" s="231"/>
      <c r="BC223" s="659"/>
      <c r="BD223" s="230"/>
      <c r="BE223" s="231"/>
      <c r="BF223" s="573"/>
      <c r="BG223" s="651"/>
      <c r="BH223" s="573"/>
      <c r="BI223" s="651"/>
      <c r="BJ223" s="573"/>
      <c r="BK223" s="651"/>
      <c r="BL223" s="573"/>
      <c r="BM223" s="651"/>
      <c r="BN223" s="638"/>
      <c r="BO223" s="670"/>
      <c r="BP223" s="675"/>
      <c r="BQ223" s="675"/>
      <c r="BR223" s="675"/>
      <c r="BS223" s="675"/>
      <c r="BT223" s="675"/>
      <c r="BU223" s="676"/>
      <c r="BV223" s="1377">
        <f t="shared" si="18"/>
        <v>0</v>
      </c>
    </row>
    <row r="224" spans="3:74" s="1092" customFormat="1" ht="36" customHeight="1">
      <c r="C224" s="1091"/>
      <c r="D224" s="233"/>
      <c r="E224" s="216"/>
      <c r="F224" s="1331"/>
      <c r="G224" s="217"/>
      <c r="H224" s="218"/>
      <c r="I224" s="736"/>
      <c r="J224" s="737"/>
      <c r="K224" s="1297"/>
      <c r="L224" s="1273"/>
      <c r="M224" s="1276"/>
      <c r="N224" s="832"/>
      <c r="O224" s="871"/>
      <c r="P224" s="872"/>
      <c r="Q224" s="219"/>
      <c r="R224" s="220"/>
      <c r="S224" s="660"/>
      <c r="T224" s="226">
        <v>0</v>
      </c>
      <c r="U224" s="1305">
        <v>0</v>
      </c>
      <c r="V224" s="1375">
        <f t="shared" si="16"/>
        <v>0</v>
      </c>
      <c r="W224" s="220"/>
      <c r="X224" s="684"/>
      <c r="Y224" s="738"/>
      <c r="Z224" s="221"/>
      <c r="AA224" s="221"/>
      <c r="AB224" s="862"/>
      <c r="AC224" s="222"/>
      <c r="AD224" s="1288"/>
      <c r="AE224" s="1300"/>
      <c r="AF224" s="1290"/>
      <c r="AG224" s="1291"/>
      <c r="AH224" s="232"/>
      <c r="AI224" s="224"/>
      <c r="AJ224" s="368"/>
      <c r="AK224" s="225"/>
      <c r="AL224" s="226">
        <v>0</v>
      </c>
      <c r="AM224" s="1326">
        <v>0</v>
      </c>
      <c r="AN224" s="1376">
        <f t="shared" si="17"/>
        <v>0</v>
      </c>
      <c r="AO224" s="733"/>
      <c r="AP224" s="586"/>
      <c r="AQ224" s="1249"/>
      <c r="AR224" s="1427"/>
      <c r="AS224" s="1428"/>
      <c r="AT224" s="1429"/>
      <c r="AU224" s="227"/>
      <c r="AV224" s="1430"/>
      <c r="AW224" s="1431"/>
      <c r="AX224" s="1432"/>
      <c r="AY224" s="235"/>
      <c r="AZ224" s="236"/>
      <c r="BA224" s="230"/>
      <c r="BB224" s="231"/>
      <c r="BC224" s="659"/>
      <c r="BD224" s="230"/>
      <c r="BE224" s="231"/>
      <c r="BF224" s="573"/>
      <c r="BG224" s="651"/>
      <c r="BH224" s="573"/>
      <c r="BI224" s="651"/>
      <c r="BJ224" s="573"/>
      <c r="BK224" s="651"/>
      <c r="BL224" s="573"/>
      <c r="BM224" s="651"/>
      <c r="BN224" s="638"/>
      <c r="BO224" s="670"/>
      <c r="BP224" s="675"/>
      <c r="BQ224" s="675"/>
      <c r="BR224" s="675"/>
      <c r="BS224" s="675"/>
      <c r="BT224" s="675"/>
      <c r="BU224" s="676"/>
      <c r="BV224" s="1377">
        <f t="shared" si="18"/>
        <v>0</v>
      </c>
    </row>
    <row r="225" spans="3:74" s="1092" customFormat="1" ht="36" customHeight="1">
      <c r="C225" s="1091"/>
      <c r="D225" s="233"/>
      <c r="E225" s="216"/>
      <c r="F225" s="1331"/>
      <c r="G225" s="217"/>
      <c r="H225" s="218"/>
      <c r="I225" s="736"/>
      <c r="J225" s="737"/>
      <c r="K225" s="1297"/>
      <c r="L225" s="1273"/>
      <c r="M225" s="1276"/>
      <c r="N225" s="832"/>
      <c r="O225" s="871"/>
      <c r="P225" s="872"/>
      <c r="Q225" s="219"/>
      <c r="R225" s="220"/>
      <c r="S225" s="660"/>
      <c r="T225" s="226">
        <v>0</v>
      </c>
      <c r="U225" s="1305">
        <v>0</v>
      </c>
      <c r="V225" s="1375">
        <f t="shared" si="16"/>
        <v>0</v>
      </c>
      <c r="W225" s="220"/>
      <c r="X225" s="684"/>
      <c r="Y225" s="738"/>
      <c r="Z225" s="221"/>
      <c r="AA225" s="221"/>
      <c r="AB225" s="862"/>
      <c r="AC225" s="222"/>
      <c r="AD225" s="1288"/>
      <c r="AE225" s="1300"/>
      <c r="AF225" s="1290"/>
      <c r="AG225" s="1291"/>
      <c r="AH225" s="232"/>
      <c r="AI225" s="224"/>
      <c r="AJ225" s="368"/>
      <c r="AK225" s="225"/>
      <c r="AL225" s="226">
        <v>0</v>
      </c>
      <c r="AM225" s="1326">
        <v>0</v>
      </c>
      <c r="AN225" s="1376">
        <f t="shared" si="17"/>
        <v>0</v>
      </c>
      <c r="AO225" s="733"/>
      <c r="AP225" s="586"/>
      <c r="AQ225" s="1249"/>
      <c r="AR225" s="1427"/>
      <c r="AS225" s="1428"/>
      <c r="AT225" s="1429"/>
      <c r="AU225" s="227"/>
      <c r="AV225" s="1430"/>
      <c r="AW225" s="1431"/>
      <c r="AX225" s="1432"/>
      <c r="AY225" s="235"/>
      <c r="AZ225" s="236"/>
      <c r="BA225" s="230"/>
      <c r="BB225" s="231"/>
      <c r="BC225" s="659"/>
      <c r="BD225" s="230"/>
      <c r="BE225" s="231"/>
      <c r="BF225" s="573"/>
      <c r="BG225" s="651"/>
      <c r="BH225" s="573"/>
      <c r="BI225" s="651"/>
      <c r="BJ225" s="573"/>
      <c r="BK225" s="651"/>
      <c r="BL225" s="573"/>
      <c r="BM225" s="651"/>
      <c r="BN225" s="638"/>
      <c r="BO225" s="670"/>
      <c r="BP225" s="675"/>
      <c r="BQ225" s="675"/>
      <c r="BR225" s="675"/>
      <c r="BS225" s="675"/>
      <c r="BT225" s="675"/>
      <c r="BU225" s="676"/>
      <c r="BV225" s="1377">
        <f t="shared" si="18"/>
        <v>0</v>
      </c>
    </row>
    <row r="226" spans="3:74" s="1092" customFormat="1" ht="36" customHeight="1">
      <c r="C226" s="1091"/>
      <c r="D226" s="233"/>
      <c r="E226" s="216"/>
      <c r="F226" s="1331"/>
      <c r="G226" s="217"/>
      <c r="H226" s="218"/>
      <c r="I226" s="736"/>
      <c r="J226" s="737"/>
      <c r="K226" s="1297"/>
      <c r="L226" s="1273"/>
      <c r="M226" s="1276"/>
      <c r="N226" s="832"/>
      <c r="O226" s="871"/>
      <c r="P226" s="872"/>
      <c r="Q226" s="219"/>
      <c r="R226" s="220"/>
      <c r="S226" s="660"/>
      <c r="T226" s="226">
        <v>0</v>
      </c>
      <c r="U226" s="1305">
        <v>0</v>
      </c>
      <c r="V226" s="1375">
        <f t="shared" si="16"/>
        <v>0</v>
      </c>
      <c r="W226" s="220"/>
      <c r="X226" s="684"/>
      <c r="Y226" s="738"/>
      <c r="Z226" s="221"/>
      <c r="AA226" s="221"/>
      <c r="AB226" s="862"/>
      <c r="AC226" s="222"/>
      <c r="AD226" s="1288"/>
      <c r="AE226" s="1300"/>
      <c r="AF226" s="1290"/>
      <c r="AG226" s="1291"/>
      <c r="AH226" s="232"/>
      <c r="AI226" s="224"/>
      <c r="AJ226" s="368"/>
      <c r="AK226" s="225"/>
      <c r="AL226" s="226">
        <v>0</v>
      </c>
      <c r="AM226" s="1326">
        <v>0</v>
      </c>
      <c r="AN226" s="1376">
        <f t="shared" si="17"/>
        <v>0</v>
      </c>
      <c r="AO226" s="733"/>
      <c r="AP226" s="586"/>
      <c r="AQ226" s="1249"/>
      <c r="AR226" s="1427"/>
      <c r="AS226" s="1428"/>
      <c r="AT226" s="1429"/>
      <c r="AU226" s="227"/>
      <c r="AV226" s="1430"/>
      <c r="AW226" s="1431"/>
      <c r="AX226" s="1432"/>
      <c r="AY226" s="235"/>
      <c r="AZ226" s="236"/>
      <c r="BA226" s="230"/>
      <c r="BB226" s="231"/>
      <c r="BC226" s="659"/>
      <c r="BD226" s="230"/>
      <c r="BE226" s="231"/>
      <c r="BF226" s="573"/>
      <c r="BG226" s="651"/>
      <c r="BH226" s="573"/>
      <c r="BI226" s="651"/>
      <c r="BJ226" s="573"/>
      <c r="BK226" s="651"/>
      <c r="BL226" s="573"/>
      <c r="BM226" s="651"/>
      <c r="BN226" s="638"/>
      <c r="BO226" s="670"/>
      <c r="BP226" s="675"/>
      <c r="BQ226" s="675"/>
      <c r="BR226" s="675"/>
      <c r="BS226" s="675"/>
      <c r="BT226" s="675"/>
      <c r="BU226" s="676"/>
      <c r="BV226" s="1377">
        <f t="shared" si="18"/>
        <v>0</v>
      </c>
    </row>
    <row r="227" spans="3:74" s="1092" customFormat="1" ht="36" customHeight="1">
      <c r="C227" s="1091"/>
      <c r="D227" s="233"/>
      <c r="E227" s="216"/>
      <c r="F227" s="1331"/>
      <c r="G227" s="217"/>
      <c r="H227" s="218"/>
      <c r="I227" s="736"/>
      <c r="J227" s="737"/>
      <c r="K227" s="1297"/>
      <c r="L227" s="1273"/>
      <c r="M227" s="1276"/>
      <c r="N227" s="832"/>
      <c r="O227" s="871"/>
      <c r="P227" s="872"/>
      <c r="Q227" s="219"/>
      <c r="R227" s="220"/>
      <c r="S227" s="660"/>
      <c r="T227" s="226">
        <v>0</v>
      </c>
      <c r="U227" s="1305">
        <v>0</v>
      </c>
      <c r="V227" s="1375">
        <f t="shared" si="16"/>
        <v>0</v>
      </c>
      <c r="W227" s="220"/>
      <c r="X227" s="684"/>
      <c r="Y227" s="738"/>
      <c r="Z227" s="221"/>
      <c r="AA227" s="221"/>
      <c r="AB227" s="862"/>
      <c r="AC227" s="222"/>
      <c r="AD227" s="1288"/>
      <c r="AE227" s="1300"/>
      <c r="AF227" s="1290"/>
      <c r="AG227" s="1291"/>
      <c r="AH227" s="232"/>
      <c r="AI227" s="224"/>
      <c r="AJ227" s="368"/>
      <c r="AK227" s="225"/>
      <c r="AL227" s="226">
        <v>0</v>
      </c>
      <c r="AM227" s="1326">
        <v>0</v>
      </c>
      <c r="AN227" s="1376">
        <f t="shared" si="17"/>
        <v>0</v>
      </c>
      <c r="AO227" s="733"/>
      <c r="AP227" s="586"/>
      <c r="AQ227" s="1249"/>
      <c r="AR227" s="1427"/>
      <c r="AS227" s="1428"/>
      <c r="AT227" s="1429"/>
      <c r="AU227" s="227"/>
      <c r="AV227" s="1430"/>
      <c r="AW227" s="1431"/>
      <c r="AX227" s="1432"/>
      <c r="AY227" s="235"/>
      <c r="AZ227" s="236"/>
      <c r="BA227" s="230"/>
      <c r="BB227" s="231"/>
      <c r="BC227" s="659"/>
      <c r="BD227" s="230"/>
      <c r="BE227" s="231"/>
      <c r="BF227" s="573"/>
      <c r="BG227" s="651"/>
      <c r="BH227" s="573"/>
      <c r="BI227" s="651"/>
      <c r="BJ227" s="573"/>
      <c r="BK227" s="651"/>
      <c r="BL227" s="573"/>
      <c r="BM227" s="651"/>
      <c r="BN227" s="638"/>
      <c r="BO227" s="670"/>
      <c r="BP227" s="675"/>
      <c r="BQ227" s="675"/>
      <c r="BR227" s="675"/>
      <c r="BS227" s="675"/>
      <c r="BT227" s="675"/>
      <c r="BU227" s="676"/>
      <c r="BV227" s="1377">
        <f t="shared" si="18"/>
        <v>0</v>
      </c>
    </row>
    <row r="228" spans="3:74" s="1092" customFormat="1" ht="36" customHeight="1">
      <c r="C228" s="1091"/>
      <c r="D228" s="233"/>
      <c r="E228" s="216"/>
      <c r="F228" s="1331"/>
      <c r="G228" s="217"/>
      <c r="H228" s="218"/>
      <c r="I228" s="736"/>
      <c r="J228" s="737"/>
      <c r="K228" s="1297"/>
      <c r="L228" s="1273"/>
      <c r="M228" s="1276"/>
      <c r="N228" s="832"/>
      <c r="O228" s="871"/>
      <c r="P228" s="872"/>
      <c r="Q228" s="219"/>
      <c r="R228" s="220"/>
      <c r="S228" s="660"/>
      <c r="T228" s="226">
        <v>0</v>
      </c>
      <c r="U228" s="1305">
        <v>0</v>
      </c>
      <c r="V228" s="1375">
        <f t="shared" si="16"/>
        <v>0</v>
      </c>
      <c r="W228" s="220"/>
      <c r="X228" s="684"/>
      <c r="Y228" s="738"/>
      <c r="Z228" s="221"/>
      <c r="AA228" s="221"/>
      <c r="AB228" s="862"/>
      <c r="AC228" s="222"/>
      <c r="AD228" s="1288"/>
      <c r="AE228" s="1300"/>
      <c r="AF228" s="1290"/>
      <c r="AG228" s="1291"/>
      <c r="AH228" s="232"/>
      <c r="AI228" s="224"/>
      <c r="AJ228" s="368"/>
      <c r="AK228" s="225"/>
      <c r="AL228" s="226">
        <v>0</v>
      </c>
      <c r="AM228" s="1326">
        <v>0</v>
      </c>
      <c r="AN228" s="1376">
        <f t="shared" si="17"/>
        <v>0</v>
      </c>
      <c r="AO228" s="733"/>
      <c r="AP228" s="586"/>
      <c r="AQ228" s="1249"/>
      <c r="AR228" s="1427"/>
      <c r="AS228" s="1428"/>
      <c r="AT228" s="1429"/>
      <c r="AU228" s="227"/>
      <c r="AV228" s="1430"/>
      <c r="AW228" s="1431"/>
      <c r="AX228" s="1432"/>
      <c r="AY228" s="235"/>
      <c r="AZ228" s="236"/>
      <c r="BA228" s="230"/>
      <c r="BB228" s="231"/>
      <c r="BC228" s="659"/>
      <c r="BD228" s="230"/>
      <c r="BE228" s="231"/>
      <c r="BF228" s="573"/>
      <c r="BG228" s="651"/>
      <c r="BH228" s="573"/>
      <c r="BI228" s="651"/>
      <c r="BJ228" s="573"/>
      <c r="BK228" s="651"/>
      <c r="BL228" s="573"/>
      <c r="BM228" s="651"/>
      <c r="BN228" s="638"/>
      <c r="BO228" s="670"/>
      <c r="BP228" s="675"/>
      <c r="BQ228" s="675"/>
      <c r="BR228" s="675"/>
      <c r="BS228" s="675"/>
      <c r="BT228" s="675"/>
      <c r="BU228" s="676"/>
      <c r="BV228" s="1377">
        <f t="shared" si="18"/>
        <v>0</v>
      </c>
    </row>
    <row r="229" spans="3:74" s="1092" customFormat="1" ht="36" customHeight="1">
      <c r="C229" s="1091"/>
      <c r="D229" s="233"/>
      <c r="E229" s="216"/>
      <c r="F229" s="1331"/>
      <c r="G229" s="217"/>
      <c r="H229" s="218"/>
      <c r="I229" s="736"/>
      <c r="J229" s="737"/>
      <c r="K229" s="1297"/>
      <c r="L229" s="1273"/>
      <c r="M229" s="1276"/>
      <c r="N229" s="832"/>
      <c r="O229" s="871"/>
      <c r="P229" s="872"/>
      <c r="Q229" s="219"/>
      <c r="R229" s="220"/>
      <c r="S229" s="660"/>
      <c r="T229" s="226">
        <v>0</v>
      </c>
      <c r="U229" s="1305">
        <v>0</v>
      </c>
      <c r="V229" s="1375">
        <f t="shared" si="16"/>
        <v>0</v>
      </c>
      <c r="W229" s="220"/>
      <c r="X229" s="684"/>
      <c r="Y229" s="738"/>
      <c r="Z229" s="221"/>
      <c r="AA229" s="221"/>
      <c r="AB229" s="862"/>
      <c r="AC229" s="222"/>
      <c r="AD229" s="1288"/>
      <c r="AE229" s="1300"/>
      <c r="AF229" s="1290"/>
      <c r="AG229" s="1291"/>
      <c r="AH229" s="232"/>
      <c r="AI229" s="224"/>
      <c r="AJ229" s="368"/>
      <c r="AK229" s="225"/>
      <c r="AL229" s="226">
        <v>0</v>
      </c>
      <c r="AM229" s="1326">
        <v>0</v>
      </c>
      <c r="AN229" s="1376">
        <f t="shared" si="17"/>
        <v>0</v>
      </c>
      <c r="AO229" s="733"/>
      <c r="AP229" s="586"/>
      <c r="AQ229" s="1249"/>
      <c r="AR229" s="1427"/>
      <c r="AS229" s="1428"/>
      <c r="AT229" s="1429"/>
      <c r="AU229" s="227"/>
      <c r="AV229" s="1430"/>
      <c r="AW229" s="1431"/>
      <c r="AX229" s="1432"/>
      <c r="AY229" s="235"/>
      <c r="AZ229" s="236"/>
      <c r="BA229" s="230"/>
      <c r="BB229" s="231"/>
      <c r="BC229" s="659"/>
      <c r="BD229" s="230"/>
      <c r="BE229" s="231"/>
      <c r="BF229" s="573"/>
      <c r="BG229" s="651"/>
      <c r="BH229" s="573"/>
      <c r="BI229" s="651"/>
      <c r="BJ229" s="573"/>
      <c r="BK229" s="651"/>
      <c r="BL229" s="573"/>
      <c r="BM229" s="651"/>
      <c r="BN229" s="638"/>
      <c r="BO229" s="670"/>
      <c r="BP229" s="675"/>
      <c r="BQ229" s="675"/>
      <c r="BR229" s="675"/>
      <c r="BS229" s="675"/>
      <c r="BT229" s="675"/>
      <c r="BU229" s="676"/>
      <c r="BV229" s="1377">
        <f t="shared" si="18"/>
        <v>0</v>
      </c>
    </row>
    <row r="230" spans="3:74" s="1092" customFormat="1" ht="36" customHeight="1">
      <c r="C230" s="1091"/>
      <c r="D230" s="233"/>
      <c r="E230" s="216"/>
      <c r="F230" s="1331"/>
      <c r="G230" s="217"/>
      <c r="H230" s="218"/>
      <c r="I230" s="736"/>
      <c r="J230" s="737"/>
      <c r="K230" s="1297"/>
      <c r="L230" s="1273"/>
      <c r="M230" s="1276"/>
      <c r="N230" s="832"/>
      <c r="O230" s="871"/>
      <c r="P230" s="872"/>
      <c r="Q230" s="219"/>
      <c r="R230" s="220"/>
      <c r="S230" s="660"/>
      <c r="T230" s="226">
        <v>0</v>
      </c>
      <c r="U230" s="1305">
        <v>0</v>
      </c>
      <c r="V230" s="1375">
        <f t="shared" si="16"/>
        <v>0</v>
      </c>
      <c r="W230" s="220"/>
      <c r="X230" s="684"/>
      <c r="Y230" s="738"/>
      <c r="Z230" s="221"/>
      <c r="AA230" s="221"/>
      <c r="AB230" s="862"/>
      <c r="AC230" s="222"/>
      <c r="AD230" s="1288"/>
      <c r="AE230" s="1300"/>
      <c r="AF230" s="1290"/>
      <c r="AG230" s="1291"/>
      <c r="AH230" s="232"/>
      <c r="AI230" s="224"/>
      <c r="AJ230" s="368"/>
      <c r="AK230" s="225"/>
      <c r="AL230" s="226">
        <v>0</v>
      </c>
      <c r="AM230" s="1326">
        <v>0</v>
      </c>
      <c r="AN230" s="1376">
        <f t="shared" si="17"/>
        <v>0</v>
      </c>
      <c r="AO230" s="733"/>
      <c r="AP230" s="586"/>
      <c r="AQ230" s="1249"/>
      <c r="AR230" s="1427"/>
      <c r="AS230" s="1428"/>
      <c r="AT230" s="1429"/>
      <c r="AU230" s="227"/>
      <c r="AV230" s="1430"/>
      <c r="AW230" s="1431"/>
      <c r="AX230" s="1432"/>
      <c r="AY230" s="235"/>
      <c r="AZ230" s="236"/>
      <c r="BA230" s="230"/>
      <c r="BB230" s="231"/>
      <c r="BC230" s="659"/>
      <c r="BD230" s="230"/>
      <c r="BE230" s="231"/>
      <c r="BF230" s="573"/>
      <c r="BG230" s="651"/>
      <c r="BH230" s="573"/>
      <c r="BI230" s="651"/>
      <c r="BJ230" s="573"/>
      <c r="BK230" s="651"/>
      <c r="BL230" s="573"/>
      <c r="BM230" s="651"/>
      <c r="BN230" s="638"/>
      <c r="BO230" s="670"/>
      <c r="BP230" s="675"/>
      <c r="BQ230" s="675"/>
      <c r="BR230" s="675"/>
      <c r="BS230" s="675"/>
      <c r="BT230" s="675"/>
      <c r="BU230" s="676"/>
      <c r="BV230" s="1377">
        <f t="shared" si="18"/>
        <v>0</v>
      </c>
    </row>
    <row r="231" spans="3:74" s="1092" customFormat="1" ht="36" customHeight="1">
      <c r="C231" s="1091"/>
      <c r="D231" s="233"/>
      <c r="E231" s="216"/>
      <c r="F231" s="1331"/>
      <c r="G231" s="217"/>
      <c r="H231" s="218"/>
      <c r="I231" s="736"/>
      <c r="J231" s="737"/>
      <c r="K231" s="1297"/>
      <c r="L231" s="1273"/>
      <c r="M231" s="1276"/>
      <c r="N231" s="832"/>
      <c r="O231" s="871"/>
      <c r="P231" s="872"/>
      <c r="Q231" s="219"/>
      <c r="R231" s="220"/>
      <c r="S231" s="660"/>
      <c r="T231" s="226">
        <v>0</v>
      </c>
      <c r="U231" s="1305">
        <v>0</v>
      </c>
      <c r="V231" s="1375">
        <f t="shared" si="16"/>
        <v>0</v>
      </c>
      <c r="W231" s="220"/>
      <c r="X231" s="684"/>
      <c r="Y231" s="738"/>
      <c r="Z231" s="221"/>
      <c r="AA231" s="221"/>
      <c r="AB231" s="862"/>
      <c r="AC231" s="222"/>
      <c r="AD231" s="1288"/>
      <c r="AE231" s="1300"/>
      <c r="AF231" s="1290"/>
      <c r="AG231" s="1291"/>
      <c r="AH231" s="232"/>
      <c r="AI231" s="224"/>
      <c r="AJ231" s="368"/>
      <c r="AK231" s="225"/>
      <c r="AL231" s="226">
        <v>0</v>
      </c>
      <c r="AM231" s="1326">
        <v>0</v>
      </c>
      <c r="AN231" s="1376">
        <f t="shared" si="17"/>
        <v>0</v>
      </c>
      <c r="AO231" s="733"/>
      <c r="AP231" s="586"/>
      <c r="AQ231" s="1249"/>
      <c r="AR231" s="1427"/>
      <c r="AS231" s="1428"/>
      <c r="AT231" s="1429"/>
      <c r="AU231" s="227"/>
      <c r="AV231" s="1430"/>
      <c r="AW231" s="1431"/>
      <c r="AX231" s="1432"/>
      <c r="AY231" s="235"/>
      <c r="AZ231" s="236"/>
      <c r="BA231" s="230"/>
      <c r="BB231" s="231"/>
      <c r="BC231" s="659"/>
      <c r="BD231" s="230"/>
      <c r="BE231" s="231"/>
      <c r="BF231" s="573"/>
      <c r="BG231" s="651"/>
      <c r="BH231" s="573"/>
      <c r="BI231" s="651"/>
      <c r="BJ231" s="573"/>
      <c r="BK231" s="651"/>
      <c r="BL231" s="573"/>
      <c r="BM231" s="651"/>
      <c r="BN231" s="638"/>
      <c r="BO231" s="670"/>
      <c r="BP231" s="675"/>
      <c r="BQ231" s="675"/>
      <c r="BR231" s="675"/>
      <c r="BS231" s="675"/>
      <c r="BT231" s="675"/>
      <c r="BU231" s="676"/>
      <c r="BV231" s="1377">
        <f t="shared" si="18"/>
        <v>0</v>
      </c>
    </row>
    <row r="232" spans="3:74" s="1092" customFormat="1" ht="36" customHeight="1">
      <c r="C232" s="1091"/>
      <c r="D232" s="233"/>
      <c r="E232" s="216"/>
      <c r="F232" s="1331"/>
      <c r="G232" s="217"/>
      <c r="H232" s="218"/>
      <c r="I232" s="736"/>
      <c r="J232" s="737"/>
      <c r="K232" s="1297"/>
      <c r="L232" s="1273"/>
      <c r="M232" s="1276"/>
      <c r="N232" s="832"/>
      <c r="O232" s="871"/>
      <c r="P232" s="872"/>
      <c r="Q232" s="219"/>
      <c r="R232" s="220"/>
      <c r="S232" s="660"/>
      <c r="T232" s="226">
        <v>0</v>
      </c>
      <c r="U232" s="1305">
        <v>0</v>
      </c>
      <c r="V232" s="1375">
        <f t="shared" si="16"/>
        <v>0</v>
      </c>
      <c r="W232" s="220"/>
      <c r="X232" s="684"/>
      <c r="Y232" s="738"/>
      <c r="Z232" s="221"/>
      <c r="AA232" s="221"/>
      <c r="AB232" s="862"/>
      <c r="AC232" s="222"/>
      <c r="AD232" s="1288"/>
      <c r="AE232" s="1300"/>
      <c r="AF232" s="1290"/>
      <c r="AG232" s="1291"/>
      <c r="AH232" s="232"/>
      <c r="AI232" s="224"/>
      <c r="AJ232" s="368"/>
      <c r="AK232" s="225"/>
      <c r="AL232" s="226">
        <v>0</v>
      </c>
      <c r="AM232" s="1326">
        <v>0</v>
      </c>
      <c r="AN232" s="1376">
        <f t="shared" si="17"/>
        <v>0</v>
      </c>
      <c r="AO232" s="733"/>
      <c r="AP232" s="586"/>
      <c r="AQ232" s="1249"/>
      <c r="AR232" s="1427"/>
      <c r="AS232" s="1428"/>
      <c r="AT232" s="1429"/>
      <c r="AU232" s="227"/>
      <c r="AV232" s="1430"/>
      <c r="AW232" s="1431"/>
      <c r="AX232" s="1432"/>
      <c r="AY232" s="235"/>
      <c r="AZ232" s="236"/>
      <c r="BA232" s="230"/>
      <c r="BB232" s="231"/>
      <c r="BC232" s="659"/>
      <c r="BD232" s="230"/>
      <c r="BE232" s="231"/>
      <c r="BF232" s="573"/>
      <c r="BG232" s="651"/>
      <c r="BH232" s="573"/>
      <c r="BI232" s="651"/>
      <c r="BJ232" s="573"/>
      <c r="BK232" s="651"/>
      <c r="BL232" s="573"/>
      <c r="BM232" s="651"/>
      <c r="BN232" s="638"/>
      <c r="BO232" s="670"/>
      <c r="BP232" s="675"/>
      <c r="BQ232" s="675"/>
      <c r="BR232" s="675"/>
      <c r="BS232" s="675"/>
      <c r="BT232" s="675"/>
      <c r="BU232" s="676"/>
      <c r="BV232" s="1377">
        <f t="shared" si="18"/>
        <v>0</v>
      </c>
    </row>
    <row r="233" spans="3:74" s="1092" customFormat="1" ht="36" customHeight="1">
      <c r="C233" s="1091"/>
      <c r="D233" s="233"/>
      <c r="E233" s="216"/>
      <c r="F233" s="1331"/>
      <c r="G233" s="217"/>
      <c r="H233" s="218"/>
      <c r="I233" s="736"/>
      <c r="J233" s="737"/>
      <c r="K233" s="1297"/>
      <c r="L233" s="1273"/>
      <c r="M233" s="1276"/>
      <c r="N233" s="832"/>
      <c r="O233" s="871"/>
      <c r="P233" s="872"/>
      <c r="Q233" s="219"/>
      <c r="R233" s="220"/>
      <c r="S233" s="660"/>
      <c r="T233" s="226">
        <v>0</v>
      </c>
      <c r="U233" s="1305">
        <v>0</v>
      </c>
      <c r="V233" s="1375">
        <f t="shared" si="16"/>
        <v>0</v>
      </c>
      <c r="W233" s="220"/>
      <c r="X233" s="684"/>
      <c r="Y233" s="738"/>
      <c r="Z233" s="221"/>
      <c r="AA233" s="221"/>
      <c r="AB233" s="862"/>
      <c r="AC233" s="222"/>
      <c r="AD233" s="1288"/>
      <c r="AE233" s="1300"/>
      <c r="AF233" s="1290"/>
      <c r="AG233" s="1291"/>
      <c r="AH233" s="232"/>
      <c r="AI233" s="224"/>
      <c r="AJ233" s="368"/>
      <c r="AK233" s="225"/>
      <c r="AL233" s="226">
        <v>0</v>
      </c>
      <c r="AM233" s="1326">
        <v>0</v>
      </c>
      <c r="AN233" s="1376">
        <f t="shared" si="17"/>
        <v>0</v>
      </c>
      <c r="AO233" s="733"/>
      <c r="AP233" s="586"/>
      <c r="AQ233" s="1249"/>
      <c r="AR233" s="1427"/>
      <c r="AS233" s="1428"/>
      <c r="AT233" s="1429"/>
      <c r="AU233" s="227"/>
      <c r="AV233" s="1430"/>
      <c r="AW233" s="1431"/>
      <c r="AX233" s="1432"/>
      <c r="AY233" s="235"/>
      <c r="AZ233" s="236"/>
      <c r="BA233" s="230"/>
      <c r="BB233" s="231"/>
      <c r="BC233" s="659"/>
      <c r="BD233" s="230"/>
      <c r="BE233" s="231"/>
      <c r="BF233" s="573"/>
      <c r="BG233" s="651"/>
      <c r="BH233" s="573"/>
      <c r="BI233" s="651"/>
      <c r="BJ233" s="573"/>
      <c r="BK233" s="651"/>
      <c r="BL233" s="573"/>
      <c r="BM233" s="651"/>
      <c r="BN233" s="638"/>
      <c r="BO233" s="670"/>
      <c r="BP233" s="675"/>
      <c r="BQ233" s="675"/>
      <c r="BR233" s="675"/>
      <c r="BS233" s="675"/>
      <c r="BT233" s="675"/>
      <c r="BU233" s="676"/>
      <c r="BV233" s="1377">
        <f t="shared" si="18"/>
        <v>0</v>
      </c>
    </row>
    <row r="234" spans="3:74" s="1092" customFormat="1" ht="36" customHeight="1">
      <c r="C234" s="1091"/>
      <c r="D234" s="233"/>
      <c r="E234" s="216"/>
      <c r="F234" s="1331"/>
      <c r="G234" s="217"/>
      <c r="H234" s="218"/>
      <c r="I234" s="736"/>
      <c r="J234" s="737"/>
      <c r="K234" s="1297"/>
      <c r="L234" s="1273"/>
      <c r="M234" s="1276"/>
      <c r="N234" s="832"/>
      <c r="O234" s="871"/>
      <c r="P234" s="872"/>
      <c r="Q234" s="219"/>
      <c r="R234" s="220"/>
      <c r="S234" s="660"/>
      <c r="T234" s="226">
        <v>0</v>
      </c>
      <c r="U234" s="1305">
        <v>0</v>
      </c>
      <c r="V234" s="1375">
        <f t="shared" si="16"/>
        <v>0</v>
      </c>
      <c r="W234" s="220"/>
      <c r="X234" s="684"/>
      <c r="Y234" s="738"/>
      <c r="Z234" s="221"/>
      <c r="AA234" s="221"/>
      <c r="AB234" s="862"/>
      <c r="AC234" s="222"/>
      <c r="AD234" s="1288"/>
      <c r="AE234" s="1300"/>
      <c r="AF234" s="1290"/>
      <c r="AG234" s="1291"/>
      <c r="AH234" s="232"/>
      <c r="AI234" s="224"/>
      <c r="AJ234" s="368"/>
      <c r="AK234" s="225"/>
      <c r="AL234" s="226">
        <v>0</v>
      </c>
      <c r="AM234" s="1326">
        <v>0</v>
      </c>
      <c r="AN234" s="1376">
        <f t="shared" si="17"/>
        <v>0</v>
      </c>
      <c r="AO234" s="733"/>
      <c r="AP234" s="586"/>
      <c r="AQ234" s="1249"/>
      <c r="AR234" s="1427"/>
      <c r="AS234" s="1428"/>
      <c r="AT234" s="1429"/>
      <c r="AU234" s="227"/>
      <c r="AV234" s="1430"/>
      <c r="AW234" s="1431"/>
      <c r="AX234" s="1432"/>
      <c r="AY234" s="235"/>
      <c r="AZ234" s="236"/>
      <c r="BA234" s="230"/>
      <c r="BB234" s="231"/>
      <c r="BC234" s="659"/>
      <c r="BD234" s="230"/>
      <c r="BE234" s="231"/>
      <c r="BF234" s="573"/>
      <c r="BG234" s="651"/>
      <c r="BH234" s="573"/>
      <c r="BI234" s="651"/>
      <c r="BJ234" s="573"/>
      <c r="BK234" s="651"/>
      <c r="BL234" s="573"/>
      <c r="BM234" s="651"/>
      <c r="BN234" s="638"/>
      <c r="BO234" s="670"/>
      <c r="BP234" s="675"/>
      <c r="BQ234" s="675"/>
      <c r="BR234" s="675"/>
      <c r="BS234" s="675"/>
      <c r="BT234" s="675"/>
      <c r="BU234" s="676"/>
      <c r="BV234" s="1377">
        <f t="shared" si="18"/>
        <v>0</v>
      </c>
    </row>
    <row r="235" spans="3:74" s="1092" customFormat="1" ht="36" customHeight="1">
      <c r="C235" s="1091"/>
      <c r="D235" s="233"/>
      <c r="E235" s="216"/>
      <c r="F235" s="1331"/>
      <c r="G235" s="217"/>
      <c r="H235" s="218"/>
      <c r="I235" s="736"/>
      <c r="J235" s="737"/>
      <c r="K235" s="1297"/>
      <c r="L235" s="1273"/>
      <c r="M235" s="1276"/>
      <c r="N235" s="832"/>
      <c r="O235" s="871"/>
      <c r="P235" s="872"/>
      <c r="Q235" s="219"/>
      <c r="R235" s="220"/>
      <c r="S235" s="660"/>
      <c r="T235" s="226">
        <v>0</v>
      </c>
      <c r="U235" s="1305">
        <v>0</v>
      </c>
      <c r="V235" s="1375">
        <f t="shared" si="16"/>
        <v>0</v>
      </c>
      <c r="W235" s="220"/>
      <c r="X235" s="684"/>
      <c r="Y235" s="738"/>
      <c r="Z235" s="221"/>
      <c r="AA235" s="221"/>
      <c r="AB235" s="862"/>
      <c r="AC235" s="222"/>
      <c r="AD235" s="1288"/>
      <c r="AE235" s="1300"/>
      <c r="AF235" s="1290"/>
      <c r="AG235" s="1291"/>
      <c r="AH235" s="232"/>
      <c r="AI235" s="224"/>
      <c r="AJ235" s="368"/>
      <c r="AK235" s="225"/>
      <c r="AL235" s="226">
        <v>0</v>
      </c>
      <c r="AM235" s="1326">
        <v>0</v>
      </c>
      <c r="AN235" s="1376">
        <f t="shared" si="17"/>
        <v>0</v>
      </c>
      <c r="AO235" s="733"/>
      <c r="AP235" s="586"/>
      <c r="AQ235" s="1249"/>
      <c r="AR235" s="1427"/>
      <c r="AS235" s="1428"/>
      <c r="AT235" s="1429"/>
      <c r="AU235" s="227"/>
      <c r="AV235" s="1430"/>
      <c r="AW235" s="1431"/>
      <c r="AX235" s="1432"/>
      <c r="AY235" s="235"/>
      <c r="AZ235" s="236"/>
      <c r="BA235" s="230"/>
      <c r="BB235" s="231"/>
      <c r="BC235" s="659"/>
      <c r="BD235" s="230"/>
      <c r="BE235" s="231"/>
      <c r="BF235" s="573"/>
      <c r="BG235" s="651"/>
      <c r="BH235" s="573"/>
      <c r="BI235" s="651"/>
      <c r="BJ235" s="573"/>
      <c r="BK235" s="651"/>
      <c r="BL235" s="573"/>
      <c r="BM235" s="651"/>
      <c r="BN235" s="638"/>
      <c r="BO235" s="670"/>
      <c r="BP235" s="675"/>
      <c r="BQ235" s="675"/>
      <c r="BR235" s="675"/>
      <c r="BS235" s="675"/>
      <c r="BT235" s="675"/>
      <c r="BU235" s="676"/>
      <c r="BV235" s="1377">
        <f t="shared" si="18"/>
        <v>0</v>
      </c>
    </row>
    <row r="236" spans="3:74" s="1092" customFormat="1" ht="36" customHeight="1">
      <c r="C236" s="1091"/>
      <c r="D236" s="233"/>
      <c r="E236" s="216"/>
      <c r="F236" s="1331"/>
      <c r="G236" s="217"/>
      <c r="H236" s="218"/>
      <c r="I236" s="736"/>
      <c r="J236" s="737"/>
      <c r="K236" s="1297"/>
      <c r="L236" s="1273"/>
      <c r="M236" s="1276"/>
      <c r="N236" s="832"/>
      <c r="O236" s="871"/>
      <c r="P236" s="872"/>
      <c r="Q236" s="219"/>
      <c r="R236" s="220"/>
      <c r="S236" s="660"/>
      <c r="T236" s="226">
        <v>0</v>
      </c>
      <c r="U236" s="1305">
        <v>0</v>
      </c>
      <c r="V236" s="1375">
        <f t="shared" si="16"/>
        <v>0</v>
      </c>
      <c r="W236" s="220"/>
      <c r="X236" s="684"/>
      <c r="Y236" s="738"/>
      <c r="Z236" s="221"/>
      <c r="AA236" s="221"/>
      <c r="AB236" s="862"/>
      <c r="AC236" s="222"/>
      <c r="AD236" s="1288"/>
      <c r="AE236" s="1300"/>
      <c r="AF236" s="1290"/>
      <c r="AG236" s="1291"/>
      <c r="AH236" s="232"/>
      <c r="AI236" s="224"/>
      <c r="AJ236" s="368"/>
      <c r="AK236" s="225"/>
      <c r="AL236" s="226">
        <v>0</v>
      </c>
      <c r="AM236" s="1326">
        <v>0</v>
      </c>
      <c r="AN236" s="1376">
        <f t="shared" si="17"/>
        <v>0</v>
      </c>
      <c r="AO236" s="733"/>
      <c r="AP236" s="586"/>
      <c r="AQ236" s="1249"/>
      <c r="AR236" s="1427"/>
      <c r="AS236" s="1428"/>
      <c r="AT236" s="1429"/>
      <c r="AU236" s="227"/>
      <c r="AV236" s="1430"/>
      <c r="AW236" s="1431"/>
      <c r="AX236" s="1432"/>
      <c r="AY236" s="235"/>
      <c r="AZ236" s="236"/>
      <c r="BA236" s="230"/>
      <c r="BB236" s="231"/>
      <c r="BC236" s="659"/>
      <c r="BD236" s="230"/>
      <c r="BE236" s="231"/>
      <c r="BF236" s="573"/>
      <c r="BG236" s="651"/>
      <c r="BH236" s="573"/>
      <c r="BI236" s="651"/>
      <c r="BJ236" s="573"/>
      <c r="BK236" s="651"/>
      <c r="BL236" s="573"/>
      <c r="BM236" s="651"/>
      <c r="BN236" s="638"/>
      <c r="BO236" s="670"/>
      <c r="BP236" s="675"/>
      <c r="BQ236" s="675"/>
      <c r="BR236" s="675"/>
      <c r="BS236" s="675"/>
      <c r="BT236" s="675"/>
      <c r="BU236" s="676"/>
      <c r="BV236" s="1377">
        <f t="shared" si="18"/>
        <v>0</v>
      </c>
    </row>
    <row r="237" spans="3:74" s="1092" customFormat="1" ht="36" customHeight="1">
      <c r="C237" s="1091"/>
      <c r="D237" s="233"/>
      <c r="E237" s="216"/>
      <c r="F237" s="1331"/>
      <c r="G237" s="217"/>
      <c r="H237" s="218"/>
      <c r="I237" s="736"/>
      <c r="J237" s="737"/>
      <c r="K237" s="1297"/>
      <c r="L237" s="1273"/>
      <c r="M237" s="1276"/>
      <c r="N237" s="832"/>
      <c r="O237" s="871"/>
      <c r="P237" s="872"/>
      <c r="Q237" s="219"/>
      <c r="R237" s="220"/>
      <c r="S237" s="660"/>
      <c r="T237" s="226">
        <v>0</v>
      </c>
      <c r="U237" s="1305">
        <v>0</v>
      </c>
      <c r="V237" s="1375">
        <f t="shared" si="16"/>
        <v>0</v>
      </c>
      <c r="W237" s="220"/>
      <c r="X237" s="684"/>
      <c r="Y237" s="738"/>
      <c r="Z237" s="221"/>
      <c r="AA237" s="221"/>
      <c r="AB237" s="862"/>
      <c r="AC237" s="222"/>
      <c r="AD237" s="1288"/>
      <c r="AE237" s="1300"/>
      <c r="AF237" s="1290"/>
      <c r="AG237" s="1291"/>
      <c r="AH237" s="232"/>
      <c r="AI237" s="224"/>
      <c r="AJ237" s="368"/>
      <c r="AK237" s="225"/>
      <c r="AL237" s="226">
        <v>0</v>
      </c>
      <c r="AM237" s="1326">
        <v>0</v>
      </c>
      <c r="AN237" s="1376">
        <f t="shared" si="17"/>
        <v>0</v>
      </c>
      <c r="AO237" s="733"/>
      <c r="AP237" s="586"/>
      <c r="AQ237" s="1249"/>
      <c r="AR237" s="1427"/>
      <c r="AS237" s="1428"/>
      <c r="AT237" s="1429"/>
      <c r="AU237" s="227"/>
      <c r="AV237" s="1430"/>
      <c r="AW237" s="1431"/>
      <c r="AX237" s="1432"/>
      <c r="AY237" s="235"/>
      <c r="AZ237" s="236"/>
      <c r="BA237" s="230"/>
      <c r="BB237" s="231"/>
      <c r="BC237" s="659"/>
      <c r="BD237" s="230"/>
      <c r="BE237" s="231"/>
      <c r="BF237" s="573"/>
      <c r="BG237" s="651"/>
      <c r="BH237" s="573"/>
      <c r="BI237" s="651"/>
      <c r="BJ237" s="573"/>
      <c r="BK237" s="651"/>
      <c r="BL237" s="573"/>
      <c r="BM237" s="651"/>
      <c r="BN237" s="638"/>
      <c r="BO237" s="670"/>
      <c r="BP237" s="675"/>
      <c r="BQ237" s="675"/>
      <c r="BR237" s="675"/>
      <c r="BS237" s="675"/>
      <c r="BT237" s="675"/>
      <c r="BU237" s="676"/>
      <c r="BV237" s="1377">
        <f t="shared" si="18"/>
        <v>0</v>
      </c>
    </row>
    <row r="238" spans="3:74" s="1092" customFormat="1" ht="36" customHeight="1">
      <c r="C238" s="1091"/>
      <c r="D238" s="233"/>
      <c r="E238" s="216"/>
      <c r="F238" s="1331"/>
      <c r="G238" s="217"/>
      <c r="H238" s="218"/>
      <c r="I238" s="736"/>
      <c r="J238" s="737"/>
      <c r="K238" s="1297"/>
      <c r="L238" s="1273"/>
      <c r="M238" s="1276"/>
      <c r="N238" s="832"/>
      <c r="O238" s="871"/>
      <c r="P238" s="872"/>
      <c r="Q238" s="219"/>
      <c r="R238" s="220"/>
      <c r="S238" s="660"/>
      <c r="T238" s="226">
        <v>0</v>
      </c>
      <c r="U238" s="1305">
        <v>0</v>
      </c>
      <c r="V238" s="1375">
        <f t="shared" si="16"/>
        <v>0</v>
      </c>
      <c r="W238" s="220"/>
      <c r="X238" s="684"/>
      <c r="Y238" s="738"/>
      <c r="Z238" s="221"/>
      <c r="AA238" s="221"/>
      <c r="AB238" s="862"/>
      <c r="AC238" s="222"/>
      <c r="AD238" s="1288"/>
      <c r="AE238" s="1300"/>
      <c r="AF238" s="1290"/>
      <c r="AG238" s="1291"/>
      <c r="AH238" s="232"/>
      <c r="AI238" s="224"/>
      <c r="AJ238" s="368"/>
      <c r="AK238" s="225"/>
      <c r="AL238" s="226">
        <v>0</v>
      </c>
      <c r="AM238" s="1326">
        <v>0</v>
      </c>
      <c r="AN238" s="1376">
        <f t="shared" si="17"/>
        <v>0</v>
      </c>
      <c r="AO238" s="733"/>
      <c r="AP238" s="586"/>
      <c r="AQ238" s="1249"/>
      <c r="AR238" s="1427"/>
      <c r="AS238" s="1428"/>
      <c r="AT238" s="1429"/>
      <c r="AU238" s="227"/>
      <c r="AV238" s="1430"/>
      <c r="AW238" s="1431"/>
      <c r="AX238" s="1432"/>
      <c r="AY238" s="235"/>
      <c r="AZ238" s="236"/>
      <c r="BA238" s="230"/>
      <c r="BB238" s="231"/>
      <c r="BC238" s="659"/>
      <c r="BD238" s="230"/>
      <c r="BE238" s="231"/>
      <c r="BF238" s="573"/>
      <c r="BG238" s="651"/>
      <c r="BH238" s="573"/>
      <c r="BI238" s="651"/>
      <c r="BJ238" s="573"/>
      <c r="BK238" s="651"/>
      <c r="BL238" s="573"/>
      <c r="BM238" s="651"/>
      <c r="BN238" s="638"/>
      <c r="BO238" s="670"/>
      <c r="BP238" s="675"/>
      <c r="BQ238" s="675"/>
      <c r="BR238" s="675"/>
      <c r="BS238" s="675"/>
      <c r="BT238" s="675"/>
      <c r="BU238" s="676"/>
      <c r="BV238" s="1377">
        <f t="shared" si="18"/>
        <v>0</v>
      </c>
    </row>
    <row r="239" spans="3:74" s="1092" customFormat="1" ht="36" customHeight="1">
      <c r="C239" s="1091"/>
      <c r="D239" s="233"/>
      <c r="E239" s="216"/>
      <c r="F239" s="1331"/>
      <c r="G239" s="217"/>
      <c r="H239" s="218"/>
      <c r="I239" s="736"/>
      <c r="J239" s="737"/>
      <c r="K239" s="1297"/>
      <c r="L239" s="1273"/>
      <c r="M239" s="1276"/>
      <c r="N239" s="832"/>
      <c r="O239" s="871"/>
      <c r="P239" s="872"/>
      <c r="Q239" s="219"/>
      <c r="R239" s="220"/>
      <c r="S239" s="660"/>
      <c r="T239" s="226">
        <v>0</v>
      </c>
      <c r="U239" s="1305">
        <v>0</v>
      </c>
      <c r="V239" s="1375">
        <f t="shared" si="16"/>
        <v>0</v>
      </c>
      <c r="W239" s="220"/>
      <c r="X239" s="684"/>
      <c r="Y239" s="738"/>
      <c r="Z239" s="221"/>
      <c r="AA239" s="221"/>
      <c r="AB239" s="862"/>
      <c r="AC239" s="222"/>
      <c r="AD239" s="1288"/>
      <c r="AE239" s="1300"/>
      <c r="AF239" s="1290"/>
      <c r="AG239" s="1291"/>
      <c r="AH239" s="232"/>
      <c r="AI239" s="224"/>
      <c r="AJ239" s="368"/>
      <c r="AK239" s="225"/>
      <c r="AL239" s="226">
        <v>0</v>
      </c>
      <c r="AM239" s="1326">
        <v>0</v>
      </c>
      <c r="AN239" s="1376">
        <f t="shared" si="17"/>
        <v>0</v>
      </c>
      <c r="AO239" s="733"/>
      <c r="AP239" s="586"/>
      <c r="AQ239" s="1249"/>
      <c r="AR239" s="1427"/>
      <c r="AS239" s="1428"/>
      <c r="AT239" s="1429"/>
      <c r="AU239" s="227"/>
      <c r="AV239" s="1430"/>
      <c r="AW239" s="1431"/>
      <c r="AX239" s="1432"/>
      <c r="AY239" s="235"/>
      <c r="AZ239" s="236"/>
      <c r="BA239" s="230"/>
      <c r="BB239" s="231"/>
      <c r="BC239" s="659"/>
      <c r="BD239" s="230"/>
      <c r="BE239" s="231"/>
      <c r="BF239" s="573"/>
      <c r="BG239" s="651"/>
      <c r="BH239" s="573"/>
      <c r="BI239" s="651"/>
      <c r="BJ239" s="573"/>
      <c r="BK239" s="651"/>
      <c r="BL239" s="573"/>
      <c r="BM239" s="651"/>
      <c r="BN239" s="638"/>
      <c r="BO239" s="670"/>
      <c r="BP239" s="675"/>
      <c r="BQ239" s="675"/>
      <c r="BR239" s="675"/>
      <c r="BS239" s="675"/>
      <c r="BT239" s="675"/>
      <c r="BU239" s="676"/>
      <c r="BV239" s="1377">
        <f t="shared" si="18"/>
        <v>0</v>
      </c>
    </row>
    <row r="240" spans="3:74" s="1092" customFormat="1" ht="36" customHeight="1">
      <c r="C240" s="1091"/>
      <c r="D240" s="233"/>
      <c r="E240" s="216"/>
      <c r="F240" s="1331"/>
      <c r="G240" s="217"/>
      <c r="H240" s="218"/>
      <c r="I240" s="736"/>
      <c r="J240" s="737"/>
      <c r="K240" s="1297"/>
      <c r="L240" s="1273"/>
      <c r="M240" s="1276"/>
      <c r="N240" s="832"/>
      <c r="O240" s="871"/>
      <c r="P240" s="872"/>
      <c r="Q240" s="219"/>
      <c r="R240" s="220"/>
      <c r="S240" s="660"/>
      <c r="T240" s="226">
        <v>0</v>
      </c>
      <c r="U240" s="1305">
        <v>0</v>
      </c>
      <c r="V240" s="1375">
        <f t="shared" si="16"/>
        <v>0</v>
      </c>
      <c r="W240" s="220"/>
      <c r="X240" s="684"/>
      <c r="Y240" s="738"/>
      <c r="Z240" s="221"/>
      <c r="AA240" s="221"/>
      <c r="AB240" s="862"/>
      <c r="AC240" s="222"/>
      <c r="AD240" s="1288"/>
      <c r="AE240" s="1300"/>
      <c r="AF240" s="1290"/>
      <c r="AG240" s="1291"/>
      <c r="AH240" s="232"/>
      <c r="AI240" s="224"/>
      <c r="AJ240" s="368"/>
      <c r="AK240" s="225"/>
      <c r="AL240" s="226">
        <v>0</v>
      </c>
      <c r="AM240" s="1326">
        <v>0</v>
      </c>
      <c r="AN240" s="1376">
        <f t="shared" si="17"/>
        <v>0</v>
      </c>
      <c r="AO240" s="733"/>
      <c r="AP240" s="586"/>
      <c r="AQ240" s="1249"/>
      <c r="AR240" s="1427"/>
      <c r="AS240" s="1428"/>
      <c r="AT240" s="1429"/>
      <c r="AU240" s="227"/>
      <c r="AV240" s="1430"/>
      <c r="AW240" s="1431"/>
      <c r="AX240" s="1432"/>
      <c r="AY240" s="235"/>
      <c r="AZ240" s="236"/>
      <c r="BA240" s="230"/>
      <c r="BB240" s="231"/>
      <c r="BC240" s="659"/>
      <c r="BD240" s="230"/>
      <c r="BE240" s="231"/>
      <c r="BF240" s="573"/>
      <c r="BG240" s="651"/>
      <c r="BH240" s="573"/>
      <c r="BI240" s="651"/>
      <c r="BJ240" s="573"/>
      <c r="BK240" s="651"/>
      <c r="BL240" s="573"/>
      <c r="BM240" s="651"/>
      <c r="BN240" s="638"/>
      <c r="BO240" s="670"/>
      <c r="BP240" s="675"/>
      <c r="BQ240" s="675"/>
      <c r="BR240" s="675"/>
      <c r="BS240" s="675"/>
      <c r="BT240" s="675"/>
      <c r="BU240" s="676"/>
      <c r="BV240" s="1377">
        <f t="shared" si="18"/>
        <v>0</v>
      </c>
    </row>
    <row r="241" spans="3:74" s="1092" customFormat="1" ht="36" customHeight="1">
      <c r="C241" s="1091"/>
      <c r="D241" s="233"/>
      <c r="E241" s="216"/>
      <c r="F241" s="1331"/>
      <c r="G241" s="217"/>
      <c r="H241" s="218"/>
      <c r="I241" s="736"/>
      <c r="J241" s="737"/>
      <c r="K241" s="1297"/>
      <c r="L241" s="1273"/>
      <c r="M241" s="1276"/>
      <c r="N241" s="832"/>
      <c r="O241" s="871"/>
      <c r="P241" s="872"/>
      <c r="Q241" s="219"/>
      <c r="R241" s="220"/>
      <c r="S241" s="660"/>
      <c r="T241" s="226">
        <v>0</v>
      </c>
      <c r="U241" s="1305">
        <v>0</v>
      </c>
      <c r="V241" s="1375">
        <f t="shared" si="16"/>
        <v>0</v>
      </c>
      <c r="W241" s="220"/>
      <c r="X241" s="684"/>
      <c r="Y241" s="738"/>
      <c r="Z241" s="221"/>
      <c r="AA241" s="221"/>
      <c r="AB241" s="862"/>
      <c r="AC241" s="222"/>
      <c r="AD241" s="1288"/>
      <c r="AE241" s="1300"/>
      <c r="AF241" s="1290"/>
      <c r="AG241" s="1291"/>
      <c r="AH241" s="232"/>
      <c r="AI241" s="224"/>
      <c r="AJ241" s="368"/>
      <c r="AK241" s="225"/>
      <c r="AL241" s="226">
        <v>0</v>
      </c>
      <c r="AM241" s="1326">
        <v>0</v>
      </c>
      <c r="AN241" s="1376">
        <f t="shared" si="17"/>
        <v>0</v>
      </c>
      <c r="AO241" s="733"/>
      <c r="AP241" s="586"/>
      <c r="AQ241" s="1249"/>
      <c r="AR241" s="1427"/>
      <c r="AS241" s="1428"/>
      <c r="AT241" s="1429"/>
      <c r="AU241" s="227"/>
      <c r="AV241" s="1430"/>
      <c r="AW241" s="1431"/>
      <c r="AX241" s="1432"/>
      <c r="AY241" s="235"/>
      <c r="AZ241" s="236"/>
      <c r="BA241" s="230"/>
      <c r="BB241" s="231"/>
      <c r="BC241" s="659"/>
      <c r="BD241" s="230"/>
      <c r="BE241" s="231"/>
      <c r="BF241" s="573"/>
      <c r="BG241" s="651"/>
      <c r="BH241" s="573"/>
      <c r="BI241" s="651"/>
      <c r="BJ241" s="573"/>
      <c r="BK241" s="651"/>
      <c r="BL241" s="573"/>
      <c r="BM241" s="651"/>
      <c r="BN241" s="638"/>
      <c r="BO241" s="670"/>
      <c r="BP241" s="675"/>
      <c r="BQ241" s="675"/>
      <c r="BR241" s="675"/>
      <c r="BS241" s="675"/>
      <c r="BT241" s="675"/>
      <c r="BU241" s="676"/>
      <c r="BV241" s="1377">
        <f t="shared" si="18"/>
        <v>0</v>
      </c>
    </row>
    <row r="242" spans="3:74" s="1092" customFormat="1" ht="36" customHeight="1">
      <c r="C242" s="1091"/>
      <c r="D242" s="233"/>
      <c r="E242" s="216"/>
      <c r="F242" s="1331"/>
      <c r="G242" s="217"/>
      <c r="H242" s="218"/>
      <c r="I242" s="736"/>
      <c r="J242" s="737"/>
      <c r="K242" s="1297"/>
      <c r="L242" s="1273"/>
      <c r="M242" s="1276"/>
      <c r="N242" s="832"/>
      <c r="O242" s="871"/>
      <c r="P242" s="872"/>
      <c r="Q242" s="219"/>
      <c r="R242" s="220"/>
      <c r="S242" s="660"/>
      <c r="T242" s="226">
        <v>0</v>
      </c>
      <c r="U242" s="1305">
        <v>0</v>
      </c>
      <c r="V242" s="1375">
        <f t="shared" si="16"/>
        <v>0</v>
      </c>
      <c r="W242" s="220"/>
      <c r="X242" s="684"/>
      <c r="Y242" s="738"/>
      <c r="Z242" s="221"/>
      <c r="AA242" s="221"/>
      <c r="AB242" s="862"/>
      <c r="AC242" s="222"/>
      <c r="AD242" s="1288"/>
      <c r="AE242" s="1300"/>
      <c r="AF242" s="1290"/>
      <c r="AG242" s="1291"/>
      <c r="AH242" s="232"/>
      <c r="AI242" s="224"/>
      <c r="AJ242" s="368"/>
      <c r="AK242" s="225"/>
      <c r="AL242" s="226">
        <v>0</v>
      </c>
      <c r="AM242" s="1326">
        <v>0</v>
      </c>
      <c r="AN242" s="1376">
        <f t="shared" si="17"/>
        <v>0</v>
      </c>
      <c r="AO242" s="733"/>
      <c r="AP242" s="586"/>
      <c r="AQ242" s="1249"/>
      <c r="AR242" s="1427"/>
      <c r="AS242" s="1428"/>
      <c r="AT242" s="1429"/>
      <c r="AU242" s="227"/>
      <c r="AV242" s="1430"/>
      <c r="AW242" s="1431"/>
      <c r="AX242" s="1432"/>
      <c r="AY242" s="235"/>
      <c r="AZ242" s="236"/>
      <c r="BA242" s="230"/>
      <c r="BB242" s="231"/>
      <c r="BC242" s="659"/>
      <c r="BD242" s="230"/>
      <c r="BE242" s="231"/>
      <c r="BF242" s="573"/>
      <c r="BG242" s="651"/>
      <c r="BH242" s="573"/>
      <c r="BI242" s="651"/>
      <c r="BJ242" s="573"/>
      <c r="BK242" s="651"/>
      <c r="BL242" s="573"/>
      <c r="BM242" s="651"/>
      <c r="BN242" s="638"/>
      <c r="BO242" s="670"/>
      <c r="BP242" s="675"/>
      <c r="BQ242" s="675"/>
      <c r="BR242" s="675"/>
      <c r="BS242" s="675"/>
      <c r="BT242" s="675"/>
      <c r="BU242" s="676"/>
      <c r="BV242" s="1377">
        <f t="shared" si="18"/>
        <v>0</v>
      </c>
    </row>
    <row r="243" spans="3:74" s="1092" customFormat="1" ht="36" customHeight="1">
      <c r="C243" s="1091"/>
      <c r="D243" s="233"/>
      <c r="E243" s="216"/>
      <c r="F243" s="1331"/>
      <c r="G243" s="217"/>
      <c r="H243" s="218"/>
      <c r="I243" s="736"/>
      <c r="J243" s="737"/>
      <c r="K243" s="1297"/>
      <c r="L243" s="1273"/>
      <c r="M243" s="1276"/>
      <c r="N243" s="832"/>
      <c r="O243" s="871"/>
      <c r="P243" s="872"/>
      <c r="Q243" s="219"/>
      <c r="R243" s="220"/>
      <c r="S243" s="660"/>
      <c r="T243" s="226">
        <v>0</v>
      </c>
      <c r="U243" s="1305">
        <v>0</v>
      </c>
      <c r="V243" s="1375">
        <f t="shared" si="16"/>
        <v>0</v>
      </c>
      <c r="W243" s="220"/>
      <c r="X243" s="684"/>
      <c r="Y243" s="738"/>
      <c r="Z243" s="221"/>
      <c r="AA243" s="221"/>
      <c r="AB243" s="862"/>
      <c r="AC243" s="222"/>
      <c r="AD243" s="1288"/>
      <c r="AE243" s="1300"/>
      <c r="AF243" s="1290"/>
      <c r="AG243" s="1291"/>
      <c r="AH243" s="232"/>
      <c r="AI243" s="224"/>
      <c r="AJ243" s="368"/>
      <c r="AK243" s="225"/>
      <c r="AL243" s="226">
        <v>0</v>
      </c>
      <c r="AM243" s="1326">
        <v>0</v>
      </c>
      <c r="AN243" s="1376">
        <f t="shared" si="17"/>
        <v>0</v>
      </c>
      <c r="AO243" s="733"/>
      <c r="AP243" s="586"/>
      <c r="AQ243" s="1249"/>
      <c r="AR243" s="1427"/>
      <c r="AS243" s="1428"/>
      <c r="AT243" s="1429"/>
      <c r="AU243" s="227"/>
      <c r="AV243" s="1430"/>
      <c r="AW243" s="1431"/>
      <c r="AX243" s="1432"/>
      <c r="AY243" s="235"/>
      <c r="AZ243" s="236"/>
      <c r="BA243" s="230"/>
      <c r="BB243" s="231"/>
      <c r="BC243" s="659"/>
      <c r="BD243" s="230"/>
      <c r="BE243" s="231"/>
      <c r="BF243" s="573"/>
      <c r="BG243" s="651"/>
      <c r="BH243" s="573"/>
      <c r="BI243" s="651"/>
      <c r="BJ243" s="573"/>
      <c r="BK243" s="651"/>
      <c r="BL243" s="573"/>
      <c r="BM243" s="651"/>
      <c r="BN243" s="638"/>
      <c r="BO243" s="670"/>
      <c r="BP243" s="675"/>
      <c r="BQ243" s="675"/>
      <c r="BR243" s="675"/>
      <c r="BS243" s="675"/>
      <c r="BT243" s="675"/>
      <c r="BU243" s="676"/>
      <c r="BV243" s="1377">
        <f t="shared" si="18"/>
        <v>0</v>
      </c>
    </row>
    <row r="244" spans="3:74" s="1092" customFormat="1" ht="36" customHeight="1">
      <c r="C244" s="1091"/>
      <c r="D244" s="233"/>
      <c r="E244" s="216"/>
      <c r="F244" s="1331"/>
      <c r="G244" s="217"/>
      <c r="H244" s="218"/>
      <c r="I244" s="736"/>
      <c r="J244" s="737"/>
      <c r="K244" s="1297"/>
      <c r="L244" s="1273"/>
      <c r="M244" s="1276"/>
      <c r="N244" s="832"/>
      <c r="O244" s="871"/>
      <c r="P244" s="872"/>
      <c r="Q244" s="219"/>
      <c r="R244" s="220"/>
      <c r="S244" s="660"/>
      <c r="T244" s="226">
        <v>0</v>
      </c>
      <c r="U244" s="1305">
        <v>0</v>
      </c>
      <c r="V244" s="1375">
        <f t="shared" si="16"/>
        <v>0</v>
      </c>
      <c r="W244" s="220"/>
      <c r="X244" s="684"/>
      <c r="Y244" s="738"/>
      <c r="Z244" s="221"/>
      <c r="AA244" s="221"/>
      <c r="AB244" s="862"/>
      <c r="AC244" s="222"/>
      <c r="AD244" s="1288"/>
      <c r="AE244" s="1300"/>
      <c r="AF244" s="1290"/>
      <c r="AG244" s="1291"/>
      <c r="AH244" s="232"/>
      <c r="AI244" s="224"/>
      <c r="AJ244" s="368"/>
      <c r="AK244" s="225"/>
      <c r="AL244" s="226">
        <v>0</v>
      </c>
      <c r="AM244" s="1326">
        <v>0</v>
      </c>
      <c r="AN244" s="1376">
        <f t="shared" si="17"/>
        <v>0</v>
      </c>
      <c r="AO244" s="733"/>
      <c r="AP244" s="586"/>
      <c r="AQ244" s="1249"/>
      <c r="AR244" s="1427"/>
      <c r="AS244" s="1428"/>
      <c r="AT244" s="1429"/>
      <c r="AU244" s="227"/>
      <c r="AV244" s="1430"/>
      <c r="AW244" s="1431"/>
      <c r="AX244" s="1432"/>
      <c r="AY244" s="235"/>
      <c r="AZ244" s="236"/>
      <c r="BA244" s="230"/>
      <c r="BB244" s="231"/>
      <c r="BC244" s="659"/>
      <c r="BD244" s="230"/>
      <c r="BE244" s="231"/>
      <c r="BF244" s="573"/>
      <c r="BG244" s="651"/>
      <c r="BH244" s="573"/>
      <c r="BI244" s="651"/>
      <c r="BJ244" s="573"/>
      <c r="BK244" s="651"/>
      <c r="BL244" s="573"/>
      <c r="BM244" s="651"/>
      <c r="BN244" s="638"/>
      <c r="BO244" s="670"/>
      <c r="BP244" s="675"/>
      <c r="BQ244" s="675"/>
      <c r="BR244" s="675"/>
      <c r="BS244" s="675"/>
      <c r="BT244" s="675"/>
      <c r="BU244" s="676"/>
      <c r="BV244" s="1377">
        <f t="shared" si="18"/>
        <v>0</v>
      </c>
    </row>
    <row r="245" spans="3:74" s="1092" customFormat="1" ht="36" customHeight="1">
      <c r="C245" s="1091"/>
      <c r="D245" s="233"/>
      <c r="E245" s="216"/>
      <c r="F245" s="1331"/>
      <c r="G245" s="217"/>
      <c r="H245" s="218"/>
      <c r="I245" s="736"/>
      <c r="J245" s="737"/>
      <c r="K245" s="1297"/>
      <c r="L245" s="1273"/>
      <c r="M245" s="1276"/>
      <c r="N245" s="832"/>
      <c r="O245" s="871"/>
      <c r="P245" s="872"/>
      <c r="Q245" s="219"/>
      <c r="R245" s="220"/>
      <c r="S245" s="660"/>
      <c r="T245" s="226">
        <v>0</v>
      </c>
      <c r="U245" s="1305">
        <v>0</v>
      </c>
      <c r="V245" s="1375">
        <f t="shared" si="16"/>
        <v>0</v>
      </c>
      <c r="W245" s="220"/>
      <c r="X245" s="684"/>
      <c r="Y245" s="738"/>
      <c r="Z245" s="221"/>
      <c r="AA245" s="221"/>
      <c r="AB245" s="862"/>
      <c r="AC245" s="222"/>
      <c r="AD245" s="1288"/>
      <c r="AE245" s="1300"/>
      <c r="AF245" s="1290"/>
      <c r="AG245" s="1291"/>
      <c r="AH245" s="232"/>
      <c r="AI245" s="224"/>
      <c r="AJ245" s="368"/>
      <c r="AK245" s="225"/>
      <c r="AL245" s="226">
        <v>0</v>
      </c>
      <c r="AM245" s="1326">
        <v>0</v>
      </c>
      <c r="AN245" s="1376">
        <f t="shared" si="17"/>
        <v>0</v>
      </c>
      <c r="AO245" s="733"/>
      <c r="AP245" s="586"/>
      <c r="AQ245" s="1249"/>
      <c r="AR245" s="1427"/>
      <c r="AS245" s="1428"/>
      <c r="AT245" s="1429"/>
      <c r="AU245" s="227"/>
      <c r="AV245" s="1430"/>
      <c r="AW245" s="1431"/>
      <c r="AX245" s="1432"/>
      <c r="AY245" s="235"/>
      <c r="AZ245" s="236"/>
      <c r="BA245" s="230"/>
      <c r="BB245" s="231"/>
      <c r="BC245" s="659"/>
      <c r="BD245" s="230"/>
      <c r="BE245" s="231"/>
      <c r="BF245" s="573"/>
      <c r="BG245" s="651"/>
      <c r="BH245" s="573"/>
      <c r="BI245" s="651"/>
      <c r="BJ245" s="573"/>
      <c r="BK245" s="651"/>
      <c r="BL245" s="573"/>
      <c r="BM245" s="651"/>
      <c r="BN245" s="638"/>
      <c r="BO245" s="670"/>
      <c r="BP245" s="675"/>
      <c r="BQ245" s="675"/>
      <c r="BR245" s="675"/>
      <c r="BS245" s="675"/>
      <c r="BT245" s="675"/>
      <c r="BU245" s="676"/>
      <c r="BV245" s="1377">
        <f t="shared" si="18"/>
        <v>0</v>
      </c>
    </row>
    <row r="246" spans="3:74" s="1092" customFormat="1" ht="36" customHeight="1">
      <c r="C246" s="1091"/>
      <c r="D246" s="233"/>
      <c r="E246" s="216"/>
      <c r="F246" s="1331"/>
      <c r="G246" s="217"/>
      <c r="H246" s="218"/>
      <c r="I246" s="736"/>
      <c r="J246" s="737"/>
      <c r="K246" s="1297"/>
      <c r="L246" s="1273"/>
      <c r="M246" s="1276"/>
      <c r="N246" s="832"/>
      <c r="O246" s="871"/>
      <c r="P246" s="872"/>
      <c r="Q246" s="219"/>
      <c r="R246" s="220"/>
      <c r="S246" s="660"/>
      <c r="T246" s="226">
        <v>0</v>
      </c>
      <c r="U246" s="1305">
        <v>0</v>
      </c>
      <c r="V246" s="1375">
        <f t="shared" si="16"/>
        <v>0</v>
      </c>
      <c r="W246" s="220"/>
      <c r="X246" s="684"/>
      <c r="Y246" s="738"/>
      <c r="Z246" s="221"/>
      <c r="AA246" s="221"/>
      <c r="AB246" s="862"/>
      <c r="AC246" s="222"/>
      <c r="AD246" s="1288"/>
      <c r="AE246" s="1300"/>
      <c r="AF246" s="1290"/>
      <c r="AG246" s="1291"/>
      <c r="AH246" s="232"/>
      <c r="AI246" s="224"/>
      <c r="AJ246" s="368"/>
      <c r="AK246" s="225"/>
      <c r="AL246" s="226">
        <v>0</v>
      </c>
      <c r="AM246" s="1326">
        <v>0</v>
      </c>
      <c r="AN246" s="1376">
        <f t="shared" si="17"/>
        <v>0</v>
      </c>
      <c r="AO246" s="733"/>
      <c r="AP246" s="586"/>
      <c r="AQ246" s="1249"/>
      <c r="AR246" s="1427"/>
      <c r="AS246" s="1428"/>
      <c r="AT246" s="1429"/>
      <c r="AU246" s="227"/>
      <c r="AV246" s="1430"/>
      <c r="AW246" s="1431"/>
      <c r="AX246" s="1432"/>
      <c r="AY246" s="235"/>
      <c r="AZ246" s="236"/>
      <c r="BA246" s="230"/>
      <c r="BB246" s="231"/>
      <c r="BC246" s="659"/>
      <c r="BD246" s="230"/>
      <c r="BE246" s="231"/>
      <c r="BF246" s="573"/>
      <c r="BG246" s="651"/>
      <c r="BH246" s="573"/>
      <c r="BI246" s="651"/>
      <c r="BJ246" s="573"/>
      <c r="BK246" s="651"/>
      <c r="BL246" s="573"/>
      <c r="BM246" s="651"/>
      <c r="BN246" s="638"/>
      <c r="BO246" s="670"/>
      <c r="BP246" s="675"/>
      <c r="BQ246" s="675"/>
      <c r="BR246" s="675"/>
      <c r="BS246" s="675"/>
      <c r="BT246" s="675"/>
      <c r="BU246" s="676"/>
      <c r="BV246" s="1377">
        <f t="shared" si="18"/>
        <v>0</v>
      </c>
    </row>
    <row r="247" spans="3:74" s="1092" customFormat="1" ht="36" customHeight="1">
      <c r="C247" s="1091"/>
      <c r="D247" s="233"/>
      <c r="E247" s="216"/>
      <c r="F247" s="1331"/>
      <c r="G247" s="217"/>
      <c r="H247" s="218"/>
      <c r="I247" s="736"/>
      <c r="J247" s="737"/>
      <c r="K247" s="1297"/>
      <c r="L247" s="1273"/>
      <c r="M247" s="1276"/>
      <c r="N247" s="832"/>
      <c r="O247" s="871"/>
      <c r="P247" s="872"/>
      <c r="Q247" s="219"/>
      <c r="R247" s="220"/>
      <c r="S247" s="660"/>
      <c r="T247" s="226">
        <v>0</v>
      </c>
      <c r="U247" s="1305">
        <v>0</v>
      </c>
      <c r="V247" s="1375">
        <f t="shared" si="16"/>
        <v>0</v>
      </c>
      <c r="W247" s="220"/>
      <c r="X247" s="684"/>
      <c r="Y247" s="738"/>
      <c r="Z247" s="221"/>
      <c r="AA247" s="221"/>
      <c r="AB247" s="862"/>
      <c r="AC247" s="222"/>
      <c r="AD247" s="1288"/>
      <c r="AE247" s="1300"/>
      <c r="AF247" s="1290"/>
      <c r="AG247" s="1291"/>
      <c r="AH247" s="232"/>
      <c r="AI247" s="224"/>
      <c r="AJ247" s="368"/>
      <c r="AK247" s="225"/>
      <c r="AL247" s="226">
        <v>0</v>
      </c>
      <c r="AM247" s="1326">
        <v>0</v>
      </c>
      <c r="AN247" s="1376">
        <f t="shared" si="17"/>
        <v>0</v>
      </c>
      <c r="AO247" s="733"/>
      <c r="AP247" s="586"/>
      <c r="AQ247" s="1249"/>
      <c r="AR247" s="1427"/>
      <c r="AS247" s="1428"/>
      <c r="AT247" s="1429"/>
      <c r="AU247" s="227"/>
      <c r="AV247" s="1430"/>
      <c r="AW247" s="1431"/>
      <c r="AX247" s="1432"/>
      <c r="AY247" s="235"/>
      <c r="AZ247" s="236"/>
      <c r="BA247" s="230"/>
      <c r="BB247" s="231"/>
      <c r="BC247" s="659"/>
      <c r="BD247" s="230"/>
      <c r="BE247" s="231"/>
      <c r="BF247" s="573"/>
      <c r="BG247" s="651"/>
      <c r="BH247" s="573"/>
      <c r="BI247" s="651"/>
      <c r="BJ247" s="573"/>
      <c r="BK247" s="651"/>
      <c r="BL247" s="573"/>
      <c r="BM247" s="651"/>
      <c r="BN247" s="638"/>
      <c r="BO247" s="670"/>
      <c r="BP247" s="675"/>
      <c r="BQ247" s="675"/>
      <c r="BR247" s="675"/>
      <c r="BS247" s="675"/>
      <c r="BT247" s="675"/>
      <c r="BU247" s="676"/>
      <c r="BV247" s="1377">
        <f t="shared" si="18"/>
        <v>0</v>
      </c>
    </row>
    <row r="248" spans="3:74" s="1092" customFormat="1" ht="36" customHeight="1">
      <c r="C248" s="1091"/>
      <c r="D248" s="233"/>
      <c r="E248" s="216"/>
      <c r="F248" s="1331"/>
      <c r="G248" s="217"/>
      <c r="H248" s="218"/>
      <c r="I248" s="736"/>
      <c r="J248" s="737"/>
      <c r="K248" s="1297"/>
      <c r="L248" s="1273"/>
      <c r="M248" s="1276"/>
      <c r="N248" s="832"/>
      <c r="O248" s="871"/>
      <c r="P248" s="872"/>
      <c r="Q248" s="219"/>
      <c r="R248" s="220"/>
      <c r="S248" s="660"/>
      <c r="T248" s="226">
        <v>0</v>
      </c>
      <c r="U248" s="1305">
        <v>0</v>
      </c>
      <c r="V248" s="1375">
        <f t="shared" si="16"/>
        <v>0</v>
      </c>
      <c r="W248" s="220"/>
      <c r="X248" s="684"/>
      <c r="Y248" s="738"/>
      <c r="Z248" s="221"/>
      <c r="AA248" s="221"/>
      <c r="AB248" s="862"/>
      <c r="AC248" s="222"/>
      <c r="AD248" s="1288"/>
      <c r="AE248" s="1300"/>
      <c r="AF248" s="1290"/>
      <c r="AG248" s="1291"/>
      <c r="AH248" s="232"/>
      <c r="AI248" s="224"/>
      <c r="AJ248" s="368"/>
      <c r="AK248" s="225"/>
      <c r="AL248" s="226">
        <v>0</v>
      </c>
      <c r="AM248" s="1326">
        <v>0</v>
      </c>
      <c r="AN248" s="1376">
        <f t="shared" si="17"/>
        <v>0</v>
      </c>
      <c r="AO248" s="733"/>
      <c r="AP248" s="586"/>
      <c r="AQ248" s="1249"/>
      <c r="AR248" s="1427"/>
      <c r="AS248" s="1428"/>
      <c r="AT248" s="1429"/>
      <c r="AU248" s="227"/>
      <c r="AV248" s="1430"/>
      <c r="AW248" s="1431"/>
      <c r="AX248" s="1432"/>
      <c r="AY248" s="235"/>
      <c r="AZ248" s="236"/>
      <c r="BA248" s="230"/>
      <c r="BB248" s="231"/>
      <c r="BC248" s="659"/>
      <c r="BD248" s="230"/>
      <c r="BE248" s="231"/>
      <c r="BF248" s="573"/>
      <c r="BG248" s="651"/>
      <c r="BH248" s="573"/>
      <c r="BI248" s="651"/>
      <c r="BJ248" s="573"/>
      <c r="BK248" s="651"/>
      <c r="BL248" s="573"/>
      <c r="BM248" s="651"/>
      <c r="BN248" s="638"/>
      <c r="BO248" s="670"/>
      <c r="BP248" s="675"/>
      <c r="BQ248" s="675"/>
      <c r="BR248" s="675"/>
      <c r="BS248" s="675"/>
      <c r="BT248" s="675"/>
      <c r="BU248" s="676"/>
      <c r="BV248" s="1377">
        <f t="shared" si="18"/>
        <v>0</v>
      </c>
    </row>
    <row r="249" spans="3:74" s="1092" customFormat="1" ht="36" customHeight="1">
      <c r="C249" s="1091"/>
      <c r="D249" s="233"/>
      <c r="E249" s="216"/>
      <c r="F249" s="1331"/>
      <c r="G249" s="217"/>
      <c r="H249" s="218"/>
      <c r="I249" s="736"/>
      <c r="J249" s="737"/>
      <c r="K249" s="1297"/>
      <c r="L249" s="1273"/>
      <c r="M249" s="1276"/>
      <c r="N249" s="832"/>
      <c r="O249" s="871"/>
      <c r="P249" s="872"/>
      <c r="Q249" s="219"/>
      <c r="R249" s="220"/>
      <c r="S249" s="660"/>
      <c r="T249" s="226">
        <v>0</v>
      </c>
      <c r="U249" s="1305">
        <v>0</v>
      </c>
      <c r="V249" s="1375">
        <f t="shared" si="16"/>
        <v>0</v>
      </c>
      <c r="W249" s="220"/>
      <c r="X249" s="684"/>
      <c r="Y249" s="738"/>
      <c r="Z249" s="221"/>
      <c r="AA249" s="221"/>
      <c r="AB249" s="862"/>
      <c r="AC249" s="222"/>
      <c r="AD249" s="1288"/>
      <c r="AE249" s="1300"/>
      <c r="AF249" s="1290"/>
      <c r="AG249" s="1291"/>
      <c r="AH249" s="232"/>
      <c r="AI249" s="224"/>
      <c r="AJ249" s="368"/>
      <c r="AK249" s="225"/>
      <c r="AL249" s="226">
        <v>0</v>
      </c>
      <c r="AM249" s="1326">
        <v>0</v>
      </c>
      <c r="AN249" s="1376">
        <f t="shared" si="17"/>
        <v>0</v>
      </c>
      <c r="AO249" s="733"/>
      <c r="AP249" s="586"/>
      <c r="AQ249" s="1249"/>
      <c r="AR249" s="1427"/>
      <c r="AS249" s="1428"/>
      <c r="AT249" s="1429"/>
      <c r="AU249" s="227"/>
      <c r="AV249" s="1430"/>
      <c r="AW249" s="1431"/>
      <c r="AX249" s="1432"/>
      <c r="AY249" s="235"/>
      <c r="AZ249" s="236"/>
      <c r="BA249" s="230"/>
      <c r="BB249" s="231"/>
      <c r="BC249" s="659"/>
      <c r="BD249" s="230"/>
      <c r="BE249" s="231"/>
      <c r="BF249" s="573"/>
      <c r="BG249" s="651"/>
      <c r="BH249" s="573"/>
      <c r="BI249" s="651"/>
      <c r="BJ249" s="573"/>
      <c r="BK249" s="651"/>
      <c r="BL249" s="573"/>
      <c r="BM249" s="651"/>
      <c r="BN249" s="638"/>
      <c r="BO249" s="670"/>
      <c r="BP249" s="675"/>
      <c r="BQ249" s="675"/>
      <c r="BR249" s="675"/>
      <c r="BS249" s="675"/>
      <c r="BT249" s="675"/>
      <c r="BU249" s="676"/>
      <c r="BV249" s="1377">
        <f t="shared" si="18"/>
        <v>0</v>
      </c>
    </row>
    <row r="250" spans="3:74" s="1092" customFormat="1" ht="36" customHeight="1">
      <c r="C250" s="1091"/>
      <c r="D250" s="233"/>
      <c r="E250" s="216"/>
      <c r="F250" s="1331"/>
      <c r="G250" s="217"/>
      <c r="H250" s="218"/>
      <c r="I250" s="736"/>
      <c r="J250" s="737"/>
      <c r="K250" s="1297"/>
      <c r="L250" s="1273"/>
      <c r="M250" s="1276"/>
      <c r="N250" s="832"/>
      <c r="O250" s="871"/>
      <c r="P250" s="872"/>
      <c r="Q250" s="219"/>
      <c r="R250" s="220"/>
      <c r="S250" s="660"/>
      <c r="T250" s="226">
        <v>0</v>
      </c>
      <c r="U250" s="1305">
        <v>0</v>
      </c>
      <c r="V250" s="1375">
        <f t="shared" si="16"/>
        <v>0</v>
      </c>
      <c r="W250" s="220"/>
      <c r="X250" s="684"/>
      <c r="Y250" s="738"/>
      <c r="Z250" s="221"/>
      <c r="AA250" s="221"/>
      <c r="AB250" s="862"/>
      <c r="AC250" s="222"/>
      <c r="AD250" s="1288"/>
      <c r="AE250" s="1300"/>
      <c r="AF250" s="1290"/>
      <c r="AG250" s="1291"/>
      <c r="AH250" s="232"/>
      <c r="AI250" s="224"/>
      <c r="AJ250" s="368"/>
      <c r="AK250" s="225"/>
      <c r="AL250" s="226">
        <v>0</v>
      </c>
      <c r="AM250" s="1326">
        <v>0</v>
      </c>
      <c r="AN250" s="1376">
        <f t="shared" si="17"/>
        <v>0</v>
      </c>
      <c r="AO250" s="733"/>
      <c r="AP250" s="586"/>
      <c r="AQ250" s="1249"/>
      <c r="AR250" s="1427"/>
      <c r="AS250" s="1428"/>
      <c r="AT250" s="1429"/>
      <c r="AU250" s="227"/>
      <c r="AV250" s="1430"/>
      <c r="AW250" s="1431"/>
      <c r="AX250" s="1432"/>
      <c r="AY250" s="235"/>
      <c r="AZ250" s="236"/>
      <c r="BA250" s="230"/>
      <c r="BB250" s="231"/>
      <c r="BC250" s="659"/>
      <c r="BD250" s="230"/>
      <c r="BE250" s="231"/>
      <c r="BF250" s="573"/>
      <c r="BG250" s="651"/>
      <c r="BH250" s="573"/>
      <c r="BI250" s="651"/>
      <c r="BJ250" s="573"/>
      <c r="BK250" s="651"/>
      <c r="BL250" s="573"/>
      <c r="BM250" s="651"/>
      <c r="BN250" s="638"/>
      <c r="BO250" s="670"/>
      <c r="BP250" s="675"/>
      <c r="BQ250" s="675"/>
      <c r="BR250" s="675"/>
      <c r="BS250" s="675"/>
      <c r="BT250" s="675"/>
      <c r="BU250" s="676"/>
      <c r="BV250" s="1377">
        <f t="shared" si="18"/>
        <v>0</v>
      </c>
    </row>
    <row r="251" spans="3:74" s="1092" customFormat="1" ht="36" customHeight="1">
      <c r="C251" s="1091"/>
      <c r="D251" s="233"/>
      <c r="E251" s="216"/>
      <c r="F251" s="1331"/>
      <c r="G251" s="217"/>
      <c r="H251" s="218"/>
      <c r="I251" s="736"/>
      <c r="J251" s="737"/>
      <c r="K251" s="1297"/>
      <c r="L251" s="1273"/>
      <c r="M251" s="1276"/>
      <c r="N251" s="832"/>
      <c r="O251" s="871"/>
      <c r="P251" s="872"/>
      <c r="Q251" s="219"/>
      <c r="R251" s="220"/>
      <c r="S251" s="660"/>
      <c r="T251" s="226">
        <v>0</v>
      </c>
      <c r="U251" s="1305">
        <v>0</v>
      </c>
      <c r="V251" s="1375">
        <f t="shared" si="16"/>
        <v>0</v>
      </c>
      <c r="W251" s="220"/>
      <c r="X251" s="684"/>
      <c r="Y251" s="738"/>
      <c r="Z251" s="221"/>
      <c r="AA251" s="221"/>
      <c r="AB251" s="862"/>
      <c r="AC251" s="222"/>
      <c r="AD251" s="1288"/>
      <c r="AE251" s="1300"/>
      <c r="AF251" s="1290"/>
      <c r="AG251" s="1291"/>
      <c r="AH251" s="232"/>
      <c r="AI251" s="224"/>
      <c r="AJ251" s="368"/>
      <c r="AK251" s="225"/>
      <c r="AL251" s="226">
        <v>0</v>
      </c>
      <c r="AM251" s="1326">
        <v>0</v>
      </c>
      <c r="AN251" s="1376">
        <f t="shared" si="17"/>
        <v>0</v>
      </c>
      <c r="AO251" s="733"/>
      <c r="AP251" s="586"/>
      <c r="AQ251" s="1249"/>
      <c r="AR251" s="1427"/>
      <c r="AS251" s="1428"/>
      <c r="AT251" s="1429"/>
      <c r="AU251" s="227"/>
      <c r="AV251" s="1430"/>
      <c r="AW251" s="1431"/>
      <c r="AX251" s="1432"/>
      <c r="AY251" s="235"/>
      <c r="AZ251" s="236"/>
      <c r="BA251" s="230"/>
      <c r="BB251" s="231"/>
      <c r="BC251" s="659"/>
      <c r="BD251" s="230"/>
      <c r="BE251" s="231"/>
      <c r="BF251" s="573"/>
      <c r="BG251" s="651"/>
      <c r="BH251" s="573"/>
      <c r="BI251" s="651"/>
      <c r="BJ251" s="573"/>
      <c r="BK251" s="651"/>
      <c r="BL251" s="573"/>
      <c r="BM251" s="651"/>
      <c r="BN251" s="638"/>
      <c r="BO251" s="670"/>
      <c r="BP251" s="675"/>
      <c r="BQ251" s="675"/>
      <c r="BR251" s="675"/>
      <c r="BS251" s="675"/>
      <c r="BT251" s="675"/>
      <c r="BU251" s="676"/>
      <c r="BV251" s="1377">
        <f t="shared" si="18"/>
        <v>0</v>
      </c>
    </row>
    <row r="252" spans="3:74" s="1092" customFormat="1" ht="36" customHeight="1">
      <c r="C252" s="1091"/>
      <c r="D252" s="233"/>
      <c r="E252" s="216"/>
      <c r="F252" s="1331"/>
      <c r="G252" s="217"/>
      <c r="H252" s="218"/>
      <c r="I252" s="736"/>
      <c r="J252" s="737"/>
      <c r="K252" s="1297"/>
      <c r="L252" s="1273"/>
      <c r="M252" s="1276"/>
      <c r="N252" s="832"/>
      <c r="O252" s="871"/>
      <c r="P252" s="872"/>
      <c r="Q252" s="219"/>
      <c r="R252" s="220"/>
      <c r="S252" s="660"/>
      <c r="T252" s="226">
        <v>0</v>
      </c>
      <c r="U252" s="1305">
        <v>0</v>
      </c>
      <c r="V252" s="1375">
        <f t="shared" si="16"/>
        <v>0</v>
      </c>
      <c r="W252" s="220"/>
      <c r="X252" s="684"/>
      <c r="Y252" s="738"/>
      <c r="Z252" s="221"/>
      <c r="AA252" s="221"/>
      <c r="AB252" s="862"/>
      <c r="AC252" s="222"/>
      <c r="AD252" s="1288"/>
      <c r="AE252" s="1300"/>
      <c r="AF252" s="1290"/>
      <c r="AG252" s="1291"/>
      <c r="AH252" s="232"/>
      <c r="AI252" s="224"/>
      <c r="AJ252" s="368"/>
      <c r="AK252" s="225"/>
      <c r="AL252" s="226">
        <v>0</v>
      </c>
      <c r="AM252" s="1326">
        <v>0</v>
      </c>
      <c r="AN252" s="1376">
        <f t="shared" si="17"/>
        <v>0</v>
      </c>
      <c r="AO252" s="733"/>
      <c r="AP252" s="586"/>
      <c r="AQ252" s="1249"/>
      <c r="AR252" s="1427"/>
      <c r="AS252" s="1428"/>
      <c r="AT252" s="1429"/>
      <c r="AU252" s="227"/>
      <c r="AV252" s="1430"/>
      <c r="AW252" s="1431"/>
      <c r="AX252" s="1432"/>
      <c r="AY252" s="235"/>
      <c r="AZ252" s="236"/>
      <c r="BA252" s="230"/>
      <c r="BB252" s="231"/>
      <c r="BC252" s="659"/>
      <c r="BD252" s="230"/>
      <c r="BE252" s="231"/>
      <c r="BF252" s="573"/>
      <c r="BG252" s="651"/>
      <c r="BH252" s="573"/>
      <c r="BI252" s="651"/>
      <c r="BJ252" s="573"/>
      <c r="BK252" s="651"/>
      <c r="BL252" s="573"/>
      <c r="BM252" s="651"/>
      <c r="BN252" s="638"/>
      <c r="BO252" s="670"/>
      <c r="BP252" s="675"/>
      <c r="BQ252" s="675"/>
      <c r="BR252" s="675"/>
      <c r="BS252" s="675"/>
      <c r="BT252" s="675"/>
      <c r="BU252" s="676"/>
      <c r="BV252" s="1377">
        <f t="shared" si="18"/>
        <v>0</v>
      </c>
    </row>
    <row r="253" spans="3:74" s="1092" customFormat="1" ht="36" customHeight="1">
      <c r="C253" s="1091"/>
      <c r="D253" s="233"/>
      <c r="E253" s="216"/>
      <c r="F253" s="1331"/>
      <c r="G253" s="217"/>
      <c r="H253" s="218"/>
      <c r="I253" s="736"/>
      <c r="J253" s="737"/>
      <c r="K253" s="1297"/>
      <c r="L253" s="1273"/>
      <c r="M253" s="1276"/>
      <c r="N253" s="832"/>
      <c r="O253" s="871"/>
      <c r="P253" s="872"/>
      <c r="Q253" s="219"/>
      <c r="R253" s="220"/>
      <c r="S253" s="660"/>
      <c r="T253" s="226">
        <v>0</v>
      </c>
      <c r="U253" s="1305">
        <v>0</v>
      </c>
      <c r="V253" s="1375">
        <f t="shared" si="16"/>
        <v>0</v>
      </c>
      <c r="W253" s="220"/>
      <c r="X253" s="684"/>
      <c r="Y253" s="738"/>
      <c r="Z253" s="221"/>
      <c r="AA253" s="221"/>
      <c r="AB253" s="862"/>
      <c r="AC253" s="222"/>
      <c r="AD253" s="1288"/>
      <c r="AE253" s="1300"/>
      <c r="AF253" s="1290"/>
      <c r="AG253" s="1291"/>
      <c r="AH253" s="232"/>
      <c r="AI253" s="224"/>
      <c r="AJ253" s="368"/>
      <c r="AK253" s="225"/>
      <c r="AL253" s="226">
        <v>0</v>
      </c>
      <c r="AM253" s="1326">
        <v>0</v>
      </c>
      <c r="AN253" s="1376">
        <f t="shared" si="17"/>
        <v>0</v>
      </c>
      <c r="AO253" s="733"/>
      <c r="AP253" s="586"/>
      <c r="AQ253" s="1249"/>
      <c r="AR253" s="1427"/>
      <c r="AS253" s="1428"/>
      <c r="AT253" s="1429"/>
      <c r="AU253" s="227"/>
      <c r="AV253" s="1430"/>
      <c r="AW253" s="1431"/>
      <c r="AX253" s="1432"/>
      <c r="AY253" s="235"/>
      <c r="AZ253" s="236"/>
      <c r="BA253" s="230"/>
      <c r="BB253" s="231"/>
      <c r="BC253" s="659"/>
      <c r="BD253" s="230"/>
      <c r="BE253" s="231"/>
      <c r="BF253" s="573"/>
      <c r="BG253" s="651"/>
      <c r="BH253" s="573"/>
      <c r="BI253" s="651"/>
      <c r="BJ253" s="573"/>
      <c r="BK253" s="651"/>
      <c r="BL253" s="573"/>
      <c r="BM253" s="651"/>
      <c r="BN253" s="638"/>
      <c r="BO253" s="670"/>
      <c r="BP253" s="675"/>
      <c r="BQ253" s="675"/>
      <c r="BR253" s="675"/>
      <c r="BS253" s="675"/>
      <c r="BT253" s="675"/>
      <c r="BU253" s="676"/>
      <c r="BV253" s="1377">
        <f t="shared" si="18"/>
        <v>0</v>
      </c>
    </row>
    <row r="254" spans="3:74" s="1092" customFormat="1" ht="36" customHeight="1">
      <c r="C254" s="1091"/>
      <c r="D254" s="233"/>
      <c r="E254" s="216"/>
      <c r="F254" s="1331"/>
      <c r="G254" s="217"/>
      <c r="H254" s="218"/>
      <c r="I254" s="736"/>
      <c r="J254" s="737"/>
      <c r="K254" s="1297"/>
      <c r="L254" s="1273"/>
      <c r="M254" s="1276"/>
      <c r="N254" s="832"/>
      <c r="O254" s="871"/>
      <c r="P254" s="872"/>
      <c r="Q254" s="219"/>
      <c r="R254" s="220"/>
      <c r="S254" s="660"/>
      <c r="T254" s="226">
        <v>0</v>
      </c>
      <c r="U254" s="1305">
        <v>0</v>
      </c>
      <c r="V254" s="1375">
        <f t="shared" si="16"/>
        <v>0</v>
      </c>
      <c r="W254" s="220"/>
      <c r="X254" s="684"/>
      <c r="Y254" s="738"/>
      <c r="Z254" s="221"/>
      <c r="AA254" s="221"/>
      <c r="AB254" s="862"/>
      <c r="AC254" s="222"/>
      <c r="AD254" s="1288"/>
      <c r="AE254" s="1300"/>
      <c r="AF254" s="1290"/>
      <c r="AG254" s="1291"/>
      <c r="AH254" s="232"/>
      <c r="AI254" s="224"/>
      <c r="AJ254" s="368"/>
      <c r="AK254" s="225"/>
      <c r="AL254" s="226">
        <v>0</v>
      </c>
      <c r="AM254" s="1326">
        <v>0</v>
      </c>
      <c r="AN254" s="1376">
        <f t="shared" si="17"/>
        <v>0</v>
      </c>
      <c r="AO254" s="733"/>
      <c r="AP254" s="586"/>
      <c r="AQ254" s="1249"/>
      <c r="AR254" s="1427"/>
      <c r="AS254" s="1428"/>
      <c r="AT254" s="1429"/>
      <c r="AU254" s="227"/>
      <c r="AV254" s="1430"/>
      <c r="AW254" s="1431"/>
      <c r="AX254" s="1432"/>
      <c r="AY254" s="235"/>
      <c r="AZ254" s="236"/>
      <c r="BA254" s="230"/>
      <c r="BB254" s="231"/>
      <c r="BC254" s="659"/>
      <c r="BD254" s="230"/>
      <c r="BE254" s="231"/>
      <c r="BF254" s="573"/>
      <c r="BG254" s="651"/>
      <c r="BH254" s="573"/>
      <c r="BI254" s="651"/>
      <c r="BJ254" s="573"/>
      <c r="BK254" s="651"/>
      <c r="BL254" s="573"/>
      <c r="BM254" s="651"/>
      <c r="BN254" s="638"/>
      <c r="BO254" s="670"/>
      <c r="BP254" s="675"/>
      <c r="BQ254" s="675"/>
      <c r="BR254" s="675"/>
      <c r="BS254" s="675"/>
      <c r="BT254" s="675"/>
      <c r="BU254" s="676"/>
      <c r="BV254" s="1377">
        <f t="shared" si="18"/>
        <v>0</v>
      </c>
    </row>
    <row r="255" spans="3:74" s="1092" customFormat="1" ht="36" customHeight="1">
      <c r="C255" s="1091"/>
      <c r="D255" s="233"/>
      <c r="E255" s="216"/>
      <c r="F255" s="1331"/>
      <c r="G255" s="217"/>
      <c r="H255" s="218"/>
      <c r="I255" s="736"/>
      <c r="J255" s="737"/>
      <c r="K255" s="1297"/>
      <c r="L255" s="1273"/>
      <c r="M255" s="1276"/>
      <c r="N255" s="832"/>
      <c r="O255" s="871"/>
      <c r="P255" s="872"/>
      <c r="Q255" s="219"/>
      <c r="R255" s="220"/>
      <c r="S255" s="660"/>
      <c r="T255" s="226">
        <v>0</v>
      </c>
      <c r="U255" s="1305">
        <v>0</v>
      </c>
      <c r="V255" s="1375">
        <f t="shared" ref="V255:V318" si="19">SUM(T255:U255)</f>
        <v>0</v>
      </c>
      <c r="W255" s="220"/>
      <c r="X255" s="684"/>
      <c r="Y255" s="738"/>
      <c r="Z255" s="221"/>
      <c r="AA255" s="221"/>
      <c r="AB255" s="862"/>
      <c r="AC255" s="222"/>
      <c r="AD255" s="1288"/>
      <c r="AE255" s="1300"/>
      <c r="AF255" s="1290"/>
      <c r="AG255" s="1291"/>
      <c r="AH255" s="232"/>
      <c r="AI255" s="224"/>
      <c r="AJ255" s="368"/>
      <c r="AK255" s="225"/>
      <c r="AL255" s="226">
        <v>0</v>
      </c>
      <c r="AM255" s="1326">
        <v>0</v>
      </c>
      <c r="AN255" s="1376">
        <f t="shared" ref="AN255:AN318" si="20">SUM(AL255:AM255)</f>
        <v>0</v>
      </c>
      <c r="AO255" s="733"/>
      <c r="AP255" s="586"/>
      <c r="AQ255" s="1249"/>
      <c r="AR255" s="1427"/>
      <c r="AS255" s="1428"/>
      <c r="AT255" s="1429"/>
      <c r="AU255" s="227"/>
      <c r="AV255" s="1430"/>
      <c r="AW255" s="1431"/>
      <c r="AX255" s="1432"/>
      <c r="AY255" s="235"/>
      <c r="AZ255" s="236"/>
      <c r="BA255" s="230"/>
      <c r="BB255" s="231"/>
      <c r="BC255" s="659"/>
      <c r="BD255" s="230"/>
      <c r="BE255" s="231"/>
      <c r="BF255" s="573"/>
      <c r="BG255" s="651"/>
      <c r="BH255" s="573"/>
      <c r="BI255" s="651"/>
      <c r="BJ255" s="573"/>
      <c r="BK255" s="651"/>
      <c r="BL255" s="573"/>
      <c r="BM255" s="651"/>
      <c r="BN255" s="638"/>
      <c r="BO255" s="670"/>
      <c r="BP255" s="675"/>
      <c r="BQ255" s="675"/>
      <c r="BR255" s="675"/>
      <c r="BS255" s="675"/>
      <c r="BT255" s="675"/>
      <c r="BU255" s="676"/>
      <c r="BV255" s="1377">
        <f t="shared" ref="BV255:BV318" si="21">LEN(BU255)</f>
        <v>0</v>
      </c>
    </row>
    <row r="256" spans="3:74" s="1092" customFormat="1" ht="36" customHeight="1">
      <c r="C256" s="1091"/>
      <c r="D256" s="233"/>
      <c r="E256" s="216"/>
      <c r="F256" s="1331"/>
      <c r="G256" s="217"/>
      <c r="H256" s="218"/>
      <c r="I256" s="736"/>
      <c r="J256" s="737"/>
      <c r="K256" s="1297"/>
      <c r="L256" s="1273"/>
      <c r="M256" s="1276"/>
      <c r="N256" s="832"/>
      <c r="O256" s="871"/>
      <c r="P256" s="872"/>
      <c r="Q256" s="219"/>
      <c r="R256" s="220"/>
      <c r="S256" s="660"/>
      <c r="T256" s="226">
        <v>0</v>
      </c>
      <c r="U256" s="1305">
        <v>0</v>
      </c>
      <c r="V256" s="1375">
        <f t="shared" si="19"/>
        <v>0</v>
      </c>
      <c r="W256" s="220"/>
      <c r="X256" s="684"/>
      <c r="Y256" s="738"/>
      <c r="Z256" s="221"/>
      <c r="AA256" s="221"/>
      <c r="AB256" s="862"/>
      <c r="AC256" s="222"/>
      <c r="AD256" s="1288"/>
      <c r="AE256" s="1300"/>
      <c r="AF256" s="1290"/>
      <c r="AG256" s="1291"/>
      <c r="AH256" s="232"/>
      <c r="AI256" s="224"/>
      <c r="AJ256" s="368"/>
      <c r="AK256" s="225"/>
      <c r="AL256" s="226">
        <v>0</v>
      </c>
      <c r="AM256" s="1326">
        <v>0</v>
      </c>
      <c r="AN256" s="1376">
        <f t="shared" si="20"/>
        <v>0</v>
      </c>
      <c r="AO256" s="733"/>
      <c r="AP256" s="586"/>
      <c r="AQ256" s="1249"/>
      <c r="AR256" s="1427"/>
      <c r="AS256" s="1428"/>
      <c r="AT256" s="1429"/>
      <c r="AU256" s="227"/>
      <c r="AV256" s="1430"/>
      <c r="AW256" s="1431"/>
      <c r="AX256" s="1432"/>
      <c r="AY256" s="235"/>
      <c r="AZ256" s="236"/>
      <c r="BA256" s="230"/>
      <c r="BB256" s="231"/>
      <c r="BC256" s="659"/>
      <c r="BD256" s="230"/>
      <c r="BE256" s="231"/>
      <c r="BF256" s="573"/>
      <c r="BG256" s="651"/>
      <c r="BH256" s="573"/>
      <c r="BI256" s="651"/>
      <c r="BJ256" s="573"/>
      <c r="BK256" s="651"/>
      <c r="BL256" s="573"/>
      <c r="BM256" s="651"/>
      <c r="BN256" s="638"/>
      <c r="BO256" s="670"/>
      <c r="BP256" s="675"/>
      <c r="BQ256" s="675"/>
      <c r="BR256" s="675"/>
      <c r="BS256" s="675"/>
      <c r="BT256" s="675"/>
      <c r="BU256" s="676"/>
      <c r="BV256" s="1377">
        <f t="shared" si="21"/>
        <v>0</v>
      </c>
    </row>
    <row r="257" spans="3:74" s="1092" customFormat="1" ht="36" customHeight="1">
      <c r="C257" s="1091"/>
      <c r="D257" s="233"/>
      <c r="E257" s="216"/>
      <c r="F257" s="1331"/>
      <c r="G257" s="217"/>
      <c r="H257" s="218"/>
      <c r="I257" s="736"/>
      <c r="J257" s="737"/>
      <c r="K257" s="1297"/>
      <c r="L257" s="1273"/>
      <c r="M257" s="1276"/>
      <c r="N257" s="832"/>
      <c r="O257" s="871"/>
      <c r="P257" s="872"/>
      <c r="Q257" s="219"/>
      <c r="R257" s="220"/>
      <c r="S257" s="660"/>
      <c r="T257" s="226">
        <v>0</v>
      </c>
      <c r="U257" s="1305">
        <v>0</v>
      </c>
      <c r="V257" s="1375">
        <f t="shared" si="19"/>
        <v>0</v>
      </c>
      <c r="W257" s="220"/>
      <c r="X257" s="684"/>
      <c r="Y257" s="738"/>
      <c r="Z257" s="221"/>
      <c r="AA257" s="221"/>
      <c r="AB257" s="862"/>
      <c r="AC257" s="222"/>
      <c r="AD257" s="1288"/>
      <c r="AE257" s="1300"/>
      <c r="AF257" s="1290"/>
      <c r="AG257" s="1291"/>
      <c r="AH257" s="232"/>
      <c r="AI257" s="224"/>
      <c r="AJ257" s="368"/>
      <c r="AK257" s="225"/>
      <c r="AL257" s="226">
        <v>0</v>
      </c>
      <c r="AM257" s="1326">
        <v>0</v>
      </c>
      <c r="AN257" s="1376">
        <f t="shared" si="20"/>
        <v>0</v>
      </c>
      <c r="AO257" s="733"/>
      <c r="AP257" s="586"/>
      <c r="AQ257" s="1249"/>
      <c r="AR257" s="1427"/>
      <c r="AS257" s="1428"/>
      <c r="AT257" s="1429"/>
      <c r="AU257" s="227"/>
      <c r="AV257" s="1430"/>
      <c r="AW257" s="1431"/>
      <c r="AX257" s="1432"/>
      <c r="AY257" s="235"/>
      <c r="AZ257" s="236"/>
      <c r="BA257" s="230"/>
      <c r="BB257" s="231"/>
      <c r="BC257" s="659"/>
      <c r="BD257" s="230"/>
      <c r="BE257" s="231"/>
      <c r="BF257" s="573"/>
      <c r="BG257" s="651"/>
      <c r="BH257" s="573"/>
      <c r="BI257" s="651"/>
      <c r="BJ257" s="573"/>
      <c r="BK257" s="651"/>
      <c r="BL257" s="573"/>
      <c r="BM257" s="651"/>
      <c r="BN257" s="638"/>
      <c r="BO257" s="670"/>
      <c r="BP257" s="675"/>
      <c r="BQ257" s="675"/>
      <c r="BR257" s="675"/>
      <c r="BS257" s="675"/>
      <c r="BT257" s="675"/>
      <c r="BU257" s="676"/>
      <c r="BV257" s="1377">
        <f t="shared" si="21"/>
        <v>0</v>
      </c>
    </row>
    <row r="258" spans="3:74" s="1092" customFormat="1" ht="36" customHeight="1">
      <c r="C258" s="1091"/>
      <c r="D258" s="233"/>
      <c r="E258" s="216"/>
      <c r="F258" s="1331"/>
      <c r="G258" s="217"/>
      <c r="H258" s="218"/>
      <c r="I258" s="736"/>
      <c r="J258" s="737"/>
      <c r="K258" s="1297"/>
      <c r="L258" s="1273"/>
      <c r="M258" s="1276"/>
      <c r="N258" s="832"/>
      <c r="O258" s="871"/>
      <c r="P258" s="872"/>
      <c r="Q258" s="219"/>
      <c r="R258" s="220"/>
      <c r="S258" s="660"/>
      <c r="T258" s="226">
        <v>0</v>
      </c>
      <c r="U258" s="1305">
        <v>0</v>
      </c>
      <c r="V258" s="1375">
        <f t="shared" si="19"/>
        <v>0</v>
      </c>
      <c r="W258" s="220"/>
      <c r="X258" s="684"/>
      <c r="Y258" s="738"/>
      <c r="Z258" s="221"/>
      <c r="AA258" s="221"/>
      <c r="AB258" s="862"/>
      <c r="AC258" s="222"/>
      <c r="AD258" s="1288"/>
      <c r="AE258" s="1300"/>
      <c r="AF258" s="1290"/>
      <c r="AG258" s="1291"/>
      <c r="AH258" s="232"/>
      <c r="AI258" s="224"/>
      <c r="AJ258" s="368"/>
      <c r="AK258" s="225"/>
      <c r="AL258" s="226">
        <v>0</v>
      </c>
      <c r="AM258" s="1326">
        <v>0</v>
      </c>
      <c r="AN258" s="1376">
        <f t="shared" si="20"/>
        <v>0</v>
      </c>
      <c r="AO258" s="733"/>
      <c r="AP258" s="586"/>
      <c r="AQ258" s="1249"/>
      <c r="AR258" s="1427"/>
      <c r="AS258" s="1428"/>
      <c r="AT258" s="1429"/>
      <c r="AU258" s="227"/>
      <c r="AV258" s="1430"/>
      <c r="AW258" s="1431"/>
      <c r="AX258" s="1432"/>
      <c r="AY258" s="235"/>
      <c r="AZ258" s="236"/>
      <c r="BA258" s="230"/>
      <c r="BB258" s="231"/>
      <c r="BC258" s="659"/>
      <c r="BD258" s="230"/>
      <c r="BE258" s="231"/>
      <c r="BF258" s="573"/>
      <c r="BG258" s="651"/>
      <c r="BH258" s="573"/>
      <c r="BI258" s="651"/>
      <c r="BJ258" s="573"/>
      <c r="BK258" s="651"/>
      <c r="BL258" s="573"/>
      <c r="BM258" s="651"/>
      <c r="BN258" s="638"/>
      <c r="BO258" s="670"/>
      <c r="BP258" s="675"/>
      <c r="BQ258" s="675"/>
      <c r="BR258" s="675"/>
      <c r="BS258" s="675"/>
      <c r="BT258" s="675"/>
      <c r="BU258" s="676"/>
      <c r="BV258" s="1377">
        <f t="shared" si="21"/>
        <v>0</v>
      </c>
    </row>
    <row r="259" spans="3:74" s="1092" customFormat="1" ht="36" customHeight="1">
      <c r="C259" s="1091"/>
      <c r="D259" s="233"/>
      <c r="E259" s="216"/>
      <c r="F259" s="1331"/>
      <c r="G259" s="217"/>
      <c r="H259" s="218"/>
      <c r="I259" s="736"/>
      <c r="J259" s="737"/>
      <c r="K259" s="1297"/>
      <c r="L259" s="1273"/>
      <c r="M259" s="1276"/>
      <c r="N259" s="832"/>
      <c r="O259" s="871"/>
      <c r="P259" s="872"/>
      <c r="Q259" s="219"/>
      <c r="R259" s="220"/>
      <c r="S259" s="660"/>
      <c r="T259" s="226">
        <v>0</v>
      </c>
      <c r="U259" s="1305">
        <v>0</v>
      </c>
      <c r="V259" s="1375">
        <f t="shared" si="19"/>
        <v>0</v>
      </c>
      <c r="W259" s="220"/>
      <c r="X259" s="684"/>
      <c r="Y259" s="738"/>
      <c r="Z259" s="221"/>
      <c r="AA259" s="221"/>
      <c r="AB259" s="862"/>
      <c r="AC259" s="222"/>
      <c r="AD259" s="1288"/>
      <c r="AE259" s="1300"/>
      <c r="AF259" s="1290"/>
      <c r="AG259" s="1291"/>
      <c r="AH259" s="232"/>
      <c r="AI259" s="224"/>
      <c r="AJ259" s="368"/>
      <c r="AK259" s="225"/>
      <c r="AL259" s="226">
        <v>0</v>
      </c>
      <c r="AM259" s="1326">
        <v>0</v>
      </c>
      <c r="AN259" s="1376">
        <f t="shared" si="20"/>
        <v>0</v>
      </c>
      <c r="AO259" s="733"/>
      <c r="AP259" s="586"/>
      <c r="AQ259" s="1249"/>
      <c r="AR259" s="1427"/>
      <c r="AS259" s="1428"/>
      <c r="AT259" s="1429"/>
      <c r="AU259" s="227"/>
      <c r="AV259" s="1430"/>
      <c r="AW259" s="1431"/>
      <c r="AX259" s="1432"/>
      <c r="AY259" s="235"/>
      <c r="AZ259" s="236"/>
      <c r="BA259" s="230"/>
      <c r="BB259" s="231"/>
      <c r="BC259" s="659"/>
      <c r="BD259" s="230"/>
      <c r="BE259" s="231"/>
      <c r="BF259" s="573"/>
      <c r="BG259" s="651"/>
      <c r="BH259" s="573"/>
      <c r="BI259" s="651"/>
      <c r="BJ259" s="573"/>
      <c r="BK259" s="651"/>
      <c r="BL259" s="573"/>
      <c r="BM259" s="651"/>
      <c r="BN259" s="638"/>
      <c r="BO259" s="670"/>
      <c r="BP259" s="675"/>
      <c r="BQ259" s="675"/>
      <c r="BR259" s="675"/>
      <c r="BS259" s="675"/>
      <c r="BT259" s="675"/>
      <c r="BU259" s="676"/>
      <c r="BV259" s="1377">
        <f t="shared" si="21"/>
        <v>0</v>
      </c>
    </row>
    <row r="260" spans="3:74" s="1092" customFormat="1" ht="36" customHeight="1">
      <c r="C260" s="1091"/>
      <c r="D260" s="233"/>
      <c r="E260" s="216"/>
      <c r="F260" s="1331"/>
      <c r="G260" s="217"/>
      <c r="H260" s="218"/>
      <c r="I260" s="736"/>
      <c r="J260" s="737"/>
      <c r="K260" s="1297"/>
      <c r="L260" s="1273"/>
      <c r="M260" s="1276"/>
      <c r="N260" s="832"/>
      <c r="O260" s="871"/>
      <c r="P260" s="872"/>
      <c r="Q260" s="219"/>
      <c r="R260" s="220"/>
      <c r="S260" s="660"/>
      <c r="T260" s="226">
        <v>0</v>
      </c>
      <c r="U260" s="1305">
        <v>0</v>
      </c>
      <c r="V260" s="1375">
        <f t="shared" si="19"/>
        <v>0</v>
      </c>
      <c r="W260" s="220"/>
      <c r="X260" s="684"/>
      <c r="Y260" s="738"/>
      <c r="Z260" s="221"/>
      <c r="AA260" s="221"/>
      <c r="AB260" s="862"/>
      <c r="AC260" s="222"/>
      <c r="AD260" s="1288"/>
      <c r="AE260" s="1300"/>
      <c r="AF260" s="1290"/>
      <c r="AG260" s="1291"/>
      <c r="AH260" s="232"/>
      <c r="AI260" s="224"/>
      <c r="AJ260" s="368"/>
      <c r="AK260" s="225"/>
      <c r="AL260" s="226">
        <v>0</v>
      </c>
      <c r="AM260" s="1326">
        <v>0</v>
      </c>
      <c r="AN260" s="1376">
        <f t="shared" si="20"/>
        <v>0</v>
      </c>
      <c r="AO260" s="733"/>
      <c r="AP260" s="586"/>
      <c r="AQ260" s="1249"/>
      <c r="AR260" s="1427"/>
      <c r="AS260" s="1428"/>
      <c r="AT260" s="1429"/>
      <c r="AU260" s="227"/>
      <c r="AV260" s="1430"/>
      <c r="AW260" s="1431"/>
      <c r="AX260" s="1432"/>
      <c r="AY260" s="235"/>
      <c r="AZ260" s="236"/>
      <c r="BA260" s="230"/>
      <c r="BB260" s="231"/>
      <c r="BC260" s="659"/>
      <c r="BD260" s="230"/>
      <c r="BE260" s="231"/>
      <c r="BF260" s="573"/>
      <c r="BG260" s="651"/>
      <c r="BH260" s="573"/>
      <c r="BI260" s="651"/>
      <c r="BJ260" s="573"/>
      <c r="BK260" s="651"/>
      <c r="BL260" s="573"/>
      <c r="BM260" s="651"/>
      <c r="BN260" s="638"/>
      <c r="BO260" s="670"/>
      <c r="BP260" s="675"/>
      <c r="BQ260" s="675"/>
      <c r="BR260" s="675"/>
      <c r="BS260" s="675"/>
      <c r="BT260" s="675"/>
      <c r="BU260" s="676"/>
      <c r="BV260" s="1377">
        <f t="shared" si="21"/>
        <v>0</v>
      </c>
    </row>
    <row r="261" spans="3:74" s="1092" customFormat="1" ht="36" customHeight="1">
      <c r="C261" s="1091"/>
      <c r="D261" s="233"/>
      <c r="E261" s="216"/>
      <c r="F261" s="1331"/>
      <c r="G261" s="217"/>
      <c r="H261" s="218"/>
      <c r="I261" s="736"/>
      <c r="J261" s="737"/>
      <c r="K261" s="1297"/>
      <c r="L261" s="1273"/>
      <c r="M261" s="1276"/>
      <c r="N261" s="832"/>
      <c r="O261" s="871"/>
      <c r="P261" s="872"/>
      <c r="Q261" s="219"/>
      <c r="R261" s="220"/>
      <c r="S261" s="660"/>
      <c r="T261" s="226">
        <v>0</v>
      </c>
      <c r="U261" s="1305">
        <v>0</v>
      </c>
      <c r="V261" s="1375">
        <f t="shared" si="19"/>
        <v>0</v>
      </c>
      <c r="W261" s="220"/>
      <c r="X261" s="684"/>
      <c r="Y261" s="738"/>
      <c r="Z261" s="221"/>
      <c r="AA261" s="221"/>
      <c r="AB261" s="862"/>
      <c r="AC261" s="222"/>
      <c r="AD261" s="1288"/>
      <c r="AE261" s="1300"/>
      <c r="AF261" s="1290"/>
      <c r="AG261" s="1291"/>
      <c r="AH261" s="232"/>
      <c r="AI261" s="224"/>
      <c r="AJ261" s="368"/>
      <c r="AK261" s="225"/>
      <c r="AL261" s="226">
        <v>0</v>
      </c>
      <c r="AM261" s="1326">
        <v>0</v>
      </c>
      <c r="AN261" s="1376">
        <f t="shared" si="20"/>
        <v>0</v>
      </c>
      <c r="AO261" s="733"/>
      <c r="AP261" s="586"/>
      <c r="AQ261" s="1249"/>
      <c r="AR261" s="1427"/>
      <c r="AS261" s="1428"/>
      <c r="AT261" s="1429"/>
      <c r="AU261" s="227"/>
      <c r="AV261" s="1430"/>
      <c r="AW261" s="1431"/>
      <c r="AX261" s="1432"/>
      <c r="AY261" s="235"/>
      <c r="AZ261" s="236"/>
      <c r="BA261" s="230"/>
      <c r="BB261" s="231"/>
      <c r="BC261" s="659"/>
      <c r="BD261" s="230"/>
      <c r="BE261" s="231"/>
      <c r="BF261" s="573"/>
      <c r="BG261" s="651"/>
      <c r="BH261" s="573"/>
      <c r="BI261" s="651"/>
      <c r="BJ261" s="573"/>
      <c r="BK261" s="651"/>
      <c r="BL261" s="573"/>
      <c r="BM261" s="651"/>
      <c r="BN261" s="638"/>
      <c r="BO261" s="670"/>
      <c r="BP261" s="675"/>
      <c r="BQ261" s="675"/>
      <c r="BR261" s="675"/>
      <c r="BS261" s="675"/>
      <c r="BT261" s="675"/>
      <c r="BU261" s="676"/>
      <c r="BV261" s="1377">
        <f t="shared" si="21"/>
        <v>0</v>
      </c>
    </row>
    <row r="262" spans="3:74" s="1092" customFormat="1" ht="36" customHeight="1">
      <c r="C262" s="1091"/>
      <c r="D262" s="233"/>
      <c r="E262" s="216"/>
      <c r="F262" s="1331"/>
      <c r="G262" s="217"/>
      <c r="H262" s="218"/>
      <c r="I262" s="736"/>
      <c r="J262" s="737"/>
      <c r="K262" s="1297"/>
      <c r="L262" s="1273"/>
      <c r="M262" s="1276"/>
      <c r="N262" s="832"/>
      <c r="O262" s="871"/>
      <c r="P262" s="872"/>
      <c r="Q262" s="219"/>
      <c r="R262" s="220"/>
      <c r="S262" s="660"/>
      <c r="T262" s="226">
        <v>0</v>
      </c>
      <c r="U262" s="1305">
        <v>0</v>
      </c>
      <c r="V262" s="1375">
        <f t="shared" si="19"/>
        <v>0</v>
      </c>
      <c r="W262" s="220"/>
      <c r="X262" s="684"/>
      <c r="Y262" s="738"/>
      <c r="Z262" s="221"/>
      <c r="AA262" s="221"/>
      <c r="AB262" s="862"/>
      <c r="AC262" s="222"/>
      <c r="AD262" s="1288"/>
      <c r="AE262" s="1300"/>
      <c r="AF262" s="1290"/>
      <c r="AG262" s="1291"/>
      <c r="AH262" s="232"/>
      <c r="AI262" s="224"/>
      <c r="AJ262" s="368"/>
      <c r="AK262" s="225"/>
      <c r="AL262" s="226">
        <v>0</v>
      </c>
      <c r="AM262" s="1326">
        <v>0</v>
      </c>
      <c r="AN262" s="1376">
        <f t="shared" si="20"/>
        <v>0</v>
      </c>
      <c r="AO262" s="733"/>
      <c r="AP262" s="586"/>
      <c r="AQ262" s="1249"/>
      <c r="AR262" s="1427"/>
      <c r="AS262" s="1428"/>
      <c r="AT262" s="1429"/>
      <c r="AU262" s="227"/>
      <c r="AV262" s="1430"/>
      <c r="AW262" s="1431"/>
      <c r="AX262" s="1432"/>
      <c r="AY262" s="235"/>
      <c r="AZ262" s="236"/>
      <c r="BA262" s="230"/>
      <c r="BB262" s="231"/>
      <c r="BC262" s="659"/>
      <c r="BD262" s="230"/>
      <c r="BE262" s="231"/>
      <c r="BF262" s="573"/>
      <c r="BG262" s="651"/>
      <c r="BH262" s="573"/>
      <c r="BI262" s="651"/>
      <c r="BJ262" s="573"/>
      <c r="BK262" s="651"/>
      <c r="BL262" s="573"/>
      <c r="BM262" s="651"/>
      <c r="BN262" s="638"/>
      <c r="BO262" s="670"/>
      <c r="BP262" s="675"/>
      <c r="BQ262" s="675"/>
      <c r="BR262" s="675"/>
      <c r="BS262" s="675"/>
      <c r="BT262" s="675"/>
      <c r="BU262" s="676"/>
      <c r="BV262" s="1377">
        <f t="shared" si="21"/>
        <v>0</v>
      </c>
    </row>
    <row r="263" spans="3:74" s="1092" customFormat="1" ht="36" customHeight="1">
      <c r="C263" s="1091"/>
      <c r="D263" s="233"/>
      <c r="E263" s="216"/>
      <c r="F263" s="1331"/>
      <c r="G263" s="217"/>
      <c r="H263" s="218"/>
      <c r="I263" s="736"/>
      <c r="J263" s="737"/>
      <c r="K263" s="1297"/>
      <c r="L263" s="1273"/>
      <c r="M263" s="1276"/>
      <c r="N263" s="832"/>
      <c r="O263" s="871"/>
      <c r="P263" s="872"/>
      <c r="Q263" s="219"/>
      <c r="R263" s="220"/>
      <c r="S263" s="660"/>
      <c r="T263" s="226">
        <v>0</v>
      </c>
      <c r="U263" s="1305">
        <v>0</v>
      </c>
      <c r="V263" s="1375">
        <f t="shared" si="19"/>
        <v>0</v>
      </c>
      <c r="W263" s="220"/>
      <c r="X263" s="684"/>
      <c r="Y263" s="738"/>
      <c r="Z263" s="221"/>
      <c r="AA263" s="221"/>
      <c r="AB263" s="862"/>
      <c r="AC263" s="222"/>
      <c r="AD263" s="1288"/>
      <c r="AE263" s="1300"/>
      <c r="AF263" s="1290"/>
      <c r="AG263" s="1291"/>
      <c r="AH263" s="232"/>
      <c r="AI263" s="224"/>
      <c r="AJ263" s="368"/>
      <c r="AK263" s="225"/>
      <c r="AL263" s="226">
        <v>0</v>
      </c>
      <c r="AM263" s="1326">
        <v>0</v>
      </c>
      <c r="AN263" s="1376">
        <f t="shared" si="20"/>
        <v>0</v>
      </c>
      <c r="AO263" s="733"/>
      <c r="AP263" s="586"/>
      <c r="AQ263" s="1249"/>
      <c r="AR263" s="1427"/>
      <c r="AS263" s="1428"/>
      <c r="AT263" s="1429"/>
      <c r="AU263" s="227"/>
      <c r="AV263" s="1430"/>
      <c r="AW263" s="1431"/>
      <c r="AX263" s="1432"/>
      <c r="AY263" s="235"/>
      <c r="AZ263" s="236"/>
      <c r="BA263" s="230"/>
      <c r="BB263" s="231"/>
      <c r="BC263" s="659"/>
      <c r="BD263" s="230"/>
      <c r="BE263" s="231"/>
      <c r="BF263" s="573"/>
      <c r="BG263" s="651"/>
      <c r="BH263" s="573"/>
      <c r="BI263" s="651"/>
      <c r="BJ263" s="573"/>
      <c r="BK263" s="651"/>
      <c r="BL263" s="573"/>
      <c r="BM263" s="651"/>
      <c r="BN263" s="638"/>
      <c r="BO263" s="670"/>
      <c r="BP263" s="675"/>
      <c r="BQ263" s="675"/>
      <c r="BR263" s="675"/>
      <c r="BS263" s="675"/>
      <c r="BT263" s="675"/>
      <c r="BU263" s="676"/>
      <c r="BV263" s="1377">
        <f t="shared" si="21"/>
        <v>0</v>
      </c>
    </row>
    <row r="264" spans="3:74" s="1092" customFormat="1" ht="36" customHeight="1">
      <c r="C264" s="1091"/>
      <c r="D264" s="233"/>
      <c r="E264" s="216"/>
      <c r="F264" s="1331"/>
      <c r="G264" s="217"/>
      <c r="H264" s="218"/>
      <c r="I264" s="736"/>
      <c r="J264" s="737"/>
      <c r="K264" s="1297"/>
      <c r="L264" s="1273"/>
      <c r="M264" s="1276"/>
      <c r="N264" s="832"/>
      <c r="O264" s="871"/>
      <c r="P264" s="872"/>
      <c r="Q264" s="219"/>
      <c r="R264" s="220"/>
      <c r="S264" s="660"/>
      <c r="T264" s="226">
        <v>0</v>
      </c>
      <c r="U264" s="1305">
        <v>0</v>
      </c>
      <c r="V264" s="1375">
        <f t="shared" si="19"/>
        <v>0</v>
      </c>
      <c r="W264" s="220"/>
      <c r="X264" s="684"/>
      <c r="Y264" s="738"/>
      <c r="Z264" s="221"/>
      <c r="AA264" s="221"/>
      <c r="AB264" s="862"/>
      <c r="AC264" s="222"/>
      <c r="AD264" s="1288"/>
      <c r="AE264" s="1300"/>
      <c r="AF264" s="1290"/>
      <c r="AG264" s="1291"/>
      <c r="AH264" s="232"/>
      <c r="AI264" s="224"/>
      <c r="AJ264" s="368"/>
      <c r="AK264" s="225"/>
      <c r="AL264" s="226">
        <v>0</v>
      </c>
      <c r="AM264" s="1326">
        <v>0</v>
      </c>
      <c r="AN264" s="1376">
        <f t="shared" si="20"/>
        <v>0</v>
      </c>
      <c r="AO264" s="733"/>
      <c r="AP264" s="586"/>
      <c r="AQ264" s="1249"/>
      <c r="AR264" s="1427"/>
      <c r="AS264" s="1428"/>
      <c r="AT264" s="1429"/>
      <c r="AU264" s="227"/>
      <c r="AV264" s="1430"/>
      <c r="AW264" s="1431"/>
      <c r="AX264" s="1432"/>
      <c r="AY264" s="235"/>
      <c r="AZ264" s="236"/>
      <c r="BA264" s="230"/>
      <c r="BB264" s="231"/>
      <c r="BC264" s="659"/>
      <c r="BD264" s="230"/>
      <c r="BE264" s="231"/>
      <c r="BF264" s="573"/>
      <c r="BG264" s="651"/>
      <c r="BH264" s="573"/>
      <c r="BI264" s="651"/>
      <c r="BJ264" s="573"/>
      <c r="BK264" s="651"/>
      <c r="BL264" s="573"/>
      <c r="BM264" s="651"/>
      <c r="BN264" s="638"/>
      <c r="BO264" s="670"/>
      <c r="BP264" s="675"/>
      <c r="BQ264" s="675"/>
      <c r="BR264" s="675"/>
      <c r="BS264" s="675"/>
      <c r="BT264" s="675"/>
      <c r="BU264" s="676"/>
      <c r="BV264" s="1377">
        <f t="shared" si="21"/>
        <v>0</v>
      </c>
    </row>
    <row r="265" spans="3:74" s="1092" customFormat="1" ht="36" customHeight="1">
      <c r="C265" s="1091"/>
      <c r="D265" s="233"/>
      <c r="E265" s="216"/>
      <c r="F265" s="1331"/>
      <c r="G265" s="217"/>
      <c r="H265" s="218"/>
      <c r="I265" s="736"/>
      <c r="J265" s="737"/>
      <c r="K265" s="1297"/>
      <c r="L265" s="1273"/>
      <c r="M265" s="1276"/>
      <c r="N265" s="832"/>
      <c r="O265" s="871"/>
      <c r="P265" s="872"/>
      <c r="Q265" s="219"/>
      <c r="R265" s="220"/>
      <c r="S265" s="660"/>
      <c r="T265" s="226">
        <v>0</v>
      </c>
      <c r="U265" s="1305">
        <v>0</v>
      </c>
      <c r="V265" s="1375">
        <f t="shared" si="19"/>
        <v>0</v>
      </c>
      <c r="W265" s="220"/>
      <c r="X265" s="684"/>
      <c r="Y265" s="738"/>
      <c r="Z265" s="221"/>
      <c r="AA265" s="221"/>
      <c r="AB265" s="862"/>
      <c r="AC265" s="222"/>
      <c r="AD265" s="1288"/>
      <c r="AE265" s="1300"/>
      <c r="AF265" s="1290"/>
      <c r="AG265" s="1291"/>
      <c r="AH265" s="232"/>
      <c r="AI265" s="224"/>
      <c r="AJ265" s="368"/>
      <c r="AK265" s="225"/>
      <c r="AL265" s="226">
        <v>0</v>
      </c>
      <c r="AM265" s="1326">
        <v>0</v>
      </c>
      <c r="AN265" s="1376">
        <f t="shared" si="20"/>
        <v>0</v>
      </c>
      <c r="AO265" s="733"/>
      <c r="AP265" s="586"/>
      <c r="AQ265" s="1249"/>
      <c r="AR265" s="1427"/>
      <c r="AS265" s="1428"/>
      <c r="AT265" s="1429"/>
      <c r="AU265" s="227"/>
      <c r="AV265" s="1430"/>
      <c r="AW265" s="1431"/>
      <c r="AX265" s="1432"/>
      <c r="AY265" s="235"/>
      <c r="AZ265" s="236"/>
      <c r="BA265" s="230"/>
      <c r="BB265" s="231"/>
      <c r="BC265" s="659"/>
      <c r="BD265" s="230"/>
      <c r="BE265" s="231"/>
      <c r="BF265" s="573"/>
      <c r="BG265" s="651"/>
      <c r="BH265" s="573"/>
      <c r="BI265" s="651"/>
      <c r="BJ265" s="573"/>
      <c r="BK265" s="651"/>
      <c r="BL265" s="573"/>
      <c r="BM265" s="651"/>
      <c r="BN265" s="638"/>
      <c r="BO265" s="670"/>
      <c r="BP265" s="675"/>
      <c r="BQ265" s="675"/>
      <c r="BR265" s="675"/>
      <c r="BS265" s="675"/>
      <c r="BT265" s="675"/>
      <c r="BU265" s="676"/>
      <c r="BV265" s="1377">
        <f t="shared" si="21"/>
        <v>0</v>
      </c>
    </row>
    <row r="266" spans="3:74" s="1092" customFormat="1" ht="36" customHeight="1">
      <c r="C266" s="1091"/>
      <c r="D266" s="233"/>
      <c r="E266" s="216"/>
      <c r="F266" s="1331"/>
      <c r="G266" s="217"/>
      <c r="H266" s="218"/>
      <c r="I266" s="736"/>
      <c r="J266" s="737"/>
      <c r="K266" s="1297"/>
      <c r="L266" s="1273"/>
      <c r="M266" s="1276"/>
      <c r="N266" s="832"/>
      <c r="O266" s="871"/>
      <c r="P266" s="872"/>
      <c r="Q266" s="219"/>
      <c r="R266" s="220"/>
      <c r="S266" s="660"/>
      <c r="T266" s="226">
        <v>0</v>
      </c>
      <c r="U266" s="1305">
        <v>0</v>
      </c>
      <c r="V266" s="1375">
        <f t="shared" si="19"/>
        <v>0</v>
      </c>
      <c r="W266" s="220"/>
      <c r="X266" s="684"/>
      <c r="Y266" s="738"/>
      <c r="Z266" s="221"/>
      <c r="AA266" s="221"/>
      <c r="AB266" s="862"/>
      <c r="AC266" s="222"/>
      <c r="AD266" s="1288"/>
      <c r="AE266" s="1300"/>
      <c r="AF266" s="1290"/>
      <c r="AG266" s="1291"/>
      <c r="AH266" s="232"/>
      <c r="AI266" s="224"/>
      <c r="AJ266" s="368"/>
      <c r="AK266" s="225"/>
      <c r="AL266" s="226">
        <v>0</v>
      </c>
      <c r="AM266" s="1326">
        <v>0</v>
      </c>
      <c r="AN266" s="1376">
        <f t="shared" si="20"/>
        <v>0</v>
      </c>
      <c r="AO266" s="733"/>
      <c r="AP266" s="586"/>
      <c r="AQ266" s="1249"/>
      <c r="AR266" s="1427"/>
      <c r="AS266" s="1428"/>
      <c r="AT266" s="1429"/>
      <c r="AU266" s="227"/>
      <c r="AV266" s="1430"/>
      <c r="AW266" s="1431"/>
      <c r="AX266" s="1432"/>
      <c r="AY266" s="235"/>
      <c r="AZ266" s="236"/>
      <c r="BA266" s="230"/>
      <c r="BB266" s="231"/>
      <c r="BC266" s="659"/>
      <c r="BD266" s="230"/>
      <c r="BE266" s="231"/>
      <c r="BF266" s="573"/>
      <c r="BG266" s="651"/>
      <c r="BH266" s="573"/>
      <c r="BI266" s="651"/>
      <c r="BJ266" s="573"/>
      <c r="BK266" s="651"/>
      <c r="BL266" s="573"/>
      <c r="BM266" s="651"/>
      <c r="BN266" s="638"/>
      <c r="BO266" s="670"/>
      <c r="BP266" s="675"/>
      <c r="BQ266" s="675"/>
      <c r="BR266" s="675"/>
      <c r="BS266" s="675"/>
      <c r="BT266" s="675"/>
      <c r="BU266" s="676"/>
      <c r="BV266" s="1377">
        <f t="shared" si="21"/>
        <v>0</v>
      </c>
    </row>
    <row r="267" spans="3:74" s="1092" customFormat="1" ht="36" customHeight="1">
      <c r="C267" s="1091"/>
      <c r="D267" s="233"/>
      <c r="E267" s="216"/>
      <c r="F267" s="1331"/>
      <c r="G267" s="217"/>
      <c r="H267" s="218"/>
      <c r="I267" s="736"/>
      <c r="J267" s="737"/>
      <c r="K267" s="1297"/>
      <c r="L267" s="1273"/>
      <c r="M267" s="1276"/>
      <c r="N267" s="832"/>
      <c r="O267" s="871"/>
      <c r="P267" s="872"/>
      <c r="Q267" s="219"/>
      <c r="R267" s="220"/>
      <c r="S267" s="660"/>
      <c r="T267" s="226">
        <v>0</v>
      </c>
      <c r="U267" s="1305">
        <v>0</v>
      </c>
      <c r="V267" s="1375">
        <f t="shared" si="19"/>
        <v>0</v>
      </c>
      <c r="W267" s="220"/>
      <c r="X267" s="684"/>
      <c r="Y267" s="738"/>
      <c r="Z267" s="221"/>
      <c r="AA267" s="221"/>
      <c r="AB267" s="862"/>
      <c r="AC267" s="222"/>
      <c r="AD267" s="1288"/>
      <c r="AE267" s="1300"/>
      <c r="AF267" s="1290"/>
      <c r="AG267" s="1291"/>
      <c r="AH267" s="232"/>
      <c r="AI267" s="224"/>
      <c r="AJ267" s="368"/>
      <c r="AK267" s="225"/>
      <c r="AL267" s="226">
        <v>0</v>
      </c>
      <c r="AM267" s="1326">
        <v>0</v>
      </c>
      <c r="AN267" s="1376">
        <f t="shared" si="20"/>
        <v>0</v>
      </c>
      <c r="AO267" s="733"/>
      <c r="AP267" s="586"/>
      <c r="AQ267" s="1249"/>
      <c r="AR267" s="1427"/>
      <c r="AS267" s="1428"/>
      <c r="AT267" s="1429"/>
      <c r="AU267" s="227"/>
      <c r="AV267" s="1430"/>
      <c r="AW267" s="1431"/>
      <c r="AX267" s="1432"/>
      <c r="AY267" s="235"/>
      <c r="AZ267" s="236"/>
      <c r="BA267" s="230"/>
      <c r="BB267" s="231"/>
      <c r="BC267" s="659"/>
      <c r="BD267" s="230"/>
      <c r="BE267" s="231"/>
      <c r="BF267" s="573"/>
      <c r="BG267" s="651"/>
      <c r="BH267" s="573"/>
      <c r="BI267" s="651"/>
      <c r="BJ267" s="573"/>
      <c r="BK267" s="651"/>
      <c r="BL267" s="573"/>
      <c r="BM267" s="651"/>
      <c r="BN267" s="638"/>
      <c r="BO267" s="670"/>
      <c r="BP267" s="675"/>
      <c r="BQ267" s="675"/>
      <c r="BR267" s="675"/>
      <c r="BS267" s="675"/>
      <c r="BT267" s="675"/>
      <c r="BU267" s="676"/>
      <c r="BV267" s="1377">
        <f t="shared" si="21"/>
        <v>0</v>
      </c>
    </row>
    <row r="268" spans="3:74" s="1092" customFormat="1" ht="36" customHeight="1">
      <c r="C268" s="1091"/>
      <c r="D268" s="233"/>
      <c r="E268" s="216"/>
      <c r="F268" s="1331"/>
      <c r="G268" s="217"/>
      <c r="H268" s="218"/>
      <c r="I268" s="736"/>
      <c r="J268" s="737"/>
      <c r="K268" s="1297"/>
      <c r="L268" s="1273"/>
      <c r="M268" s="1276"/>
      <c r="N268" s="832"/>
      <c r="O268" s="871"/>
      <c r="P268" s="872"/>
      <c r="Q268" s="219"/>
      <c r="R268" s="220"/>
      <c r="S268" s="660"/>
      <c r="T268" s="226">
        <v>0</v>
      </c>
      <c r="U268" s="1305">
        <v>0</v>
      </c>
      <c r="V268" s="1375">
        <f t="shared" si="19"/>
        <v>0</v>
      </c>
      <c r="W268" s="220"/>
      <c r="X268" s="684"/>
      <c r="Y268" s="738"/>
      <c r="Z268" s="221"/>
      <c r="AA268" s="221"/>
      <c r="AB268" s="862"/>
      <c r="AC268" s="222"/>
      <c r="AD268" s="1288"/>
      <c r="AE268" s="1300"/>
      <c r="AF268" s="1290"/>
      <c r="AG268" s="1291"/>
      <c r="AH268" s="232"/>
      <c r="AI268" s="224"/>
      <c r="AJ268" s="368"/>
      <c r="AK268" s="225"/>
      <c r="AL268" s="226">
        <v>0</v>
      </c>
      <c r="AM268" s="1326">
        <v>0</v>
      </c>
      <c r="AN268" s="1376">
        <f t="shared" si="20"/>
        <v>0</v>
      </c>
      <c r="AO268" s="733"/>
      <c r="AP268" s="586"/>
      <c r="AQ268" s="1249"/>
      <c r="AR268" s="1427"/>
      <c r="AS268" s="1428"/>
      <c r="AT268" s="1429"/>
      <c r="AU268" s="227"/>
      <c r="AV268" s="1430"/>
      <c r="AW268" s="1431"/>
      <c r="AX268" s="1432"/>
      <c r="AY268" s="235"/>
      <c r="AZ268" s="236"/>
      <c r="BA268" s="230"/>
      <c r="BB268" s="231"/>
      <c r="BC268" s="659"/>
      <c r="BD268" s="230"/>
      <c r="BE268" s="231"/>
      <c r="BF268" s="573"/>
      <c r="BG268" s="651"/>
      <c r="BH268" s="573"/>
      <c r="BI268" s="651"/>
      <c r="BJ268" s="573"/>
      <c r="BK268" s="651"/>
      <c r="BL268" s="573"/>
      <c r="BM268" s="651"/>
      <c r="BN268" s="638"/>
      <c r="BO268" s="670"/>
      <c r="BP268" s="675"/>
      <c r="BQ268" s="675"/>
      <c r="BR268" s="675"/>
      <c r="BS268" s="675"/>
      <c r="BT268" s="675"/>
      <c r="BU268" s="676"/>
      <c r="BV268" s="1377">
        <f t="shared" si="21"/>
        <v>0</v>
      </c>
    </row>
    <row r="269" spans="3:74" s="1092" customFormat="1" ht="36" customHeight="1">
      <c r="C269" s="1091"/>
      <c r="D269" s="233"/>
      <c r="E269" s="216"/>
      <c r="F269" s="1331"/>
      <c r="G269" s="217"/>
      <c r="H269" s="218"/>
      <c r="I269" s="736"/>
      <c r="J269" s="737"/>
      <c r="K269" s="1297"/>
      <c r="L269" s="1273"/>
      <c r="M269" s="1276"/>
      <c r="N269" s="832"/>
      <c r="O269" s="871"/>
      <c r="P269" s="872"/>
      <c r="Q269" s="219"/>
      <c r="R269" s="220"/>
      <c r="S269" s="660"/>
      <c r="T269" s="226">
        <v>0</v>
      </c>
      <c r="U269" s="1305">
        <v>0</v>
      </c>
      <c r="V269" s="1375">
        <f t="shared" si="19"/>
        <v>0</v>
      </c>
      <c r="W269" s="220"/>
      <c r="X269" s="684"/>
      <c r="Y269" s="738"/>
      <c r="Z269" s="221"/>
      <c r="AA269" s="221"/>
      <c r="AB269" s="862"/>
      <c r="AC269" s="222"/>
      <c r="AD269" s="1288"/>
      <c r="AE269" s="1300"/>
      <c r="AF269" s="1290"/>
      <c r="AG269" s="1291"/>
      <c r="AH269" s="232"/>
      <c r="AI269" s="224"/>
      <c r="AJ269" s="368"/>
      <c r="AK269" s="225"/>
      <c r="AL269" s="226">
        <v>0</v>
      </c>
      <c r="AM269" s="1326">
        <v>0</v>
      </c>
      <c r="AN269" s="1376">
        <f t="shared" si="20"/>
        <v>0</v>
      </c>
      <c r="AO269" s="733"/>
      <c r="AP269" s="586"/>
      <c r="AQ269" s="1249"/>
      <c r="AR269" s="1427"/>
      <c r="AS269" s="1428"/>
      <c r="AT269" s="1429"/>
      <c r="AU269" s="227"/>
      <c r="AV269" s="1430"/>
      <c r="AW269" s="1431"/>
      <c r="AX269" s="1432"/>
      <c r="AY269" s="235"/>
      <c r="AZ269" s="236"/>
      <c r="BA269" s="230"/>
      <c r="BB269" s="231"/>
      <c r="BC269" s="659"/>
      <c r="BD269" s="230"/>
      <c r="BE269" s="231"/>
      <c r="BF269" s="573"/>
      <c r="BG269" s="651"/>
      <c r="BH269" s="573"/>
      <c r="BI269" s="651"/>
      <c r="BJ269" s="573"/>
      <c r="BK269" s="651"/>
      <c r="BL269" s="573"/>
      <c r="BM269" s="651"/>
      <c r="BN269" s="638"/>
      <c r="BO269" s="670"/>
      <c r="BP269" s="675"/>
      <c r="BQ269" s="675"/>
      <c r="BR269" s="675"/>
      <c r="BS269" s="675"/>
      <c r="BT269" s="675"/>
      <c r="BU269" s="676"/>
      <c r="BV269" s="1377">
        <f t="shared" si="21"/>
        <v>0</v>
      </c>
    </row>
    <row r="270" spans="3:74" s="1092" customFormat="1" ht="36" customHeight="1">
      <c r="C270" s="1091"/>
      <c r="D270" s="233"/>
      <c r="E270" s="216"/>
      <c r="F270" s="1331"/>
      <c r="G270" s="217"/>
      <c r="H270" s="218"/>
      <c r="I270" s="736"/>
      <c r="J270" s="737"/>
      <c r="K270" s="1297"/>
      <c r="L270" s="1273"/>
      <c r="M270" s="1276"/>
      <c r="N270" s="832"/>
      <c r="O270" s="871"/>
      <c r="P270" s="872"/>
      <c r="Q270" s="219"/>
      <c r="R270" s="220"/>
      <c r="S270" s="660"/>
      <c r="T270" s="226">
        <v>0</v>
      </c>
      <c r="U270" s="1305">
        <v>0</v>
      </c>
      <c r="V270" s="1375">
        <f t="shared" si="19"/>
        <v>0</v>
      </c>
      <c r="W270" s="220"/>
      <c r="X270" s="684"/>
      <c r="Y270" s="738"/>
      <c r="Z270" s="221"/>
      <c r="AA270" s="221"/>
      <c r="AB270" s="862"/>
      <c r="AC270" s="222"/>
      <c r="AD270" s="1288"/>
      <c r="AE270" s="1300"/>
      <c r="AF270" s="1290"/>
      <c r="AG270" s="1291"/>
      <c r="AH270" s="232"/>
      <c r="AI270" s="224"/>
      <c r="AJ270" s="368"/>
      <c r="AK270" s="225"/>
      <c r="AL270" s="226">
        <v>0</v>
      </c>
      <c r="AM270" s="1326">
        <v>0</v>
      </c>
      <c r="AN270" s="1376">
        <f t="shared" si="20"/>
        <v>0</v>
      </c>
      <c r="AO270" s="733"/>
      <c r="AP270" s="586"/>
      <c r="AQ270" s="1249"/>
      <c r="AR270" s="1427"/>
      <c r="AS270" s="1428"/>
      <c r="AT270" s="1429"/>
      <c r="AU270" s="227"/>
      <c r="AV270" s="1430"/>
      <c r="AW270" s="1431"/>
      <c r="AX270" s="1432"/>
      <c r="AY270" s="235"/>
      <c r="AZ270" s="236"/>
      <c r="BA270" s="230"/>
      <c r="BB270" s="231"/>
      <c r="BC270" s="659"/>
      <c r="BD270" s="230"/>
      <c r="BE270" s="231"/>
      <c r="BF270" s="573"/>
      <c r="BG270" s="651"/>
      <c r="BH270" s="573"/>
      <c r="BI270" s="651"/>
      <c r="BJ270" s="573"/>
      <c r="BK270" s="651"/>
      <c r="BL270" s="573"/>
      <c r="BM270" s="651"/>
      <c r="BN270" s="638"/>
      <c r="BO270" s="670"/>
      <c r="BP270" s="675"/>
      <c r="BQ270" s="675"/>
      <c r="BR270" s="675"/>
      <c r="BS270" s="675"/>
      <c r="BT270" s="675"/>
      <c r="BU270" s="676"/>
      <c r="BV270" s="1377">
        <f t="shared" si="21"/>
        <v>0</v>
      </c>
    </row>
    <row r="271" spans="3:74" s="1092" customFormat="1" ht="36" customHeight="1">
      <c r="C271" s="1091"/>
      <c r="D271" s="233"/>
      <c r="E271" s="216"/>
      <c r="F271" s="1331"/>
      <c r="G271" s="217"/>
      <c r="H271" s="218"/>
      <c r="I271" s="736"/>
      <c r="J271" s="737"/>
      <c r="K271" s="1297"/>
      <c r="L271" s="1273"/>
      <c r="M271" s="1276"/>
      <c r="N271" s="832"/>
      <c r="O271" s="871"/>
      <c r="P271" s="872"/>
      <c r="Q271" s="219"/>
      <c r="R271" s="220"/>
      <c r="S271" s="660"/>
      <c r="T271" s="226">
        <v>0</v>
      </c>
      <c r="U271" s="1305">
        <v>0</v>
      </c>
      <c r="V271" s="1375">
        <f t="shared" si="19"/>
        <v>0</v>
      </c>
      <c r="W271" s="220"/>
      <c r="X271" s="684"/>
      <c r="Y271" s="738"/>
      <c r="Z271" s="221"/>
      <c r="AA271" s="221"/>
      <c r="AB271" s="862"/>
      <c r="AC271" s="222"/>
      <c r="AD271" s="1288"/>
      <c r="AE271" s="1300"/>
      <c r="AF271" s="1290"/>
      <c r="AG271" s="1291"/>
      <c r="AH271" s="232"/>
      <c r="AI271" s="224"/>
      <c r="AJ271" s="368"/>
      <c r="AK271" s="225"/>
      <c r="AL271" s="226">
        <v>0</v>
      </c>
      <c r="AM271" s="1326">
        <v>0</v>
      </c>
      <c r="AN271" s="1376">
        <f t="shared" si="20"/>
        <v>0</v>
      </c>
      <c r="AO271" s="733"/>
      <c r="AP271" s="586"/>
      <c r="AQ271" s="1249"/>
      <c r="AR271" s="1427"/>
      <c r="AS271" s="1428"/>
      <c r="AT271" s="1429"/>
      <c r="AU271" s="227"/>
      <c r="AV271" s="1430"/>
      <c r="AW271" s="1431"/>
      <c r="AX271" s="1432"/>
      <c r="AY271" s="235"/>
      <c r="AZ271" s="236"/>
      <c r="BA271" s="230"/>
      <c r="BB271" s="231"/>
      <c r="BC271" s="659"/>
      <c r="BD271" s="230"/>
      <c r="BE271" s="231"/>
      <c r="BF271" s="573"/>
      <c r="BG271" s="651"/>
      <c r="BH271" s="573"/>
      <c r="BI271" s="651"/>
      <c r="BJ271" s="573"/>
      <c r="BK271" s="651"/>
      <c r="BL271" s="573"/>
      <c r="BM271" s="651"/>
      <c r="BN271" s="638"/>
      <c r="BO271" s="670"/>
      <c r="BP271" s="675"/>
      <c r="BQ271" s="675"/>
      <c r="BR271" s="675"/>
      <c r="BS271" s="675"/>
      <c r="BT271" s="675"/>
      <c r="BU271" s="676"/>
      <c r="BV271" s="1377">
        <f t="shared" si="21"/>
        <v>0</v>
      </c>
    </row>
    <row r="272" spans="3:74" s="1092" customFormat="1" ht="36" customHeight="1">
      <c r="C272" s="1091"/>
      <c r="D272" s="233"/>
      <c r="E272" s="216"/>
      <c r="F272" s="1331"/>
      <c r="G272" s="217"/>
      <c r="H272" s="218"/>
      <c r="I272" s="736"/>
      <c r="J272" s="737"/>
      <c r="K272" s="1297"/>
      <c r="L272" s="1273"/>
      <c r="M272" s="1276"/>
      <c r="N272" s="832"/>
      <c r="O272" s="871"/>
      <c r="P272" s="872"/>
      <c r="Q272" s="219"/>
      <c r="R272" s="220"/>
      <c r="S272" s="660"/>
      <c r="T272" s="226">
        <v>0</v>
      </c>
      <c r="U272" s="1305">
        <v>0</v>
      </c>
      <c r="V272" s="1375">
        <f t="shared" si="19"/>
        <v>0</v>
      </c>
      <c r="W272" s="220"/>
      <c r="X272" s="684"/>
      <c r="Y272" s="738"/>
      <c r="Z272" s="221"/>
      <c r="AA272" s="221"/>
      <c r="AB272" s="862"/>
      <c r="AC272" s="222"/>
      <c r="AD272" s="1288"/>
      <c r="AE272" s="1300"/>
      <c r="AF272" s="1290"/>
      <c r="AG272" s="1291"/>
      <c r="AH272" s="232"/>
      <c r="AI272" s="224"/>
      <c r="AJ272" s="368"/>
      <c r="AK272" s="225"/>
      <c r="AL272" s="226">
        <v>0</v>
      </c>
      <c r="AM272" s="1326">
        <v>0</v>
      </c>
      <c r="AN272" s="1376">
        <f t="shared" si="20"/>
        <v>0</v>
      </c>
      <c r="AO272" s="733"/>
      <c r="AP272" s="586"/>
      <c r="AQ272" s="1249"/>
      <c r="AR272" s="1427"/>
      <c r="AS272" s="1428"/>
      <c r="AT272" s="1429"/>
      <c r="AU272" s="227"/>
      <c r="AV272" s="1430"/>
      <c r="AW272" s="1431"/>
      <c r="AX272" s="1432"/>
      <c r="AY272" s="235"/>
      <c r="AZ272" s="236"/>
      <c r="BA272" s="230"/>
      <c r="BB272" s="231"/>
      <c r="BC272" s="659"/>
      <c r="BD272" s="230"/>
      <c r="BE272" s="231"/>
      <c r="BF272" s="573"/>
      <c r="BG272" s="651"/>
      <c r="BH272" s="573"/>
      <c r="BI272" s="651"/>
      <c r="BJ272" s="573"/>
      <c r="BK272" s="651"/>
      <c r="BL272" s="573"/>
      <c r="BM272" s="651"/>
      <c r="BN272" s="638"/>
      <c r="BO272" s="670"/>
      <c r="BP272" s="675"/>
      <c r="BQ272" s="675"/>
      <c r="BR272" s="675"/>
      <c r="BS272" s="675"/>
      <c r="BT272" s="675"/>
      <c r="BU272" s="676"/>
      <c r="BV272" s="1377">
        <f t="shared" si="21"/>
        <v>0</v>
      </c>
    </row>
    <row r="273" spans="3:74" s="1092" customFormat="1" ht="36" customHeight="1">
      <c r="C273" s="1091"/>
      <c r="D273" s="233"/>
      <c r="E273" s="216"/>
      <c r="F273" s="1331"/>
      <c r="G273" s="217"/>
      <c r="H273" s="218"/>
      <c r="I273" s="736"/>
      <c r="J273" s="737"/>
      <c r="K273" s="1297"/>
      <c r="L273" s="1273"/>
      <c r="M273" s="1276"/>
      <c r="N273" s="832"/>
      <c r="O273" s="871"/>
      <c r="P273" s="872"/>
      <c r="Q273" s="219"/>
      <c r="R273" s="220"/>
      <c r="S273" s="660"/>
      <c r="T273" s="226">
        <v>0</v>
      </c>
      <c r="U273" s="1305">
        <v>0</v>
      </c>
      <c r="V273" s="1375">
        <f t="shared" si="19"/>
        <v>0</v>
      </c>
      <c r="W273" s="220"/>
      <c r="X273" s="684"/>
      <c r="Y273" s="738"/>
      <c r="Z273" s="221"/>
      <c r="AA273" s="221"/>
      <c r="AB273" s="862"/>
      <c r="AC273" s="222"/>
      <c r="AD273" s="1288"/>
      <c r="AE273" s="1300"/>
      <c r="AF273" s="1290"/>
      <c r="AG273" s="1291"/>
      <c r="AH273" s="232"/>
      <c r="AI273" s="224"/>
      <c r="AJ273" s="368"/>
      <c r="AK273" s="225"/>
      <c r="AL273" s="226">
        <v>0</v>
      </c>
      <c r="AM273" s="1326">
        <v>0</v>
      </c>
      <c r="AN273" s="1376">
        <f t="shared" si="20"/>
        <v>0</v>
      </c>
      <c r="AO273" s="733"/>
      <c r="AP273" s="586"/>
      <c r="AQ273" s="1249"/>
      <c r="AR273" s="1427"/>
      <c r="AS273" s="1428"/>
      <c r="AT273" s="1429"/>
      <c r="AU273" s="227"/>
      <c r="AV273" s="1430"/>
      <c r="AW273" s="1431"/>
      <c r="AX273" s="1432"/>
      <c r="AY273" s="235"/>
      <c r="AZ273" s="236"/>
      <c r="BA273" s="230"/>
      <c r="BB273" s="231"/>
      <c r="BC273" s="659"/>
      <c r="BD273" s="230"/>
      <c r="BE273" s="231"/>
      <c r="BF273" s="573"/>
      <c r="BG273" s="651"/>
      <c r="BH273" s="573"/>
      <c r="BI273" s="651"/>
      <c r="BJ273" s="573"/>
      <c r="BK273" s="651"/>
      <c r="BL273" s="573"/>
      <c r="BM273" s="651"/>
      <c r="BN273" s="638"/>
      <c r="BO273" s="670"/>
      <c r="BP273" s="675"/>
      <c r="BQ273" s="675"/>
      <c r="BR273" s="675"/>
      <c r="BS273" s="675"/>
      <c r="BT273" s="675"/>
      <c r="BU273" s="676"/>
      <c r="BV273" s="1377">
        <f t="shared" si="21"/>
        <v>0</v>
      </c>
    </row>
    <row r="274" spans="3:74" s="1092" customFormat="1" ht="36" customHeight="1">
      <c r="C274" s="1091"/>
      <c r="D274" s="233"/>
      <c r="E274" s="216"/>
      <c r="F274" s="1331"/>
      <c r="G274" s="217"/>
      <c r="H274" s="218"/>
      <c r="I274" s="736"/>
      <c r="J274" s="737"/>
      <c r="K274" s="1297"/>
      <c r="L274" s="1273"/>
      <c r="M274" s="1276"/>
      <c r="N274" s="832"/>
      <c r="O274" s="871"/>
      <c r="P274" s="872"/>
      <c r="Q274" s="219"/>
      <c r="R274" s="220"/>
      <c r="S274" s="660"/>
      <c r="T274" s="226">
        <v>0</v>
      </c>
      <c r="U274" s="1305">
        <v>0</v>
      </c>
      <c r="V274" s="1375">
        <f t="shared" si="19"/>
        <v>0</v>
      </c>
      <c r="W274" s="220"/>
      <c r="X274" s="684"/>
      <c r="Y274" s="738"/>
      <c r="Z274" s="221"/>
      <c r="AA274" s="221"/>
      <c r="AB274" s="862"/>
      <c r="AC274" s="222"/>
      <c r="AD274" s="1288"/>
      <c r="AE274" s="1300"/>
      <c r="AF274" s="1290"/>
      <c r="AG274" s="1291"/>
      <c r="AH274" s="232"/>
      <c r="AI274" s="224"/>
      <c r="AJ274" s="368"/>
      <c r="AK274" s="225"/>
      <c r="AL274" s="226">
        <v>0</v>
      </c>
      <c r="AM274" s="1326">
        <v>0</v>
      </c>
      <c r="AN274" s="1376">
        <f t="shared" si="20"/>
        <v>0</v>
      </c>
      <c r="AO274" s="733"/>
      <c r="AP274" s="586"/>
      <c r="AQ274" s="1249"/>
      <c r="AR274" s="1427"/>
      <c r="AS274" s="1428"/>
      <c r="AT274" s="1429"/>
      <c r="AU274" s="227"/>
      <c r="AV274" s="1430"/>
      <c r="AW274" s="1431"/>
      <c r="AX274" s="1432"/>
      <c r="AY274" s="235"/>
      <c r="AZ274" s="236"/>
      <c r="BA274" s="230"/>
      <c r="BB274" s="231"/>
      <c r="BC274" s="659"/>
      <c r="BD274" s="230"/>
      <c r="BE274" s="231"/>
      <c r="BF274" s="573"/>
      <c r="BG274" s="651"/>
      <c r="BH274" s="573"/>
      <c r="BI274" s="651"/>
      <c r="BJ274" s="573"/>
      <c r="BK274" s="651"/>
      <c r="BL274" s="573"/>
      <c r="BM274" s="651"/>
      <c r="BN274" s="638"/>
      <c r="BO274" s="670"/>
      <c r="BP274" s="675"/>
      <c r="BQ274" s="675"/>
      <c r="BR274" s="675"/>
      <c r="BS274" s="675"/>
      <c r="BT274" s="675"/>
      <c r="BU274" s="676"/>
      <c r="BV274" s="1377">
        <f t="shared" si="21"/>
        <v>0</v>
      </c>
    </row>
    <row r="275" spans="3:74" s="1092" customFormat="1" ht="36" customHeight="1">
      <c r="C275" s="1091"/>
      <c r="D275" s="233"/>
      <c r="E275" s="216"/>
      <c r="F275" s="1331"/>
      <c r="G275" s="217"/>
      <c r="H275" s="218"/>
      <c r="I275" s="736"/>
      <c r="J275" s="737"/>
      <c r="K275" s="1297"/>
      <c r="L275" s="1273"/>
      <c r="M275" s="1276"/>
      <c r="N275" s="832"/>
      <c r="O275" s="871"/>
      <c r="P275" s="872"/>
      <c r="Q275" s="219"/>
      <c r="R275" s="220"/>
      <c r="S275" s="660"/>
      <c r="T275" s="226">
        <v>0</v>
      </c>
      <c r="U275" s="1305">
        <v>0</v>
      </c>
      <c r="V275" s="1375">
        <f t="shared" si="19"/>
        <v>0</v>
      </c>
      <c r="W275" s="220"/>
      <c r="X275" s="684"/>
      <c r="Y275" s="738"/>
      <c r="Z275" s="221"/>
      <c r="AA275" s="221"/>
      <c r="AB275" s="862"/>
      <c r="AC275" s="222"/>
      <c r="AD275" s="1288"/>
      <c r="AE275" s="1300"/>
      <c r="AF275" s="1290"/>
      <c r="AG275" s="1291"/>
      <c r="AH275" s="232"/>
      <c r="AI275" s="224"/>
      <c r="AJ275" s="368"/>
      <c r="AK275" s="225"/>
      <c r="AL275" s="226">
        <v>0</v>
      </c>
      <c r="AM275" s="1326">
        <v>0</v>
      </c>
      <c r="AN275" s="1376">
        <f t="shared" si="20"/>
        <v>0</v>
      </c>
      <c r="AO275" s="733"/>
      <c r="AP275" s="586"/>
      <c r="AQ275" s="1249"/>
      <c r="AR275" s="1427"/>
      <c r="AS275" s="1428"/>
      <c r="AT275" s="1429"/>
      <c r="AU275" s="227"/>
      <c r="AV275" s="1430"/>
      <c r="AW275" s="1431"/>
      <c r="AX275" s="1432"/>
      <c r="AY275" s="235"/>
      <c r="AZ275" s="236"/>
      <c r="BA275" s="230"/>
      <c r="BB275" s="231"/>
      <c r="BC275" s="659"/>
      <c r="BD275" s="230"/>
      <c r="BE275" s="231"/>
      <c r="BF275" s="573"/>
      <c r="BG275" s="651"/>
      <c r="BH275" s="573"/>
      <c r="BI275" s="651"/>
      <c r="BJ275" s="573"/>
      <c r="BK275" s="651"/>
      <c r="BL275" s="573"/>
      <c r="BM275" s="651"/>
      <c r="BN275" s="638"/>
      <c r="BO275" s="670"/>
      <c r="BP275" s="675"/>
      <c r="BQ275" s="675"/>
      <c r="BR275" s="675"/>
      <c r="BS275" s="675"/>
      <c r="BT275" s="675"/>
      <c r="BU275" s="676"/>
      <c r="BV275" s="1377">
        <f t="shared" si="21"/>
        <v>0</v>
      </c>
    </row>
    <row r="276" spans="3:74" s="1092" customFormat="1" ht="36" customHeight="1">
      <c r="C276" s="1091"/>
      <c r="D276" s="233"/>
      <c r="E276" s="216"/>
      <c r="F276" s="1331"/>
      <c r="G276" s="217"/>
      <c r="H276" s="218"/>
      <c r="I276" s="736"/>
      <c r="J276" s="737"/>
      <c r="K276" s="1297"/>
      <c r="L276" s="1273"/>
      <c r="M276" s="1276"/>
      <c r="N276" s="832"/>
      <c r="O276" s="871"/>
      <c r="P276" s="872"/>
      <c r="Q276" s="219"/>
      <c r="R276" s="220"/>
      <c r="S276" s="660"/>
      <c r="T276" s="226">
        <v>0</v>
      </c>
      <c r="U276" s="1305">
        <v>0</v>
      </c>
      <c r="V276" s="1375">
        <f t="shared" si="19"/>
        <v>0</v>
      </c>
      <c r="W276" s="220"/>
      <c r="X276" s="684"/>
      <c r="Y276" s="738"/>
      <c r="Z276" s="221"/>
      <c r="AA276" s="221"/>
      <c r="AB276" s="862"/>
      <c r="AC276" s="222"/>
      <c r="AD276" s="1288"/>
      <c r="AE276" s="1300"/>
      <c r="AF276" s="1290"/>
      <c r="AG276" s="1291"/>
      <c r="AH276" s="232"/>
      <c r="AI276" s="224"/>
      <c r="AJ276" s="368"/>
      <c r="AK276" s="225"/>
      <c r="AL276" s="226">
        <v>0</v>
      </c>
      <c r="AM276" s="1326">
        <v>0</v>
      </c>
      <c r="AN276" s="1376">
        <f t="shared" si="20"/>
        <v>0</v>
      </c>
      <c r="AO276" s="733"/>
      <c r="AP276" s="586"/>
      <c r="AQ276" s="1249"/>
      <c r="AR276" s="1427"/>
      <c r="AS276" s="1428"/>
      <c r="AT276" s="1429"/>
      <c r="AU276" s="227"/>
      <c r="AV276" s="1430"/>
      <c r="AW276" s="1431"/>
      <c r="AX276" s="1432"/>
      <c r="AY276" s="235"/>
      <c r="AZ276" s="236"/>
      <c r="BA276" s="230"/>
      <c r="BB276" s="231"/>
      <c r="BC276" s="659"/>
      <c r="BD276" s="230"/>
      <c r="BE276" s="231"/>
      <c r="BF276" s="573"/>
      <c r="BG276" s="651"/>
      <c r="BH276" s="573"/>
      <c r="BI276" s="651"/>
      <c r="BJ276" s="573"/>
      <c r="BK276" s="651"/>
      <c r="BL276" s="573"/>
      <c r="BM276" s="651"/>
      <c r="BN276" s="638"/>
      <c r="BO276" s="670"/>
      <c r="BP276" s="675"/>
      <c r="BQ276" s="675"/>
      <c r="BR276" s="675"/>
      <c r="BS276" s="675"/>
      <c r="BT276" s="675"/>
      <c r="BU276" s="676"/>
      <c r="BV276" s="1377">
        <f t="shared" si="21"/>
        <v>0</v>
      </c>
    </row>
    <row r="277" spans="3:74" s="1092" customFormat="1" ht="36" customHeight="1">
      <c r="C277" s="1091"/>
      <c r="D277" s="233"/>
      <c r="E277" s="216"/>
      <c r="F277" s="1331"/>
      <c r="G277" s="217"/>
      <c r="H277" s="218"/>
      <c r="I277" s="736"/>
      <c r="J277" s="737"/>
      <c r="K277" s="1297"/>
      <c r="L277" s="1273"/>
      <c r="M277" s="1276"/>
      <c r="N277" s="832"/>
      <c r="O277" s="871"/>
      <c r="P277" s="872"/>
      <c r="Q277" s="219"/>
      <c r="R277" s="220"/>
      <c r="S277" s="660"/>
      <c r="T277" s="226">
        <v>0</v>
      </c>
      <c r="U277" s="1305">
        <v>0</v>
      </c>
      <c r="V277" s="1375">
        <f t="shared" si="19"/>
        <v>0</v>
      </c>
      <c r="W277" s="220"/>
      <c r="X277" s="684"/>
      <c r="Y277" s="738"/>
      <c r="Z277" s="221"/>
      <c r="AA277" s="221"/>
      <c r="AB277" s="862"/>
      <c r="AC277" s="222"/>
      <c r="AD277" s="1288"/>
      <c r="AE277" s="1300"/>
      <c r="AF277" s="1290"/>
      <c r="AG277" s="1291"/>
      <c r="AH277" s="232"/>
      <c r="AI277" s="224"/>
      <c r="AJ277" s="368"/>
      <c r="AK277" s="225"/>
      <c r="AL277" s="226">
        <v>0</v>
      </c>
      <c r="AM277" s="1326">
        <v>0</v>
      </c>
      <c r="AN277" s="1376">
        <f t="shared" si="20"/>
        <v>0</v>
      </c>
      <c r="AO277" s="733"/>
      <c r="AP277" s="586"/>
      <c r="AQ277" s="1249"/>
      <c r="AR277" s="1427"/>
      <c r="AS277" s="1428"/>
      <c r="AT277" s="1429"/>
      <c r="AU277" s="227"/>
      <c r="AV277" s="1430"/>
      <c r="AW277" s="1431"/>
      <c r="AX277" s="1432"/>
      <c r="AY277" s="235"/>
      <c r="AZ277" s="236"/>
      <c r="BA277" s="230"/>
      <c r="BB277" s="231"/>
      <c r="BC277" s="659"/>
      <c r="BD277" s="230"/>
      <c r="BE277" s="231"/>
      <c r="BF277" s="573"/>
      <c r="BG277" s="651"/>
      <c r="BH277" s="573"/>
      <c r="BI277" s="651"/>
      <c r="BJ277" s="573"/>
      <c r="BK277" s="651"/>
      <c r="BL277" s="573"/>
      <c r="BM277" s="651"/>
      <c r="BN277" s="638"/>
      <c r="BO277" s="670"/>
      <c r="BP277" s="675"/>
      <c r="BQ277" s="675"/>
      <c r="BR277" s="675"/>
      <c r="BS277" s="675"/>
      <c r="BT277" s="675"/>
      <c r="BU277" s="676"/>
      <c r="BV277" s="1377">
        <f t="shared" si="21"/>
        <v>0</v>
      </c>
    </row>
    <row r="278" spans="3:74" s="1092" customFormat="1" ht="36" customHeight="1">
      <c r="C278" s="1091"/>
      <c r="D278" s="233"/>
      <c r="E278" s="216"/>
      <c r="F278" s="1331"/>
      <c r="G278" s="217"/>
      <c r="H278" s="218"/>
      <c r="I278" s="736"/>
      <c r="J278" s="737"/>
      <c r="K278" s="1297"/>
      <c r="L278" s="1273"/>
      <c r="M278" s="1276"/>
      <c r="N278" s="832"/>
      <c r="O278" s="871"/>
      <c r="P278" s="872"/>
      <c r="Q278" s="219"/>
      <c r="R278" s="220"/>
      <c r="S278" s="660"/>
      <c r="T278" s="226">
        <v>0</v>
      </c>
      <c r="U278" s="1305">
        <v>0</v>
      </c>
      <c r="V278" s="1375">
        <f t="shared" si="19"/>
        <v>0</v>
      </c>
      <c r="W278" s="220"/>
      <c r="X278" s="684"/>
      <c r="Y278" s="738"/>
      <c r="Z278" s="221"/>
      <c r="AA278" s="221"/>
      <c r="AB278" s="862"/>
      <c r="AC278" s="222"/>
      <c r="AD278" s="1288"/>
      <c r="AE278" s="1300"/>
      <c r="AF278" s="1290"/>
      <c r="AG278" s="1291"/>
      <c r="AH278" s="232"/>
      <c r="AI278" s="224"/>
      <c r="AJ278" s="368"/>
      <c r="AK278" s="225"/>
      <c r="AL278" s="226">
        <v>0</v>
      </c>
      <c r="AM278" s="1326">
        <v>0</v>
      </c>
      <c r="AN278" s="1376">
        <f t="shared" si="20"/>
        <v>0</v>
      </c>
      <c r="AO278" s="733"/>
      <c r="AP278" s="586"/>
      <c r="AQ278" s="1249"/>
      <c r="AR278" s="1427"/>
      <c r="AS278" s="1428"/>
      <c r="AT278" s="1429"/>
      <c r="AU278" s="227"/>
      <c r="AV278" s="1430"/>
      <c r="AW278" s="1431"/>
      <c r="AX278" s="1432"/>
      <c r="AY278" s="235"/>
      <c r="AZ278" s="236"/>
      <c r="BA278" s="230"/>
      <c r="BB278" s="231"/>
      <c r="BC278" s="659"/>
      <c r="BD278" s="230"/>
      <c r="BE278" s="231"/>
      <c r="BF278" s="573"/>
      <c r="BG278" s="651"/>
      <c r="BH278" s="573"/>
      <c r="BI278" s="651"/>
      <c r="BJ278" s="573"/>
      <c r="BK278" s="651"/>
      <c r="BL278" s="573"/>
      <c r="BM278" s="651"/>
      <c r="BN278" s="638"/>
      <c r="BO278" s="670"/>
      <c r="BP278" s="675"/>
      <c r="BQ278" s="675"/>
      <c r="BR278" s="675"/>
      <c r="BS278" s="675"/>
      <c r="BT278" s="675"/>
      <c r="BU278" s="676"/>
      <c r="BV278" s="1377">
        <f t="shared" si="21"/>
        <v>0</v>
      </c>
    </row>
    <row r="279" spans="3:74" s="1092" customFormat="1" ht="36" customHeight="1">
      <c r="C279" s="1091"/>
      <c r="D279" s="233"/>
      <c r="E279" s="216"/>
      <c r="F279" s="1331"/>
      <c r="G279" s="217"/>
      <c r="H279" s="218"/>
      <c r="I279" s="736"/>
      <c r="J279" s="737"/>
      <c r="K279" s="1297"/>
      <c r="L279" s="1273"/>
      <c r="M279" s="1276"/>
      <c r="N279" s="832"/>
      <c r="O279" s="871"/>
      <c r="P279" s="872"/>
      <c r="Q279" s="219"/>
      <c r="R279" s="220"/>
      <c r="S279" s="660"/>
      <c r="T279" s="226">
        <v>0</v>
      </c>
      <c r="U279" s="1305">
        <v>0</v>
      </c>
      <c r="V279" s="1375">
        <f t="shared" si="19"/>
        <v>0</v>
      </c>
      <c r="W279" s="220"/>
      <c r="X279" s="684"/>
      <c r="Y279" s="738"/>
      <c r="Z279" s="221"/>
      <c r="AA279" s="221"/>
      <c r="AB279" s="862"/>
      <c r="AC279" s="222"/>
      <c r="AD279" s="1288"/>
      <c r="AE279" s="1300"/>
      <c r="AF279" s="1290"/>
      <c r="AG279" s="1291"/>
      <c r="AH279" s="232"/>
      <c r="AI279" s="224"/>
      <c r="AJ279" s="368"/>
      <c r="AK279" s="225"/>
      <c r="AL279" s="226">
        <v>0</v>
      </c>
      <c r="AM279" s="1326">
        <v>0</v>
      </c>
      <c r="AN279" s="1376">
        <f t="shared" si="20"/>
        <v>0</v>
      </c>
      <c r="AO279" s="733"/>
      <c r="AP279" s="586"/>
      <c r="AQ279" s="1249"/>
      <c r="AR279" s="1427"/>
      <c r="AS279" s="1428"/>
      <c r="AT279" s="1429"/>
      <c r="AU279" s="227"/>
      <c r="AV279" s="1430"/>
      <c r="AW279" s="1431"/>
      <c r="AX279" s="1432"/>
      <c r="AY279" s="235"/>
      <c r="AZ279" s="236"/>
      <c r="BA279" s="230"/>
      <c r="BB279" s="231"/>
      <c r="BC279" s="659"/>
      <c r="BD279" s="230"/>
      <c r="BE279" s="231"/>
      <c r="BF279" s="573"/>
      <c r="BG279" s="651"/>
      <c r="BH279" s="573"/>
      <c r="BI279" s="651"/>
      <c r="BJ279" s="573"/>
      <c r="BK279" s="651"/>
      <c r="BL279" s="573"/>
      <c r="BM279" s="651"/>
      <c r="BN279" s="638"/>
      <c r="BO279" s="670"/>
      <c r="BP279" s="675"/>
      <c r="BQ279" s="675"/>
      <c r="BR279" s="675"/>
      <c r="BS279" s="675"/>
      <c r="BT279" s="675"/>
      <c r="BU279" s="676"/>
      <c r="BV279" s="1377">
        <f t="shared" si="21"/>
        <v>0</v>
      </c>
    </row>
    <row r="280" spans="3:74" s="1092" customFormat="1" ht="36" customHeight="1">
      <c r="C280" s="1091"/>
      <c r="D280" s="233"/>
      <c r="E280" s="216"/>
      <c r="F280" s="1331"/>
      <c r="G280" s="217"/>
      <c r="H280" s="218"/>
      <c r="I280" s="736"/>
      <c r="J280" s="737"/>
      <c r="K280" s="1297"/>
      <c r="L280" s="1273"/>
      <c r="M280" s="1276"/>
      <c r="N280" s="832"/>
      <c r="O280" s="871"/>
      <c r="P280" s="872"/>
      <c r="Q280" s="219"/>
      <c r="R280" s="220"/>
      <c r="S280" s="660"/>
      <c r="T280" s="226">
        <v>0</v>
      </c>
      <c r="U280" s="1305">
        <v>0</v>
      </c>
      <c r="V280" s="1375">
        <f t="shared" si="19"/>
        <v>0</v>
      </c>
      <c r="W280" s="220"/>
      <c r="X280" s="684"/>
      <c r="Y280" s="738"/>
      <c r="Z280" s="221"/>
      <c r="AA280" s="221"/>
      <c r="AB280" s="862"/>
      <c r="AC280" s="222"/>
      <c r="AD280" s="1288"/>
      <c r="AE280" s="1300"/>
      <c r="AF280" s="1290"/>
      <c r="AG280" s="1291"/>
      <c r="AH280" s="232"/>
      <c r="AI280" s="224"/>
      <c r="AJ280" s="368"/>
      <c r="AK280" s="225"/>
      <c r="AL280" s="226">
        <v>0</v>
      </c>
      <c r="AM280" s="1326">
        <v>0</v>
      </c>
      <c r="AN280" s="1376">
        <f t="shared" si="20"/>
        <v>0</v>
      </c>
      <c r="AO280" s="733"/>
      <c r="AP280" s="586"/>
      <c r="AQ280" s="1249"/>
      <c r="AR280" s="1427"/>
      <c r="AS280" s="1428"/>
      <c r="AT280" s="1429"/>
      <c r="AU280" s="227"/>
      <c r="AV280" s="1430"/>
      <c r="AW280" s="1431"/>
      <c r="AX280" s="1432"/>
      <c r="AY280" s="235"/>
      <c r="AZ280" s="236"/>
      <c r="BA280" s="230"/>
      <c r="BB280" s="231"/>
      <c r="BC280" s="659"/>
      <c r="BD280" s="230"/>
      <c r="BE280" s="231"/>
      <c r="BF280" s="573"/>
      <c r="BG280" s="651"/>
      <c r="BH280" s="573"/>
      <c r="BI280" s="651"/>
      <c r="BJ280" s="573"/>
      <c r="BK280" s="651"/>
      <c r="BL280" s="573"/>
      <c r="BM280" s="651"/>
      <c r="BN280" s="638"/>
      <c r="BO280" s="670"/>
      <c r="BP280" s="675"/>
      <c r="BQ280" s="675"/>
      <c r="BR280" s="675"/>
      <c r="BS280" s="675"/>
      <c r="BT280" s="675"/>
      <c r="BU280" s="676"/>
      <c r="BV280" s="1377">
        <f t="shared" si="21"/>
        <v>0</v>
      </c>
    </row>
    <row r="281" spans="3:74" s="1092" customFormat="1" ht="36" customHeight="1">
      <c r="C281" s="1091"/>
      <c r="D281" s="233"/>
      <c r="E281" s="216"/>
      <c r="F281" s="1331"/>
      <c r="G281" s="217"/>
      <c r="H281" s="218"/>
      <c r="I281" s="736"/>
      <c r="J281" s="737"/>
      <c r="K281" s="1297"/>
      <c r="L281" s="1273"/>
      <c r="M281" s="1276"/>
      <c r="N281" s="832"/>
      <c r="O281" s="871"/>
      <c r="P281" s="872"/>
      <c r="Q281" s="219"/>
      <c r="R281" s="220"/>
      <c r="S281" s="660"/>
      <c r="T281" s="226">
        <v>0</v>
      </c>
      <c r="U281" s="1305">
        <v>0</v>
      </c>
      <c r="V281" s="1375">
        <f t="shared" si="19"/>
        <v>0</v>
      </c>
      <c r="W281" s="220"/>
      <c r="X281" s="684"/>
      <c r="Y281" s="738"/>
      <c r="Z281" s="221"/>
      <c r="AA281" s="221"/>
      <c r="AB281" s="862"/>
      <c r="AC281" s="222"/>
      <c r="AD281" s="1288"/>
      <c r="AE281" s="1300"/>
      <c r="AF281" s="1290"/>
      <c r="AG281" s="1291"/>
      <c r="AH281" s="232"/>
      <c r="AI281" s="224"/>
      <c r="AJ281" s="368"/>
      <c r="AK281" s="225"/>
      <c r="AL281" s="226">
        <v>0</v>
      </c>
      <c r="AM281" s="1326">
        <v>0</v>
      </c>
      <c r="AN281" s="1376">
        <f t="shared" si="20"/>
        <v>0</v>
      </c>
      <c r="AO281" s="733"/>
      <c r="AP281" s="586"/>
      <c r="AQ281" s="1249"/>
      <c r="AR281" s="1427"/>
      <c r="AS281" s="1428"/>
      <c r="AT281" s="1429"/>
      <c r="AU281" s="227"/>
      <c r="AV281" s="1430"/>
      <c r="AW281" s="1431"/>
      <c r="AX281" s="1432"/>
      <c r="AY281" s="235"/>
      <c r="AZ281" s="236"/>
      <c r="BA281" s="230"/>
      <c r="BB281" s="231"/>
      <c r="BC281" s="659"/>
      <c r="BD281" s="230"/>
      <c r="BE281" s="231"/>
      <c r="BF281" s="573"/>
      <c r="BG281" s="651"/>
      <c r="BH281" s="573"/>
      <c r="BI281" s="651"/>
      <c r="BJ281" s="573"/>
      <c r="BK281" s="651"/>
      <c r="BL281" s="573"/>
      <c r="BM281" s="651"/>
      <c r="BN281" s="638"/>
      <c r="BO281" s="670"/>
      <c r="BP281" s="675"/>
      <c r="BQ281" s="675"/>
      <c r="BR281" s="675"/>
      <c r="BS281" s="675"/>
      <c r="BT281" s="675"/>
      <c r="BU281" s="676"/>
      <c r="BV281" s="1377">
        <f t="shared" si="21"/>
        <v>0</v>
      </c>
    </row>
    <row r="282" spans="3:74" s="1092" customFormat="1" ht="36" customHeight="1">
      <c r="C282" s="1091"/>
      <c r="D282" s="233"/>
      <c r="E282" s="216"/>
      <c r="F282" s="1331"/>
      <c r="G282" s="217"/>
      <c r="H282" s="218"/>
      <c r="I282" s="736"/>
      <c r="J282" s="737"/>
      <c r="K282" s="1297"/>
      <c r="L282" s="1273"/>
      <c r="M282" s="1276"/>
      <c r="N282" s="832"/>
      <c r="O282" s="871"/>
      <c r="P282" s="872"/>
      <c r="Q282" s="219"/>
      <c r="R282" s="220"/>
      <c r="S282" s="660"/>
      <c r="T282" s="226">
        <v>0</v>
      </c>
      <c r="U282" s="1305">
        <v>0</v>
      </c>
      <c r="V282" s="1375">
        <f t="shared" si="19"/>
        <v>0</v>
      </c>
      <c r="W282" s="220"/>
      <c r="X282" s="684"/>
      <c r="Y282" s="738"/>
      <c r="Z282" s="221"/>
      <c r="AA282" s="221"/>
      <c r="AB282" s="862"/>
      <c r="AC282" s="222"/>
      <c r="AD282" s="1288"/>
      <c r="AE282" s="1300"/>
      <c r="AF282" s="1290"/>
      <c r="AG282" s="1291"/>
      <c r="AH282" s="232"/>
      <c r="AI282" s="224"/>
      <c r="AJ282" s="368"/>
      <c r="AK282" s="225"/>
      <c r="AL282" s="226">
        <v>0</v>
      </c>
      <c r="AM282" s="1326">
        <v>0</v>
      </c>
      <c r="AN282" s="1376">
        <f t="shared" si="20"/>
        <v>0</v>
      </c>
      <c r="AO282" s="733"/>
      <c r="AP282" s="586"/>
      <c r="AQ282" s="1249"/>
      <c r="AR282" s="1427"/>
      <c r="AS282" s="1428"/>
      <c r="AT282" s="1429"/>
      <c r="AU282" s="227"/>
      <c r="AV282" s="1430"/>
      <c r="AW282" s="1431"/>
      <c r="AX282" s="1432"/>
      <c r="AY282" s="235"/>
      <c r="AZ282" s="236"/>
      <c r="BA282" s="230"/>
      <c r="BB282" s="231"/>
      <c r="BC282" s="659"/>
      <c r="BD282" s="230"/>
      <c r="BE282" s="231"/>
      <c r="BF282" s="573"/>
      <c r="BG282" s="651"/>
      <c r="BH282" s="573"/>
      <c r="BI282" s="651"/>
      <c r="BJ282" s="573"/>
      <c r="BK282" s="651"/>
      <c r="BL282" s="573"/>
      <c r="BM282" s="651"/>
      <c r="BN282" s="638"/>
      <c r="BO282" s="670"/>
      <c r="BP282" s="675"/>
      <c r="BQ282" s="675"/>
      <c r="BR282" s="675"/>
      <c r="BS282" s="675"/>
      <c r="BT282" s="675"/>
      <c r="BU282" s="676"/>
      <c r="BV282" s="1377">
        <f t="shared" si="21"/>
        <v>0</v>
      </c>
    </row>
    <row r="283" spans="3:74" s="1092" customFormat="1" ht="36" customHeight="1">
      <c r="C283" s="1091"/>
      <c r="D283" s="233"/>
      <c r="E283" s="216"/>
      <c r="F283" s="1331"/>
      <c r="G283" s="217"/>
      <c r="H283" s="218"/>
      <c r="I283" s="736"/>
      <c r="J283" s="737"/>
      <c r="K283" s="1297"/>
      <c r="L283" s="1273"/>
      <c r="M283" s="1276"/>
      <c r="N283" s="832"/>
      <c r="O283" s="871"/>
      <c r="P283" s="872"/>
      <c r="Q283" s="219"/>
      <c r="R283" s="220"/>
      <c r="S283" s="660"/>
      <c r="T283" s="226">
        <v>0</v>
      </c>
      <c r="U283" s="1305">
        <v>0</v>
      </c>
      <c r="V283" s="1375">
        <f t="shared" si="19"/>
        <v>0</v>
      </c>
      <c r="W283" s="220"/>
      <c r="X283" s="684"/>
      <c r="Y283" s="738"/>
      <c r="Z283" s="221"/>
      <c r="AA283" s="221"/>
      <c r="AB283" s="862"/>
      <c r="AC283" s="222"/>
      <c r="AD283" s="1288"/>
      <c r="AE283" s="1300"/>
      <c r="AF283" s="1290"/>
      <c r="AG283" s="1291"/>
      <c r="AH283" s="232"/>
      <c r="AI283" s="224"/>
      <c r="AJ283" s="368"/>
      <c r="AK283" s="225"/>
      <c r="AL283" s="226">
        <v>0</v>
      </c>
      <c r="AM283" s="1326">
        <v>0</v>
      </c>
      <c r="AN283" s="1376">
        <f t="shared" si="20"/>
        <v>0</v>
      </c>
      <c r="AO283" s="733"/>
      <c r="AP283" s="586"/>
      <c r="AQ283" s="1249"/>
      <c r="AR283" s="1427"/>
      <c r="AS283" s="1428"/>
      <c r="AT283" s="1429"/>
      <c r="AU283" s="227"/>
      <c r="AV283" s="1430"/>
      <c r="AW283" s="1431"/>
      <c r="AX283" s="1432"/>
      <c r="AY283" s="235"/>
      <c r="AZ283" s="236"/>
      <c r="BA283" s="230"/>
      <c r="BB283" s="231"/>
      <c r="BC283" s="659"/>
      <c r="BD283" s="230"/>
      <c r="BE283" s="231"/>
      <c r="BF283" s="573"/>
      <c r="BG283" s="651"/>
      <c r="BH283" s="573"/>
      <c r="BI283" s="651"/>
      <c r="BJ283" s="573"/>
      <c r="BK283" s="651"/>
      <c r="BL283" s="573"/>
      <c r="BM283" s="651"/>
      <c r="BN283" s="638"/>
      <c r="BO283" s="670"/>
      <c r="BP283" s="675"/>
      <c r="BQ283" s="675"/>
      <c r="BR283" s="675"/>
      <c r="BS283" s="675"/>
      <c r="BT283" s="675"/>
      <c r="BU283" s="676"/>
      <c r="BV283" s="1377">
        <f t="shared" si="21"/>
        <v>0</v>
      </c>
    </row>
    <row r="284" spans="3:74" s="1092" customFormat="1" ht="36" customHeight="1">
      <c r="C284" s="1091"/>
      <c r="D284" s="233"/>
      <c r="E284" s="216"/>
      <c r="F284" s="1331"/>
      <c r="G284" s="217"/>
      <c r="H284" s="218"/>
      <c r="I284" s="736"/>
      <c r="J284" s="737"/>
      <c r="K284" s="1297"/>
      <c r="L284" s="1273"/>
      <c r="M284" s="1276"/>
      <c r="N284" s="832"/>
      <c r="O284" s="871"/>
      <c r="P284" s="872"/>
      <c r="Q284" s="219"/>
      <c r="R284" s="220"/>
      <c r="S284" s="660"/>
      <c r="T284" s="226">
        <v>0</v>
      </c>
      <c r="U284" s="1305">
        <v>0</v>
      </c>
      <c r="V284" s="1375">
        <f t="shared" si="19"/>
        <v>0</v>
      </c>
      <c r="W284" s="220"/>
      <c r="X284" s="684"/>
      <c r="Y284" s="738"/>
      <c r="Z284" s="221"/>
      <c r="AA284" s="221"/>
      <c r="AB284" s="862"/>
      <c r="AC284" s="222"/>
      <c r="AD284" s="1288"/>
      <c r="AE284" s="1300"/>
      <c r="AF284" s="1290"/>
      <c r="AG284" s="1291"/>
      <c r="AH284" s="232"/>
      <c r="AI284" s="224"/>
      <c r="AJ284" s="368"/>
      <c r="AK284" s="225"/>
      <c r="AL284" s="226">
        <v>0</v>
      </c>
      <c r="AM284" s="1326">
        <v>0</v>
      </c>
      <c r="AN284" s="1376">
        <f t="shared" si="20"/>
        <v>0</v>
      </c>
      <c r="AO284" s="733"/>
      <c r="AP284" s="586"/>
      <c r="AQ284" s="1249"/>
      <c r="AR284" s="1427"/>
      <c r="AS284" s="1428"/>
      <c r="AT284" s="1429"/>
      <c r="AU284" s="227"/>
      <c r="AV284" s="1430"/>
      <c r="AW284" s="1431"/>
      <c r="AX284" s="1432"/>
      <c r="AY284" s="235"/>
      <c r="AZ284" s="236"/>
      <c r="BA284" s="230"/>
      <c r="BB284" s="231"/>
      <c r="BC284" s="659"/>
      <c r="BD284" s="230"/>
      <c r="BE284" s="231"/>
      <c r="BF284" s="573"/>
      <c r="BG284" s="651"/>
      <c r="BH284" s="573"/>
      <c r="BI284" s="651"/>
      <c r="BJ284" s="573"/>
      <c r="BK284" s="651"/>
      <c r="BL284" s="573"/>
      <c r="BM284" s="651"/>
      <c r="BN284" s="638"/>
      <c r="BO284" s="670"/>
      <c r="BP284" s="675"/>
      <c r="BQ284" s="675"/>
      <c r="BR284" s="675"/>
      <c r="BS284" s="675"/>
      <c r="BT284" s="675"/>
      <c r="BU284" s="676"/>
      <c r="BV284" s="1377">
        <f t="shared" si="21"/>
        <v>0</v>
      </c>
    </row>
    <row r="285" spans="3:74" s="1092" customFormat="1" ht="36" customHeight="1">
      <c r="C285" s="1091"/>
      <c r="D285" s="233"/>
      <c r="E285" s="216"/>
      <c r="F285" s="1331"/>
      <c r="G285" s="217"/>
      <c r="H285" s="218"/>
      <c r="I285" s="736"/>
      <c r="J285" s="737"/>
      <c r="K285" s="1297"/>
      <c r="L285" s="1273"/>
      <c r="M285" s="1276"/>
      <c r="N285" s="832"/>
      <c r="O285" s="871"/>
      <c r="P285" s="872"/>
      <c r="Q285" s="219"/>
      <c r="R285" s="220"/>
      <c r="S285" s="660"/>
      <c r="T285" s="226">
        <v>0</v>
      </c>
      <c r="U285" s="1305">
        <v>0</v>
      </c>
      <c r="V285" s="1375">
        <f t="shared" si="19"/>
        <v>0</v>
      </c>
      <c r="W285" s="220"/>
      <c r="X285" s="684"/>
      <c r="Y285" s="738"/>
      <c r="Z285" s="221"/>
      <c r="AA285" s="221"/>
      <c r="AB285" s="862"/>
      <c r="AC285" s="222"/>
      <c r="AD285" s="1288"/>
      <c r="AE285" s="1300"/>
      <c r="AF285" s="1290"/>
      <c r="AG285" s="1291"/>
      <c r="AH285" s="232"/>
      <c r="AI285" s="224"/>
      <c r="AJ285" s="368"/>
      <c r="AK285" s="225"/>
      <c r="AL285" s="226">
        <v>0</v>
      </c>
      <c r="AM285" s="1326">
        <v>0</v>
      </c>
      <c r="AN285" s="1376">
        <f t="shared" si="20"/>
        <v>0</v>
      </c>
      <c r="AO285" s="733"/>
      <c r="AP285" s="586"/>
      <c r="AQ285" s="1249"/>
      <c r="AR285" s="1427"/>
      <c r="AS285" s="1428"/>
      <c r="AT285" s="1429"/>
      <c r="AU285" s="227"/>
      <c r="AV285" s="1430"/>
      <c r="AW285" s="1431"/>
      <c r="AX285" s="1432"/>
      <c r="AY285" s="235"/>
      <c r="AZ285" s="236"/>
      <c r="BA285" s="230"/>
      <c r="BB285" s="231"/>
      <c r="BC285" s="659"/>
      <c r="BD285" s="230"/>
      <c r="BE285" s="231"/>
      <c r="BF285" s="573"/>
      <c r="BG285" s="651"/>
      <c r="BH285" s="573"/>
      <c r="BI285" s="651"/>
      <c r="BJ285" s="573"/>
      <c r="BK285" s="651"/>
      <c r="BL285" s="573"/>
      <c r="BM285" s="651"/>
      <c r="BN285" s="638"/>
      <c r="BO285" s="670"/>
      <c r="BP285" s="675"/>
      <c r="BQ285" s="675"/>
      <c r="BR285" s="675"/>
      <c r="BS285" s="675"/>
      <c r="BT285" s="675"/>
      <c r="BU285" s="676"/>
      <c r="BV285" s="1377">
        <f t="shared" si="21"/>
        <v>0</v>
      </c>
    </row>
    <row r="286" spans="3:74" s="1092" customFormat="1" ht="36" customHeight="1">
      <c r="C286" s="1091"/>
      <c r="D286" s="233"/>
      <c r="E286" s="216"/>
      <c r="F286" s="1331"/>
      <c r="G286" s="217"/>
      <c r="H286" s="218"/>
      <c r="I286" s="736"/>
      <c r="J286" s="737"/>
      <c r="K286" s="1297"/>
      <c r="L286" s="1273"/>
      <c r="M286" s="1276"/>
      <c r="N286" s="832"/>
      <c r="O286" s="871"/>
      <c r="P286" s="872"/>
      <c r="Q286" s="219"/>
      <c r="R286" s="220"/>
      <c r="S286" s="660"/>
      <c r="T286" s="226">
        <v>0</v>
      </c>
      <c r="U286" s="1305">
        <v>0</v>
      </c>
      <c r="V286" s="1375">
        <f t="shared" si="19"/>
        <v>0</v>
      </c>
      <c r="W286" s="220"/>
      <c r="X286" s="684"/>
      <c r="Y286" s="738"/>
      <c r="Z286" s="221"/>
      <c r="AA286" s="221"/>
      <c r="AB286" s="862"/>
      <c r="AC286" s="222"/>
      <c r="AD286" s="1288"/>
      <c r="AE286" s="1300"/>
      <c r="AF286" s="1290"/>
      <c r="AG286" s="1291"/>
      <c r="AH286" s="232"/>
      <c r="AI286" s="224"/>
      <c r="AJ286" s="368"/>
      <c r="AK286" s="225"/>
      <c r="AL286" s="226">
        <v>0</v>
      </c>
      <c r="AM286" s="1326">
        <v>0</v>
      </c>
      <c r="AN286" s="1376">
        <f t="shared" si="20"/>
        <v>0</v>
      </c>
      <c r="AO286" s="733"/>
      <c r="AP286" s="586"/>
      <c r="AQ286" s="1249"/>
      <c r="AR286" s="1427"/>
      <c r="AS286" s="1428"/>
      <c r="AT286" s="1429"/>
      <c r="AU286" s="227"/>
      <c r="AV286" s="1430"/>
      <c r="AW286" s="1431"/>
      <c r="AX286" s="1432"/>
      <c r="AY286" s="235"/>
      <c r="AZ286" s="236"/>
      <c r="BA286" s="230"/>
      <c r="BB286" s="231"/>
      <c r="BC286" s="659"/>
      <c r="BD286" s="230"/>
      <c r="BE286" s="231"/>
      <c r="BF286" s="573"/>
      <c r="BG286" s="651"/>
      <c r="BH286" s="573"/>
      <c r="BI286" s="651"/>
      <c r="BJ286" s="573"/>
      <c r="BK286" s="651"/>
      <c r="BL286" s="573"/>
      <c r="BM286" s="651"/>
      <c r="BN286" s="638"/>
      <c r="BO286" s="670"/>
      <c r="BP286" s="675"/>
      <c r="BQ286" s="675"/>
      <c r="BR286" s="675"/>
      <c r="BS286" s="675"/>
      <c r="BT286" s="675"/>
      <c r="BU286" s="676"/>
      <c r="BV286" s="1377">
        <f t="shared" si="21"/>
        <v>0</v>
      </c>
    </row>
    <row r="287" spans="3:74" s="1092" customFormat="1" ht="36" customHeight="1">
      <c r="C287" s="1091"/>
      <c r="D287" s="233"/>
      <c r="E287" s="216"/>
      <c r="F287" s="1331"/>
      <c r="G287" s="217"/>
      <c r="H287" s="218"/>
      <c r="I287" s="736"/>
      <c r="J287" s="737"/>
      <c r="K287" s="1297"/>
      <c r="L287" s="1273"/>
      <c r="M287" s="1276"/>
      <c r="N287" s="832"/>
      <c r="O287" s="871"/>
      <c r="P287" s="872"/>
      <c r="Q287" s="219"/>
      <c r="R287" s="220"/>
      <c r="S287" s="660"/>
      <c r="T287" s="226">
        <v>0</v>
      </c>
      <c r="U287" s="1305">
        <v>0</v>
      </c>
      <c r="V287" s="1375">
        <f t="shared" si="19"/>
        <v>0</v>
      </c>
      <c r="W287" s="220"/>
      <c r="X287" s="684"/>
      <c r="Y287" s="738"/>
      <c r="Z287" s="221"/>
      <c r="AA287" s="221"/>
      <c r="AB287" s="862"/>
      <c r="AC287" s="222"/>
      <c r="AD287" s="1288"/>
      <c r="AE287" s="1300"/>
      <c r="AF287" s="1290"/>
      <c r="AG287" s="1291"/>
      <c r="AH287" s="232"/>
      <c r="AI287" s="224"/>
      <c r="AJ287" s="368"/>
      <c r="AK287" s="225"/>
      <c r="AL287" s="226">
        <v>0</v>
      </c>
      <c r="AM287" s="1326">
        <v>0</v>
      </c>
      <c r="AN287" s="1376">
        <f t="shared" si="20"/>
        <v>0</v>
      </c>
      <c r="AO287" s="733"/>
      <c r="AP287" s="586"/>
      <c r="AQ287" s="1249"/>
      <c r="AR287" s="1427"/>
      <c r="AS287" s="1428"/>
      <c r="AT287" s="1429"/>
      <c r="AU287" s="227"/>
      <c r="AV287" s="1430"/>
      <c r="AW287" s="1431"/>
      <c r="AX287" s="1432"/>
      <c r="AY287" s="235"/>
      <c r="AZ287" s="236"/>
      <c r="BA287" s="230"/>
      <c r="BB287" s="231"/>
      <c r="BC287" s="659"/>
      <c r="BD287" s="230"/>
      <c r="BE287" s="231"/>
      <c r="BF287" s="573"/>
      <c r="BG287" s="651"/>
      <c r="BH287" s="573"/>
      <c r="BI287" s="651"/>
      <c r="BJ287" s="573"/>
      <c r="BK287" s="651"/>
      <c r="BL287" s="573"/>
      <c r="BM287" s="651"/>
      <c r="BN287" s="638"/>
      <c r="BO287" s="670"/>
      <c r="BP287" s="675"/>
      <c r="BQ287" s="675"/>
      <c r="BR287" s="675"/>
      <c r="BS287" s="675"/>
      <c r="BT287" s="675"/>
      <c r="BU287" s="676"/>
      <c r="BV287" s="1377">
        <f t="shared" si="21"/>
        <v>0</v>
      </c>
    </row>
    <row r="288" spans="3:74" s="1092" customFormat="1" ht="36" customHeight="1">
      <c r="C288" s="1091"/>
      <c r="D288" s="233"/>
      <c r="E288" s="216"/>
      <c r="F288" s="1331"/>
      <c r="G288" s="217"/>
      <c r="H288" s="218"/>
      <c r="I288" s="736"/>
      <c r="J288" s="737"/>
      <c r="K288" s="1297"/>
      <c r="L288" s="1273"/>
      <c r="M288" s="1276"/>
      <c r="N288" s="832"/>
      <c r="O288" s="871"/>
      <c r="P288" s="872"/>
      <c r="Q288" s="219"/>
      <c r="R288" s="220"/>
      <c r="S288" s="660"/>
      <c r="T288" s="226">
        <v>0</v>
      </c>
      <c r="U288" s="1305">
        <v>0</v>
      </c>
      <c r="V288" s="1375">
        <f t="shared" si="19"/>
        <v>0</v>
      </c>
      <c r="W288" s="220"/>
      <c r="X288" s="684"/>
      <c r="Y288" s="738"/>
      <c r="Z288" s="221"/>
      <c r="AA288" s="221"/>
      <c r="AB288" s="862"/>
      <c r="AC288" s="222"/>
      <c r="AD288" s="1288"/>
      <c r="AE288" s="1300"/>
      <c r="AF288" s="1290"/>
      <c r="AG288" s="1291"/>
      <c r="AH288" s="232"/>
      <c r="AI288" s="224"/>
      <c r="AJ288" s="368"/>
      <c r="AK288" s="225"/>
      <c r="AL288" s="226">
        <v>0</v>
      </c>
      <c r="AM288" s="1326">
        <v>0</v>
      </c>
      <c r="AN288" s="1376">
        <f t="shared" si="20"/>
        <v>0</v>
      </c>
      <c r="AO288" s="733"/>
      <c r="AP288" s="586"/>
      <c r="AQ288" s="1249"/>
      <c r="AR288" s="1427"/>
      <c r="AS288" s="1428"/>
      <c r="AT288" s="1429"/>
      <c r="AU288" s="227"/>
      <c r="AV288" s="1430"/>
      <c r="AW288" s="1431"/>
      <c r="AX288" s="1432"/>
      <c r="AY288" s="235"/>
      <c r="AZ288" s="236"/>
      <c r="BA288" s="230"/>
      <c r="BB288" s="231"/>
      <c r="BC288" s="659"/>
      <c r="BD288" s="230"/>
      <c r="BE288" s="231"/>
      <c r="BF288" s="573"/>
      <c r="BG288" s="651"/>
      <c r="BH288" s="573"/>
      <c r="BI288" s="651"/>
      <c r="BJ288" s="573"/>
      <c r="BK288" s="651"/>
      <c r="BL288" s="573"/>
      <c r="BM288" s="651"/>
      <c r="BN288" s="638"/>
      <c r="BO288" s="670"/>
      <c r="BP288" s="675"/>
      <c r="BQ288" s="675"/>
      <c r="BR288" s="675"/>
      <c r="BS288" s="675"/>
      <c r="BT288" s="675"/>
      <c r="BU288" s="676"/>
      <c r="BV288" s="1377">
        <f t="shared" si="21"/>
        <v>0</v>
      </c>
    </row>
    <row r="289" spans="3:74" s="1092" customFormat="1" ht="36" customHeight="1">
      <c r="C289" s="1091"/>
      <c r="D289" s="233"/>
      <c r="E289" s="216"/>
      <c r="F289" s="1331"/>
      <c r="G289" s="217"/>
      <c r="H289" s="218"/>
      <c r="I289" s="736"/>
      <c r="J289" s="737"/>
      <c r="K289" s="1297"/>
      <c r="L289" s="1273"/>
      <c r="M289" s="1276"/>
      <c r="N289" s="832"/>
      <c r="O289" s="871"/>
      <c r="P289" s="872"/>
      <c r="Q289" s="219"/>
      <c r="R289" s="220"/>
      <c r="S289" s="660"/>
      <c r="T289" s="226">
        <v>0</v>
      </c>
      <c r="U289" s="1305">
        <v>0</v>
      </c>
      <c r="V289" s="1375">
        <f t="shared" si="19"/>
        <v>0</v>
      </c>
      <c r="W289" s="220"/>
      <c r="X289" s="684"/>
      <c r="Y289" s="738"/>
      <c r="Z289" s="221"/>
      <c r="AA289" s="221"/>
      <c r="AB289" s="862"/>
      <c r="AC289" s="222"/>
      <c r="AD289" s="1288"/>
      <c r="AE289" s="1300"/>
      <c r="AF289" s="1290"/>
      <c r="AG289" s="1291"/>
      <c r="AH289" s="232"/>
      <c r="AI289" s="224"/>
      <c r="AJ289" s="368"/>
      <c r="AK289" s="225"/>
      <c r="AL289" s="226">
        <v>0</v>
      </c>
      <c r="AM289" s="1326">
        <v>0</v>
      </c>
      <c r="AN289" s="1376">
        <f t="shared" si="20"/>
        <v>0</v>
      </c>
      <c r="AO289" s="733"/>
      <c r="AP289" s="586"/>
      <c r="AQ289" s="1249"/>
      <c r="AR289" s="1427"/>
      <c r="AS289" s="1428"/>
      <c r="AT289" s="1429"/>
      <c r="AU289" s="227"/>
      <c r="AV289" s="1430"/>
      <c r="AW289" s="1431"/>
      <c r="AX289" s="1432"/>
      <c r="AY289" s="235"/>
      <c r="AZ289" s="236"/>
      <c r="BA289" s="230"/>
      <c r="BB289" s="231"/>
      <c r="BC289" s="659"/>
      <c r="BD289" s="230"/>
      <c r="BE289" s="231"/>
      <c r="BF289" s="573"/>
      <c r="BG289" s="651"/>
      <c r="BH289" s="573"/>
      <c r="BI289" s="651"/>
      <c r="BJ289" s="573"/>
      <c r="BK289" s="651"/>
      <c r="BL289" s="573"/>
      <c r="BM289" s="651"/>
      <c r="BN289" s="638"/>
      <c r="BO289" s="670"/>
      <c r="BP289" s="675"/>
      <c r="BQ289" s="675"/>
      <c r="BR289" s="675"/>
      <c r="BS289" s="675"/>
      <c r="BT289" s="675"/>
      <c r="BU289" s="676"/>
      <c r="BV289" s="1377">
        <f t="shared" si="21"/>
        <v>0</v>
      </c>
    </row>
    <row r="290" spans="3:74" s="1092" customFormat="1" ht="36" customHeight="1">
      <c r="C290" s="1091"/>
      <c r="D290" s="233"/>
      <c r="E290" s="216"/>
      <c r="F290" s="1331"/>
      <c r="G290" s="217"/>
      <c r="H290" s="218"/>
      <c r="I290" s="736"/>
      <c r="J290" s="737"/>
      <c r="K290" s="1297"/>
      <c r="L290" s="1273"/>
      <c r="M290" s="1276"/>
      <c r="N290" s="832"/>
      <c r="O290" s="871"/>
      <c r="P290" s="872"/>
      <c r="Q290" s="219"/>
      <c r="R290" s="220"/>
      <c r="S290" s="660"/>
      <c r="T290" s="226">
        <v>0</v>
      </c>
      <c r="U290" s="1305">
        <v>0</v>
      </c>
      <c r="V290" s="1375">
        <f t="shared" si="19"/>
        <v>0</v>
      </c>
      <c r="W290" s="220"/>
      <c r="X290" s="684"/>
      <c r="Y290" s="738"/>
      <c r="Z290" s="221"/>
      <c r="AA290" s="221"/>
      <c r="AB290" s="862"/>
      <c r="AC290" s="222"/>
      <c r="AD290" s="1288"/>
      <c r="AE290" s="1300"/>
      <c r="AF290" s="1290"/>
      <c r="AG290" s="1291"/>
      <c r="AH290" s="232"/>
      <c r="AI290" s="224"/>
      <c r="AJ290" s="368"/>
      <c r="AK290" s="225"/>
      <c r="AL290" s="226">
        <v>0</v>
      </c>
      <c r="AM290" s="1326">
        <v>0</v>
      </c>
      <c r="AN290" s="1376">
        <f t="shared" si="20"/>
        <v>0</v>
      </c>
      <c r="AO290" s="733"/>
      <c r="AP290" s="586"/>
      <c r="AQ290" s="1249"/>
      <c r="AR290" s="1427"/>
      <c r="AS290" s="1428"/>
      <c r="AT290" s="1429"/>
      <c r="AU290" s="227"/>
      <c r="AV290" s="1430"/>
      <c r="AW290" s="1431"/>
      <c r="AX290" s="1432"/>
      <c r="AY290" s="235"/>
      <c r="AZ290" s="236"/>
      <c r="BA290" s="230"/>
      <c r="BB290" s="231"/>
      <c r="BC290" s="659"/>
      <c r="BD290" s="230"/>
      <c r="BE290" s="231"/>
      <c r="BF290" s="573"/>
      <c r="BG290" s="651"/>
      <c r="BH290" s="573"/>
      <c r="BI290" s="651"/>
      <c r="BJ290" s="573"/>
      <c r="BK290" s="651"/>
      <c r="BL290" s="573"/>
      <c r="BM290" s="651"/>
      <c r="BN290" s="638"/>
      <c r="BO290" s="670"/>
      <c r="BP290" s="675"/>
      <c r="BQ290" s="675"/>
      <c r="BR290" s="675"/>
      <c r="BS290" s="675"/>
      <c r="BT290" s="675"/>
      <c r="BU290" s="676"/>
      <c r="BV290" s="1377">
        <f t="shared" si="21"/>
        <v>0</v>
      </c>
    </row>
    <row r="291" spans="3:74" s="1092" customFormat="1" ht="36" customHeight="1">
      <c r="C291" s="1091"/>
      <c r="D291" s="233"/>
      <c r="E291" s="216"/>
      <c r="F291" s="1331"/>
      <c r="G291" s="217"/>
      <c r="H291" s="218"/>
      <c r="I291" s="736"/>
      <c r="J291" s="737"/>
      <c r="K291" s="1297"/>
      <c r="L291" s="1273"/>
      <c r="M291" s="1276"/>
      <c r="N291" s="832"/>
      <c r="O291" s="871"/>
      <c r="P291" s="872"/>
      <c r="Q291" s="219"/>
      <c r="R291" s="220"/>
      <c r="S291" s="660"/>
      <c r="T291" s="226">
        <v>0</v>
      </c>
      <c r="U291" s="1305">
        <v>0</v>
      </c>
      <c r="V291" s="1375">
        <f t="shared" si="19"/>
        <v>0</v>
      </c>
      <c r="W291" s="220"/>
      <c r="X291" s="684"/>
      <c r="Y291" s="738"/>
      <c r="Z291" s="221"/>
      <c r="AA291" s="221"/>
      <c r="AB291" s="862"/>
      <c r="AC291" s="222"/>
      <c r="AD291" s="1288"/>
      <c r="AE291" s="1300"/>
      <c r="AF291" s="1290"/>
      <c r="AG291" s="1291"/>
      <c r="AH291" s="232"/>
      <c r="AI291" s="224"/>
      <c r="AJ291" s="368"/>
      <c r="AK291" s="225"/>
      <c r="AL291" s="226">
        <v>0</v>
      </c>
      <c r="AM291" s="1326">
        <v>0</v>
      </c>
      <c r="AN291" s="1376">
        <f t="shared" si="20"/>
        <v>0</v>
      </c>
      <c r="AO291" s="733"/>
      <c r="AP291" s="586"/>
      <c r="AQ291" s="1249"/>
      <c r="AR291" s="1427"/>
      <c r="AS291" s="1428"/>
      <c r="AT291" s="1429"/>
      <c r="AU291" s="227"/>
      <c r="AV291" s="1430"/>
      <c r="AW291" s="1431"/>
      <c r="AX291" s="1432"/>
      <c r="AY291" s="235"/>
      <c r="AZ291" s="236"/>
      <c r="BA291" s="230"/>
      <c r="BB291" s="231"/>
      <c r="BC291" s="659"/>
      <c r="BD291" s="230"/>
      <c r="BE291" s="231"/>
      <c r="BF291" s="573"/>
      <c r="BG291" s="651"/>
      <c r="BH291" s="573"/>
      <c r="BI291" s="651"/>
      <c r="BJ291" s="573"/>
      <c r="BK291" s="651"/>
      <c r="BL291" s="573"/>
      <c r="BM291" s="651"/>
      <c r="BN291" s="638"/>
      <c r="BO291" s="670"/>
      <c r="BP291" s="675"/>
      <c r="BQ291" s="675"/>
      <c r="BR291" s="675"/>
      <c r="BS291" s="675"/>
      <c r="BT291" s="675"/>
      <c r="BU291" s="676"/>
      <c r="BV291" s="1377">
        <f t="shared" si="21"/>
        <v>0</v>
      </c>
    </row>
    <row r="292" spans="3:74" s="1092" customFormat="1" ht="36" customHeight="1">
      <c r="C292" s="1091"/>
      <c r="D292" s="233"/>
      <c r="E292" s="216"/>
      <c r="F292" s="1331"/>
      <c r="G292" s="217"/>
      <c r="H292" s="218"/>
      <c r="I292" s="736"/>
      <c r="J292" s="737"/>
      <c r="K292" s="1297"/>
      <c r="L292" s="1273"/>
      <c r="M292" s="1276"/>
      <c r="N292" s="832"/>
      <c r="O292" s="871"/>
      <c r="P292" s="872"/>
      <c r="Q292" s="219"/>
      <c r="R292" s="220"/>
      <c r="S292" s="660"/>
      <c r="T292" s="226">
        <v>0</v>
      </c>
      <c r="U292" s="1305">
        <v>0</v>
      </c>
      <c r="V292" s="1375">
        <f t="shared" si="19"/>
        <v>0</v>
      </c>
      <c r="W292" s="220"/>
      <c r="X292" s="684"/>
      <c r="Y292" s="738"/>
      <c r="Z292" s="221"/>
      <c r="AA292" s="221"/>
      <c r="AB292" s="862"/>
      <c r="AC292" s="222"/>
      <c r="AD292" s="1288"/>
      <c r="AE292" s="1300"/>
      <c r="AF292" s="1290"/>
      <c r="AG292" s="1291"/>
      <c r="AH292" s="232"/>
      <c r="AI292" s="224"/>
      <c r="AJ292" s="368"/>
      <c r="AK292" s="225"/>
      <c r="AL292" s="226">
        <v>0</v>
      </c>
      <c r="AM292" s="1326">
        <v>0</v>
      </c>
      <c r="AN292" s="1376">
        <f t="shared" si="20"/>
        <v>0</v>
      </c>
      <c r="AO292" s="733"/>
      <c r="AP292" s="586"/>
      <c r="AQ292" s="1249"/>
      <c r="AR292" s="1427"/>
      <c r="AS292" s="1428"/>
      <c r="AT292" s="1429"/>
      <c r="AU292" s="227"/>
      <c r="AV292" s="1430"/>
      <c r="AW292" s="1431"/>
      <c r="AX292" s="1432"/>
      <c r="AY292" s="235"/>
      <c r="AZ292" s="236"/>
      <c r="BA292" s="230"/>
      <c r="BB292" s="231"/>
      <c r="BC292" s="659"/>
      <c r="BD292" s="230"/>
      <c r="BE292" s="231"/>
      <c r="BF292" s="573"/>
      <c r="BG292" s="651"/>
      <c r="BH292" s="573"/>
      <c r="BI292" s="651"/>
      <c r="BJ292" s="573"/>
      <c r="BK292" s="651"/>
      <c r="BL292" s="573"/>
      <c r="BM292" s="651"/>
      <c r="BN292" s="638"/>
      <c r="BO292" s="670"/>
      <c r="BP292" s="675"/>
      <c r="BQ292" s="675"/>
      <c r="BR292" s="675"/>
      <c r="BS292" s="675"/>
      <c r="BT292" s="675"/>
      <c r="BU292" s="676"/>
      <c r="BV292" s="1377">
        <f t="shared" si="21"/>
        <v>0</v>
      </c>
    </row>
    <row r="293" spans="3:74" s="1092" customFormat="1" ht="36" customHeight="1">
      <c r="C293" s="1091"/>
      <c r="D293" s="233"/>
      <c r="E293" s="216"/>
      <c r="F293" s="1331"/>
      <c r="G293" s="217"/>
      <c r="H293" s="218"/>
      <c r="I293" s="736"/>
      <c r="J293" s="737"/>
      <c r="K293" s="1297"/>
      <c r="L293" s="1273"/>
      <c r="M293" s="1276"/>
      <c r="N293" s="832"/>
      <c r="O293" s="871"/>
      <c r="P293" s="872"/>
      <c r="Q293" s="219"/>
      <c r="R293" s="220"/>
      <c r="S293" s="660"/>
      <c r="T293" s="226">
        <v>0</v>
      </c>
      <c r="U293" s="1305">
        <v>0</v>
      </c>
      <c r="V293" s="1375">
        <f t="shared" si="19"/>
        <v>0</v>
      </c>
      <c r="W293" s="220"/>
      <c r="X293" s="684"/>
      <c r="Y293" s="738"/>
      <c r="Z293" s="221"/>
      <c r="AA293" s="221"/>
      <c r="AB293" s="862"/>
      <c r="AC293" s="222"/>
      <c r="AD293" s="1288"/>
      <c r="AE293" s="1300"/>
      <c r="AF293" s="1290"/>
      <c r="AG293" s="1291"/>
      <c r="AH293" s="232"/>
      <c r="AI293" s="224"/>
      <c r="AJ293" s="368"/>
      <c r="AK293" s="225"/>
      <c r="AL293" s="226">
        <v>0</v>
      </c>
      <c r="AM293" s="1326">
        <v>0</v>
      </c>
      <c r="AN293" s="1376">
        <f t="shared" si="20"/>
        <v>0</v>
      </c>
      <c r="AO293" s="733"/>
      <c r="AP293" s="586"/>
      <c r="AQ293" s="1249"/>
      <c r="AR293" s="1427"/>
      <c r="AS293" s="1428"/>
      <c r="AT293" s="1429"/>
      <c r="AU293" s="227"/>
      <c r="AV293" s="1430"/>
      <c r="AW293" s="1431"/>
      <c r="AX293" s="1432"/>
      <c r="AY293" s="235"/>
      <c r="AZ293" s="236"/>
      <c r="BA293" s="230"/>
      <c r="BB293" s="231"/>
      <c r="BC293" s="659"/>
      <c r="BD293" s="230"/>
      <c r="BE293" s="231"/>
      <c r="BF293" s="573"/>
      <c r="BG293" s="651"/>
      <c r="BH293" s="573"/>
      <c r="BI293" s="651"/>
      <c r="BJ293" s="573"/>
      <c r="BK293" s="651"/>
      <c r="BL293" s="573"/>
      <c r="BM293" s="651"/>
      <c r="BN293" s="638"/>
      <c r="BO293" s="670"/>
      <c r="BP293" s="675"/>
      <c r="BQ293" s="675"/>
      <c r="BR293" s="675"/>
      <c r="BS293" s="675"/>
      <c r="BT293" s="675"/>
      <c r="BU293" s="676"/>
      <c r="BV293" s="1377">
        <f t="shared" si="21"/>
        <v>0</v>
      </c>
    </row>
    <row r="294" spans="3:74" s="1092" customFormat="1" ht="36" customHeight="1">
      <c r="C294" s="1091"/>
      <c r="D294" s="233"/>
      <c r="E294" s="216"/>
      <c r="F294" s="1331"/>
      <c r="G294" s="217"/>
      <c r="H294" s="218"/>
      <c r="I294" s="736"/>
      <c r="J294" s="737"/>
      <c r="K294" s="1297"/>
      <c r="L294" s="1273"/>
      <c r="M294" s="1276"/>
      <c r="N294" s="832"/>
      <c r="O294" s="871"/>
      <c r="P294" s="872"/>
      <c r="Q294" s="219"/>
      <c r="R294" s="220"/>
      <c r="S294" s="660"/>
      <c r="T294" s="226">
        <v>0</v>
      </c>
      <c r="U294" s="1305">
        <v>0</v>
      </c>
      <c r="V294" s="1375">
        <f t="shared" si="19"/>
        <v>0</v>
      </c>
      <c r="W294" s="220"/>
      <c r="X294" s="684"/>
      <c r="Y294" s="738"/>
      <c r="Z294" s="221"/>
      <c r="AA294" s="221"/>
      <c r="AB294" s="862"/>
      <c r="AC294" s="222"/>
      <c r="AD294" s="1288"/>
      <c r="AE294" s="1300"/>
      <c r="AF294" s="1290"/>
      <c r="AG294" s="1291"/>
      <c r="AH294" s="232"/>
      <c r="AI294" s="224"/>
      <c r="AJ294" s="368"/>
      <c r="AK294" s="225"/>
      <c r="AL294" s="226">
        <v>0</v>
      </c>
      <c r="AM294" s="1326">
        <v>0</v>
      </c>
      <c r="AN294" s="1376">
        <f t="shared" si="20"/>
        <v>0</v>
      </c>
      <c r="AO294" s="733"/>
      <c r="AP294" s="586"/>
      <c r="AQ294" s="1249"/>
      <c r="AR294" s="1427"/>
      <c r="AS294" s="1428"/>
      <c r="AT294" s="1429"/>
      <c r="AU294" s="227"/>
      <c r="AV294" s="1430"/>
      <c r="AW294" s="1431"/>
      <c r="AX294" s="1432"/>
      <c r="AY294" s="235"/>
      <c r="AZ294" s="236"/>
      <c r="BA294" s="230"/>
      <c r="BB294" s="231"/>
      <c r="BC294" s="659"/>
      <c r="BD294" s="230"/>
      <c r="BE294" s="231"/>
      <c r="BF294" s="573"/>
      <c r="BG294" s="651"/>
      <c r="BH294" s="573"/>
      <c r="BI294" s="651"/>
      <c r="BJ294" s="573"/>
      <c r="BK294" s="651"/>
      <c r="BL294" s="573"/>
      <c r="BM294" s="651"/>
      <c r="BN294" s="638"/>
      <c r="BO294" s="670"/>
      <c r="BP294" s="675"/>
      <c r="BQ294" s="675"/>
      <c r="BR294" s="675"/>
      <c r="BS294" s="675"/>
      <c r="BT294" s="675"/>
      <c r="BU294" s="676"/>
      <c r="BV294" s="1377">
        <f t="shared" si="21"/>
        <v>0</v>
      </c>
    </row>
    <row r="295" spans="3:74" s="1092" customFormat="1" ht="36" customHeight="1">
      <c r="C295" s="1091"/>
      <c r="D295" s="233"/>
      <c r="E295" s="216"/>
      <c r="F295" s="1331"/>
      <c r="G295" s="217"/>
      <c r="H295" s="218"/>
      <c r="I295" s="736"/>
      <c r="J295" s="737"/>
      <c r="K295" s="1297"/>
      <c r="L295" s="1273"/>
      <c r="M295" s="1276"/>
      <c r="N295" s="832"/>
      <c r="O295" s="871"/>
      <c r="P295" s="872"/>
      <c r="Q295" s="219"/>
      <c r="R295" s="220"/>
      <c r="S295" s="660"/>
      <c r="T295" s="226">
        <v>0</v>
      </c>
      <c r="U295" s="1305">
        <v>0</v>
      </c>
      <c r="V295" s="1375">
        <f t="shared" si="19"/>
        <v>0</v>
      </c>
      <c r="W295" s="220"/>
      <c r="X295" s="684"/>
      <c r="Y295" s="738"/>
      <c r="Z295" s="221"/>
      <c r="AA295" s="221"/>
      <c r="AB295" s="862"/>
      <c r="AC295" s="222"/>
      <c r="AD295" s="1288"/>
      <c r="AE295" s="1300"/>
      <c r="AF295" s="1290"/>
      <c r="AG295" s="1291"/>
      <c r="AH295" s="232"/>
      <c r="AI295" s="224"/>
      <c r="AJ295" s="368"/>
      <c r="AK295" s="225"/>
      <c r="AL295" s="226">
        <v>0</v>
      </c>
      <c r="AM295" s="1326">
        <v>0</v>
      </c>
      <c r="AN295" s="1376">
        <f t="shared" si="20"/>
        <v>0</v>
      </c>
      <c r="AO295" s="733"/>
      <c r="AP295" s="586"/>
      <c r="AQ295" s="1249"/>
      <c r="AR295" s="1427"/>
      <c r="AS295" s="1428"/>
      <c r="AT295" s="1429"/>
      <c r="AU295" s="227"/>
      <c r="AV295" s="1430"/>
      <c r="AW295" s="1431"/>
      <c r="AX295" s="1432"/>
      <c r="AY295" s="235"/>
      <c r="AZ295" s="236"/>
      <c r="BA295" s="230"/>
      <c r="BB295" s="231"/>
      <c r="BC295" s="659"/>
      <c r="BD295" s="230"/>
      <c r="BE295" s="231"/>
      <c r="BF295" s="573"/>
      <c r="BG295" s="651"/>
      <c r="BH295" s="573"/>
      <c r="BI295" s="651"/>
      <c r="BJ295" s="573"/>
      <c r="BK295" s="651"/>
      <c r="BL295" s="573"/>
      <c r="BM295" s="651"/>
      <c r="BN295" s="638"/>
      <c r="BO295" s="670"/>
      <c r="BP295" s="675"/>
      <c r="BQ295" s="675"/>
      <c r="BR295" s="675"/>
      <c r="BS295" s="675"/>
      <c r="BT295" s="675"/>
      <c r="BU295" s="676"/>
      <c r="BV295" s="1377">
        <f t="shared" si="21"/>
        <v>0</v>
      </c>
    </row>
    <row r="296" spans="3:74" s="1092" customFormat="1" ht="36" customHeight="1">
      <c r="C296" s="1091"/>
      <c r="D296" s="233"/>
      <c r="E296" s="216"/>
      <c r="F296" s="1331"/>
      <c r="G296" s="217"/>
      <c r="H296" s="218"/>
      <c r="I296" s="736"/>
      <c r="J296" s="737"/>
      <c r="K296" s="1297"/>
      <c r="L296" s="1273"/>
      <c r="M296" s="1276"/>
      <c r="N296" s="832"/>
      <c r="O296" s="871"/>
      <c r="P296" s="872"/>
      <c r="Q296" s="219"/>
      <c r="R296" s="220"/>
      <c r="S296" s="660"/>
      <c r="T296" s="226">
        <v>0</v>
      </c>
      <c r="U296" s="1305">
        <v>0</v>
      </c>
      <c r="V296" s="1375">
        <f t="shared" si="19"/>
        <v>0</v>
      </c>
      <c r="W296" s="220"/>
      <c r="X296" s="684"/>
      <c r="Y296" s="738"/>
      <c r="Z296" s="221"/>
      <c r="AA296" s="221"/>
      <c r="AB296" s="862"/>
      <c r="AC296" s="222"/>
      <c r="AD296" s="1288"/>
      <c r="AE296" s="1300"/>
      <c r="AF296" s="1290"/>
      <c r="AG296" s="1291"/>
      <c r="AH296" s="232"/>
      <c r="AI296" s="224"/>
      <c r="AJ296" s="368"/>
      <c r="AK296" s="225"/>
      <c r="AL296" s="226">
        <v>0</v>
      </c>
      <c r="AM296" s="1326">
        <v>0</v>
      </c>
      <c r="AN296" s="1376">
        <f t="shared" si="20"/>
        <v>0</v>
      </c>
      <c r="AO296" s="733"/>
      <c r="AP296" s="586"/>
      <c r="AQ296" s="1249"/>
      <c r="AR296" s="1427"/>
      <c r="AS296" s="1428"/>
      <c r="AT296" s="1429"/>
      <c r="AU296" s="227"/>
      <c r="AV296" s="1430"/>
      <c r="AW296" s="1431"/>
      <c r="AX296" s="1432"/>
      <c r="AY296" s="235"/>
      <c r="AZ296" s="236"/>
      <c r="BA296" s="230"/>
      <c r="BB296" s="231"/>
      <c r="BC296" s="659"/>
      <c r="BD296" s="230"/>
      <c r="BE296" s="231"/>
      <c r="BF296" s="573"/>
      <c r="BG296" s="651"/>
      <c r="BH296" s="573"/>
      <c r="BI296" s="651"/>
      <c r="BJ296" s="573"/>
      <c r="BK296" s="651"/>
      <c r="BL296" s="573"/>
      <c r="BM296" s="651"/>
      <c r="BN296" s="638"/>
      <c r="BO296" s="670"/>
      <c r="BP296" s="675"/>
      <c r="BQ296" s="675"/>
      <c r="BR296" s="675"/>
      <c r="BS296" s="675"/>
      <c r="BT296" s="675"/>
      <c r="BU296" s="676"/>
      <c r="BV296" s="1377">
        <f t="shared" si="21"/>
        <v>0</v>
      </c>
    </row>
    <row r="297" spans="3:74" s="1092" customFormat="1" ht="36" customHeight="1">
      <c r="C297" s="1091"/>
      <c r="D297" s="233"/>
      <c r="E297" s="216"/>
      <c r="F297" s="1331"/>
      <c r="G297" s="217"/>
      <c r="H297" s="218"/>
      <c r="I297" s="736"/>
      <c r="J297" s="737"/>
      <c r="K297" s="1297"/>
      <c r="L297" s="1273"/>
      <c r="M297" s="1276"/>
      <c r="N297" s="832"/>
      <c r="O297" s="871"/>
      <c r="P297" s="872"/>
      <c r="Q297" s="219"/>
      <c r="R297" s="220"/>
      <c r="S297" s="660"/>
      <c r="T297" s="226">
        <v>0</v>
      </c>
      <c r="U297" s="1305">
        <v>0</v>
      </c>
      <c r="V297" s="1375">
        <f t="shared" si="19"/>
        <v>0</v>
      </c>
      <c r="W297" s="220"/>
      <c r="X297" s="684"/>
      <c r="Y297" s="738"/>
      <c r="Z297" s="221"/>
      <c r="AA297" s="221"/>
      <c r="AB297" s="862"/>
      <c r="AC297" s="222"/>
      <c r="AD297" s="1288"/>
      <c r="AE297" s="1300"/>
      <c r="AF297" s="1290"/>
      <c r="AG297" s="1291"/>
      <c r="AH297" s="232"/>
      <c r="AI297" s="224"/>
      <c r="AJ297" s="368"/>
      <c r="AK297" s="225"/>
      <c r="AL297" s="226">
        <v>0</v>
      </c>
      <c r="AM297" s="1326">
        <v>0</v>
      </c>
      <c r="AN297" s="1376">
        <f t="shared" si="20"/>
        <v>0</v>
      </c>
      <c r="AO297" s="733"/>
      <c r="AP297" s="586"/>
      <c r="AQ297" s="1249"/>
      <c r="AR297" s="1427"/>
      <c r="AS297" s="1428"/>
      <c r="AT297" s="1429"/>
      <c r="AU297" s="227"/>
      <c r="AV297" s="1430"/>
      <c r="AW297" s="1431"/>
      <c r="AX297" s="1432"/>
      <c r="AY297" s="235"/>
      <c r="AZ297" s="236"/>
      <c r="BA297" s="230"/>
      <c r="BB297" s="231"/>
      <c r="BC297" s="659"/>
      <c r="BD297" s="230"/>
      <c r="BE297" s="231"/>
      <c r="BF297" s="573"/>
      <c r="BG297" s="651"/>
      <c r="BH297" s="573"/>
      <c r="BI297" s="651"/>
      <c r="BJ297" s="573"/>
      <c r="BK297" s="651"/>
      <c r="BL297" s="573"/>
      <c r="BM297" s="651"/>
      <c r="BN297" s="638"/>
      <c r="BO297" s="670"/>
      <c r="BP297" s="675"/>
      <c r="BQ297" s="675"/>
      <c r="BR297" s="675"/>
      <c r="BS297" s="675"/>
      <c r="BT297" s="675"/>
      <c r="BU297" s="676"/>
      <c r="BV297" s="1377">
        <f t="shared" si="21"/>
        <v>0</v>
      </c>
    </row>
    <row r="298" spans="3:74" s="1092" customFormat="1" ht="36" customHeight="1">
      <c r="C298" s="1091"/>
      <c r="D298" s="233"/>
      <c r="E298" s="216"/>
      <c r="F298" s="1331"/>
      <c r="G298" s="217"/>
      <c r="H298" s="218"/>
      <c r="I298" s="736"/>
      <c r="J298" s="737"/>
      <c r="K298" s="1297"/>
      <c r="L298" s="1273"/>
      <c r="M298" s="1276"/>
      <c r="N298" s="832"/>
      <c r="O298" s="871"/>
      <c r="P298" s="872"/>
      <c r="Q298" s="219"/>
      <c r="R298" s="220"/>
      <c r="S298" s="660"/>
      <c r="T298" s="226">
        <v>0</v>
      </c>
      <c r="U298" s="1305">
        <v>0</v>
      </c>
      <c r="V298" s="1375">
        <f t="shared" si="19"/>
        <v>0</v>
      </c>
      <c r="W298" s="220"/>
      <c r="X298" s="684"/>
      <c r="Y298" s="738"/>
      <c r="Z298" s="221"/>
      <c r="AA298" s="221"/>
      <c r="AB298" s="862"/>
      <c r="AC298" s="222"/>
      <c r="AD298" s="1288"/>
      <c r="AE298" s="1300"/>
      <c r="AF298" s="1290"/>
      <c r="AG298" s="1291"/>
      <c r="AH298" s="232"/>
      <c r="AI298" s="224"/>
      <c r="AJ298" s="368"/>
      <c r="AK298" s="225"/>
      <c r="AL298" s="226">
        <v>0</v>
      </c>
      <c r="AM298" s="1326">
        <v>0</v>
      </c>
      <c r="AN298" s="1376">
        <f t="shared" si="20"/>
        <v>0</v>
      </c>
      <c r="AO298" s="733"/>
      <c r="AP298" s="586"/>
      <c r="AQ298" s="1249"/>
      <c r="AR298" s="1427"/>
      <c r="AS298" s="1428"/>
      <c r="AT298" s="1429"/>
      <c r="AU298" s="227"/>
      <c r="AV298" s="1430"/>
      <c r="AW298" s="1431"/>
      <c r="AX298" s="1432"/>
      <c r="AY298" s="235"/>
      <c r="AZ298" s="236"/>
      <c r="BA298" s="230"/>
      <c r="BB298" s="231"/>
      <c r="BC298" s="659"/>
      <c r="BD298" s="230"/>
      <c r="BE298" s="231"/>
      <c r="BF298" s="573"/>
      <c r="BG298" s="651"/>
      <c r="BH298" s="573"/>
      <c r="BI298" s="651"/>
      <c r="BJ298" s="573"/>
      <c r="BK298" s="651"/>
      <c r="BL298" s="573"/>
      <c r="BM298" s="651"/>
      <c r="BN298" s="638"/>
      <c r="BO298" s="670"/>
      <c r="BP298" s="675"/>
      <c r="BQ298" s="675"/>
      <c r="BR298" s="675"/>
      <c r="BS298" s="675"/>
      <c r="BT298" s="675"/>
      <c r="BU298" s="676"/>
      <c r="BV298" s="1377">
        <f t="shared" si="21"/>
        <v>0</v>
      </c>
    </row>
    <row r="299" spans="3:74" s="1092" customFormat="1" ht="36" customHeight="1">
      <c r="C299" s="1091"/>
      <c r="D299" s="233"/>
      <c r="E299" s="216"/>
      <c r="F299" s="1331"/>
      <c r="G299" s="217"/>
      <c r="H299" s="218"/>
      <c r="I299" s="736"/>
      <c r="J299" s="737"/>
      <c r="K299" s="1297"/>
      <c r="L299" s="1273"/>
      <c r="M299" s="1276"/>
      <c r="N299" s="832"/>
      <c r="O299" s="871"/>
      <c r="P299" s="872"/>
      <c r="Q299" s="219"/>
      <c r="R299" s="220"/>
      <c r="S299" s="660"/>
      <c r="T299" s="226">
        <v>0</v>
      </c>
      <c r="U299" s="1305">
        <v>0</v>
      </c>
      <c r="V299" s="1375">
        <f t="shared" si="19"/>
        <v>0</v>
      </c>
      <c r="W299" s="220"/>
      <c r="X299" s="684"/>
      <c r="Y299" s="738"/>
      <c r="Z299" s="221"/>
      <c r="AA299" s="221"/>
      <c r="AB299" s="862"/>
      <c r="AC299" s="222"/>
      <c r="AD299" s="1288"/>
      <c r="AE299" s="1300"/>
      <c r="AF299" s="1290"/>
      <c r="AG299" s="1291"/>
      <c r="AH299" s="232"/>
      <c r="AI299" s="224"/>
      <c r="AJ299" s="368"/>
      <c r="AK299" s="225"/>
      <c r="AL299" s="226">
        <v>0</v>
      </c>
      <c r="AM299" s="1326">
        <v>0</v>
      </c>
      <c r="AN299" s="1376">
        <f t="shared" si="20"/>
        <v>0</v>
      </c>
      <c r="AO299" s="733"/>
      <c r="AP299" s="586"/>
      <c r="AQ299" s="1249"/>
      <c r="AR299" s="1427"/>
      <c r="AS299" s="1428"/>
      <c r="AT299" s="1429"/>
      <c r="AU299" s="227"/>
      <c r="AV299" s="1430"/>
      <c r="AW299" s="1431"/>
      <c r="AX299" s="1432"/>
      <c r="AY299" s="235"/>
      <c r="AZ299" s="236"/>
      <c r="BA299" s="230"/>
      <c r="BB299" s="231"/>
      <c r="BC299" s="659"/>
      <c r="BD299" s="230"/>
      <c r="BE299" s="231"/>
      <c r="BF299" s="573"/>
      <c r="BG299" s="651"/>
      <c r="BH299" s="573"/>
      <c r="BI299" s="651"/>
      <c r="BJ299" s="573"/>
      <c r="BK299" s="651"/>
      <c r="BL299" s="573"/>
      <c r="BM299" s="651"/>
      <c r="BN299" s="638"/>
      <c r="BO299" s="670"/>
      <c r="BP299" s="675"/>
      <c r="BQ299" s="675"/>
      <c r="BR299" s="675"/>
      <c r="BS299" s="675"/>
      <c r="BT299" s="675"/>
      <c r="BU299" s="676"/>
      <c r="BV299" s="1377">
        <f t="shared" si="21"/>
        <v>0</v>
      </c>
    </row>
    <row r="300" spans="3:74" s="1092" customFormat="1" ht="36" customHeight="1">
      <c r="C300" s="1091"/>
      <c r="D300" s="233"/>
      <c r="E300" s="216"/>
      <c r="F300" s="1331"/>
      <c r="G300" s="217"/>
      <c r="H300" s="218"/>
      <c r="I300" s="736"/>
      <c r="J300" s="737"/>
      <c r="K300" s="1297"/>
      <c r="L300" s="1273"/>
      <c r="M300" s="1276"/>
      <c r="N300" s="832"/>
      <c r="O300" s="871"/>
      <c r="P300" s="872"/>
      <c r="Q300" s="219"/>
      <c r="R300" s="220"/>
      <c r="S300" s="660"/>
      <c r="T300" s="226">
        <v>0</v>
      </c>
      <c r="U300" s="1305">
        <v>0</v>
      </c>
      <c r="V300" s="1375">
        <f t="shared" si="19"/>
        <v>0</v>
      </c>
      <c r="W300" s="220"/>
      <c r="X300" s="684"/>
      <c r="Y300" s="738"/>
      <c r="Z300" s="221"/>
      <c r="AA300" s="221"/>
      <c r="AB300" s="862"/>
      <c r="AC300" s="222"/>
      <c r="AD300" s="1288"/>
      <c r="AE300" s="1300"/>
      <c r="AF300" s="1290"/>
      <c r="AG300" s="1291"/>
      <c r="AH300" s="232"/>
      <c r="AI300" s="224"/>
      <c r="AJ300" s="368"/>
      <c r="AK300" s="225"/>
      <c r="AL300" s="226">
        <v>0</v>
      </c>
      <c r="AM300" s="1326">
        <v>0</v>
      </c>
      <c r="AN300" s="1376">
        <f t="shared" si="20"/>
        <v>0</v>
      </c>
      <c r="AO300" s="733"/>
      <c r="AP300" s="586"/>
      <c r="AQ300" s="1249"/>
      <c r="AR300" s="1427"/>
      <c r="AS300" s="1428"/>
      <c r="AT300" s="1429"/>
      <c r="AU300" s="227"/>
      <c r="AV300" s="1430"/>
      <c r="AW300" s="1431"/>
      <c r="AX300" s="1432"/>
      <c r="AY300" s="235"/>
      <c r="AZ300" s="236"/>
      <c r="BA300" s="230"/>
      <c r="BB300" s="231"/>
      <c r="BC300" s="659"/>
      <c r="BD300" s="230"/>
      <c r="BE300" s="231"/>
      <c r="BF300" s="573"/>
      <c r="BG300" s="651"/>
      <c r="BH300" s="573"/>
      <c r="BI300" s="651"/>
      <c r="BJ300" s="573"/>
      <c r="BK300" s="651"/>
      <c r="BL300" s="573"/>
      <c r="BM300" s="651"/>
      <c r="BN300" s="638"/>
      <c r="BO300" s="670"/>
      <c r="BP300" s="675"/>
      <c r="BQ300" s="675"/>
      <c r="BR300" s="675"/>
      <c r="BS300" s="675"/>
      <c r="BT300" s="675"/>
      <c r="BU300" s="676"/>
      <c r="BV300" s="1377">
        <f t="shared" si="21"/>
        <v>0</v>
      </c>
    </row>
    <row r="301" spans="3:74" s="1092" customFormat="1" ht="36" customHeight="1">
      <c r="C301" s="1091"/>
      <c r="D301" s="233"/>
      <c r="E301" s="216"/>
      <c r="F301" s="1331"/>
      <c r="G301" s="217"/>
      <c r="H301" s="218"/>
      <c r="I301" s="736"/>
      <c r="J301" s="737"/>
      <c r="K301" s="1297"/>
      <c r="L301" s="1273"/>
      <c r="M301" s="1276"/>
      <c r="N301" s="832"/>
      <c r="O301" s="871"/>
      <c r="P301" s="872"/>
      <c r="Q301" s="219"/>
      <c r="R301" s="220"/>
      <c r="S301" s="660"/>
      <c r="T301" s="226">
        <v>0</v>
      </c>
      <c r="U301" s="1305">
        <v>0</v>
      </c>
      <c r="V301" s="1375">
        <f t="shared" si="19"/>
        <v>0</v>
      </c>
      <c r="W301" s="220"/>
      <c r="X301" s="684"/>
      <c r="Y301" s="738"/>
      <c r="Z301" s="221"/>
      <c r="AA301" s="221"/>
      <c r="AB301" s="862"/>
      <c r="AC301" s="222"/>
      <c r="AD301" s="1288"/>
      <c r="AE301" s="1300"/>
      <c r="AF301" s="1290"/>
      <c r="AG301" s="1291"/>
      <c r="AH301" s="232"/>
      <c r="AI301" s="224"/>
      <c r="AJ301" s="368"/>
      <c r="AK301" s="225"/>
      <c r="AL301" s="226">
        <v>0</v>
      </c>
      <c r="AM301" s="1326">
        <v>0</v>
      </c>
      <c r="AN301" s="1376">
        <f t="shared" si="20"/>
        <v>0</v>
      </c>
      <c r="AO301" s="733"/>
      <c r="AP301" s="586"/>
      <c r="AQ301" s="1249"/>
      <c r="AR301" s="1427"/>
      <c r="AS301" s="1428"/>
      <c r="AT301" s="1429"/>
      <c r="AU301" s="227"/>
      <c r="AV301" s="1430"/>
      <c r="AW301" s="1431"/>
      <c r="AX301" s="1432"/>
      <c r="AY301" s="235"/>
      <c r="AZ301" s="236"/>
      <c r="BA301" s="230"/>
      <c r="BB301" s="231"/>
      <c r="BC301" s="659"/>
      <c r="BD301" s="230"/>
      <c r="BE301" s="231"/>
      <c r="BF301" s="573"/>
      <c r="BG301" s="651"/>
      <c r="BH301" s="573"/>
      <c r="BI301" s="651"/>
      <c r="BJ301" s="573"/>
      <c r="BK301" s="651"/>
      <c r="BL301" s="573"/>
      <c r="BM301" s="651"/>
      <c r="BN301" s="638"/>
      <c r="BO301" s="670"/>
      <c r="BP301" s="675"/>
      <c r="BQ301" s="675"/>
      <c r="BR301" s="675"/>
      <c r="BS301" s="675"/>
      <c r="BT301" s="675"/>
      <c r="BU301" s="676"/>
      <c r="BV301" s="1377">
        <f t="shared" si="21"/>
        <v>0</v>
      </c>
    </row>
    <row r="302" spans="3:74" s="1092" customFormat="1" ht="36" customHeight="1">
      <c r="C302" s="1091"/>
      <c r="D302" s="233"/>
      <c r="E302" s="216"/>
      <c r="F302" s="1331"/>
      <c r="G302" s="217"/>
      <c r="H302" s="218"/>
      <c r="I302" s="736"/>
      <c r="J302" s="737"/>
      <c r="K302" s="1297"/>
      <c r="L302" s="1273"/>
      <c r="M302" s="1276"/>
      <c r="N302" s="832"/>
      <c r="O302" s="871"/>
      <c r="P302" s="872"/>
      <c r="Q302" s="219"/>
      <c r="R302" s="220"/>
      <c r="S302" s="660"/>
      <c r="T302" s="226">
        <v>0</v>
      </c>
      <c r="U302" s="1305">
        <v>0</v>
      </c>
      <c r="V302" s="1375">
        <f t="shared" si="19"/>
        <v>0</v>
      </c>
      <c r="W302" s="220"/>
      <c r="X302" s="684"/>
      <c r="Y302" s="738"/>
      <c r="Z302" s="221"/>
      <c r="AA302" s="221"/>
      <c r="AB302" s="862"/>
      <c r="AC302" s="222"/>
      <c r="AD302" s="1288"/>
      <c r="AE302" s="1300"/>
      <c r="AF302" s="1290"/>
      <c r="AG302" s="1291"/>
      <c r="AH302" s="232"/>
      <c r="AI302" s="224"/>
      <c r="AJ302" s="368"/>
      <c r="AK302" s="225"/>
      <c r="AL302" s="226">
        <v>0</v>
      </c>
      <c r="AM302" s="1326">
        <v>0</v>
      </c>
      <c r="AN302" s="1376">
        <f t="shared" si="20"/>
        <v>0</v>
      </c>
      <c r="AO302" s="733"/>
      <c r="AP302" s="586"/>
      <c r="AQ302" s="1249"/>
      <c r="AR302" s="1427"/>
      <c r="AS302" s="1428"/>
      <c r="AT302" s="1429"/>
      <c r="AU302" s="227"/>
      <c r="AV302" s="1430"/>
      <c r="AW302" s="1431"/>
      <c r="AX302" s="1432"/>
      <c r="AY302" s="235"/>
      <c r="AZ302" s="236"/>
      <c r="BA302" s="230"/>
      <c r="BB302" s="231"/>
      <c r="BC302" s="659"/>
      <c r="BD302" s="230"/>
      <c r="BE302" s="231"/>
      <c r="BF302" s="573"/>
      <c r="BG302" s="651"/>
      <c r="BH302" s="573"/>
      <c r="BI302" s="651"/>
      <c r="BJ302" s="573"/>
      <c r="BK302" s="651"/>
      <c r="BL302" s="573"/>
      <c r="BM302" s="651"/>
      <c r="BN302" s="638"/>
      <c r="BO302" s="670"/>
      <c r="BP302" s="675"/>
      <c r="BQ302" s="675"/>
      <c r="BR302" s="675"/>
      <c r="BS302" s="675"/>
      <c r="BT302" s="675"/>
      <c r="BU302" s="676"/>
      <c r="BV302" s="1377">
        <f t="shared" si="21"/>
        <v>0</v>
      </c>
    </row>
    <row r="303" spans="3:74" s="1092" customFormat="1" ht="36" customHeight="1">
      <c r="C303" s="1091"/>
      <c r="D303" s="233"/>
      <c r="E303" s="216"/>
      <c r="F303" s="1331"/>
      <c r="G303" s="217"/>
      <c r="H303" s="218"/>
      <c r="I303" s="736"/>
      <c r="J303" s="737"/>
      <c r="K303" s="1297"/>
      <c r="L303" s="1273"/>
      <c r="M303" s="1276"/>
      <c r="N303" s="832"/>
      <c r="O303" s="871"/>
      <c r="P303" s="872"/>
      <c r="Q303" s="219"/>
      <c r="R303" s="220"/>
      <c r="S303" s="660"/>
      <c r="T303" s="226">
        <v>0</v>
      </c>
      <c r="U303" s="1305">
        <v>0</v>
      </c>
      <c r="V303" s="1375">
        <f t="shared" si="19"/>
        <v>0</v>
      </c>
      <c r="W303" s="220"/>
      <c r="X303" s="684"/>
      <c r="Y303" s="738"/>
      <c r="Z303" s="221"/>
      <c r="AA303" s="221"/>
      <c r="AB303" s="862"/>
      <c r="AC303" s="222"/>
      <c r="AD303" s="1288"/>
      <c r="AE303" s="1300"/>
      <c r="AF303" s="1290"/>
      <c r="AG303" s="1291"/>
      <c r="AH303" s="232"/>
      <c r="AI303" s="224"/>
      <c r="AJ303" s="368"/>
      <c r="AK303" s="225"/>
      <c r="AL303" s="226">
        <v>0</v>
      </c>
      <c r="AM303" s="1326">
        <v>0</v>
      </c>
      <c r="AN303" s="1376">
        <f t="shared" si="20"/>
        <v>0</v>
      </c>
      <c r="AO303" s="733"/>
      <c r="AP303" s="586"/>
      <c r="AQ303" s="1249"/>
      <c r="AR303" s="1427"/>
      <c r="AS303" s="1428"/>
      <c r="AT303" s="1429"/>
      <c r="AU303" s="227"/>
      <c r="AV303" s="1430"/>
      <c r="AW303" s="1431"/>
      <c r="AX303" s="1432"/>
      <c r="AY303" s="235"/>
      <c r="AZ303" s="236"/>
      <c r="BA303" s="230"/>
      <c r="BB303" s="231"/>
      <c r="BC303" s="659"/>
      <c r="BD303" s="230"/>
      <c r="BE303" s="231"/>
      <c r="BF303" s="573"/>
      <c r="BG303" s="651"/>
      <c r="BH303" s="573"/>
      <c r="BI303" s="651"/>
      <c r="BJ303" s="573"/>
      <c r="BK303" s="651"/>
      <c r="BL303" s="573"/>
      <c r="BM303" s="651"/>
      <c r="BN303" s="638"/>
      <c r="BO303" s="670"/>
      <c r="BP303" s="675"/>
      <c r="BQ303" s="675"/>
      <c r="BR303" s="675"/>
      <c r="BS303" s="675"/>
      <c r="BT303" s="675"/>
      <c r="BU303" s="676"/>
      <c r="BV303" s="1377">
        <f t="shared" si="21"/>
        <v>0</v>
      </c>
    </row>
    <row r="304" spans="3:74" s="1092" customFormat="1" ht="36" customHeight="1">
      <c r="C304" s="1091"/>
      <c r="D304" s="233"/>
      <c r="E304" s="216"/>
      <c r="F304" s="1331"/>
      <c r="G304" s="217"/>
      <c r="H304" s="218"/>
      <c r="I304" s="736"/>
      <c r="J304" s="737"/>
      <c r="K304" s="1297"/>
      <c r="L304" s="1273"/>
      <c r="M304" s="1276"/>
      <c r="N304" s="832"/>
      <c r="O304" s="871"/>
      <c r="P304" s="872"/>
      <c r="Q304" s="219"/>
      <c r="R304" s="220"/>
      <c r="S304" s="660"/>
      <c r="T304" s="226">
        <v>0</v>
      </c>
      <c r="U304" s="1305">
        <v>0</v>
      </c>
      <c r="V304" s="1375">
        <f t="shared" si="19"/>
        <v>0</v>
      </c>
      <c r="W304" s="220"/>
      <c r="X304" s="684"/>
      <c r="Y304" s="738"/>
      <c r="Z304" s="221"/>
      <c r="AA304" s="221"/>
      <c r="AB304" s="862"/>
      <c r="AC304" s="222"/>
      <c r="AD304" s="1288"/>
      <c r="AE304" s="1300"/>
      <c r="AF304" s="1290"/>
      <c r="AG304" s="1291"/>
      <c r="AH304" s="232"/>
      <c r="AI304" s="224"/>
      <c r="AJ304" s="368"/>
      <c r="AK304" s="225"/>
      <c r="AL304" s="226">
        <v>0</v>
      </c>
      <c r="AM304" s="1326">
        <v>0</v>
      </c>
      <c r="AN304" s="1376">
        <f t="shared" si="20"/>
        <v>0</v>
      </c>
      <c r="AO304" s="733"/>
      <c r="AP304" s="586"/>
      <c r="AQ304" s="1249"/>
      <c r="AR304" s="1427"/>
      <c r="AS304" s="1428"/>
      <c r="AT304" s="1429"/>
      <c r="AU304" s="227"/>
      <c r="AV304" s="1430"/>
      <c r="AW304" s="1431"/>
      <c r="AX304" s="1432"/>
      <c r="AY304" s="235"/>
      <c r="AZ304" s="236"/>
      <c r="BA304" s="230"/>
      <c r="BB304" s="231"/>
      <c r="BC304" s="659"/>
      <c r="BD304" s="230"/>
      <c r="BE304" s="231"/>
      <c r="BF304" s="573"/>
      <c r="BG304" s="651"/>
      <c r="BH304" s="573"/>
      <c r="BI304" s="651"/>
      <c r="BJ304" s="573"/>
      <c r="BK304" s="651"/>
      <c r="BL304" s="573"/>
      <c r="BM304" s="651"/>
      <c r="BN304" s="638"/>
      <c r="BO304" s="670"/>
      <c r="BP304" s="675"/>
      <c r="BQ304" s="675"/>
      <c r="BR304" s="675"/>
      <c r="BS304" s="675"/>
      <c r="BT304" s="675"/>
      <c r="BU304" s="676"/>
      <c r="BV304" s="1377">
        <f t="shared" si="21"/>
        <v>0</v>
      </c>
    </row>
    <row r="305" spans="3:74" s="1092" customFormat="1" ht="36" customHeight="1">
      <c r="C305" s="1091"/>
      <c r="D305" s="233"/>
      <c r="E305" s="216"/>
      <c r="F305" s="1331"/>
      <c r="G305" s="217"/>
      <c r="H305" s="218"/>
      <c r="I305" s="736"/>
      <c r="J305" s="737"/>
      <c r="K305" s="1297"/>
      <c r="L305" s="1273"/>
      <c r="M305" s="1276"/>
      <c r="N305" s="832"/>
      <c r="O305" s="871"/>
      <c r="P305" s="872"/>
      <c r="Q305" s="219"/>
      <c r="R305" s="220"/>
      <c r="S305" s="660"/>
      <c r="T305" s="226">
        <v>0</v>
      </c>
      <c r="U305" s="1305">
        <v>0</v>
      </c>
      <c r="V305" s="1375">
        <f t="shared" si="19"/>
        <v>0</v>
      </c>
      <c r="W305" s="220"/>
      <c r="X305" s="684"/>
      <c r="Y305" s="738"/>
      <c r="Z305" s="221"/>
      <c r="AA305" s="221"/>
      <c r="AB305" s="862"/>
      <c r="AC305" s="222"/>
      <c r="AD305" s="1288"/>
      <c r="AE305" s="1300"/>
      <c r="AF305" s="1290"/>
      <c r="AG305" s="1291"/>
      <c r="AH305" s="232"/>
      <c r="AI305" s="224"/>
      <c r="AJ305" s="368"/>
      <c r="AK305" s="225"/>
      <c r="AL305" s="226">
        <v>0</v>
      </c>
      <c r="AM305" s="1326">
        <v>0</v>
      </c>
      <c r="AN305" s="1376">
        <f t="shared" si="20"/>
        <v>0</v>
      </c>
      <c r="AO305" s="733"/>
      <c r="AP305" s="586"/>
      <c r="AQ305" s="1249"/>
      <c r="AR305" s="1427"/>
      <c r="AS305" s="1428"/>
      <c r="AT305" s="1429"/>
      <c r="AU305" s="227"/>
      <c r="AV305" s="1430"/>
      <c r="AW305" s="1431"/>
      <c r="AX305" s="1432"/>
      <c r="AY305" s="235"/>
      <c r="AZ305" s="236"/>
      <c r="BA305" s="230"/>
      <c r="BB305" s="231"/>
      <c r="BC305" s="659"/>
      <c r="BD305" s="230"/>
      <c r="BE305" s="231"/>
      <c r="BF305" s="573"/>
      <c r="BG305" s="651"/>
      <c r="BH305" s="573"/>
      <c r="BI305" s="651"/>
      <c r="BJ305" s="573"/>
      <c r="BK305" s="651"/>
      <c r="BL305" s="573"/>
      <c r="BM305" s="651"/>
      <c r="BN305" s="638"/>
      <c r="BO305" s="670"/>
      <c r="BP305" s="675"/>
      <c r="BQ305" s="675"/>
      <c r="BR305" s="675"/>
      <c r="BS305" s="675"/>
      <c r="BT305" s="675"/>
      <c r="BU305" s="676"/>
      <c r="BV305" s="1377">
        <f t="shared" si="21"/>
        <v>0</v>
      </c>
    </row>
    <row r="306" spans="3:74" s="1092" customFormat="1" ht="36" customHeight="1">
      <c r="C306" s="1091"/>
      <c r="D306" s="233"/>
      <c r="E306" s="216"/>
      <c r="F306" s="1331"/>
      <c r="G306" s="217"/>
      <c r="H306" s="218"/>
      <c r="I306" s="736"/>
      <c r="J306" s="737"/>
      <c r="K306" s="1297"/>
      <c r="L306" s="1273"/>
      <c r="M306" s="1276"/>
      <c r="N306" s="832"/>
      <c r="O306" s="871"/>
      <c r="P306" s="872"/>
      <c r="Q306" s="219"/>
      <c r="R306" s="220"/>
      <c r="S306" s="660"/>
      <c r="T306" s="226">
        <v>0</v>
      </c>
      <c r="U306" s="1305">
        <v>0</v>
      </c>
      <c r="V306" s="1375">
        <f t="shared" si="19"/>
        <v>0</v>
      </c>
      <c r="W306" s="220"/>
      <c r="X306" s="684"/>
      <c r="Y306" s="738"/>
      <c r="Z306" s="221"/>
      <c r="AA306" s="221"/>
      <c r="AB306" s="862"/>
      <c r="AC306" s="222"/>
      <c r="AD306" s="1288"/>
      <c r="AE306" s="1300"/>
      <c r="AF306" s="1290"/>
      <c r="AG306" s="1291"/>
      <c r="AH306" s="232"/>
      <c r="AI306" s="224"/>
      <c r="AJ306" s="368"/>
      <c r="AK306" s="225"/>
      <c r="AL306" s="226">
        <v>0</v>
      </c>
      <c r="AM306" s="1326">
        <v>0</v>
      </c>
      <c r="AN306" s="1376">
        <f t="shared" si="20"/>
        <v>0</v>
      </c>
      <c r="AO306" s="733"/>
      <c r="AP306" s="586"/>
      <c r="AQ306" s="1249"/>
      <c r="AR306" s="1427"/>
      <c r="AS306" s="1428"/>
      <c r="AT306" s="1429"/>
      <c r="AU306" s="227"/>
      <c r="AV306" s="1430"/>
      <c r="AW306" s="1431"/>
      <c r="AX306" s="1432"/>
      <c r="AY306" s="235"/>
      <c r="AZ306" s="236"/>
      <c r="BA306" s="230"/>
      <c r="BB306" s="231"/>
      <c r="BC306" s="659"/>
      <c r="BD306" s="230"/>
      <c r="BE306" s="231"/>
      <c r="BF306" s="573"/>
      <c r="BG306" s="651"/>
      <c r="BH306" s="573"/>
      <c r="BI306" s="651"/>
      <c r="BJ306" s="573"/>
      <c r="BK306" s="651"/>
      <c r="BL306" s="573"/>
      <c r="BM306" s="651"/>
      <c r="BN306" s="638"/>
      <c r="BO306" s="670"/>
      <c r="BP306" s="675"/>
      <c r="BQ306" s="675"/>
      <c r="BR306" s="675"/>
      <c r="BS306" s="675"/>
      <c r="BT306" s="675"/>
      <c r="BU306" s="676"/>
      <c r="BV306" s="1377">
        <f t="shared" si="21"/>
        <v>0</v>
      </c>
    </row>
    <row r="307" spans="3:74" s="1092" customFormat="1" ht="36" customHeight="1">
      <c r="C307" s="1091"/>
      <c r="D307" s="233"/>
      <c r="E307" s="216"/>
      <c r="F307" s="1331"/>
      <c r="G307" s="217"/>
      <c r="H307" s="218"/>
      <c r="I307" s="736"/>
      <c r="J307" s="737"/>
      <c r="K307" s="1297"/>
      <c r="L307" s="1273"/>
      <c r="M307" s="1276"/>
      <c r="N307" s="832"/>
      <c r="O307" s="871"/>
      <c r="P307" s="872"/>
      <c r="Q307" s="219"/>
      <c r="R307" s="220"/>
      <c r="S307" s="660"/>
      <c r="T307" s="226">
        <v>0</v>
      </c>
      <c r="U307" s="1305">
        <v>0</v>
      </c>
      <c r="V307" s="1375">
        <f t="shared" si="19"/>
        <v>0</v>
      </c>
      <c r="W307" s="220"/>
      <c r="X307" s="684"/>
      <c r="Y307" s="738"/>
      <c r="Z307" s="221"/>
      <c r="AA307" s="221"/>
      <c r="AB307" s="862"/>
      <c r="AC307" s="222"/>
      <c r="AD307" s="1288"/>
      <c r="AE307" s="1300"/>
      <c r="AF307" s="1290"/>
      <c r="AG307" s="1291"/>
      <c r="AH307" s="232"/>
      <c r="AI307" s="224"/>
      <c r="AJ307" s="368"/>
      <c r="AK307" s="225"/>
      <c r="AL307" s="226">
        <v>0</v>
      </c>
      <c r="AM307" s="1326">
        <v>0</v>
      </c>
      <c r="AN307" s="1376">
        <f t="shared" si="20"/>
        <v>0</v>
      </c>
      <c r="AO307" s="733"/>
      <c r="AP307" s="586"/>
      <c r="AQ307" s="1249"/>
      <c r="AR307" s="1427"/>
      <c r="AS307" s="1428"/>
      <c r="AT307" s="1429"/>
      <c r="AU307" s="227"/>
      <c r="AV307" s="1430"/>
      <c r="AW307" s="1431"/>
      <c r="AX307" s="1432"/>
      <c r="AY307" s="235"/>
      <c r="AZ307" s="236"/>
      <c r="BA307" s="230"/>
      <c r="BB307" s="231"/>
      <c r="BC307" s="659"/>
      <c r="BD307" s="230"/>
      <c r="BE307" s="231"/>
      <c r="BF307" s="573"/>
      <c r="BG307" s="651"/>
      <c r="BH307" s="573"/>
      <c r="BI307" s="651"/>
      <c r="BJ307" s="573"/>
      <c r="BK307" s="651"/>
      <c r="BL307" s="573"/>
      <c r="BM307" s="651"/>
      <c r="BN307" s="638"/>
      <c r="BO307" s="670"/>
      <c r="BP307" s="675"/>
      <c r="BQ307" s="675"/>
      <c r="BR307" s="675"/>
      <c r="BS307" s="675"/>
      <c r="BT307" s="675"/>
      <c r="BU307" s="676"/>
      <c r="BV307" s="1377">
        <f t="shared" si="21"/>
        <v>0</v>
      </c>
    </row>
    <row r="308" spans="3:74" s="1092" customFormat="1" ht="36" customHeight="1">
      <c r="C308" s="1091"/>
      <c r="D308" s="233"/>
      <c r="E308" s="216"/>
      <c r="F308" s="1331"/>
      <c r="G308" s="217"/>
      <c r="H308" s="218"/>
      <c r="I308" s="736"/>
      <c r="J308" s="737"/>
      <c r="K308" s="1297"/>
      <c r="L308" s="1273"/>
      <c r="M308" s="1276"/>
      <c r="N308" s="832"/>
      <c r="O308" s="871"/>
      <c r="P308" s="872"/>
      <c r="Q308" s="219"/>
      <c r="R308" s="220"/>
      <c r="S308" s="660"/>
      <c r="T308" s="226">
        <v>0</v>
      </c>
      <c r="U308" s="1305">
        <v>0</v>
      </c>
      <c r="V308" s="1375">
        <f t="shared" si="19"/>
        <v>0</v>
      </c>
      <c r="W308" s="220"/>
      <c r="X308" s="684"/>
      <c r="Y308" s="738"/>
      <c r="Z308" s="221"/>
      <c r="AA308" s="221"/>
      <c r="AB308" s="862"/>
      <c r="AC308" s="222"/>
      <c r="AD308" s="1288"/>
      <c r="AE308" s="1300"/>
      <c r="AF308" s="1290"/>
      <c r="AG308" s="1291"/>
      <c r="AH308" s="232"/>
      <c r="AI308" s="224"/>
      <c r="AJ308" s="368"/>
      <c r="AK308" s="225"/>
      <c r="AL308" s="226">
        <v>0</v>
      </c>
      <c r="AM308" s="1326">
        <v>0</v>
      </c>
      <c r="AN308" s="1376">
        <f t="shared" si="20"/>
        <v>0</v>
      </c>
      <c r="AO308" s="733"/>
      <c r="AP308" s="586"/>
      <c r="AQ308" s="1249"/>
      <c r="AR308" s="1427"/>
      <c r="AS308" s="1428"/>
      <c r="AT308" s="1429"/>
      <c r="AU308" s="227"/>
      <c r="AV308" s="1430"/>
      <c r="AW308" s="1431"/>
      <c r="AX308" s="1432"/>
      <c r="AY308" s="235"/>
      <c r="AZ308" s="236"/>
      <c r="BA308" s="230"/>
      <c r="BB308" s="231"/>
      <c r="BC308" s="659"/>
      <c r="BD308" s="230"/>
      <c r="BE308" s="231"/>
      <c r="BF308" s="573"/>
      <c r="BG308" s="651"/>
      <c r="BH308" s="573"/>
      <c r="BI308" s="651"/>
      <c r="BJ308" s="573"/>
      <c r="BK308" s="651"/>
      <c r="BL308" s="573"/>
      <c r="BM308" s="651"/>
      <c r="BN308" s="638"/>
      <c r="BO308" s="670"/>
      <c r="BP308" s="675"/>
      <c r="BQ308" s="675"/>
      <c r="BR308" s="675"/>
      <c r="BS308" s="675"/>
      <c r="BT308" s="675"/>
      <c r="BU308" s="676"/>
      <c r="BV308" s="1377">
        <f t="shared" si="21"/>
        <v>0</v>
      </c>
    </row>
    <row r="309" spans="3:74" s="1092" customFormat="1" ht="36" customHeight="1">
      <c r="C309" s="1091"/>
      <c r="D309" s="233"/>
      <c r="E309" s="216"/>
      <c r="F309" s="1331"/>
      <c r="G309" s="217"/>
      <c r="H309" s="218"/>
      <c r="I309" s="736"/>
      <c r="J309" s="737"/>
      <c r="K309" s="1297"/>
      <c r="L309" s="1273"/>
      <c r="M309" s="1276"/>
      <c r="N309" s="832"/>
      <c r="O309" s="871"/>
      <c r="P309" s="872"/>
      <c r="Q309" s="219"/>
      <c r="R309" s="220"/>
      <c r="S309" s="660"/>
      <c r="T309" s="226">
        <v>0</v>
      </c>
      <c r="U309" s="1305">
        <v>0</v>
      </c>
      <c r="V309" s="1375">
        <f t="shared" si="19"/>
        <v>0</v>
      </c>
      <c r="W309" s="220"/>
      <c r="X309" s="684"/>
      <c r="Y309" s="738"/>
      <c r="Z309" s="221"/>
      <c r="AA309" s="221"/>
      <c r="AB309" s="862"/>
      <c r="AC309" s="222"/>
      <c r="AD309" s="1288"/>
      <c r="AE309" s="1300"/>
      <c r="AF309" s="1290"/>
      <c r="AG309" s="1291"/>
      <c r="AH309" s="232"/>
      <c r="AI309" s="224"/>
      <c r="AJ309" s="368"/>
      <c r="AK309" s="225"/>
      <c r="AL309" s="226">
        <v>0</v>
      </c>
      <c r="AM309" s="1326">
        <v>0</v>
      </c>
      <c r="AN309" s="1376">
        <f t="shared" si="20"/>
        <v>0</v>
      </c>
      <c r="AO309" s="733"/>
      <c r="AP309" s="586"/>
      <c r="AQ309" s="1249"/>
      <c r="AR309" s="1427"/>
      <c r="AS309" s="1428"/>
      <c r="AT309" s="1429"/>
      <c r="AU309" s="227"/>
      <c r="AV309" s="1430"/>
      <c r="AW309" s="1431"/>
      <c r="AX309" s="1432"/>
      <c r="AY309" s="235"/>
      <c r="AZ309" s="236"/>
      <c r="BA309" s="230"/>
      <c r="BB309" s="231"/>
      <c r="BC309" s="659"/>
      <c r="BD309" s="230"/>
      <c r="BE309" s="231"/>
      <c r="BF309" s="573"/>
      <c r="BG309" s="651"/>
      <c r="BH309" s="573"/>
      <c r="BI309" s="651"/>
      <c r="BJ309" s="573"/>
      <c r="BK309" s="651"/>
      <c r="BL309" s="573"/>
      <c r="BM309" s="651"/>
      <c r="BN309" s="638"/>
      <c r="BO309" s="670"/>
      <c r="BP309" s="675"/>
      <c r="BQ309" s="675"/>
      <c r="BR309" s="675"/>
      <c r="BS309" s="675"/>
      <c r="BT309" s="675"/>
      <c r="BU309" s="676"/>
      <c r="BV309" s="1377">
        <f t="shared" si="21"/>
        <v>0</v>
      </c>
    </row>
    <row r="310" spans="3:74" s="1092" customFormat="1" ht="36" customHeight="1">
      <c r="C310" s="1091"/>
      <c r="D310" s="233"/>
      <c r="E310" s="216"/>
      <c r="F310" s="1331"/>
      <c r="G310" s="217"/>
      <c r="H310" s="218"/>
      <c r="I310" s="736"/>
      <c r="J310" s="737"/>
      <c r="K310" s="1297"/>
      <c r="L310" s="1273"/>
      <c r="M310" s="1276"/>
      <c r="N310" s="832"/>
      <c r="O310" s="871"/>
      <c r="P310" s="872"/>
      <c r="Q310" s="219"/>
      <c r="R310" s="220"/>
      <c r="S310" s="660"/>
      <c r="T310" s="226">
        <v>0</v>
      </c>
      <c r="U310" s="1305">
        <v>0</v>
      </c>
      <c r="V310" s="1375">
        <f t="shared" si="19"/>
        <v>0</v>
      </c>
      <c r="W310" s="220"/>
      <c r="X310" s="684"/>
      <c r="Y310" s="738"/>
      <c r="Z310" s="221"/>
      <c r="AA310" s="221"/>
      <c r="AB310" s="862"/>
      <c r="AC310" s="222"/>
      <c r="AD310" s="1288"/>
      <c r="AE310" s="1300"/>
      <c r="AF310" s="1290"/>
      <c r="AG310" s="1291"/>
      <c r="AH310" s="232"/>
      <c r="AI310" s="224"/>
      <c r="AJ310" s="368"/>
      <c r="AK310" s="225"/>
      <c r="AL310" s="226">
        <v>0</v>
      </c>
      <c r="AM310" s="1326">
        <v>0</v>
      </c>
      <c r="AN310" s="1376">
        <f t="shared" si="20"/>
        <v>0</v>
      </c>
      <c r="AO310" s="733"/>
      <c r="AP310" s="586"/>
      <c r="AQ310" s="1249"/>
      <c r="AR310" s="1427"/>
      <c r="AS310" s="1428"/>
      <c r="AT310" s="1429"/>
      <c r="AU310" s="227"/>
      <c r="AV310" s="1430"/>
      <c r="AW310" s="1431"/>
      <c r="AX310" s="1432"/>
      <c r="AY310" s="235"/>
      <c r="AZ310" s="236"/>
      <c r="BA310" s="230"/>
      <c r="BB310" s="231"/>
      <c r="BC310" s="659"/>
      <c r="BD310" s="230"/>
      <c r="BE310" s="231"/>
      <c r="BF310" s="573"/>
      <c r="BG310" s="651"/>
      <c r="BH310" s="573"/>
      <c r="BI310" s="651"/>
      <c r="BJ310" s="573"/>
      <c r="BK310" s="651"/>
      <c r="BL310" s="573"/>
      <c r="BM310" s="651"/>
      <c r="BN310" s="638"/>
      <c r="BO310" s="670"/>
      <c r="BP310" s="675"/>
      <c r="BQ310" s="675"/>
      <c r="BR310" s="675"/>
      <c r="BS310" s="675"/>
      <c r="BT310" s="675"/>
      <c r="BU310" s="676"/>
      <c r="BV310" s="1377">
        <f t="shared" si="21"/>
        <v>0</v>
      </c>
    </row>
    <row r="311" spans="3:74" s="1092" customFormat="1" ht="36" customHeight="1">
      <c r="C311" s="1091"/>
      <c r="D311" s="233"/>
      <c r="E311" s="216"/>
      <c r="F311" s="1331"/>
      <c r="G311" s="217"/>
      <c r="H311" s="218"/>
      <c r="I311" s="736"/>
      <c r="J311" s="737"/>
      <c r="K311" s="1297"/>
      <c r="L311" s="1273"/>
      <c r="M311" s="1276"/>
      <c r="N311" s="832"/>
      <c r="O311" s="871"/>
      <c r="P311" s="872"/>
      <c r="Q311" s="219"/>
      <c r="R311" s="220"/>
      <c r="S311" s="660"/>
      <c r="T311" s="226">
        <v>0</v>
      </c>
      <c r="U311" s="1305">
        <v>0</v>
      </c>
      <c r="V311" s="1375">
        <f t="shared" si="19"/>
        <v>0</v>
      </c>
      <c r="W311" s="220"/>
      <c r="X311" s="684"/>
      <c r="Y311" s="738"/>
      <c r="Z311" s="221"/>
      <c r="AA311" s="221"/>
      <c r="AB311" s="862"/>
      <c r="AC311" s="222"/>
      <c r="AD311" s="1288"/>
      <c r="AE311" s="1300"/>
      <c r="AF311" s="1290"/>
      <c r="AG311" s="1291"/>
      <c r="AH311" s="232"/>
      <c r="AI311" s="224"/>
      <c r="AJ311" s="368"/>
      <c r="AK311" s="225"/>
      <c r="AL311" s="226">
        <v>0</v>
      </c>
      <c r="AM311" s="1326">
        <v>0</v>
      </c>
      <c r="AN311" s="1376">
        <f t="shared" si="20"/>
        <v>0</v>
      </c>
      <c r="AO311" s="733"/>
      <c r="AP311" s="586"/>
      <c r="AQ311" s="1249"/>
      <c r="AR311" s="1427"/>
      <c r="AS311" s="1428"/>
      <c r="AT311" s="1429"/>
      <c r="AU311" s="227"/>
      <c r="AV311" s="1430"/>
      <c r="AW311" s="1431"/>
      <c r="AX311" s="1432"/>
      <c r="AY311" s="235"/>
      <c r="AZ311" s="236"/>
      <c r="BA311" s="230"/>
      <c r="BB311" s="231"/>
      <c r="BC311" s="659"/>
      <c r="BD311" s="230"/>
      <c r="BE311" s="231"/>
      <c r="BF311" s="573"/>
      <c r="BG311" s="651"/>
      <c r="BH311" s="573"/>
      <c r="BI311" s="651"/>
      <c r="BJ311" s="573"/>
      <c r="BK311" s="651"/>
      <c r="BL311" s="573"/>
      <c r="BM311" s="651"/>
      <c r="BN311" s="638"/>
      <c r="BO311" s="670"/>
      <c r="BP311" s="675"/>
      <c r="BQ311" s="675"/>
      <c r="BR311" s="675"/>
      <c r="BS311" s="675"/>
      <c r="BT311" s="675"/>
      <c r="BU311" s="676"/>
      <c r="BV311" s="1377">
        <f t="shared" si="21"/>
        <v>0</v>
      </c>
    </row>
    <row r="312" spans="3:74" s="1092" customFormat="1" ht="36" customHeight="1">
      <c r="C312" s="1091"/>
      <c r="D312" s="233"/>
      <c r="E312" s="216"/>
      <c r="F312" s="1331"/>
      <c r="G312" s="217"/>
      <c r="H312" s="218"/>
      <c r="I312" s="736"/>
      <c r="J312" s="737"/>
      <c r="K312" s="1297"/>
      <c r="L312" s="1273"/>
      <c r="M312" s="1276"/>
      <c r="N312" s="832"/>
      <c r="O312" s="871"/>
      <c r="P312" s="872"/>
      <c r="Q312" s="219"/>
      <c r="R312" s="220"/>
      <c r="S312" s="660"/>
      <c r="T312" s="226">
        <v>0</v>
      </c>
      <c r="U312" s="1305">
        <v>0</v>
      </c>
      <c r="V312" s="1375">
        <f t="shared" si="19"/>
        <v>0</v>
      </c>
      <c r="W312" s="220"/>
      <c r="X312" s="684"/>
      <c r="Y312" s="738"/>
      <c r="Z312" s="221"/>
      <c r="AA312" s="221"/>
      <c r="AB312" s="862"/>
      <c r="AC312" s="222"/>
      <c r="AD312" s="1288"/>
      <c r="AE312" s="1300"/>
      <c r="AF312" s="1290"/>
      <c r="AG312" s="1291"/>
      <c r="AH312" s="232"/>
      <c r="AI312" s="224"/>
      <c r="AJ312" s="368"/>
      <c r="AK312" s="225"/>
      <c r="AL312" s="226">
        <v>0</v>
      </c>
      <c r="AM312" s="1326">
        <v>0</v>
      </c>
      <c r="AN312" s="1376">
        <f t="shared" si="20"/>
        <v>0</v>
      </c>
      <c r="AO312" s="733"/>
      <c r="AP312" s="586"/>
      <c r="AQ312" s="1249"/>
      <c r="AR312" s="1427"/>
      <c r="AS312" s="1428"/>
      <c r="AT312" s="1429"/>
      <c r="AU312" s="227"/>
      <c r="AV312" s="1430"/>
      <c r="AW312" s="1431"/>
      <c r="AX312" s="1432"/>
      <c r="AY312" s="235"/>
      <c r="AZ312" s="236"/>
      <c r="BA312" s="230"/>
      <c r="BB312" s="231"/>
      <c r="BC312" s="659"/>
      <c r="BD312" s="230"/>
      <c r="BE312" s="231"/>
      <c r="BF312" s="573"/>
      <c r="BG312" s="651"/>
      <c r="BH312" s="573"/>
      <c r="BI312" s="651"/>
      <c r="BJ312" s="573"/>
      <c r="BK312" s="651"/>
      <c r="BL312" s="573"/>
      <c r="BM312" s="651"/>
      <c r="BN312" s="638"/>
      <c r="BO312" s="670"/>
      <c r="BP312" s="675"/>
      <c r="BQ312" s="675"/>
      <c r="BR312" s="675"/>
      <c r="BS312" s="675"/>
      <c r="BT312" s="675"/>
      <c r="BU312" s="676"/>
      <c r="BV312" s="1377">
        <f t="shared" si="21"/>
        <v>0</v>
      </c>
    </row>
    <row r="313" spans="3:74" s="1092" customFormat="1" ht="36" customHeight="1">
      <c r="C313" s="1091"/>
      <c r="D313" s="233"/>
      <c r="E313" s="216"/>
      <c r="F313" s="1331"/>
      <c r="G313" s="217"/>
      <c r="H313" s="218"/>
      <c r="I313" s="736"/>
      <c r="J313" s="737"/>
      <c r="K313" s="1297"/>
      <c r="L313" s="1273"/>
      <c r="M313" s="1276"/>
      <c r="N313" s="832"/>
      <c r="O313" s="871"/>
      <c r="P313" s="872"/>
      <c r="Q313" s="219"/>
      <c r="R313" s="220"/>
      <c r="S313" s="660"/>
      <c r="T313" s="226">
        <v>0</v>
      </c>
      <c r="U313" s="1305">
        <v>0</v>
      </c>
      <c r="V313" s="1375">
        <f t="shared" si="19"/>
        <v>0</v>
      </c>
      <c r="W313" s="220"/>
      <c r="X313" s="684"/>
      <c r="Y313" s="738"/>
      <c r="Z313" s="221"/>
      <c r="AA313" s="221"/>
      <c r="AB313" s="862"/>
      <c r="AC313" s="222"/>
      <c r="AD313" s="1288"/>
      <c r="AE313" s="1300"/>
      <c r="AF313" s="1290"/>
      <c r="AG313" s="1291"/>
      <c r="AH313" s="232"/>
      <c r="AI313" s="224"/>
      <c r="AJ313" s="368"/>
      <c r="AK313" s="225"/>
      <c r="AL313" s="226">
        <v>0</v>
      </c>
      <c r="AM313" s="1326">
        <v>0</v>
      </c>
      <c r="AN313" s="1376">
        <f t="shared" si="20"/>
        <v>0</v>
      </c>
      <c r="AO313" s="733"/>
      <c r="AP313" s="586"/>
      <c r="AQ313" s="1249"/>
      <c r="AR313" s="1427"/>
      <c r="AS313" s="1428"/>
      <c r="AT313" s="1429"/>
      <c r="AU313" s="227"/>
      <c r="AV313" s="1430"/>
      <c r="AW313" s="1431"/>
      <c r="AX313" s="1432"/>
      <c r="AY313" s="235"/>
      <c r="AZ313" s="236"/>
      <c r="BA313" s="230"/>
      <c r="BB313" s="231"/>
      <c r="BC313" s="659"/>
      <c r="BD313" s="230"/>
      <c r="BE313" s="231"/>
      <c r="BF313" s="573"/>
      <c r="BG313" s="651"/>
      <c r="BH313" s="573"/>
      <c r="BI313" s="651"/>
      <c r="BJ313" s="573"/>
      <c r="BK313" s="651"/>
      <c r="BL313" s="573"/>
      <c r="BM313" s="651"/>
      <c r="BN313" s="638"/>
      <c r="BO313" s="670"/>
      <c r="BP313" s="675"/>
      <c r="BQ313" s="675"/>
      <c r="BR313" s="675"/>
      <c r="BS313" s="675"/>
      <c r="BT313" s="675"/>
      <c r="BU313" s="676"/>
      <c r="BV313" s="1377">
        <f t="shared" si="21"/>
        <v>0</v>
      </c>
    </row>
    <row r="314" spans="3:74" s="1092" customFormat="1" ht="36" customHeight="1">
      <c r="C314" s="1091"/>
      <c r="D314" s="233"/>
      <c r="E314" s="216"/>
      <c r="F314" s="1331"/>
      <c r="G314" s="217"/>
      <c r="H314" s="218"/>
      <c r="I314" s="736"/>
      <c r="J314" s="737"/>
      <c r="K314" s="1297"/>
      <c r="L314" s="1273"/>
      <c r="M314" s="1276"/>
      <c r="N314" s="832"/>
      <c r="O314" s="871"/>
      <c r="P314" s="872"/>
      <c r="Q314" s="219"/>
      <c r="R314" s="220"/>
      <c r="S314" s="660"/>
      <c r="T314" s="226">
        <v>0</v>
      </c>
      <c r="U314" s="1305">
        <v>0</v>
      </c>
      <c r="V314" s="1375">
        <f t="shared" si="19"/>
        <v>0</v>
      </c>
      <c r="W314" s="220"/>
      <c r="X314" s="684"/>
      <c r="Y314" s="738"/>
      <c r="Z314" s="221"/>
      <c r="AA314" s="221"/>
      <c r="AB314" s="862"/>
      <c r="AC314" s="222"/>
      <c r="AD314" s="1288"/>
      <c r="AE314" s="1300"/>
      <c r="AF314" s="1290"/>
      <c r="AG314" s="1291"/>
      <c r="AH314" s="232"/>
      <c r="AI314" s="224"/>
      <c r="AJ314" s="368"/>
      <c r="AK314" s="225"/>
      <c r="AL314" s="226">
        <v>0</v>
      </c>
      <c r="AM314" s="1326">
        <v>0</v>
      </c>
      <c r="AN314" s="1376">
        <f t="shared" si="20"/>
        <v>0</v>
      </c>
      <c r="AO314" s="733"/>
      <c r="AP314" s="586"/>
      <c r="AQ314" s="1249"/>
      <c r="AR314" s="1427"/>
      <c r="AS314" s="1428"/>
      <c r="AT314" s="1429"/>
      <c r="AU314" s="227"/>
      <c r="AV314" s="1430"/>
      <c r="AW314" s="1431"/>
      <c r="AX314" s="1432"/>
      <c r="AY314" s="235"/>
      <c r="AZ314" s="236"/>
      <c r="BA314" s="230"/>
      <c r="BB314" s="231"/>
      <c r="BC314" s="659"/>
      <c r="BD314" s="230"/>
      <c r="BE314" s="231"/>
      <c r="BF314" s="573"/>
      <c r="BG314" s="651"/>
      <c r="BH314" s="573"/>
      <c r="BI314" s="651"/>
      <c r="BJ314" s="573"/>
      <c r="BK314" s="651"/>
      <c r="BL314" s="573"/>
      <c r="BM314" s="651"/>
      <c r="BN314" s="638"/>
      <c r="BO314" s="670"/>
      <c r="BP314" s="675"/>
      <c r="BQ314" s="675"/>
      <c r="BR314" s="675"/>
      <c r="BS314" s="675"/>
      <c r="BT314" s="675"/>
      <c r="BU314" s="676"/>
      <c r="BV314" s="1377">
        <f t="shared" si="21"/>
        <v>0</v>
      </c>
    </row>
    <row r="315" spans="3:74" s="1092" customFormat="1" ht="36" customHeight="1">
      <c r="C315" s="1091"/>
      <c r="D315" s="233"/>
      <c r="E315" s="216"/>
      <c r="F315" s="1331"/>
      <c r="G315" s="217"/>
      <c r="H315" s="218"/>
      <c r="I315" s="736"/>
      <c r="J315" s="737"/>
      <c r="K315" s="1297"/>
      <c r="L315" s="1273"/>
      <c r="M315" s="1276"/>
      <c r="N315" s="832"/>
      <c r="O315" s="871"/>
      <c r="P315" s="872"/>
      <c r="Q315" s="219"/>
      <c r="R315" s="220"/>
      <c r="S315" s="660"/>
      <c r="T315" s="226">
        <v>0</v>
      </c>
      <c r="U315" s="1305">
        <v>0</v>
      </c>
      <c r="V315" s="1375">
        <f t="shared" si="19"/>
        <v>0</v>
      </c>
      <c r="W315" s="220"/>
      <c r="X315" s="684"/>
      <c r="Y315" s="738"/>
      <c r="Z315" s="221"/>
      <c r="AA315" s="221"/>
      <c r="AB315" s="862"/>
      <c r="AC315" s="222"/>
      <c r="AD315" s="1288"/>
      <c r="AE315" s="1300"/>
      <c r="AF315" s="1290"/>
      <c r="AG315" s="1291"/>
      <c r="AH315" s="232"/>
      <c r="AI315" s="224"/>
      <c r="AJ315" s="368"/>
      <c r="AK315" s="225"/>
      <c r="AL315" s="226">
        <v>0</v>
      </c>
      <c r="AM315" s="1326">
        <v>0</v>
      </c>
      <c r="AN315" s="1376">
        <f t="shared" si="20"/>
        <v>0</v>
      </c>
      <c r="AO315" s="733"/>
      <c r="AP315" s="586"/>
      <c r="AQ315" s="1249"/>
      <c r="AR315" s="1427"/>
      <c r="AS315" s="1428"/>
      <c r="AT315" s="1429"/>
      <c r="AU315" s="227"/>
      <c r="AV315" s="1430"/>
      <c r="AW315" s="1431"/>
      <c r="AX315" s="1432"/>
      <c r="AY315" s="235"/>
      <c r="AZ315" s="236"/>
      <c r="BA315" s="230"/>
      <c r="BB315" s="231"/>
      <c r="BC315" s="659"/>
      <c r="BD315" s="230"/>
      <c r="BE315" s="231"/>
      <c r="BF315" s="573"/>
      <c r="BG315" s="651"/>
      <c r="BH315" s="573"/>
      <c r="BI315" s="651"/>
      <c r="BJ315" s="573"/>
      <c r="BK315" s="651"/>
      <c r="BL315" s="573"/>
      <c r="BM315" s="651"/>
      <c r="BN315" s="638"/>
      <c r="BO315" s="670"/>
      <c r="BP315" s="675"/>
      <c r="BQ315" s="675"/>
      <c r="BR315" s="675"/>
      <c r="BS315" s="675"/>
      <c r="BT315" s="675"/>
      <c r="BU315" s="676"/>
      <c r="BV315" s="1377">
        <f t="shared" si="21"/>
        <v>0</v>
      </c>
    </row>
    <row r="316" spans="3:74" s="1092" customFormat="1" ht="36" customHeight="1">
      <c r="C316" s="1091"/>
      <c r="D316" s="233"/>
      <c r="E316" s="216"/>
      <c r="F316" s="1331"/>
      <c r="G316" s="217"/>
      <c r="H316" s="218"/>
      <c r="I316" s="736"/>
      <c r="J316" s="737"/>
      <c r="K316" s="1297"/>
      <c r="L316" s="1273"/>
      <c r="M316" s="1276"/>
      <c r="N316" s="832"/>
      <c r="O316" s="871"/>
      <c r="P316" s="872"/>
      <c r="Q316" s="219"/>
      <c r="R316" s="220"/>
      <c r="S316" s="660"/>
      <c r="T316" s="226">
        <v>0</v>
      </c>
      <c r="U316" s="1305">
        <v>0</v>
      </c>
      <c r="V316" s="1375">
        <f t="shared" si="19"/>
        <v>0</v>
      </c>
      <c r="W316" s="220"/>
      <c r="X316" s="684"/>
      <c r="Y316" s="738"/>
      <c r="Z316" s="221"/>
      <c r="AA316" s="221"/>
      <c r="AB316" s="862"/>
      <c r="AC316" s="222"/>
      <c r="AD316" s="1288"/>
      <c r="AE316" s="1300"/>
      <c r="AF316" s="1290"/>
      <c r="AG316" s="1291"/>
      <c r="AH316" s="232"/>
      <c r="AI316" s="224"/>
      <c r="AJ316" s="368"/>
      <c r="AK316" s="225"/>
      <c r="AL316" s="226">
        <v>0</v>
      </c>
      <c r="AM316" s="1326">
        <v>0</v>
      </c>
      <c r="AN316" s="1376">
        <f t="shared" si="20"/>
        <v>0</v>
      </c>
      <c r="AO316" s="733"/>
      <c r="AP316" s="586"/>
      <c r="AQ316" s="1249"/>
      <c r="AR316" s="1427"/>
      <c r="AS316" s="1428"/>
      <c r="AT316" s="1429"/>
      <c r="AU316" s="227"/>
      <c r="AV316" s="1430"/>
      <c r="AW316" s="1431"/>
      <c r="AX316" s="1432"/>
      <c r="AY316" s="235"/>
      <c r="AZ316" s="236"/>
      <c r="BA316" s="230"/>
      <c r="BB316" s="231"/>
      <c r="BC316" s="659"/>
      <c r="BD316" s="230"/>
      <c r="BE316" s="231"/>
      <c r="BF316" s="573"/>
      <c r="BG316" s="651"/>
      <c r="BH316" s="573"/>
      <c r="BI316" s="651"/>
      <c r="BJ316" s="573"/>
      <c r="BK316" s="651"/>
      <c r="BL316" s="573"/>
      <c r="BM316" s="651"/>
      <c r="BN316" s="638"/>
      <c r="BO316" s="670"/>
      <c r="BP316" s="675"/>
      <c r="BQ316" s="675"/>
      <c r="BR316" s="675"/>
      <c r="BS316" s="675"/>
      <c r="BT316" s="675"/>
      <c r="BU316" s="676"/>
      <c r="BV316" s="1377">
        <f t="shared" si="21"/>
        <v>0</v>
      </c>
    </row>
    <row r="317" spans="3:74" s="1092" customFormat="1" ht="36" customHeight="1">
      <c r="C317" s="1091"/>
      <c r="D317" s="233"/>
      <c r="E317" s="216"/>
      <c r="F317" s="1331"/>
      <c r="G317" s="217"/>
      <c r="H317" s="218"/>
      <c r="I317" s="736"/>
      <c r="J317" s="737"/>
      <c r="K317" s="1297"/>
      <c r="L317" s="1273"/>
      <c r="M317" s="1276"/>
      <c r="N317" s="832"/>
      <c r="O317" s="871"/>
      <c r="P317" s="872"/>
      <c r="Q317" s="219"/>
      <c r="R317" s="220"/>
      <c r="S317" s="660"/>
      <c r="T317" s="226">
        <v>0</v>
      </c>
      <c r="U317" s="1305">
        <v>0</v>
      </c>
      <c r="V317" s="1375">
        <f t="shared" si="19"/>
        <v>0</v>
      </c>
      <c r="W317" s="220"/>
      <c r="X317" s="684"/>
      <c r="Y317" s="738"/>
      <c r="Z317" s="221"/>
      <c r="AA317" s="221"/>
      <c r="AB317" s="862"/>
      <c r="AC317" s="222"/>
      <c r="AD317" s="1288"/>
      <c r="AE317" s="1300"/>
      <c r="AF317" s="1290"/>
      <c r="AG317" s="1291"/>
      <c r="AH317" s="232"/>
      <c r="AI317" s="224"/>
      <c r="AJ317" s="368"/>
      <c r="AK317" s="225"/>
      <c r="AL317" s="226">
        <v>0</v>
      </c>
      <c r="AM317" s="1326">
        <v>0</v>
      </c>
      <c r="AN317" s="1376">
        <f t="shared" si="20"/>
        <v>0</v>
      </c>
      <c r="AO317" s="733"/>
      <c r="AP317" s="586"/>
      <c r="AQ317" s="1249"/>
      <c r="AR317" s="1427"/>
      <c r="AS317" s="1428"/>
      <c r="AT317" s="1429"/>
      <c r="AU317" s="227"/>
      <c r="AV317" s="1430"/>
      <c r="AW317" s="1431"/>
      <c r="AX317" s="1432"/>
      <c r="AY317" s="235"/>
      <c r="AZ317" s="236"/>
      <c r="BA317" s="230"/>
      <c r="BB317" s="231"/>
      <c r="BC317" s="659"/>
      <c r="BD317" s="230"/>
      <c r="BE317" s="231"/>
      <c r="BF317" s="573"/>
      <c r="BG317" s="651"/>
      <c r="BH317" s="573"/>
      <c r="BI317" s="651"/>
      <c r="BJ317" s="573"/>
      <c r="BK317" s="651"/>
      <c r="BL317" s="573"/>
      <c r="BM317" s="651"/>
      <c r="BN317" s="638"/>
      <c r="BO317" s="670"/>
      <c r="BP317" s="675"/>
      <c r="BQ317" s="675"/>
      <c r="BR317" s="675"/>
      <c r="BS317" s="675"/>
      <c r="BT317" s="675"/>
      <c r="BU317" s="676"/>
      <c r="BV317" s="1377">
        <f t="shared" si="21"/>
        <v>0</v>
      </c>
    </row>
    <row r="318" spans="3:74" s="1092" customFormat="1" ht="36" customHeight="1">
      <c r="C318" s="1091"/>
      <c r="D318" s="233"/>
      <c r="E318" s="216"/>
      <c r="F318" s="1331"/>
      <c r="G318" s="217"/>
      <c r="H318" s="218"/>
      <c r="I318" s="736"/>
      <c r="J318" s="737"/>
      <c r="K318" s="1297"/>
      <c r="L318" s="1273"/>
      <c r="M318" s="1276"/>
      <c r="N318" s="832"/>
      <c r="O318" s="871"/>
      <c r="P318" s="872"/>
      <c r="Q318" s="219"/>
      <c r="R318" s="220"/>
      <c r="S318" s="660"/>
      <c r="T318" s="226">
        <v>0</v>
      </c>
      <c r="U318" s="1305">
        <v>0</v>
      </c>
      <c r="V318" s="1375">
        <f t="shared" si="19"/>
        <v>0</v>
      </c>
      <c r="W318" s="220"/>
      <c r="X318" s="684"/>
      <c r="Y318" s="738"/>
      <c r="Z318" s="221"/>
      <c r="AA318" s="221"/>
      <c r="AB318" s="862"/>
      <c r="AC318" s="222"/>
      <c r="AD318" s="1288"/>
      <c r="AE318" s="1300"/>
      <c r="AF318" s="1290"/>
      <c r="AG318" s="1291"/>
      <c r="AH318" s="232"/>
      <c r="AI318" s="224"/>
      <c r="AJ318" s="368"/>
      <c r="AK318" s="225"/>
      <c r="AL318" s="226">
        <v>0</v>
      </c>
      <c r="AM318" s="1326">
        <v>0</v>
      </c>
      <c r="AN318" s="1376">
        <f t="shared" si="20"/>
        <v>0</v>
      </c>
      <c r="AO318" s="733"/>
      <c r="AP318" s="586"/>
      <c r="AQ318" s="1249"/>
      <c r="AR318" s="1427"/>
      <c r="AS318" s="1428"/>
      <c r="AT318" s="1429"/>
      <c r="AU318" s="227"/>
      <c r="AV318" s="1430"/>
      <c r="AW318" s="1431"/>
      <c r="AX318" s="1432"/>
      <c r="AY318" s="235"/>
      <c r="AZ318" s="236"/>
      <c r="BA318" s="230"/>
      <c r="BB318" s="231"/>
      <c r="BC318" s="659"/>
      <c r="BD318" s="230"/>
      <c r="BE318" s="231"/>
      <c r="BF318" s="573"/>
      <c r="BG318" s="651"/>
      <c r="BH318" s="573"/>
      <c r="BI318" s="651"/>
      <c r="BJ318" s="573"/>
      <c r="BK318" s="651"/>
      <c r="BL318" s="573"/>
      <c r="BM318" s="651"/>
      <c r="BN318" s="638"/>
      <c r="BO318" s="670"/>
      <c r="BP318" s="675"/>
      <c r="BQ318" s="675"/>
      <c r="BR318" s="675"/>
      <c r="BS318" s="675"/>
      <c r="BT318" s="675"/>
      <c r="BU318" s="676"/>
      <c r="BV318" s="1377">
        <f t="shared" si="21"/>
        <v>0</v>
      </c>
    </row>
    <row r="319" spans="3:74" s="1092" customFormat="1" ht="36" customHeight="1">
      <c r="C319" s="1091"/>
      <c r="D319" s="233"/>
      <c r="E319" s="216"/>
      <c r="F319" s="1331"/>
      <c r="G319" s="217"/>
      <c r="H319" s="218"/>
      <c r="I319" s="736"/>
      <c r="J319" s="737"/>
      <c r="K319" s="1297"/>
      <c r="L319" s="1273"/>
      <c r="M319" s="1276"/>
      <c r="N319" s="832"/>
      <c r="O319" s="871"/>
      <c r="P319" s="872"/>
      <c r="Q319" s="219"/>
      <c r="R319" s="220"/>
      <c r="S319" s="660"/>
      <c r="T319" s="226">
        <v>0</v>
      </c>
      <c r="U319" s="1305">
        <v>0</v>
      </c>
      <c r="V319" s="1375">
        <f t="shared" ref="V319:V382" si="22">SUM(T319:U319)</f>
        <v>0</v>
      </c>
      <c r="W319" s="220"/>
      <c r="X319" s="684"/>
      <c r="Y319" s="738"/>
      <c r="Z319" s="221"/>
      <c r="AA319" s="221"/>
      <c r="AB319" s="862"/>
      <c r="AC319" s="222"/>
      <c r="AD319" s="1288"/>
      <c r="AE319" s="1300"/>
      <c r="AF319" s="1290"/>
      <c r="AG319" s="1291"/>
      <c r="AH319" s="232"/>
      <c r="AI319" s="224"/>
      <c r="AJ319" s="368"/>
      <c r="AK319" s="225"/>
      <c r="AL319" s="226">
        <v>0</v>
      </c>
      <c r="AM319" s="1326">
        <v>0</v>
      </c>
      <c r="AN319" s="1376">
        <f t="shared" ref="AN319:AN382" si="23">SUM(AL319:AM319)</f>
        <v>0</v>
      </c>
      <c r="AO319" s="733"/>
      <c r="AP319" s="586"/>
      <c r="AQ319" s="1249"/>
      <c r="AR319" s="1427"/>
      <c r="AS319" s="1428"/>
      <c r="AT319" s="1429"/>
      <c r="AU319" s="227"/>
      <c r="AV319" s="1430"/>
      <c r="AW319" s="1431"/>
      <c r="AX319" s="1432"/>
      <c r="AY319" s="235"/>
      <c r="AZ319" s="236"/>
      <c r="BA319" s="230"/>
      <c r="BB319" s="231"/>
      <c r="BC319" s="659"/>
      <c r="BD319" s="230"/>
      <c r="BE319" s="231"/>
      <c r="BF319" s="573"/>
      <c r="BG319" s="651"/>
      <c r="BH319" s="573"/>
      <c r="BI319" s="651"/>
      <c r="BJ319" s="573"/>
      <c r="BK319" s="651"/>
      <c r="BL319" s="573"/>
      <c r="BM319" s="651"/>
      <c r="BN319" s="638"/>
      <c r="BO319" s="670"/>
      <c r="BP319" s="675"/>
      <c r="BQ319" s="675"/>
      <c r="BR319" s="675"/>
      <c r="BS319" s="675"/>
      <c r="BT319" s="675"/>
      <c r="BU319" s="676"/>
      <c r="BV319" s="1377">
        <f t="shared" ref="BV319:BV382" si="24">LEN(BU319)</f>
        <v>0</v>
      </c>
    </row>
    <row r="320" spans="3:74" s="1092" customFormat="1" ht="36" customHeight="1">
      <c r="C320" s="1091"/>
      <c r="D320" s="233"/>
      <c r="E320" s="216"/>
      <c r="F320" s="1331"/>
      <c r="G320" s="217"/>
      <c r="H320" s="218"/>
      <c r="I320" s="736"/>
      <c r="J320" s="737"/>
      <c r="K320" s="1297"/>
      <c r="L320" s="1273"/>
      <c r="M320" s="1276"/>
      <c r="N320" s="832"/>
      <c r="O320" s="871"/>
      <c r="P320" s="872"/>
      <c r="Q320" s="219"/>
      <c r="R320" s="220"/>
      <c r="S320" s="660"/>
      <c r="T320" s="226">
        <v>0</v>
      </c>
      <c r="U320" s="1305">
        <v>0</v>
      </c>
      <c r="V320" s="1375">
        <f t="shared" si="22"/>
        <v>0</v>
      </c>
      <c r="W320" s="220"/>
      <c r="X320" s="684"/>
      <c r="Y320" s="738"/>
      <c r="Z320" s="221"/>
      <c r="AA320" s="221"/>
      <c r="AB320" s="862"/>
      <c r="AC320" s="222"/>
      <c r="AD320" s="1288"/>
      <c r="AE320" s="1300"/>
      <c r="AF320" s="1290"/>
      <c r="AG320" s="1291"/>
      <c r="AH320" s="232"/>
      <c r="AI320" s="224"/>
      <c r="AJ320" s="368"/>
      <c r="AK320" s="225"/>
      <c r="AL320" s="226">
        <v>0</v>
      </c>
      <c r="AM320" s="1326">
        <v>0</v>
      </c>
      <c r="AN320" s="1376">
        <f t="shared" si="23"/>
        <v>0</v>
      </c>
      <c r="AO320" s="733"/>
      <c r="AP320" s="586"/>
      <c r="AQ320" s="1249"/>
      <c r="AR320" s="1427"/>
      <c r="AS320" s="1428"/>
      <c r="AT320" s="1429"/>
      <c r="AU320" s="227"/>
      <c r="AV320" s="1430"/>
      <c r="AW320" s="1431"/>
      <c r="AX320" s="1432"/>
      <c r="AY320" s="235"/>
      <c r="AZ320" s="236"/>
      <c r="BA320" s="230"/>
      <c r="BB320" s="231"/>
      <c r="BC320" s="659"/>
      <c r="BD320" s="230"/>
      <c r="BE320" s="231"/>
      <c r="BF320" s="573"/>
      <c r="BG320" s="651"/>
      <c r="BH320" s="573"/>
      <c r="BI320" s="651"/>
      <c r="BJ320" s="573"/>
      <c r="BK320" s="651"/>
      <c r="BL320" s="573"/>
      <c r="BM320" s="651"/>
      <c r="BN320" s="638"/>
      <c r="BO320" s="670"/>
      <c r="BP320" s="675"/>
      <c r="BQ320" s="675"/>
      <c r="BR320" s="675"/>
      <c r="BS320" s="675"/>
      <c r="BT320" s="675"/>
      <c r="BU320" s="676"/>
      <c r="BV320" s="1377">
        <f t="shared" si="24"/>
        <v>0</v>
      </c>
    </row>
    <row r="321" spans="3:74" s="1092" customFormat="1" ht="36" customHeight="1">
      <c r="C321" s="1091"/>
      <c r="D321" s="233"/>
      <c r="E321" s="216"/>
      <c r="F321" s="1331"/>
      <c r="G321" s="217"/>
      <c r="H321" s="218"/>
      <c r="I321" s="736"/>
      <c r="J321" s="737"/>
      <c r="K321" s="1297"/>
      <c r="L321" s="1273"/>
      <c r="M321" s="1276"/>
      <c r="N321" s="832"/>
      <c r="O321" s="871"/>
      <c r="P321" s="872"/>
      <c r="Q321" s="219"/>
      <c r="R321" s="220"/>
      <c r="S321" s="660"/>
      <c r="T321" s="226">
        <v>0</v>
      </c>
      <c r="U321" s="1305">
        <v>0</v>
      </c>
      <c r="V321" s="1375">
        <f t="shared" si="22"/>
        <v>0</v>
      </c>
      <c r="W321" s="220"/>
      <c r="X321" s="684"/>
      <c r="Y321" s="738"/>
      <c r="Z321" s="221"/>
      <c r="AA321" s="221"/>
      <c r="AB321" s="862"/>
      <c r="AC321" s="222"/>
      <c r="AD321" s="1288"/>
      <c r="AE321" s="1300"/>
      <c r="AF321" s="1290"/>
      <c r="AG321" s="1291"/>
      <c r="AH321" s="232"/>
      <c r="AI321" s="224"/>
      <c r="AJ321" s="368"/>
      <c r="AK321" s="225"/>
      <c r="AL321" s="226">
        <v>0</v>
      </c>
      <c r="AM321" s="1326">
        <v>0</v>
      </c>
      <c r="AN321" s="1376">
        <f t="shared" si="23"/>
        <v>0</v>
      </c>
      <c r="AO321" s="733"/>
      <c r="AP321" s="586"/>
      <c r="AQ321" s="1249"/>
      <c r="AR321" s="1427"/>
      <c r="AS321" s="1428"/>
      <c r="AT321" s="1429"/>
      <c r="AU321" s="227"/>
      <c r="AV321" s="1430"/>
      <c r="AW321" s="1431"/>
      <c r="AX321" s="1432"/>
      <c r="AY321" s="235"/>
      <c r="AZ321" s="236"/>
      <c r="BA321" s="230"/>
      <c r="BB321" s="231"/>
      <c r="BC321" s="659"/>
      <c r="BD321" s="230"/>
      <c r="BE321" s="231"/>
      <c r="BF321" s="573"/>
      <c r="BG321" s="651"/>
      <c r="BH321" s="573"/>
      <c r="BI321" s="651"/>
      <c r="BJ321" s="573"/>
      <c r="BK321" s="651"/>
      <c r="BL321" s="573"/>
      <c r="BM321" s="651"/>
      <c r="BN321" s="638"/>
      <c r="BO321" s="670"/>
      <c r="BP321" s="675"/>
      <c r="BQ321" s="675"/>
      <c r="BR321" s="675"/>
      <c r="BS321" s="675"/>
      <c r="BT321" s="675"/>
      <c r="BU321" s="676"/>
      <c r="BV321" s="1377">
        <f t="shared" si="24"/>
        <v>0</v>
      </c>
    </row>
    <row r="322" spans="3:74" s="1092" customFormat="1" ht="36" customHeight="1">
      <c r="C322" s="1091"/>
      <c r="D322" s="233"/>
      <c r="E322" s="216"/>
      <c r="F322" s="1331"/>
      <c r="G322" s="217"/>
      <c r="H322" s="218"/>
      <c r="I322" s="736"/>
      <c r="J322" s="737"/>
      <c r="K322" s="1297"/>
      <c r="L322" s="1273"/>
      <c r="M322" s="1276"/>
      <c r="N322" s="832"/>
      <c r="O322" s="871"/>
      <c r="P322" s="872"/>
      <c r="Q322" s="219"/>
      <c r="R322" s="220"/>
      <c r="S322" s="660"/>
      <c r="T322" s="226">
        <v>0</v>
      </c>
      <c r="U322" s="1305">
        <v>0</v>
      </c>
      <c r="V322" s="1375">
        <f t="shared" si="22"/>
        <v>0</v>
      </c>
      <c r="W322" s="220"/>
      <c r="X322" s="684"/>
      <c r="Y322" s="738"/>
      <c r="Z322" s="221"/>
      <c r="AA322" s="221"/>
      <c r="AB322" s="862"/>
      <c r="AC322" s="222"/>
      <c r="AD322" s="1288"/>
      <c r="AE322" s="1300"/>
      <c r="AF322" s="1290"/>
      <c r="AG322" s="1291"/>
      <c r="AH322" s="232"/>
      <c r="AI322" s="224"/>
      <c r="AJ322" s="368"/>
      <c r="AK322" s="225"/>
      <c r="AL322" s="226">
        <v>0</v>
      </c>
      <c r="AM322" s="1326">
        <v>0</v>
      </c>
      <c r="AN322" s="1376">
        <f t="shared" si="23"/>
        <v>0</v>
      </c>
      <c r="AO322" s="733"/>
      <c r="AP322" s="586"/>
      <c r="AQ322" s="1249"/>
      <c r="AR322" s="1427"/>
      <c r="AS322" s="1428"/>
      <c r="AT322" s="1429"/>
      <c r="AU322" s="227"/>
      <c r="AV322" s="1430"/>
      <c r="AW322" s="1431"/>
      <c r="AX322" s="1432"/>
      <c r="AY322" s="235"/>
      <c r="AZ322" s="236"/>
      <c r="BA322" s="230"/>
      <c r="BB322" s="231"/>
      <c r="BC322" s="659"/>
      <c r="BD322" s="230"/>
      <c r="BE322" s="231"/>
      <c r="BF322" s="573"/>
      <c r="BG322" s="651"/>
      <c r="BH322" s="573"/>
      <c r="BI322" s="651"/>
      <c r="BJ322" s="573"/>
      <c r="BK322" s="651"/>
      <c r="BL322" s="573"/>
      <c r="BM322" s="651"/>
      <c r="BN322" s="638"/>
      <c r="BO322" s="670"/>
      <c r="BP322" s="675"/>
      <c r="BQ322" s="675"/>
      <c r="BR322" s="675"/>
      <c r="BS322" s="675"/>
      <c r="BT322" s="675"/>
      <c r="BU322" s="676"/>
      <c r="BV322" s="1377">
        <f t="shared" si="24"/>
        <v>0</v>
      </c>
    </row>
    <row r="323" spans="3:74" s="1092" customFormat="1" ht="36" customHeight="1">
      <c r="C323" s="1091"/>
      <c r="D323" s="233"/>
      <c r="E323" s="216"/>
      <c r="F323" s="1331"/>
      <c r="G323" s="217"/>
      <c r="H323" s="218"/>
      <c r="I323" s="736"/>
      <c r="J323" s="737"/>
      <c r="K323" s="1297"/>
      <c r="L323" s="1273"/>
      <c r="M323" s="1276"/>
      <c r="N323" s="832"/>
      <c r="O323" s="871"/>
      <c r="P323" s="872"/>
      <c r="Q323" s="219"/>
      <c r="R323" s="220"/>
      <c r="S323" s="660"/>
      <c r="T323" s="226">
        <v>0</v>
      </c>
      <c r="U323" s="1305">
        <v>0</v>
      </c>
      <c r="V323" s="1375">
        <f t="shared" si="22"/>
        <v>0</v>
      </c>
      <c r="W323" s="220"/>
      <c r="X323" s="684"/>
      <c r="Y323" s="738"/>
      <c r="Z323" s="221"/>
      <c r="AA323" s="221"/>
      <c r="AB323" s="862"/>
      <c r="AC323" s="222"/>
      <c r="AD323" s="1288"/>
      <c r="AE323" s="1300"/>
      <c r="AF323" s="1290"/>
      <c r="AG323" s="1291"/>
      <c r="AH323" s="232"/>
      <c r="AI323" s="224"/>
      <c r="AJ323" s="368"/>
      <c r="AK323" s="225"/>
      <c r="AL323" s="226">
        <v>0</v>
      </c>
      <c r="AM323" s="1326">
        <v>0</v>
      </c>
      <c r="AN323" s="1376">
        <f t="shared" si="23"/>
        <v>0</v>
      </c>
      <c r="AO323" s="733"/>
      <c r="AP323" s="586"/>
      <c r="AQ323" s="1249"/>
      <c r="AR323" s="1427"/>
      <c r="AS323" s="1428"/>
      <c r="AT323" s="1429"/>
      <c r="AU323" s="227"/>
      <c r="AV323" s="1430"/>
      <c r="AW323" s="1431"/>
      <c r="AX323" s="1432"/>
      <c r="AY323" s="235"/>
      <c r="AZ323" s="236"/>
      <c r="BA323" s="230"/>
      <c r="BB323" s="231"/>
      <c r="BC323" s="659"/>
      <c r="BD323" s="230"/>
      <c r="BE323" s="231"/>
      <c r="BF323" s="573"/>
      <c r="BG323" s="651"/>
      <c r="BH323" s="573"/>
      <c r="BI323" s="651"/>
      <c r="BJ323" s="573"/>
      <c r="BK323" s="651"/>
      <c r="BL323" s="573"/>
      <c r="BM323" s="651"/>
      <c r="BN323" s="638"/>
      <c r="BO323" s="670"/>
      <c r="BP323" s="675"/>
      <c r="BQ323" s="675"/>
      <c r="BR323" s="675"/>
      <c r="BS323" s="675"/>
      <c r="BT323" s="675"/>
      <c r="BU323" s="676"/>
      <c r="BV323" s="1377">
        <f t="shared" si="24"/>
        <v>0</v>
      </c>
    </row>
    <row r="324" spans="3:74" s="1092" customFormat="1" ht="36" customHeight="1">
      <c r="C324" s="1091"/>
      <c r="D324" s="233"/>
      <c r="E324" s="216"/>
      <c r="F324" s="1331"/>
      <c r="G324" s="217"/>
      <c r="H324" s="218"/>
      <c r="I324" s="736"/>
      <c r="J324" s="737"/>
      <c r="K324" s="1297"/>
      <c r="L324" s="1273"/>
      <c r="M324" s="1276"/>
      <c r="N324" s="832"/>
      <c r="O324" s="871"/>
      <c r="P324" s="872"/>
      <c r="Q324" s="219"/>
      <c r="R324" s="220"/>
      <c r="S324" s="660"/>
      <c r="T324" s="226">
        <v>0</v>
      </c>
      <c r="U324" s="1305">
        <v>0</v>
      </c>
      <c r="V324" s="1375">
        <f t="shared" si="22"/>
        <v>0</v>
      </c>
      <c r="W324" s="220"/>
      <c r="X324" s="684"/>
      <c r="Y324" s="738"/>
      <c r="Z324" s="221"/>
      <c r="AA324" s="221"/>
      <c r="AB324" s="862"/>
      <c r="AC324" s="222"/>
      <c r="AD324" s="1288"/>
      <c r="AE324" s="1300"/>
      <c r="AF324" s="1290"/>
      <c r="AG324" s="1291"/>
      <c r="AH324" s="232"/>
      <c r="AI324" s="224"/>
      <c r="AJ324" s="368"/>
      <c r="AK324" s="225"/>
      <c r="AL324" s="226">
        <v>0</v>
      </c>
      <c r="AM324" s="1326">
        <v>0</v>
      </c>
      <c r="AN324" s="1376">
        <f t="shared" si="23"/>
        <v>0</v>
      </c>
      <c r="AO324" s="733"/>
      <c r="AP324" s="586"/>
      <c r="AQ324" s="1249"/>
      <c r="AR324" s="1427"/>
      <c r="AS324" s="1428"/>
      <c r="AT324" s="1429"/>
      <c r="AU324" s="227"/>
      <c r="AV324" s="1430"/>
      <c r="AW324" s="1431"/>
      <c r="AX324" s="1432"/>
      <c r="AY324" s="235"/>
      <c r="AZ324" s="236"/>
      <c r="BA324" s="230"/>
      <c r="BB324" s="231"/>
      <c r="BC324" s="659"/>
      <c r="BD324" s="230"/>
      <c r="BE324" s="231"/>
      <c r="BF324" s="573"/>
      <c r="BG324" s="651"/>
      <c r="BH324" s="573"/>
      <c r="BI324" s="651"/>
      <c r="BJ324" s="573"/>
      <c r="BK324" s="651"/>
      <c r="BL324" s="573"/>
      <c r="BM324" s="651"/>
      <c r="BN324" s="638"/>
      <c r="BO324" s="670"/>
      <c r="BP324" s="675"/>
      <c r="BQ324" s="675"/>
      <c r="BR324" s="675"/>
      <c r="BS324" s="675"/>
      <c r="BT324" s="675"/>
      <c r="BU324" s="676"/>
      <c r="BV324" s="1377">
        <f t="shared" si="24"/>
        <v>0</v>
      </c>
    </row>
    <row r="325" spans="3:74" s="1092" customFormat="1" ht="36" customHeight="1">
      <c r="C325" s="1091"/>
      <c r="D325" s="233"/>
      <c r="E325" s="216"/>
      <c r="F325" s="1331"/>
      <c r="G325" s="217"/>
      <c r="H325" s="218"/>
      <c r="I325" s="736"/>
      <c r="J325" s="737"/>
      <c r="K325" s="1297"/>
      <c r="L325" s="1273"/>
      <c r="M325" s="1276"/>
      <c r="N325" s="832"/>
      <c r="O325" s="871"/>
      <c r="P325" s="872"/>
      <c r="Q325" s="219"/>
      <c r="R325" s="220"/>
      <c r="S325" s="660"/>
      <c r="T325" s="226">
        <v>0</v>
      </c>
      <c r="U325" s="1305">
        <v>0</v>
      </c>
      <c r="V325" s="1375">
        <f t="shared" si="22"/>
        <v>0</v>
      </c>
      <c r="W325" s="220"/>
      <c r="X325" s="684"/>
      <c r="Y325" s="738"/>
      <c r="Z325" s="221"/>
      <c r="AA325" s="221"/>
      <c r="AB325" s="862"/>
      <c r="AC325" s="222"/>
      <c r="AD325" s="1288"/>
      <c r="AE325" s="1300"/>
      <c r="AF325" s="1290"/>
      <c r="AG325" s="1291"/>
      <c r="AH325" s="232"/>
      <c r="AI325" s="224"/>
      <c r="AJ325" s="368"/>
      <c r="AK325" s="225"/>
      <c r="AL325" s="226">
        <v>0</v>
      </c>
      <c r="AM325" s="1326">
        <v>0</v>
      </c>
      <c r="AN325" s="1376">
        <f t="shared" si="23"/>
        <v>0</v>
      </c>
      <c r="AO325" s="733"/>
      <c r="AP325" s="586"/>
      <c r="AQ325" s="1249"/>
      <c r="AR325" s="1427"/>
      <c r="AS325" s="1428"/>
      <c r="AT325" s="1429"/>
      <c r="AU325" s="227"/>
      <c r="AV325" s="1430"/>
      <c r="AW325" s="1431"/>
      <c r="AX325" s="1432"/>
      <c r="AY325" s="235"/>
      <c r="AZ325" s="236"/>
      <c r="BA325" s="230"/>
      <c r="BB325" s="231"/>
      <c r="BC325" s="659"/>
      <c r="BD325" s="230"/>
      <c r="BE325" s="231"/>
      <c r="BF325" s="573"/>
      <c r="BG325" s="651"/>
      <c r="BH325" s="573"/>
      <c r="BI325" s="651"/>
      <c r="BJ325" s="573"/>
      <c r="BK325" s="651"/>
      <c r="BL325" s="573"/>
      <c r="BM325" s="651"/>
      <c r="BN325" s="638"/>
      <c r="BO325" s="670"/>
      <c r="BP325" s="675"/>
      <c r="BQ325" s="675"/>
      <c r="BR325" s="675"/>
      <c r="BS325" s="675"/>
      <c r="BT325" s="675"/>
      <c r="BU325" s="676"/>
      <c r="BV325" s="1377">
        <f t="shared" si="24"/>
        <v>0</v>
      </c>
    </row>
    <row r="326" spans="3:74" s="1092" customFormat="1" ht="36" customHeight="1">
      <c r="C326" s="1091"/>
      <c r="D326" s="233"/>
      <c r="E326" s="216"/>
      <c r="F326" s="1331"/>
      <c r="G326" s="217"/>
      <c r="H326" s="218"/>
      <c r="I326" s="736"/>
      <c r="J326" s="737"/>
      <c r="K326" s="1297"/>
      <c r="L326" s="1273"/>
      <c r="M326" s="1276"/>
      <c r="N326" s="832"/>
      <c r="O326" s="871"/>
      <c r="P326" s="872"/>
      <c r="Q326" s="219"/>
      <c r="R326" s="220"/>
      <c r="S326" s="660"/>
      <c r="T326" s="226">
        <v>0</v>
      </c>
      <c r="U326" s="1305">
        <v>0</v>
      </c>
      <c r="V326" s="1375">
        <f t="shared" si="22"/>
        <v>0</v>
      </c>
      <c r="W326" s="220"/>
      <c r="X326" s="684"/>
      <c r="Y326" s="738"/>
      <c r="Z326" s="221"/>
      <c r="AA326" s="221"/>
      <c r="AB326" s="862"/>
      <c r="AC326" s="222"/>
      <c r="AD326" s="1288"/>
      <c r="AE326" s="1300"/>
      <c r="AF326" s="1290"/>
      <c r="AG326" s="1291"/>
      <c r="AH326" s="232"/>
      <c r="AI326" s="224"/>
      <c r="AJ326" s="368"/>
      <c r="AK326" s="225"/>
      <c r="AL326" s="226">
        <v>0</v>
      </c>
      <c r="AM326" s="1326">
        <v>0</v>
      </c>
      <c r="AN326" s="1376">
        <f t="shared" si="23"/>
        <v>0</v>
      </c>
      <c r="AO326" s="733"/>
      <c r="AP326" s="586"/>
      <c r="AQ326" s="1249"/>
      <c r="AR326" s="1427"/>
      <c r="AS326" s="1428"/>
      <c r="AT326" s="1429"/>
      <c r="AU326" s="227"/>
      <c r="AV326" s="1430"/>
      <c r="AW326" s="1431"/>
      <c r="AX326" s="1432"/>
      <c r="AY326" s="235"/>
      <c r="AZ326" s="236"/>
      <c r="BA326" s="230"/>
      <c r="BB326" s="231"/>
      <c r="BC326" s="659"/>
      <c r="BD326" s="230"/>
      <c r="BE326" s="231"/>
      <c r="BF326" s="573"/>
      <c r="BG326" s="651"/>
      <c r="BH326" s="573"/>
      <c r="BI326" s="651"/>
      <c r="BJ326" s="573"/>
      <c r="BK326" s="651"/>
      <c r="BL326" s="573"/>
      <c r="BM326" s="651"/>
      <c r="BN326" s="638"/>
      <c r="BO326" s="670"/>
      <c r="BP326" s="675"/>
      <c r="BQ326" s="675"/>
      <c r="BR326" s="675"/>
      <c r="BS326" s="675"/>
      <c r="BT326" s="675"/>
      <c r="BU326" s="676"/>
      <c r="BV326" s="1377">
        <f t="shared" si="24"/>
        <v>0</v>
      </c>
    </row>
    <row r="327" spans="3:74" s="1092" customFormat="1" ht="36" customHeight="1">
      <c r="C327" s="1091"/>
      <c r="D327" s="233"/>
      <c r="E327" s="216"/>
      <c r="F327" s="1331"/>
      <c r="G327" s="217"/>
      <c r="H327" s="218"/>
      <c r="I327" s="736"/>
      <c r="J327" s="737"/>
      <c r="K327" s="1297"/>
      <c r="L327" s="1273"/>
      <c r="M327" s="1276"/>
      <c r="N327" s="832"/>
      <c r="O327" s="871"/>
      <c r="P327" s="872"/>
      <c r="Q327" s="219"/>
      <c r="R327" s="220"/>
      <c r="S327" s="660"/>
      <c r="T327" s="226">
        <v>0</v>
      </c>
      <c r="U327" s="1305">
        <v>0</v>
      </c>
      <c r="V327" s="1375">
        <f t="shared" si="22"/>
        <v>0</v>
      </c>
      <c r="W327" s="220"/>
      <c r="X327" s="684"/>
      <c r="Y327" s="738"/>
      <c r="Z327" s="221"/>
      <c r="AA327" s="221"/>
      <c r="AB327" s="862"/>
      <c r="AC327" s="222"/>
      <c r="AD327" s="1288"/>
      <c r="AE327" s="1300"/>
      <c r="AF327" s="1290"/>
      <c r="AG327" s="1291"/>
      <c r="AH327" s="232"/>
      <c r="AI327" s="224"/>
      <c r="AJ327" s="368"/>
      <c r="AK327" s="225"/>
      <c r="AL327" s="226">
        <v>0</v>
      </c>
      <c r="AM327" s="1326">
        <v>0</v>
      </c>
      <c r="AN327" s="1376">
        <f t="shared" si="23"/>
        <v>0</v>
      </c>
      <c r="AO327" s="733"/>
      <c r="AP327" s="586"/>
      <c r="AQ327" s="1249"/>
      <c r="AR327" s="1427"/>
      <c r="AS327" s="1428"/>
      <c r="AT327" s="1429"/>
      <c r="AU327" s="227"/>
      <c r="AV327" s="1430"/>
      <c r="AW327" s="1431"/>
      <c r="AX327" s="1432"/>
      <c r="AY327" s="235"/>
      <c r="AZ327" s="236"/>
      <c r="BA327" s="230"/>
      <c r="BB327" s="231"/>
      <c r="BC327" s="659"/>
      <c r="BD327" s="230"/>
      <c r="BE327" s="231"/>
      <c r="BF327" s="573"/>
      <c r="BG327" s="651"/>
      <c r="BH327" s="573"/>
      <c r="BI327" s="651"/>
      <c r="BJ327" s="573"/>
      <c r="BK327" s="651"/>
      <c r="BL327" s="573"/>
      <c r="BM327" s="651"/>
      <c r="BN327" s="638"/>
      <c r="BO327" s="670"/>
      <c r="BP327" s="675"/>
      <c r="BQ327" s="675"/>
      <c r="BR327" s="675"/>
      <c r="BS327" s="675"/>
      <c r="BT327" s="675"/>
      <c r="BU327" s="676"/>
      <c r="BV327" s="1377">
        <f t="shared" si="24"/>
        <v>0</v>
      </c>
    </row>
    <row r="328" spans="3:74" s="1092" customFormat="1" ht="36" customHeight="1">
      <c r="C328" s="1091"/>
      <c r="D328" s="233"/>
      <c r="E328" s="216"/>
      <c r="F328" s="1331"/>
      <c r="G328" s="217"/>
      <c r="H328" s="218"/>
      <c r="I328" s="736"/>
      <c r="J328" s="737"/>
      <c r="K328" s="1297"/>
      <c r="L328" s="1273"/>
      <c r="M328" s="1276"/>
      <c r="N328" s="832"/>
      <c r="O328" s="871"/>
      <c r="P328" s="872"/>
      <c r="Q328" s="219"/>
      <c r="R328" s="220"/>
      <c r="S328" s="660"/>
      <c r="T328" s="226">
        <v>0</v>
      </c>
      <c r="U328" s="1305">
        <v>0</v>
      </c>
      <c r="V328" s="1375">
        <f t="shared" si="22"/>
        <v>0</v>
      </c>
      <c r="W328" s="220"/>
      <c r="X328" s="684"/>
      <c r="Y328" s="738"/>
      <c r="Z328" s="221"/>
      <c r="AA328" s="221"/>
      <c r="AB328" s="862"/>
      <c r="AC328" s="222"/>
      <c r="AD328" s="1288"/>
      <c r="AE328" s="1300"/>
      <c r="AF328" s="1290"/>
      <c r="AG328" s="1291"/>
      <c r="AH328" s="232"/>
      <c r="AI328" s="224"/>
      <c r="AJ328" s="368"/>
      <c r="AK328" s="225"/>
      <c r="AL328" s="226">
        <v>0</v>
      </c>
      <c r="AM328" s="1326">
        <v>0</v>
      </c>
      <c r="AN328" s="1376">
        <f t="shared" si="23"/>
        <v>0</v>
      </c>
      <c r="AO328" s="733"/>
      <c r="AP328" s="586"/>
      <c r="AQ328" s="1249"/>
      <c r="AR328" s="1427"/>
      <c r="AS328" s="1428"/>
      <c r="AT328" s="1429"/>
      <c r="AU328" s="227"/>
      <c r="AV328" s="1430"/>
      <c r="AW328" s="1431"/>
      <c r="AX328" s="1432"/>
      <c r="AY328" s="235"/>
      <c r="AZ328" s="236"/>
      <c r="BA328" s="230"/>
      <c r="BB328" s="231"/>
      <c r="BC328" s="659"/>
      <c r="BD328" s="230"/>
      <c r="BE328" s="231"/>
      <c r="BF328" s="573"/>
      <c r="BG328" s="651"/>
      <c r="BH328" s="573"/>
      <c r="BI328" s="651"/>
      <c r="BJ328" s="573"/>
      <c r="BK328" s="651"/>
      <c r="BL328" s="573"/>
      <c r="BM328" s="651"/>
      <c r="BN328" s="638"/>
      <c r="BO328" s="670"/>
      <c r="BP328" s="675"/>
      <c r="BQ328" s="675"/>
      <c r="BR328" s="675"/>
      <c r="BS328" s="675"/>
      <c r="BT328" s="675"/>
      <c r="BU328" s="676"/>
      <c r="BV328" s="1377">
        <f t="shared" si="24"/>
        <v>0</v>
      </c>
    </row>
    <row r="329" spans="3:74" s="1092" customFormat="1" ht="36" customHeight="1">
      <c r="C329" s="1091"/>
      <c r="D329" s="233"/>
      <c r="E329" s="216"/>
      <c r="F329" s="1331"/>
      <c r="G329" s="217"/>
      <c r="H329" s="218"/>
      <c r="I329" s="736"/>
      <c r="J329" s="737"/>
      <c r="K329" s="1297"/>
      <c r="L329" s="1273"/>
      <c r="M329" s="1276"/>
      <c r="N329" s="832"/>
      <c r="O329" s="871"/>
      <c r="P329" s="872"/>
      <c r="Q329" s="219"/>
      <c r="R329" s="220"/>
      <c r="S329" s="660"/>
      <c r="T329" s="226">
        <v>0</v>
      </c>
      <c r="U329" s="1305">
        <v>0</v>
      </c>
      <c r="V329" s="1375">
        <f t="shared" si="22"/>
        <v>0</v>
      </c>
      <c r="W329" s="220"/>
      <c r="X329" s="684"/>
      <c r="Y329" s="738"/>
      <c r="Z329" s="221"/>
      <c r="AA329" s="221"/>
      <c r="AB329" s="862"/>
      <c r="AC329" s="222"/>
      <c r="AD329" s="1288"/>
      <c r="AE329" s="1300"/>
      <c r="AF329" s="1290"/>
      <c r="AG329" s="1291"/>
      <c r="AH329" s="232"/>
      <c r="AI329" s="224"/>
      <c r="AJ329" s="368"/>
      <c r="AK329" s="225"/>
      <c r="AL329" s="226">
        <v>0</v>
      </c>
      <c r="AM329" s="1326">
        <v>0</v>
      </c>
      <c r="AN329" s="1376">
        <f t="shared" si="23"/>
        <v>0</v>
      </c>
      <c r="AO329" s="733"/>
      <c r="AP329" s="586"/>
      <c r="AQ329" s="1249"/>
      <c r="AR329" s="1427"/>
      <c r="AS329" s="1428"/>
      <c r="AT329" s="1429"/>
      <c r="AU329" s="227"/>
      <c r="AV329" s="1430"/>
      <c r="AW329" s="1431"/>
      <c r="AX329" s="1432"/>
      <c r="AY329" s="235"/>
      <c r="AZ329" s="236"/>
      <c r="BA329" s="230"/>
      <c r="BB329" s="231"/>
      <c r="BC329" s="659"/>
      <c r="BD329" s="230"/>
      <c r="BE329" s="231"/>
      <c r="BF329" s="573"/>
      <c r="BG329" s="651"/>
      <c r="BH329" s="573"/>
      <c r="BI329" s="651"/>
      <c r="BJ329" s="573"/>
      <c r="BK329" s="651"/>
      <c r="BL329" s="573"/>
      <c r="BM329" s="651"/>
      <c r="BN329" s="638"/>
      <c r="BO329" s="670"/>
      <c r="BP329" s="675"/>
      <c r="BQ329" s="675"/>
      <c r="BR329" s="675"/>
      <c r="BS329" s="675"/>
      <c r="BT329" s="675"/>
      <c r="BU329" s="676"/>
      <c r="BV329" s="1377">
        <f t="shared" si="24"/>
        <v>0</v>
      </c>
    </row>
    <row r="330" spans="3:74" s="1092" customFormat="1" ht="36" customHeight="1">
      <c r="C330" s="1091"/>
      <c r="D330" s="233"/>
      <c r="E330" s="216"/>
      <c r="F330" s="1331"/>
      <c r="G330" s="217"/>
      <c r="H330" s="218"/>
      <c r="I330" s="736"/>
      <c r="J330" s="737"/>
      <c r="K330" s="1297"/>
      <c r="L330" s="1273"/>
      <c r="M330" s="1276"/>
      <c r="N330" s="832"/>
      <c r="O330" s="871"/>
      <c r="P330" s="872"/>
      <c r="Q330" s="219"/>
      <c r="R330" s="220"/>
      <c r="S330" s="660"/>
      <c r="T330" s="226">
        <v>0</v>
      </c>
      <c r="U330" s="1305">
        <v>0</v>
      </c>
      <c r="V330" s="1375">
        <f t="shared" si="22"/>
        <v>0</v>
      </c>
      <c r="W330" s="220"/>
      <c r="X330" s="684"/>
      <c r="Y330" s="738"/>
      <c r="Z330" s="221"/>
      <c r="AA330" s="221"/>
      <c r="AB330" s="862"/>
      <c r="AC330" s="222"/>
      <c r="AD330" s="1288"/>
      <c r="AE330" s="1300"/>
      <c r="AF330" s="1290"/>
      <c r="AG330" s="1291"/>
      <c r="AH330" s="232"/>
      <c r="AI330" s="224"/>
      <c r="AJ330" s="368"/>
      <c r="AK330" s="225"/>
      <c r="AL330" s="226">
        <v>0</v>
      </c>
      <c r="AM330" s="1326">
        <v>0</v>
      </c>
      <c r="AN330" s="1376">
        <f t="shared" si="23"/>
        <v>0</v>
      </c>
      <c r="AO330" s="733"/>
      <c r="AP330" s="586"/>
      <c r="AQ330" s="1249"/>
      <c r="AR330" s="1427"/>
      <c r="AS330" s="1428"/>
      <c r="AT330" s="1429"/>
      <c r="AU330" s="227"/>
      <c r="AV330" s="1430"/>
      <c r="AW330" s="1431"/>
      <c r="AX330" s="1432"/>
      <c r="AY330" s="235"/>
      <c r="AZ330" s="236"/>
      <c r="BA330" s="230"/>
      <c r="BB330" s="231"/>
      <c r="BC330" s="659"/>
      <c r="BD330" s="230"/>
      <c r="BE330" s="231"/>
      <c r="BF330" s="573"/>
      <c r="BG330" s="651"/>
      <c r="BH330" s="573"/>
      <c r="BI330" s="651"/>
      <c r="BJ330" s="573"/>
      <c r="BK330" s="651"/>
      <c r="BL330" s="573"/>
      <c r="BM330" s="651"/>
      <c r="BN330" s="638"/>
      <c r="BO330" s="670"/>
      <c r="BP330" s="675"/>
      <c r="BQ330" s="675"/>
      <c r="BR330" s="675"/>
      <c r="BS330" s="675"/>
      <c r="BT330" s="675"/>
      <c r="BU330" s="676"/>
      <c r="BV330" s="1377">
        <f t="shared" si="24"/>
        <v>0</v>
      </c>
    </row>
    <row r="331" spans="3:74" s="1092" customFormat="1" ht="36" customHeight="1">
      <c r="C331" s="1091"/>
      <c r="D331" s="233"/>
      <c r="E331" s="216"/>
      <c r="F331" s="1331"/>
      <c r="G331" s="217"/>
      <c r="H331" s="218"/>
      <c r="I331" s="736"/>
      <c r="J331" s="737"/>
      <c r="K331" s="1297"/>
      <c r="L331" s="1273"/>
      <c r="M331" s="1276"/>
      <c r="N331" s="832"/>
      <c r="O331" s="871"/>
      <c r="P331" s="872"/>
      <c r="Q331" s="219"/>
      <c r="R331" s="220"/>
      <c r="S331" s="660"/>
      <c r="T331" s="226">
        <v>0</v>
      </c>
      <c r="U331" s="1305">
        <v>0</v>
      </c>
      <c r="V331" s="1375">
        <f t="shared" si="22"/>
        <v>0</v>
      </c>
      <c r="W331" s="220"/>
      <c r="X331" s="684"/>
      <c r="Y331" s="738"/>
      <c r="Z331" s="221"/>
      <c r="AA331" s="221"/>
      <c r="AB331" s="862"/>
      <c r="AC331" s="222"/>
      <c r="AD331" s="1288"/>
      <c r="AE331" s="1300"/>
      <c r="AF331" s="1290"/>
      <c r="AG331" s="1291"/>
      <c r="AH331" s="232"/>
      <c r="AI331" s="224"/>
      <c r="AJ331" s="368"/>
      <c r="AK331" s="225"/>
      <c r="AL331" s="226">
        <v>0</v>
      </c>
      <c r="AM331" s="1326">
        <v>0</v>
      </c>
      <c r="AN331" s="1376">
        <f t="shared" si="23"/>
        <v>0</v>
      </c>
      <c r="AO331" s="733"/>
      <c r="AP331" s="586"/>
      <c r="AQ331" s="1249"/>
      <c r="AR331" s="1427"/>
      <c r="AS331" s="1428"/>
      <c r="AT331" s="1429"/>
      <c r="AU331" s="227"/>
      <c r="AV331" s="1430"/>
      <c r="AW331" s="1431"/>
      <c r="AX331" s="1432"/>
      <c r="AY331" s="235"/>
      <c r="AZ331" s="236"/>
      <c r="BA331" s="230"/>
      <c r="BB331" s="231"/>
      <c r="BC331" s="659"/>
      <c r="BD331" s="230"/>
      <c r="BE331" s="231"/>
      <c r="BF331" s="573"/>
      <c r="BG331" s="651"/>
      <c r="BH331" s="573"/>
      <c r="BI331" s="651"/>
      <c r="BJ331" s="573"/>
      <c r="BK331" s="651"/>
      <c r="BL331" s="573"/>
      <c r="BM331" s="651"/>
      <c r="BN331" s="638"/>
      <c r="BO331" s="670"/>
      <c r="BP331" s="675"/>
      <c r="BQ331" s="675"/>
      <c r="BR331" s="675"/>
      <c r="BS331" s="675"/>
      <c r="BT331" s="675"/>
      <c r="BU331" s="676"/>
      <c r="BV331" s="1377">
        <f t="shared" si="24"/>
        <v>0</v>
      </c>
    </row>
    <row r="332" spans="3:74" s="1092" customFormat="1" ht="36" customHeight="1">
      <c r="C332" s="1091"/>
      <c r="D332" s="233"/>
      <c r="E332" s="216"/>
      <c r="F332" s="1331"/>
      <c r="G332" s="217"/>
      <c r="H332" s="218"/>
      <c r="I332" s="736"/>
      <c r="J332" s="737"/>
      <c r="K332" s="1297"/>
      <c r="L332" s="1273"/>
      <c r="M332" s="1276"/>
      <c r="N332" s="832"/>
      <c r="O332" s="871"/>
      <c r="P332" s="872"/>
      <c r="Q332" s="219"/>
      <c r="R332" s="220"/>
      <c r="S332" s="660"/>
      <c r="T332" s="226">
        <v>0</v>
      </c>
      <c r="U332" s="1305">
        <v>0</v>
      </c>
      <c r="V332" s="1375">
        <f t="shared" si="22"/>
        <v>0</v>
      </c>
      <c r="W332" s="220"/>
      <c r="X332" s="684"/>
      <c r="Y332" s="738"/>
      <c r="Z332" s="221"/>
      <c r="AA332" s="221"/>
      <c r="AB332" s="862"/>
      <c r="AC332" s="222"/>
      <c r="AD332" s="1288"/>
      <c r="AE332" s="1300"/>
      <c r="AF332" s="1290"/>
      <c r="AG332" s="1291"/>
      <c r="AH332" s="232"/>
      <c r="AI332" s="224"/>
      <c r="AJ332" s="368"/>
      <c r="AK332" s="225"/>
      <c r="AL332" s="226">
        <v>0</v>
      </c>
      <c r="AM332" s="1326">
        <v>0</v>
      </c>
      <c r="AN332" s="1376">
        <f t="shared" si="23"/>
        <v>0</v>
      </c>
      <c r="AO332" s="733"/>
      <c r="AP332" s="586"/>
      <c r="AQ332" s="1249"/>
      <c r="AR332" s="1427"/>
      <c r="AS332" s="1428"/>
      <c r="AT332" s="1429"/>
      <c r="AU332" s="227"/>
      <c r="AV332" s="1430"/>
      <c r="AW332" s="1431"/>
      <c r="AX332" s="1432"/>
      <c r="AY332" s="235"/>
      <c r="AZ332" s="236"/>
      <c r="BA332" s="230"/>
      <c r="BB332" s="231"/>
      <c r="BC332" s="659"/>
      <c r="BD332" s="230"/>
      <c r="BE332" s="231"/>
      <c r="BF332" s="573"/>
      <c r="BG332" s="651"/>
      <c r="BH332" s="573"/>
      <c r="BI332" s="651"/>
      <c r="BJ332" s="573"/>
      <c r="BK332" s="651"/>
      <c r="BL332" s="573"/>
      <c r="BM332" s="651"/>
      <c r="BN332" s="638"/>
      <c r="BO332" s="670"/>
      <c r="BP332" s="675"/>
      <c r="BQ332" s="675"/>
      <c r="BR332" s="675"/>
      <c r="BS332" s="675"/>
      <c r="BT332" s="675"/>
      <c r="BU332" s="676"/>
      <c r="BV332" s="1377">
        <f t="shared" si="24"/>
        <v>0</v>
      </c>
    </row>
    <row r="333" spans="3:74" s="1092" customFormat="1" ht="36" customHeight="1">
      <c r="C333" s="1091"/>
      <c r="D333" s="233"/>
      <c r="E333" s="216"/>
      <c r="F333" s="1331"/>
      <c r="G333" s="217"/>
      <c r="H333" s="218"/>
      <c r="I333" s="736"/>
      <c r="J333" s="737"/>
      <c r="K333" s="1297"/>
      <c r="L333" s="1273"/>
      <c r="M333" s="1276"/>
      <c r="N333" s="832"/>
      <c r="O333" s="871"/>
      <c r="P333" s="872"/>
      <c r="Q333" s="219"/>
      <c r="R333" s="220"/>
      <c r="S333" s="660"/>
      <c r="T333" s="226">
        <v>0</v>
      </c>
      <c r="U333" s="1305">
        <v>0</v>
      </c>
      <c r="V333" s="1375">
        <f t="shared" si="22"/>
        <v>0</v>
      </c>
      <c r="W333" s="220"/>
      <c r="X333" s="684"/>
      <c r="Y333" s="738"/>
      <c r="Z333" s="221"/>
      <c r="AA333" s="221"/>
      <c r="AB333" s="862"/>
      <c r="AC333" s="222"/>
      <c r="AD333" s="1288"/>
      <c r="AE333" s="1300"/>
      <c r="AF333" s="1290"/>
      <c r="AG333" s="1291"/>
      <c r="AH333" s="232"/>
      <c r="AI333" s="224"/>
      <c r="AJ333" s="368"/>
      <c r="AK333" s="225"/>
      <c r="AL333" s="226">
        <v>0</v>
      </c>
      <c r="AM333" s="1326">
        <v>0</v>
      </c>
      <c r="AN333" s="1376">
        <f t="shared" si="23"/>
        <v>0</v>
      </c>
      <c r="AO333" s="733"/>
      <c r="AP333" s="586"/>
      <c r="AQ333" s="1249"/>
      <c r="AR333" s="1427"/>
      <c r="AS333" s="1428"/>
      <c r="AT333" s="1429"/>
      <c r="AU333" s="227"/>
      <c r="AV333" s="1430"/>
      <c r="AW333" s="1431"/>
      <c r="AX333" s="1432"/>
      <c r="AY333" s="235"/>
      <c r="AZ333" s="236"/>
      <c r="BA333" s="230"/>
      <c r="BB333" s="231"/>
      <c r="BC333" s="659"/>
      <c r="BD333" s="230"/>
      <c r="BE333" s="231"/>
      <c r="BF333" s="573"/>
      <c r="BG333" s="651"/>
      <c r="BH333" s="573"/>
      <c r="BI333" s="651"/>
      <c r="BJ333" s="573"/>
      <c r="BK333" s="651"/>
      <c r="BL333" s="573"/>
      <c r="BM333" s="651"/>
      <c r="BN333" s="638"/>
      <c r="BO333" s="670"/>
      <c r="BP333" s="675"/>
      <c r="BQ333" s="675"/>
      <c r="BR333" s="675"/>
      <c r="BS333" s="675"/>
      <c r="BT333" s="675"/>
      <c r="BU333" s="676"/>
      <c r="BV333" s="1377">
        <f t="shared" si="24"/>
        <v>0</v>
      </c>
    </row>
    <row r="334" spans="3:74" s="1092" customFormat="1" ht="36" customHeight="1">
      <c r="C334" s="1091"/>
      <c r="D334" s="233"/>
      <c r="E334" s="216"/>
      <c r="F334" s="1331"/>
      <c r="G334" s="217"/>
      <c r="H334" s="218"/>
      <c r="I334" s="736"/>
      <c r="J334" s="737"/>
      <c r="K334" s="1297"/>
      <c r="L334" s="1273"/>
      <c r="M334" s="1276"/>
      <c r="N334" s="832"/>
      <c r="O334" s="871"/>
      <c r="P334" s="872"/>
      <c r="Q334" s="219"/>
      <c r="R334" s="220"/>
      <c r="S334" s="660"/>
      <c r="T334" s="226">
        <v>0</v>
      </c>
      <c r="U334" s="1305">
        <v>0</v>
      </c>
      <c r="V334" s="1375">
        <f t="shared" si="22"/>
        <v>0</v>
      </c>
      <c r="W334" s="220"/>
      <c r="X334" s="684"/>
      <c r="Y334" s="738"/>
      <c r="Z334" s="221"/>
      <c r="AA334" s="221"/>
      <c r="AB334" s="862"/>
      <c r="AC334" s="222"/>
      <c r="AD334" s="1288"/>
      <c r="AE334" s="1300"/>
      <c r="AF334" s="1290"/>
      <c r="AG334" s="1291"/>
      <c r="AH334" s="232"/>
      <c r="AI334" s="224"/>
      <c r="AJ334" s="368"/>
      <c r="AK334" s="225"/>
      <c r="AL334" s="226">
        <v>0</v>
      </c>
      <c r="AM334" s="1326">
        <v>0</v>
      </c>
      <c r="AN334" s="1376">
        <f t="shared" si="23"/>
        <v>0</v>
      </c>
      <c r="AO334" s="733"/>
      <c r="AP334" s="586"/>
      <c r="AQ334" s="1249"/>
      <c r="AR334" s="1427"/>
      <c r="AS334" s="1428"/>
      <c r="AT334" s="1429"/>
      <c r="AU334" s="227"/>
      <c r="AV334" s="1430"/>
      <c r="AW334" s="1431"/>
      <c r="AX334" s="1432"/>
      <c r="AY334" s="235"/>
      <c r="AZ334" s="236"/>
      <c r="BA334" s="230"/>
      <c r="BB334" s="231"/>
      <c r="BC334" s="659"/>
      <c r="BD334" s="230"/>
      <c r="BE334" s="231"/>
      <c r="BF334" s="573"/>
      <c r="BG334" s="651"/>
      <c r="BH334" s="573"/>
      <c r="BI334" s="651"/>
      <c r="BJ334" s="573"/>
      <c r="BK334" s="651"/>
      <c r="BL334" s="573"/>
      <c r="BM334" s="651"/>
      <c r="BN334" s="638"/>
      <c r="BO334" s="670"/>
      <c r="BP334" s="675"/>
      <c r="BQ334" s="675"/>
      <c r="BR334" s="675"/>
      <c r="BS334" s="675"/>
      <c r="BT334" s="675"/>
      <c r="BU334" s="676"/>
      <c r="BV334" s="1377">
        <f t="shared" si="24"/>
        <v>0</v>
      </c>
    </row>
    <row r="335" spans="3:74" s="1092" customFormat="1" ht="36" customHeight="1">
      <c r="C335" s="1091"/>
      <c r="D335" s="233"/>
      <c r="E335" s="216"/>
      <c r="F335" s="1331"/>
      <c r="G335" s="217"/>
      <c r="H335" s="218"/>
      <c r="I335" s="736"/>
      <c r="J335" s="737"/>
      <c r="K335" s="1297"/>
      <c r="L335" s="1273"/>
      <c r="M335" s="1276"/>
      <c r="N335" s="832"/>
      <c r="O335" s="871"/>
      <c r="P335" s="872"/>
      <c r="Q335" s="219"/>
      <c r="R335" s="220"/>
      <c r="S335" s="660"/>
      <c r="T335" s="226">
        <v>0</v>
      </c>
      <c r="U335" s="1305">
        <v>0</v>
      </c>
      <c r="V335" s="1375">
        <f t="shared" si="22"/>
        <v>0</v>
      </c>
      <c r="W335" s="220"/>
      <c r="X335" s="684"/>
      <c r="Y335" s="738"/>
      <c r="Z335" s="221"/>
      <c r="AA335" s="221"/>
      <c r="AB335" s="862"/>
      <c r="AC335" s="222"/>
      <c r="AD335" s="1288"/>
      <c r="AE335" s="1300"/>
      <c r="AF335" s="1290"/>
      <c r="AG335" s="1291"/>
      <c r="AH335" s="232"/>
      <c r="AI335" s="224"/>
      <c r="AJ335" s="368"/>
      <c r="AK335" s="225"/>
      <c r="AL335" s="226">
        <v>0</v>
      </c>
      <c r="AM335" s="1326">
        <v>0</v>
      </c>
      <c r="AN335" s="1376">
        <f t="shared" si="23"/>
        <v>0</v>
      </c>
      <c r="AO335" s="733"/>
      <c r="AP335" s="586"/>
      <c r="AQ335" s="1249"/>
      <c r="AR335" s="1427"/>
      <c r="AS335" s="1428"/>
      <c r="AT335" s="1429"/>
      <c r="AU335" s="227"/>
      <c r="AV335" s="1430"/>
      <c r="AW335" s="1431"/>
      <c r="AX335" s="1432"/>
      <c r="AY335" s="235"/>
      <c r="AZ335" s="236"/>
      <c r="BA335" s="230"/>
      <c r="BB335" s="231"/>
      <c r="BC335" s="659"/>
      <c r="BD335" s="230"/>
      <c r="BE335" s="231"/>
      <c r="BF335" s="573"/>
      <c r="BG335" s="651"/>
      <c r="BH335" s="573"/>
      <c r="BI335" s="651"/>
      <c r="BJ335" s="573"/>
      <c r="BK335" s="651"/>
      <c r="BL335" s="573"/>
      <c r="BM335" s="651"/>
      <c r="BN335" s="638"/>
      <c r="BO335" s="670"/>
      <c r="BP335" s="675"/>
      <c r="BQ335" s="675"/>
      <c r="BR335" s="675"/>
      <c r="BS335" s="675"/>
      <c r="BT335" s="675"/>
      <c r="BU335" s="676"/>
      <c r="BV335" s="1377">
        <f t="shared" si="24"/>
        <v>0</v>
      </c>
    </row>
    <row r="336" spans="3:74" s="1092" customFormat="1" ht="36" customHeight="1">
      <c r="C336" s="1091"/>
      <c r="D336" s="233"/>
      <c r="E336" s="216"/>
      <c r="F336" s="1331"/>
      <c r="G336" s="217"/>
      <c r="H336" s="218"/>
      <c r="I336" s="736"/>
      <c r="J336" s="737"/>
      <c r="K336" s="1297"/>
      <c r="L336" s="1273"/>
      <c r="M336" s="1276"/>
      <c r="N336" s="832"/>
      <c r="O336" s="871"/>
      <c r="P336" s="872"/>
      <c r="Q336" s="219"/>
      <c r="R336" s="220"/>
      <c r="S336" s="660"/>
      <c r="T336" s="226">
        <v>0</v>
      </c>
      <c r="U336" s="1305">
        <v>0</v>
      </c>
      <c r="V336" s="1375">
        <f t="shared" si="22"/>
        <v>0</v>
      </c>
      <c r="W336" s="220"/>
      <c r="X336" s="684"/>
      <c r="Y336" s="738"/>
      <c r="Z336" s="221"/>
      <c r="AA336" s="221"/>
      <c r="AB336" s="862"/>
      <c r="AC336" s="222"/>
      <c r="AD336" s="1288"/>
      <c r="AE336" s="1300"/>
      <c r="AF336" s="1290"/>
      <c r="AG336" s="1291"/>
      <c r="AH336" s="232"/>
      <c r="AI336" s="224"/>
      <c r="AJ336" s="368"/>
      <c r="AK336" s="225"/>
      <c r="AL336" s="226">
        <v>0</v>
      </c>
      <c r="AM336" s="1326">
        <v>0</v>
      </c>
      <c r="AN336" s="1376">
        <f t="shared" si="23"/>
        <v>0</v>
      </c>
      <c r="AO336" s="733"/>
      <c r="AP336" s="586"/>
      <c r="AQ336" s="1249"/>
      <c r="AR336" s="1427"/>
      <c r="AS336" s="1428"/>
      <c r="AT336" s="1429"/>
      <c r="AU336" s="227"/>
      <c r="AV336" s="1430"/>
      <c r="AW336" s="1431"/>
      <c r="AX336" s="1432"/>
      <c r="AY336" s="235"/>
      <c r="AZ336" s="236"/>
      <c r="BA336" s="230"/>
      <c r="BB336" s="231"/>
      <c r="BC336" s="659"/>
      <c r="BD336" s="230"/>
      <c r="BE336" s="231"/>
      <c r="BF336" s="573"/>
      <c r="BG336" s="651"/>
      <c r="BH336" s="573"/>
      <c r="BI336" s="651"/>
      <c r="BJ336" s="573"/>
      <c r="BK336" s="651"/>
      <c r="BL336" s="573"/>
      <c r="BM336" s="651"/>
      <c r="BN336" s="638"/>
      <c r="BO336" s="670"/>
      <c r="BP336" s="675"/>
      <c r="BQ336" s="675"/>
      <c r="BR336" s="675"/>
      <c r="BS336" s="675"/>
      <c r="BT336" s="675"/>
      <c r="BU336" s="676"/>
      <c r="BV336" s="1377">
        <f t="shared" si="24"/>
        <v>0</v>
      </c>
    </row>
    <row r="337" spans="3:74" s="1092" customFormat="1" ht="36" customHeight="1">
      <c r="C337" s="1091"/>
      <c r="D337" s="233"/>
      <c r="E337" s="216"/>
      <c r="F337" s="1331"/>
      <c r="G337" s="217"/>
      <c r="H337" s="218"/>
      <c r="I337" s="736"/>
      <c r="J337" s="737"/>
      <c r="K337" s="1297"/>
      <c r="L337" s="1273"/>
      <c r="M337" s="1276"/>
      <c r="N337" s="832"/>
      <c r="O337" s="871"/>
      <c r="P337" s="872"/>
      <c r="Q337" s="219"/>
      <c r="R337" s="220"/>
      <c r="S337" s="660"/>
      <c r="T337" s="226">
        <v>0</v>
      </c>
      <c r="U337" s="1305">
        <v>0</v>
      </c>
      <c r="V337" s="1375">
        <f t="shared" si="22"/>
        <v>0</v>
      </c>
      <c r="W337" s="220"/>
      <c r="X337" s="684"/>
      <c r="Y337" s="738"/>
      <c r="Z337" s="221"/>
      <c r="AA337" s="221"/>
      <c r="AB337" s="862"/>
      <c r="AC337" s="222"/>
      <c r="AD337" s="1288"/>
      <c r="AE337" s="1300"/>
      <c r="AF337" s="1290"/>
      <c r="AG337" s="1291"/>
      <c r="AH337" s="232"/>
      <c r="AI337" s="224"/>
      <c r="AJ337" s="368"/>
      <c r="AK337" s="225"/>
      <c r="AL337" s="226">
        <v>0</v>
      </c>
      <c r="AM337" s="1326">
        <v>0</v>
      </c>
      <c r="AN337" s="1376">
        <f t="shared" si="23"/>
        <v>0</v>
      </c>
      <c r="AO337" s="733"/>
      <c r="AP337" s="586"/>
      <c r="AQ337" s="1249"/>
      <c r="AR337" s="1427"/>
      <c r="AS337" s="1428"/>
      <c r="AT337" s="1429"/>
      <c r="AU337" s="227"/>
      <c r="AV337" s="1430"/>
      <c r="AW337" s="1431"/>
      <c r="AX337" s="1432"/>
      <c r="AY337" s="235"/>
      <c r="AZ337" s="236"/>
      <c r="BA337" s="230"/>
      <c r="BB337" s="231"/>
      <c r="BC337" s="659"/>
      <c r="BD337" s="230"/>
      <c r="BE337" s="231"/>
      <c r="BF337" s="573"/>
      <c r="BG337" s="651"/>
      <c r="BH337" s="573"/>
      <c r="BI337" s="651"/>
      <c r="BJ337" s="573"/>
      <c r="BK337" s="651"/>
      <c r="BL337" s="573"/>
      <c r="BM337" s="651"/>
      <c r="BN337" s="638"/>
      <c r="BO337" s="670"/>
      <c r="BP337" s="675"/>
      <c r="BQ337" s="675"/>
      <c r="BR337" s="675"/>
      <c r="BS337" s="675"/>
      <c r="BT337" s="675"/>
      <c r="BU337" s="676"/>
      <c r="BV337" s="1377">
        <f t="shared" si="24"/>
        <v>0</v>
      </c>
    </row>
    <row r="338" spans="3:74" s="1092" customFormat="1" ht="36" customHeight="1">
      <c r="C338" s="1091"/>
      <c r="D338" s="233"/>
      <c r="E338" s="216"/>
      <c r="F338" s="1331"/>
      <c r="G338" s="217"/>
      <c r="H338" s="218"/>
      <c r="I338" s="736"/>
      <c r="J338" s="737"/>
      <c r="K338" s="1297"/>
      <c r="L338" s="1273"/>
      <c r="M338" s="1276"/>
      <c r="N338" s="832"/>
      <c r="O338" s="871"/>
      <c r="P338" s="872"/>
      <c r="Q338" s="219"/>
      <c r="R338" s="220"/>
      <c r="S338" s="660"/>
      <c r="T338" s="226">
        <v>0</v>
      </c>
      <c r="U338" s="1305">
        <v>0</v>
      </c>
      <c r="V338" s="1375">
        <f t="shared" si="22"/>
        <v>0</v>
      </c>
      <c r="W338" s="220"/>
      <c r="X338" s="684"/>
      <c r="Y338" s="738"/>
      <c r="Z338" s="221"/>
      <c r="AA338" s="221"/>
      <c r="AB338" s="862"/>
      <c r="AC338" s="222"/>
      <c r="AD338" s="1288"/>
      <c r="AE338" s="1300"/>
      <c r="AF338" s="1290"/>
      <c r="AG338" s="1291"/>
      <c r="AH338" s="232"/>
      <c r="AI338" s="224"/>
      <c r="AJ338" s="368"/>
      <c r="AK338" s="225"/>
      <c r="AL338" s="226">
        <v>0</v>
      </c>
      <c r="AM338" s="1326">
        <v>0</v>
      </c>
      <c r="AN338" s="1376">
        <f t="shared" si="23"/>
        <v>0</v>
      </c>
      <c r="AO338" s="733"/>
      <c r="AP338" s="586"/>
      <c r="AQ338" s="1249"/>
      <c r="AR338" s="1427"/>
      <c r="AS338" s="1428"/>
      <c r="AT338" s="1429"/>
      <c r="AU338" s="227"/>
      <c r="AV338" s="1430"/>
      <c r="AW338" s="1431"/>
      <c r="AX338" s="1432"/>
      <c r="AY338" s="235"/>
      <c r="AZ338" s="236"/>
      <c r="BA338" s="230"/>
      <c r="BB338" s="231"/>
      <c r="BC338" s="659"/>
      <c r="BD338" s="230"/>
      <c r="BE338" s="231"/>
      <c r="BF338" s="573"/>
      <c r="BG338" s="651"/>
      <c r="BH338" s="573"/>
      <c r="BI338" s="651"/>
      <c r="BJ338" s="573"/>
      <c r="BK338" s="651"/>
      <c r="BL338" s="573"/>
      <c r="BM338" s="651"/>
      <c r="BN338" s="638"/>
      <c r="BO338" s="670"/>
      <c r="BP338" s="675"/>
      <c r="BQ338" s="675"/>
      <c r="BR338" s="675"/>
      <c r="BS338" s="675"/>
      <c r="BT338" s="675"/>
      <c r="BU338" s="676"/>
      <c r="BV338" s="1377">
        <f t="shared" si="24"/>
        <v>0</v>
      </c>
    </row>
    <row r="339" spans="3:74" s="1092" customFormat="1" ht="36" customHeight="1">
      <c r="C339" s="1091"/>
      <c r="D339" s="233"/>
      <c r="E339" s="216"/>
      <c r="F339" s="1331"/>
      <c r="G339" s="217"/>
      <c r="H339" s="218"/>
      <c r="I339" s="736"/>
      <c r="J339" s="737"/>
      <c r="K339" s="1297"/>
      <c r="L339" s="1273"/>
      <c r="M339" s="1276"/>
      <c r="N339" s="832"/>
      <c r="O339" s="871"/>
      <c r="P339" s="872"/>
      <c r="Q339" s="219"/>
      <c r="R339" s="220"/>
      <c r="S339" s="660"/>
      <c r="T339" s="226">
        <v>0</v>
      </c>
      <c r="U339" s="1305">
        <v>0</v>
      </c>
      <c r="V339" s="1375">
        <f t="shared" si="22"/>
        <v>0</v>
      </c>
      <c r="W339" s="220"/>
      <c r="X339" s="684"/>
      <c r="Y339" s="738"/>
      <c r="Z339" s="221"/>
      <c r="AA339" s="221"/>
      <c r="AB339" s="862"/>
      <c r="AC339" s="222"/>
      <c r="AD339" s="1288"/>
      <c r="AE339" s="1300"/>
      <c r="AF339" s="1290"/>
      <c r="AG339" s="1291"/>
      <c r="AH339" s="232"/>
      <c r="AI339" s="224"/>
      <c r="AJ339" s="368"/>
      <c r="AK339" s="225"/>
      <c r="AL339" s="226">
        <v>0</v>
      </c>
      <c r="AM339" s="1326">
        <v>0</v>
      </c>
      <c r="AN339" s="1376">
        <f t="shared" si="23"/>
        <v>0</v>
      </c>
      <c r="AO339" s="733"/>
      <c r="AP339" s="586"/>
      <c r="AQ339" s="1249"/>
      <c r="AR339" s="1427"/>
      <c r="AS339" s="1428"/>
      <c r="AT339" s="1429"/>
      <c r="AU339" s="227"/>
      <c r="AV339" s="1430"/>
      <c r="AW339" s="1431"/>
      <c r="AX339" s="1432"/>
      <c r="AY339" s="235"/>
      <c r="AZ339" s="236"/>
      <c r="BA339" s="230"/>
      <c r="BB339" s="231"/>
      <c r="BC339" s="659"/>
      <c r="BD339" s="230"/>
      <c r="BE339" s="231"/>
      <c r="BF339" s="573"/>
      <c r="BG339" s="651"/>
      <c r="BH339" s="573"/>
      <c r="BI339" s="651"/>
      <c r="BJ339" s="573"/>
      <c r="BK339" s="651"/>
      <c r="BL339" s="573"/>
      <c r="BM339" s="651"/>
      <c r="BN339" s="638"/>
      <c r="BO339" s="670"/>
      <c r="BP339" s="675"/>
      <c r="BQ339" s="675"/>
      <c r="BR339" s="675"/>
      <c r="BS339" s="675"/>
      <c r="BT339" s="675"/>
      <c r="BU339" s="676"/>
      <c r="BV339" s="1377">
        <f t="shared" si="24"/>
        <v>0</v>
      </c>
    </row>
    <row r="340" spans="3:74" s="1092" customFormat="1" ht="36" customHeight="1">
      <c r="C340" s="1091"/>
      <c r="D340" s="233"/>
      <c r="E340" s="216"/>
      <c r="F340" s="1331"/>
      <c r="G340" s="217"/>
      <c r="H340" s="218"/>
      <c r="I340" s="736"/>
      <c r="J340" s="737"/>
      <c r="K340" s="1297"/>
      <c r="L340" s="1273"/>
      <c r="M340" s="1276"/>
      <c r="N340" s="832"/>
      <c r="O340" s="871"/>
      <c r="P340" s="872"/>
      <c r="Q340" s="219"/>
      <c r="R340" s="220"/>
      <c r="S340" s="660"/>
      <c r="T340" s="226">
        <v>0</v>
      </c>
      <c r="U340" s="1305">
        <v>0</v>
      </c>
      <c r="V340" s="1375">
        <f t="shared" si="22"/>
        <v>0</v>
      </c>
      <c r="W340" s="220"/>
      <c r="X340" s="684"/>
      <c r="Y340" s="738"/>
      <c r="Z340" s="221"/>
      <c r="AA340" s="221"/>
      <c r="AB340" s="862"/>
      <c r="AC340" s="222"/>
      <c r="AD340" s="1288"/>
      <c r="AE340" s="1300"/>
      <c r="AF340" s="1290"/>
      <c r="AG340" s="1291"/>
      <c r="AH340" s="232"/>
      <c r="AI340" s="224"/>
      <c r="AJ340" s="368"/>
      <c r="AK340" s="225"/>
      <c r="AL340" s="226">
        <v>0</v>
      </c>
      <c r="AM340" s="1326">
        <v>0</v>
      </c>
      <c r="AN340" s="1376">
        <f t="shared" si="23"/>
        <v>0</v>
      </c>
      <c r="AO340" s="733"/>
      <c r="AP340" s="586"/>
      <c r="AQ340" s="1249"/>
      <c r="AR340" s="1427"/>
      <c r="AS340" s="1428"/>
      <c r="AT340" s="1429"/>
      <c r="AU340" s="227"/>
      <c r="AV340" s="1430"/>
      <c r="AW340" s="1431"/>
      <c r="AX340" s="1432"/>
      <c r="AY340" s="235"/>
      <c r="AZ340" s="236"/>
      <c r="BA340" s="230"/>
      <c r="BB340" s="231"/>
      <c r="BC340" s="659"/>
      <c r="BD340" s="230"/>
      <c r="BE340" s="231"/>
      <c r="BF340" s="573"/>
      <c r="BG340" s="651"/>
      <c r="BH340" s="573"/>
      <c r="BI340" s="651"/>
      <c r="BJ340" s="573"/>
      <c r="BK340" s="651"/>
      <c r="BL340" s="573"/>
      <c r="BM340" s="651"/>
      <c r="BN340" s="638"/>
      <c r="BO340" s="670"/>
      <c r="BP340" s="675"/>
      <c r="BQ340" s="675"/>
      <c r="BR340" s="675"/>
      <c r="BS340" s="675"/>
      <c r="BT340" s="675"/>
      <c r="BU340" s="676"/>
      <c r="BV340" s="1377">
        <f t="shared" si="24"/>
        <v>0</v>
      </c>
    </row>
    <row r="341" spans="3:74" s="1092" customFormat="1" ht="36" customHeight="1">
      <c r="C341" s="1091"/>
      <c r="D341" s="233"/>
      <c r="E341" s="216"/>
      <c r="F341" s="1331"/>
      <c r="G341" s="217"/>
      <c r="H341" s="218"/>
      <c r="I341" s="736"/>
      <c r="J341" s="737"/>
      <c r="K341" s="1297"/>
      <c r="L341" s="1273"/>
      <c r="M341" s="1276"/>
      <c r="N341" s="832"/>
      <c r="O341" s="871"/>
      <c r="P341" s="872"/>
      <c r="Q341" s="219"/>
      <c r="R341" s="220"/>
      <c r="S341" s="660"/>
      <c r="T341" s="226">
        <v>0</v>
      </c>
      <c r="U341" s="1305">
        <v>0</v>
      </c>
      <c r="V341" s="1375">
        <f t="shared" si="22"/>
        <v>0</v>
      </c>
      <c r="W341" s="220"/>
      <c r="X341" s="684"/>
      <c r="Y341" s="738"/>
      <c r="Z341" s="221"/>
      <c r="AA341" s="221"/>
      <c r="AB341" s="862"/>
      <c r="AC341" s="222"/>
      <c r="AD341" s="1288"/>
      <c r="AE341" s="1300"/>
      <c r="AF341" s="1290"/>
      <c r="AG341" s="1291"/>
      <c r="AH341" s="232"/>
      <c r="AI341" s="224"/>
      <c r="AJ341" s="368"/>
      <c r="AK341" s="225"/>
      <c r="AL341" s="226">
        <v>0</v>
      </c>
      <c r="AM341" s="1326">
        <v>0</v>
      </c>
      <c r="AN341" s="1376">
        <f t="shared" si="23"/>
        <v>0</v>
      </c>
      <c r="AO341" s="733"/>
      <c r="AP341" s="586"/>
      <c r="AQ341" s="1249"/>
      <c r="AR341" s="1427"/>
      <c r="AS341" s="1428"/>
      <c r="AT341" s="1429"/>
      <c r="AU341" s="227"/>
      <c r="AV341" s="1430"/>
      <c r="AW341" s="1431"/>
      <c r="AX341" s="1432"/>
      <c r="AY341" s="235"/>
      <c r="AZ341" s="236"/>
      <c r="BA341" s="230"/>
      <c r="BB341" s="231"/>
      <c r="BC341" s="659"/>
      <c r="BD341" s="230"/>
      <c r="BE341" s="231"/>
      <c r="BF341" s="573"/>
      <c r="BG341" s="651"/>
      <c r="BH341" s="573"/>
      <c r="BI341" s="651"/>
      <c r="BJ341" s="573"/>
      <c r="BK341" s="651"/>
      <c r="BL341" s="573"/>
      <c r="BM341" s="651"/>
      <c r="BN341" s="638"/>
      <c r="BO341" s="670"/>
      <c r="BP341" s="675"/>
      <c r="BQ341" s="675"/>
      <c r="BR341" s="675"/>
      <c r="BS341" s="675"/>
      <c r="BT341" s="675"/>
      <c r="BU341" s="676"/>
      <c r="BV341" s="1377">
        <f t="shared" si="24"/>
        <v>0</v>
      </c>
    </row>
    <row r="342" spans="3:74" s="1092" customFormat="1" ht="36" customHeight="1">
      <c r="C342" s="1091"/>
      <c r="D342" s="233"/>
      <c r="E342" s="216"/>
      <c r="F342" s="1331"/>
      <c r="G342" s="217"/>
      <c r="H342" s="218"/>
      <c r="I342" s="736"/>
      <c r="J342" s="737"/>
      <c r="K342" s="1297"/>
      <c r="L342" s="1273"/>
      <c r="M342" s="1276"/>
      <c r="N342" s="832"/>
      <c r="O342" s="871"/>
      <c r="P342" s="872"/>
      <c r="Q342" s="219"/>
      <c r="R342" s="220"/>
      <c r="S342" s="660"/>
      <c r="T342" s="226">
        <v>0</v>
      </c>
      <c r="U342" s="1305">
        <v>0</v>
      </c>
      <c r="V342" s="1375">
        <f t="shared" si="22"/>
        <v>0</v>
      </c>
      <c r="W342" s="220"/>
      <c r="X342" s="684"/>
      <c r="Y342" s="738"/>
      <c r="Z342" s="221"/>
      <c r="AA342" s="221"/>
      <c r="AB342" s="862"/>
      <c r="AC342" s="222"/>
      <c r="AD342" s="1288"/>
      <c r="AE342" s="1300"/>
      <c r="AF342" s="1290"/>
      <c r="AG342" s="1291"/>
      <c r="AH342" s="232"/>
      <c r="AI342" s="224"/>
      <c r="AJ342" s="368"/>
      <c r="AK342" s="225"/>
      <c r="AL342" s="226">
        <v>0</v>
      </c>
      <c r="AM342" s="1326">
        <v>0</v>
      </c>
      <c r="AN342" s="1376">
        <f t="shared" si="23"/>
        <v>0</v>
      </c>
      <c r="AO342" s="733"/>
      <c r="AP342" s="586"/>
      <c r="AQ342" s="1249"/>
      <c r="AR342" s="1427"/>
      <c r="AS342" s="1428"/>
      <c r="AT342" s="1429"/>
      <c r="AU342" s="227"/>
      <c r="AV342" s="1430"/>
      <c r="AW342" s="1431"/>
      <c r="AX342" s="1432"/>
      <c r="AY342" s="235"/>
      <c r="AZ342" s="236"/>
      <c r="BA342" s="230"/>
      <c r="BB342" s="231"/>
      <c r="BC342" s="659"/>
      <c r="BD342" s="230"/>
      <c r="BE342" s="231"/>
      <c r="BF342" s="573"/>
      <c r="BG342" s="651"/>
      <c r="BH342" s="573"/>
      <c r="BI342" s="651"/>
      <c r="BJ342" s="573"/>
      <c r="BK342" s="651"/>
      <c r="BL342" s="573"/>
      <c r="BM342" s="651"/>
      <c r="BN342" s="638"/>
      <c r="BO342" s="670"/>
      <c r="BP342" s="675"/>
      <c r="BQ342" s="675"/>
      <c r="BR342" s="675"/>
      <c r="BS342" s="675"/>
      <c r="BT342" s="675"/>
      <c r="BU342" s="676"/>
      <c r="BV342" s="1377">
        <f t="shared" si="24"/>
        <v>0</v>
      </c>
    </row>
    <row r="343" spans="3:74" s="1092" customFormat="1" ht="36" customHeight="1">
      <c r="C343" s="1091"/>
      <c r="D343" s="233"/>
      <c r="E343" s="216"/>
      <c r="F343" s="1331"/>
      <c r="G343" s="217"/>
      <c r="H343" s="218"/>
      <c r="I343" s="736"/>
      <c r="J343" s="737"/>
      <c r="K343" s="1297"/>
      <c r="L343" s="1273"/>
      <c r="M343" s="1276"/>
      <c r="N343" s="832"/>
      <c r="O343" s="871"/>
      <c r="P343" s="872"/>
      <c r="Q343" s="219"/>
      <c r="R343" s="220"/>
      <c r="S343" s="660"/>
      <c r="T343" s="226">
        <v>0</v>
      </c>
      <c r="U343" s="1305">
        <v>0</v>
      </c>
      <c r="V343" s="1375">
        <f t="shared" si="22"/>
        <v>0</v>
      </c>
      <c r="W343" s="220"/>
      <c r="X343" s="684"/>
      <c r="Y343" s="738"/>
      <c r="Z343" s="221"/>
      <c r="AA343" s="221"/>
      <c r="AB343" s="862"/>
      <c r="AC343" s="222"/>
      <c r="AD343" s="1288"/>
      <c r="AE343" s="1300"/>
      <c r="AF343" s="1290"/>
      <c r="AG343" s="1291"/>
      <c r="AH343" s="232"/>
      <c r="AI343" s="224"/>
      <c r="AJ343" s="368"/>
      <c r="AK343" s="225"/>
      <c r="AL343" s="226">
        <v>0</v>
      </c>
      <c r="AM343" s="1326">
        <v>0</v>
      </c>
      <c r="AN343" s="1376">
        <f t="shared" si="23"/>
        <v>0</v>
      </c>
      <c r="AO343" s="733"/>
      <c r="AP343" s="586"/>
      <c r="AQ343" s="1249"/>
      <c r="AR343" s="1427"/>
      <c r="AS343" s="1428"/>
      <c r="AT343" s="1429"/>
      <c r="AU343" s="227"/>
      <c r="AV343" s="1430"/>
      <c r="AW343" s="1431"/>
      <c r="AX343" s="1432"/>
      <c r="AY343" s="235"/>
      <c r="AZ343" s="236"/>
      <c r="BA343" s="230"/>
      <c r="BB343" s="231"/>
      <c r="BC343" s="659"/>
      <c r="BD343" s="230"/>
      <c r="BE343" s="231"/>
      <c r="BF343" s="573"/>
      <c r="BG343" s="651"/>
      <c r="BH343" s="573"/>
      <c r="BI343" s="651"/>
      <c r="BJ343" s="573"/>
      <c r="BK343" s="651"/>
      <c r="BL343" s="573"/>
      <c r="BM343" s="651"/>
      <c r="BN343" s="638"/>
      <c r="BO343" s="670"/>
      <c r="BP343" s="675"/>
      <c r="BQ343" s="675"/>
      <c r="BR343" s="675"/>
      <c r="BS343" s="675"/>
      <c r="BT343" s="675"/>
      <c r="BU343" s="676"/>
      <c r="BV343" s="1377">
        <f t="shared" si="24"/>
        <v>0</v>
      </c>
    </row>
    <row r="344" spans="3:74" s="1092" customFormat="1" ht="36" customHeight="1">
      <c r="C344" s="1091"/>
      <c r="D344" s="233"/>
      <c r="E344" s="216"/>
      <c r="F344" s="1331"/>
      <c r="G344" s="217"/>
      <c r="H344" s="218"/>
      <c r="I344" s="736"/>
      <c r="J344" s="737"/>
      <c r="K344" s="1297"/>
      <c r="L344" s="1273"/>
      <c r="M344" s="1276"/>
      <c r="N344" s="832"/>
      <c r="O344" s="871"/>
      <c r="P344" s="872"/>
      <c r="Q344" s="219"/>
      <c r="R344" s="220"/>
      <c r="S344" s="660"/>
      <c r="T344" s="226">
        <v>0</v>
      </c>
      <c r="U344" s="1305">
        <v>0</v>
      </c>
      <c r="V344" s="1375">
        <f t="shared" si="22"/>
        <v>0</v>
      </c>
      <c r="W344" s="220"/>
      <c r="X344" s="684"/>
      <c r="Y344" s="738"/>
      <c r="Z344" s="221"/>
      <c r="AA344" s="221"/>
      <c r="AB344" s="862"/>
      <c r="AC344" s="222"/>
      <c r="AD344" s="1288"/>
      <c r="AE344" s="1300"/>
      <c r="AF344" s="1290"/>
      <c r="AG344" s="1291"/>
      <c r="AH344" s="232"/>
      <c r="AI344" s="224"/>
      <c r="AJ344" s="368"/>
      <c r="AK344" s="225"/>
      <c r="AL344" s="226">
        <v>0</v>
      </c>
      <c r="AM344" s="1326">
        <v>0</v>
      </c>
      <c r="AN344" s="1376">
        <f t="shared" si="23"/>
        <v>0</v>
      </c>
      <c r="AO344" s="733"/>
      <c r="AP344" s="586"/>
      <c r="AQ344" s="1249"/>
      <c r="AR344" s="1427"/>
      <c r="AS344" s="1428"/>
      <c r="AT344" s="1429"/>
      <c r="AU344" s="227"/>
      <c r="AV344" s="1430"/>
      <c r="AW344" s="1431"/>
      <c r="AX344" s="1432"/>
      <c r="AY344" s="235"/>
      <c r="AZ344" s="236"/>
      <c r="BA344" s="230"/>
      <c r="BB344" s="231"/>
      <c r="BC344" s="659"/>
      <c r="BD344" s="230"/>
      <c r="BE344" s="231"/>
      <c r="BF344" s="573"/>
      <c r="BG344" s="651"/>
      <c r="BH344" s="573"/>
      <c r="BI344" s="651"/>
      <c r="BJ344" s="573"/>
      <c r="BK344" s="651"/>
      <c r="BL344" s="573"/>
      <c r="BM344" s="651"/>
      <c r="BN344" s="638"/>
      <c r="BO344" s="670"/>
      <c r="BP344" s="675"/>
      <c r="BQ344" s="675"/>
      <c r="BR344" s="675"/>
      <c r="BS344" s="675"/>
      <c r="BT344" s="675"/>
      <c r="BU344" s="676"/>
      <c r="BV344" s="1377">
        <f t="shared" si="24"/>
        <v>0</v>
      </c>
    </row>
    <row r="345" spans="3:74" s="1092" customFormat="1" ht="36" customHeight="1">
      <c r="C345" s="1091"/>
      <c r="D345" s="233"/>
      <c r="E345" s="216"/>
      <c r="F345" s="1331"/>
      <c r="G345" s="217"/>
      <c r="H345" s="218"/>
      <c r="I345" s="736"/>
      <c r="J345" s="737"/>
      <c r="K345" s="1297"/>
      <c r="L345" s="1273"/>
      <c r="M345" s="1276"/>
      <c r="N345" s="832"/>
      <c r="O345" s="871"/>
      <c r="P345" s="872"/>
      <c r="Q345" s="219"/>
      <c r="R345" s="220"/>
      <c r="S345" s="660"/>
      <c r="T345" s="226">
        <v>0</v>
      </c>
      <c r="U345" s="1305">
        <v>0</v>
      </c>
      <c r="V345" s="1375">
        <f t="shared" si="22"/>
        <v>0</v>
      </c>
      <c r="W345" s="220"/>
      <c r="X345" s="684"/>
      <c r="Y345" s="738"/>
      <c r="Z345" s="221"/>
      <c r="AA345" s="221"/>
      <c r="AB345" s="862"/>
      <c r="AC345" s="222"/>
      <c r="AD345" s="1288"/>
      <c r="AE345" s="1300"/>
      <c r="AF345" s="1290"/>
      <c r="AG345" s="1291"/>
      <c r="AH345" s="232"/>
      <c r="AI345" s="224"/>
      <c r="AJ345" s="368"/>
      <c r="AK345" s="225"/>
      <c r="AL345" s="226">
        <v>0</v>
      </c>
      <c r="AM345" s="1326">
        <v>0</v>
      </c>
      <c r="AN345" s="1376">
        <f t="shared" si="23"/>
        <v>0</v>
      </c>
      <c r="AO345" s="733"/>
      <c r="AP345" s="586"/>
      <c r="AQ345" s="1249"/>
      <c r="AR345" s="1427"/>
      <c r="AS345" s="1428"/>
      <c r="AT345" s="1429"/>
      <c r="AU345" s="227"/>
      <c r="AV345" s="1430"/>
      <c r="AW345" s="1431"/>
      <c r="AX345" s="1432"/>
      <c r="AY345" s="235"/>
      <c r="AZ345" s="236"/>
      <c r="BA345" s="230"/>
      <c r="BB345" s="231"/>
      <c r="BC345" s="659"/>
      <c r="BD345" s="230"/>
      <c r="BE345" s="231"/>
      <c r="BF345" s="573"/>
      <c r="BG345" s="651"/>
      <c r="BH345" s="573"/>
      <c r="BI345" s="651"/>
      <c r="BJ345" s="573"/>
      <c r="BK345" s="651"/>
      <c r="BL345" s="573"/>
      <c r="BM345" s="651"/>
      <c r="BN345" s="638"/>
      <c r="BO345" s="670"/>
      <c r="BP345" s="675"/>
      <c r="BQ345" s="675"/>
      <c r="BR345" s="675"/>
      <c r="BS345" s="675"/>
      <c r="BT345" s="675"/>
      <c r="BU345" s="676"/>
      <c r="BV345" s="1377">
        <f t="shared" si="24"/>
        <v>0</v>
      </c>
    </row>
    <row r="346" spans="3:74" s="1092" customFormat="1" ht="36" customHeight="1">
      <c r="C346" s="1091"/>
      <c r="D346" s="233"/>
      <c r="E346" s="216"/>
      <c r="F346" s="1331"/>
      <c r="G346" s="217"/>
      <c r="H346" s="218"/>
      <c r="I346" s="736"/>
      <c r="J346" s="737"/>
      <c r="K346" s="1297"/>
      <c r="L346" s="1273"/>
      <c r="M346" s="1276"/>
      <c r="N346" s="832"/>
      <c r="O346" s="871"/>
      <c r="P346" s="872"/>
      <c r="Q346" s="219"/>
      <c r="R346" s="220"/>
      <c r="S346" s="660"/>
      <c r="T346" s="226">
        <v>0</v>
      </c>
      <c r="U346" s="1305">
        <v>0</v>
      </c>
      <c r="V346" s="1375">
        <f t="shared" si="22"/>
        <v>0</v>
      </c>
      <c r="W346" s="220"/>
      <c r="X346" s="684"/>
      <c r="Y346" s="738"/>
      <c r="Z346" s="221"/>
      <c r="AA346" s="221"/>
      <c r="AB346" s="862"/>
      <c r="AC346" s="222"/>
      <c r="AD346" s="1288"/>
      <c r="AE346" s="1300"/>
      <c r="AF346" s="1290"/>
      <c r="AG346" s="1291"/>
      <c r="AH346" s="232"/>
      <c r="AI346" s="224"/>
      <c r="AJ346" s="368"/>
      <c r="AK346" s="225"/>
      <c r="AL346" s="226">
        <v>0</v>
      </c>
      <c r="AM346" s="1326">
        <v>0</v>
      </c>
      <c r="AN346" s="1376">
        <f t="shared" si="23"/>
        <v>0</v>
      </c>
      <c r="AO346" s="733"/>
      <c r="AP346" s="586"/>
      <c r="AQ346" s="1249"/>
      <c r="AR346" s="1427"/>
      <c r="AS346" s="1428"/>
      <c r="AT346" s="1429"/>
      <c r="AU346" s="227"/>
      <c r="AV346" s="1430"/>
      <c r="AW346" s="1431"/>
      <c r="AX346" s="1432"/>
      <c r="AY346" s="235"/>
      <c r="AZ346" s="236"/>
      <c r="BA346" s="230"/>
      <c r="BB346" s="231"/>
      <c r="BC346" s="659"/>
      <c r="BD346" s="230"/>
      <c r="BE346" s="231"/>
      <c r="BF346" s="573"/>
      <c r="BG346" s="651"/>
      <c r="BH346" s="573"/>
      <c r="BI346" s="651"/>
      <c r="BJ346" s="573"/>
      <c r="BK346" s="651"/>
      <c r="BL346" s="573"/>
      <c r="BM346" s="651"/>
      <c r="BN346" s="638"/>
      <c r="BO346" s="670"/>
      <c r="BP346" s="675"/>
      <c r="BQ346" s="675"/>
      <c r="BR346" s="675"/>
      <c r="BS346" s="675"/>
      <c r="BT346" s="675"/>
      <c r="BU346" s="676"/>
      <c r="BV346" s="1377">
        <f t="shared" si="24"/>
        <v>0</v>
      </c>
    </row>
    <row r="347" spans="3:74" s="1092" customFormat="1" ht="36" customHeight="1">
      <c r="C347" s="1091"/>
      <c r="D347" s="233"/>
      <c r="E347" s="216"/>
      <c r="F347" s="1331"/>
      <c r="G347" s="217"/>
      <c r="H347" s="218"/>
      <c r="I347" s="736"/>
      <c r="J347" s="737"/>
      <c r="K347" s="1297"/>
      <c r="L347" s="1273"/>
      <c r="M347" s="1276"/>
      <c r="N347" s="832"/>
      <c r="O347" s="871"/>
      <c r="P347" s="872"/>
      <c r="Q347" s="219"/>
      <c r="R347" s="220"/>
      <c r="S347" s="660"/>
      <c r="T347" s="226">
        <v>0</v>
      </c>
      <c r="U347" s="1305">
        <v>0</v>
      </c>
      <c r="V347" s="1375">
        <f t="shared" si="22"/>
        <v>0</v>
      </c>
      <c r="W347" s="220"/>
      <c r="X347" s="684"/>
      <c r="Y347" s="738"/>
      <c r="Z347" s="221"/>
      <c r="AA347" s="221"/>
      <c r="AB347" s="862"/>
      <c r="AC347" s="222"/>
      <c r="AD347" s="1288"/>
      <c r="AE347" s="1300"/>
      <c r="AF347" s="1290"/>
      <c r="AG347" s="1291"/>
      <c r="AH347" s="232"/>
      <c r="AI347" s="224"/>
      <c r="AJ347" s="368"/>
      <c r="AK347" s="225"/>
      <c r="AL347" s="226">
        <v>0</v>
      </c>
      <c r="AM347" s="1326">
        <v>0</v>
      </c>
      <c r="AN347" s="1376">
        <f t="shared" si="23"/>
        <v>0</v>
      </c>
      <c r="AO347" s="733"/>
      <c r="AP347" s="586"/>
      <c r="AQ347" s="1249"/>
      <c r="AR347" s="1427"/>
      <c r="AS347" s="1428"/>
      <c r="AT347" s="1429"/>
      <c r="AU347" s="227"/>
      <c r="AV347" s="1430"/>
      <c r="AW347" s="1431"/>
      <c r="AX347" s="1432"/>
      <c r="AY347" s="235"/>
      <c r="AZ347" s="236"/>
      <c r="BA347" s="230"/>
      <c r="BB347" s="231"/>
      <c r="BC347" s="659"/>
      <c r="BD347" s="230"/>
      <c r="BE347" s="231"/>
      <c r="BF347" s="573"/>
      <c r="BG347" s="651"/>
      <c r="BH347" s="573"/>
      <c r="BI347" s="651"/>
      <c r="BJ347" s="573"/>
      <c r="BK347" s="651"/>
      <c r="BL347" s="573"/>
      <c r="BM347" s="651"/>
      <c r="BN347" s="638"/>
      <c r="BO347" s="670"/>
      <c r="BP347" s="675"/>
      <c r="BQ347" s="675"/>
      <c r="BR347" s="675"/>
      <c r="BS347" s="675"/>
      <c r="BT347" s="675"/>
      <c r="BU347" s="676"/>
      <c r="BV347" s="1377">
        <f t="shared" si="24"/>
        <v>0</v>
      </c>
    </row>
    <row r="348" spans="3:74" s="1092" customFormat="1" ht="36" customHeight="1">
      <c r="C348" s="1091"/>
      <c r="D348" s="233"/>
      <c r="E348" s="216"/>
      <c r="F348" s="1331"/>
      <c r="G348" s="217"/>
      <c r="H348" s="218"/>
      <c r="I348" s="736"/>
      <c r="J348" s="737"/>
      <c r="K348" s="1297"/>
      <c r="L348" s="1273"/>
      <c r="M348" s="1276"/>
      <c r="N348" s="832"/>
      <c r="O348" s="871"/>
      <c r="P348" s="872"/>
      <c r="Q348" s="219"/>
      <c r="R348" s="220"/>
      <c r="S348" s="660"/>
      <c r="T348" s="226">
        <v>0</v>
      </c>
      <c r="U348" s="1305">
        <v>0</v>
      </c>
      <c r="V348" s="1375">
        <f t="shared" si="22"/>
        <v>0</v>
      </c>
      <c r="W348" s="220"/>
      <c r="X348" s="684"/>
      <c r="Y348" s="738"/>
      <c r="Z348" s="221"/>
      <c r="AA348" s="221"/>
      <c r="AB348" s="862"/>
      <c r="AC348" s="222"/>
      <c r="AD348" s="1288"/>
      <c r="AE348" s="1300"/>
      <c r="AF348" s="1290"/>
      <c r="AG348" s="1291"/>
      <c r="AH348" s="232"/>
      <c r="AI348" s="224"/>
      <c r="AJ348" s="368"/>
      <c r="AK348" s="225"/>
      <c r="AL348" s="226">
        <v>0</v>
      </c>
      <c r="AM348" s="1326">
        <v>0</v>
      </c>
      <c r="AN348" s="1376">
        <f t="shared" si="23"/>
        <v>0</v>
      </c>
      <c r="AO348" s="733"/>
      <c r="AP348" s="586"/>
      <c r="AQ348" s="1249"/>
      <c r="AR348" s="1427"/>
      <c r="AS348" s="1428"/>
      <c r="AT348" s="1429"/>
      <c r="AU348" s="227"/>
      <c r="AV348" s="1430"/>
      <c r="AW348" s="1431"/>
      <c r="AX348" s="1432"/>
      <c r="AY348" s="235"/>
      <c r="AZ348" s="236"/>
      <c r="BA348" s="230"/>
      <c r="BB348" s="231"/>
      <c r="BC348" s="659"/>
      <c r="BD348" s="230"/>
      <c r="BE348" s="231"/>
      <c r="BF348" s="573"/>
      <c r="BG348" s="651"/>
      <c r="BH348" s="573"/>
      <c r="BI348" s="651"/>
      <c r="BJ348" s="573"/>
      <c r="BK348" s="651"/>
      <c r="BL348" s="573"/>
      <c r="BM348" s="651"/>
      <c r="BN348" s="638"/>
      <c r="BO348" s="670"/>
      <c r="BP348" s="675"/>
      <c r="BQ348" s="675"/>
      <c r="BR348" s="675"/>
      <c r="BS348" s="675"/>
      <c r="BT348" s="675"/>
      <c r="BU348" s="676"/>
      <c r="BV348" s="1377">
        <f t="shared" si="24"/>
        <v>0</v>
      </c>
    </row>
    <row r="349" spans="3:74" s="1092" customFormat="1" ht="36" customHeight="1">
      <c r="C349" s="1091"/>
      <c r="D349" s="233"/>
      <c r="E349" s="216"/>
      <c r="F349" s="1331"/>
      <c r="G349" s="217"/>
      <c r="H349" s="218"/>
      <c r="I349" s="736"/>
      <c r="J349" s="737"/>
      <c r="K349" s="1297"/>
      <c r="L349" s="1273"/>
      <c r="M349" s="1276"/>
      <c r="N349" s="832"/>
      <c r="O349" s="871"/>
      <c r="P349" s="872"/>
      <c r="Q349" s="219"/>
      <c r="R349" s="220"/>
      <c r="S349" s="660"/>
      <c r="T349" s="226">
        <v>0</v>
      </c>
      <c r="U349" s="1305">
        <v>0</v>
      </c>
      <c r="V349" s="1375">
        <f t="shared" si="22"/>
        <v>0</v>
      </c>
      <c r="W349" s="220"/>
      <c r="X349" s="684"/>
      <c r="Y349" s="738"/>
      <c r="Z349" s="221"/>
      <c r="AA349" s="221"/>
      <c r="AB349" s="862"/>
      <c r="AC349" s="222"/>
      <c r="AD349" s="1288"/>
      <c r="AE349" s="1300"/>
      <c r="AF349" s="1290"/>
      <c r="AG349" s="1291"/>
      <c r="AH349" s="232"/>
      <c r="AI349" s="224"/>
      <c r="AJ349" s="368"/>
      <c r="AK349" s="225"/>
      <c r="AL349" s="226">
        <v>0</v>
      </c>
      <c r="AM349" s="1326">
        <v>0</v>
      </c>
      <c r="AN349" s="1376">
        <f t="shared" si="23"/>
        <v>0</v>
      </c>
      <c r="AO349" s="733"/>
      <c r="AP349" s="586"/>
      <c r="AQ349" s="1249"/>
      <c r="AR349" s="1427"/>
      <c r="AS349" s="1428"/>
      <c r="AT349" s="1429"/>
      <c r="AU349" s="227"/>
      <c r="AV349" s="1430"/>
      <c r="AW349" s="1431"/>
      <c r="AX349" s="1432"/>
      <c r="AY349" s="235"/>
      <c r="AZ349" s="236"/>
      <c r="BA349" s="230"/>
      <c r="BB349" s="231"/>
      <c r="BC349" s="659"/>
      <c r="BD349" s="230"/>
      <c r="BE349" s="231"/>
      <c r="BF349" s="573"/>
      <c r="BG349" s="651"/>
      <c r="BH349" s="573"/>
      <c r="BI349" s="651"/>
      <c r="BJ349" s="573"/>
      <c r="BK349" s="651"/>
      <c r="BL349" s="573"/>
      <c r="BM349" s="651"/>
      <c r="BN349" s="638"/>
      <c r="BO349" s="670"/>
      <c r="BP349" s="675"/>
      <c r="BQ349" s="675"/>
      <c r="BR349" s="675"/>
      <c r="BS349" s="675"/>
      <c r="BT349" s="675"/>
      <c r="BU349" s="676"/>
      <c r="BV349" s="1377">
        <f t="shared" si="24"/>
        <v>0</v>
      </c>
    </row>
    <row r="350" spans="3:74" s="1092" customFormat="1" ht="36" customHeight="1">
      <c r="C350" s="1091"/>
      <c r="D350" s="233"/>
      <c r="E350" s="216"/>
      <c r="F350" s="1331"/>
      <c r="G350" s="217"/>
      <c r="H350" s="218"/>
      <c r="I350" s="736"/>
      <c r="J350" s="737"/>
      <c r="K350" s="1297"/>
      <c r="L350" s="1273"/>
      <c r="M350" s="1276"/>
      <c r="N350" s="832"/>
      <c r="O350" s="871"/>
      <c r="P350" s="872"/>
      <c r="Q350" s="219"/>
      <c r="R350" s="220"/>
      <c r="S350" s="660"/>
      <c r="T350" s="226">
        <v>0</v>
      </c>
      <c r="U350" s="1305">
        <v>0</v>
      </c>
      <c r="V350" s="1375">
        <f t="shared" si="22"/>
        <v>0</v>
      </c>
      <c r="W350" s="220"/>
      <c r="X350" s="684"/>
      <c r="Y350" s="738"/>
      <c r="Z350" s="221"/>
      <c r="AA350" s="221"/>
      <c r="AB350" s="862"/>
      <c r="AC350" s="222"/>
      <c r="AD350" s="1288"/>
      <c r="AE350" s="1300"/>
      <c r="AF350" s="1290"/>
      <c r="AG350" s="1291"/>
      <c r="AH350" s="232"/>
      <c r="AI350" s="224"/>
      <c r="AJ350" s="368"/>
      <c r="AK350" s="225"/>
      <c r="AL350" s="226">
        <v>0</v>
      </c>
      <c r="AM350" s="1326">
        <v>0</v>
      </c>
      <c r="AN350" s="1376">
        <f t="shared" si="23"/>
        <v>0</v>
      </c>
      <c r="AO350" s="733"/>
      <c r="AP350" s="586"/>
      <c r="AQ350" s="1249"/>
      <c r="AR350" s="1427"/>
      <c r="AS350" s="1428"/>
      <c r="AT350" s="1429"/>
      <c r="AU350" s="227"/>
      <c r="AV350" s="1430"/>
      <c r="AW350" s="1431"/>
      <c r="AX350" s="1432"/>
      <c r="AY350" s="235"/>
      <c r="AZ350" s="236"/>
      <c r="BA350" s="230"/>
      <c r="BB350" s="231"/>
      <c r="BC350" s="659"/>
      <c r="BD350" s="230"/>
      <c r="BE350" s="231"/>
      <c r="BF350" s="573"/>
      <c r="BG350" s="651"/>
      <c r="BH350" s="573"/>
      <c r="BI350" s="651"/>
      <c r="BJ350" s="573"/>
      <c r="BK350" s="651"/>
      <c r="BL350" s="573"/>
      <c r="BM350" s="651"/>
      <c r="BN350" s="638"/>
      <c r="BO350" s="670"/>
      <c r="BP350" s="675"/>
      <c r="BQ350" s="675"/>
      <c r="BR350" s="675"/>
      <c r="BS350" s="675"/>
      <c r="BT350" s="675"/>
      <c r="BU350" s="676"/>
      <c r="BV350" s="1377">
        <f t="shared" si="24"/>
        <v>0</v>
      </c>
    </row>
    <row r="351" spans="3:74" s="1092" customFormat="1" ht="36" customHeight="1">
      <c r="C351" s="1091"/>
      <c r="D351" s="233"/>
      <c r="E351" s="216"/>
      <c r="F351" s="1331"/>
      <c r="G351" s="217"/>
      <c r="H351" s="218"/>
      <c r="I351" s="736"/>
      <c r="J351" s="737"/>
      <c r="K351" s="1297"/>
      <c r="L351" s="1273"/>
      <c r="M351" s="1276"/>
      <c r="N351" s="832"/>
      <c r="O351" s="871"/>
      <c r="P351" s="872"/>
      <c r="Q351" s="219"/>
      <c r="R351" s="220"/>
      <c r="S351" s="660"/>
      <c r="T351" s="226">
        <v>0</v>
      </c>
      <c r="U351" s="1305">
        <v>0</v>
      </c>
      <c r="V351" s="1375">
        <f t="shared" si="22"/>
        <v>0</v>
      </c>
      <c r="W351" s="220"/>
      <c r="X351" s="684"/>
      <c r="Y351" s="738"/>
      <c r="Z351" s="221"/>
      <c r="AA351" s="221"/>
      <c r="AB351" s="862"/>
      <c r="AC351" s="222"/>
      <c r="AD351" s="1288"/>
      <c r="AE351" s="1300"/>
      <c r="AF351" s="1290"/>
      <c r="AG351" s="1291"/>
      <c r="AH351" s="232"/>
      <c r="AI351" s="224"/>
      <c r="AJ351" s="368"/>
      <c r="AK351" s="225"/>
      <c r="AL351" s="226">
        <v>0</v>
      </c>
      <c r="AM351" s="1326">
        <v>0</v>
      </c>
      <c r="AN351" s="1376">
        <f t="shared" si="23"/>
        <v>0</v>
      </c>
      <c r="AO351" s="733"/>
      <c r="AP351" s="586"/>
      <c r="AQ351" s="1249"/>
      <c r="AR351" s="1427"/>
      <c r="AS351" s="1428"/>
      <c r="AT351" s="1429"/>
      <c r="AU351" s="227"/>
      <c r="AV351" s="1430"/>
      <c r="AW351" s="1431"/>
      <c r="AX351" s="1432"/>
      <c r="AY351" s="235"/>
      <c r="AZ351" s="236"/>
      <c r="BA351" s="230"/>
      <c r="BB351" s="231"/>
      <c r="BC351" s="659"/>
      <c r="BD351" s="230"/>
      <c r="BE351" s="231"/>
      <c r="BF351" s="573"/>
      <c r="BG351" s="651"/>
      <c r="BH351" s="573"/>
      <c r="BI351" s="651"/>
      <c r="BJ351" s="573"/>
      <c r="BK351" s="651"/>
      <c r="BL351" s="573"/>
      <c r="BM351" s="651"/>
      <c r="BN351" s="638"/>
      <c r="BO351" s="670"/>
      <c r="BP351" s="675"/>
      <c r="BQ351" s="675"/>
      <c r="BR351" s="675"/>
      <c r="BS351" s="675"/>
      <c r="BT351" s="675"/>
      <c r="BU351" s="676"/>
      <c r="BV351" s="1377">
        <f t="shared" si="24"/>
        <v>0</v>
      </c>
    </row>
    <row r="352" spans="3:74" s="1092" customFormat="1" ht="36" customHeight="1">
      <c r="C352" s="1091"/>
      <c r="D352" s="233"/>
      <c r="E352" s="216"/>
      <c r="F352" s="1331"/>
      <c r="G352" s="217"/>
      <c r="H352" s="218"/>
      <c r="I352" s="736"/>
      <c r="J352" s="737"/>
      <c r="K352" s="1297"/>
      <c r="L352" s="1273"/>
      <c r="M352" s="1276"/>
      <c r="N352" s="832"/>
      <c r="O352" s="871"/>
      <c r="P352" s="872"/>
      <c r="Q352" s="219"/>
      <c r="R352" s="220"/>
      <c r="S352" s="660"/>
      <c r="T352" s="226">
        <v>0</v>
      </c>
      <c r="U352" s="1305">
        <v>0</v>
      </c>
      <c r="V352" s="1375">
        <f t="shared" si="22"/>
        <v>0</v>
      </c>
      <c r="W352" s="220"/>
      <c r="X352" s="684"/>
      <c r="Y352" s="738"/>
      <c r="Z352" s="221"/>
      <c r="AA352" s="221"/>
      <c r="AB352" s="862"/>
      <c r="AC352" s="222"/>
      <c r="AD352" s="1288"/>
      <c r="AE352" s="1300"/>
      <c r="AF352" s="1290"/>
      <c r="AG352" s="1291"/>
      <c r="AH352" s="232"/>
      <c r="AI352" s="224"/>
      <c r="AJ352" s="368"/>
      <c r="AK352" s="225"/>
      <c r="AL352" s="226">
        <v>0</v>
      </c>
      <c r="AM352" s="1326">
        <v>0</v>
      </c>
      <c r="AN352" s="1376">
        <f t="shared" si="23"/>
        <v>0</v>
      </c>
      <c r="AO352" s="733"/>
      <c r="AP352" s="586"/>
      <c r="AQ352" s="1249"/>
      <c r="AR352" s="1427"/>
      <c r="AS352" s="1428"/>
      <c r="AT352" s="1429"/>
      <c r="AU352" s="227"/>
      <c r="AV352" s="1430"/>
      <c r="AW352" s="1431"/>
      <c r="AX352" s="1432"/>
      <c r="AY352" s="235"/>
      <c r="AZ352" s="236"/>
      <c r="BA352" s="230"/>
      <c r="BB352" s="231"/>
      <c r="BC352" s="659"/>
      <c r="BD352" s="230"/>
      <c r="BE352" s="231"/>
      <c r="BF352" s="573"/>
      <c r="BG352" s="651"/>
      <c r="BH352" s="573"/>
      <c r="BI352" s="651"/>
      <c r="BJ352" s="573"/>
      <c r="BK352" s="651"/>
      <c r="BL352" s="573"/>
      <c r="BM352" s="651"/>
      <c r="BN352" s="638"/>
      <c r="BO352" s="670"/>
      <c r="BP352" s="675"/>
      <c r="BQ352" s="675"/>
      <c r="BR352" s="675"/>
      <c r="BS352" s="675"/>
      <c r="BT352" s="675"/>
      <c r="BU352" s="676"/>
      <c r="BV352" s="1377">
        <f t="shared" si="24"/>
        <v>0</v>
      </c>
    </row>
    <row r="353" spans="3:74" s="1092" customFormat="1" ht="36" customHeight="1">
      <c r="C353" s="1091"/>
      <c r="D353" s="233"/>
      <c r="E353" s="216"/>
      <c r="F353" s="1331"/>
      <c r="G353" s="217"/>
      <c r="H353" s="218"/>
      <c r="I353" s="736"/>
      <c r="J353" s="737"/>
      <c r="K353" s="1297"/>
      <c r="L353" s="1273"/>
      <c r="M353" s="1276"/>
      <c r="N353" s="832"/>
      <c r="O353" s="871"/>
      <c r="P353" s="872"/>
      <c r="Q353" s="219"/>
      <c r="R353" s="220"/>
      <c r="S353" s="660"/>
      <c r="T353" s="226">
        <v>0</v>
      </c>
      <c r="U353" s="1305">
        <v>0</v>
      </c>
      <c r="V353" s="1375">
        <f t="shared" si="22"/>
        <v>0</v>
      </c>
      <c r="W353" s="220"/>
      <c r="X353" s="684"/>
      <c r="Y353" s="738"/>
      <c r="Z353" s="221"/>
      <c r="AA353" s="221"/>
      <c r="AB353" s="862"/>
      <c r="AC353" s="222"/>
      <c r="AD353" s="1288"/>
      <c r="AE353" s="1300"/>
      <c r="AF353" s="1290"/>
      <c r="AG353" s="1291"/>
      <c r="AH353" s="232"/>
      <c r="AI353" s="224"/>
      <c r="AJ353" s="368"/>
      <c r="AK353" s="225"/>
      <c r="AL353" s="226">
        <v>0</v>
      </c>
      <c r="AM353" s="1326">
        <v>0</v>
      </c>
      <c r="AN353" s="1376">
        <f t="shared" si="23"/>
        <v>0</v>
      </c>
      <c r="AO353" s="733"/>
      <c r="AP353" s="586"/>
      <c r="AQ353" s="1249"/>
      <c r="AR353" s="1427"/>
      <c r="AS353" s="1428"/>
      <c r="AT353" s="1429"/>
      <c r="AU353" s="227"/>
      <c r="AV353" s="1430"/>
      <c r="AW353" s="1431"/>
      <c r="AX353" s="1432"/>
      <c r="AY353" s="235"/>
      <c r="AZ353" s="236"/>
      <c r="BA353" s="230"/>
      <c r="BB353" s="231"/>
      <c r="BC353" s="659"/>
      <c r="BD353" s="230"/>
      <c r="BE353" s="231"/>
      <c r="BF353" s="573"/>
      <c r="BG353" s="651"/>
      <c r="BH353" s="573"/>
      <c r="BI353" s="651"/>
      <c r="BJ353" s="573"/>
      <c r="BK353" s="651"/>
      <c r="BL353" s="573"/>
      <c r="BM353" s="651"/>
      <c r="BN353" s="638"/>
      <c r="BO353" s="670"/>
      <c r="BP353" s="675"/>
      <c r="BQ353" s="675"/>
      <c r="BR353" s="675"/>
      <c r="BS353" s="675"/>
      <c r="BT353" s="675"/>
      <c r="BU353" s="676"/>
      <c r="BV353" s="1377">
        <f t="shared" si="24"/>
        <v>0</v>
      </c>
    </row>
    <row r="354" spans="3:74" s="1092" customFormat="1" ht="36" customHeight="1">
      <c r="C354" s="1091"/>
      <c r="D354" s="233"/>
      <c r="E354" s="216"/>
      <c r="F354" s="1331"/>
      <c r="G354" s="217"/>
      <c r="H354" s="218"/>
      <c r="I354" s="736"/>
      <c r="J354" s="737"/>
      <c r="K354" s="1297"/>
      <c r="L354" s="1273"/>
      <c r="M354" s="1276"/>
      <c r="N354" s="832"/>
      <c r="O354" s="871"/>
      <c r="P354" s="872"/>
      <c r="Q354" s="219"/>
      <c r="R354" s="220"/>
      <c r="S354" s="660"/>
      <c r="T354" s="226">
        <v>0</v>
      </c>
      <c r="U354" s="1305">
        <v>0</v>
      </c>
      <c r="V354" s="1375">
        <f t="shared" si="22"/>
        <v>0</v>
      </c>
      <c r="W354" s="220"/>
      <c r="X354" s="684"/>
      <c r="Y354" s="738"/>
      <c r="Z354" s="221"/>
      <c r="AA354" s="221"/>
      <c r="AB354" s="862"/>
      <c r="AC354" s="222"/>
      <c r="AD354" s="1288"/>
      <c r="AE354" s="1300"/>
      <c r="AF354" s="1290"/>
      <c r="AG354" s="1291"/>
      <c r="AH354" s="232"/>
      <c r="AI354" s="224"/>
      <c r="AJ354" s="368"/>
      <c r="AK354" s="225"/>
      <c r="AL354" s="226">
        <v>0</v>
      </c>
      <c r="AM354" s="1326">
        <v>0</v>
      </c>
      <c r="AN354" s="1376">
        <f t="shared" si="23"/>
        <v>0</v>
      </c>
      <c r="AO354" s="733"/>
      <c r="AP354" s="586"/>
      <c r="AQ354" s="1249"/>
      <c r="AR354" s="1427"/>
      <c r="AS354" s="1428"/>
      <c r="AT354" s="1429"/>
      <c r="AU354" s="227"/>
      <c r="AV354" s="1430"/>
      <c r="AW354" s="1431"/>
      <c r="AX354" s="1432"/>
      <c r="AY354" s="235"/>
      <c r="AZ354" s="236"/>
      <c r="BA354" s="230"/>
      <c r="BB354" s="231"/>
      <c r="BC354" s="659"/>
      <c r="BD354" s="230"/>
      <c r="BE354" s="231"/>
      <c r="BF354" s="573"/>
      <c r="BG354" s="651"/>
      <c r="BH354" s="573"/>
      <c r="BI354" s="651"/>
      <c r="BJ354" s="573"/>
      <c r="BK354" s="651"/>
      <c r="BL354" s="573"/>
      <c r="BM354" s="651"/>
      <c r="BN354" s="638"/>
      <c r="BO354" s="670"/>
      <c r="BP354" s="675"/>
      <c r="BQ354" s="675"/>
      <c r="BR354" s="675"/>
      <c r="BS354" s="675"/>
      <c r="BT354" s="675"/>
      <c r="BU354" s="676"/>
      <c r="BV354" s="1377">
        <f t="shared" si="24"/>
        <v>0</v>
      </c>
    </row>
    <row r="355" spans="3:74" s="1092" customFormat="1" ht="36" customHeight="1">
      <c r="C355" s="1091"/>
      <c r="D355" s="233"/>
      <c r="E355" s="216"/>
      <c r="F355" s="1331"/>
      <c r="G355" s="217"/>
      <c r="H355" s="218"/>
      <c r="I355" s="736"/>
      <c r="J355" s="737"/>
      <c r="K355" s="1297"/>
      <c r="L355" s="1273"/>
      <c r="M355" s="1276"/>
      <c r="N355" s="832"/>
      <c r="O355" s="871"/>
      <c r="P355" s="872"/>
      <c r="Q355" s="219"/>
      <c r="R355" s="220"/>
      <c r="S355" s="660"/>
      <c r="T355" s="226">
        <v>0</v>
      </c>
      <c r="U355" s="1305">
        <v>0</v>
      </c>
      <c r="V355" s="1375">
        <f t="shared" si="22"/>
        <v>0</v>
      </c>
      <c r="W355" s="220"/>
      <c r="X355" s="684"/>
      <c r="Y355" s="738"/>
      <c r="Z355" s="221"/>
      <c r="AA355" s="221"/>
      <c r="AB355" s="862"/>
      <c r="AC355" s="222"/>
      <c r="AD355" s="1288"/>
      <c r="AE355" s="1300"/>
      <c r="AF355" s="1290"/>
      <c r="AG355" s="1291"/>
      <c r="AH355" s="232"/>
      <c r="AI355" s="224"/>
      <c r="AJ355" s="368"/>
      <c r="AK355" s="225"/>
      <c r="AL355" s="226">
        <v>0</v>
      </c>
      <c r="AM355" s="1326">
        <v>0</v>
      </c>
      <c r="AN355" s="1376">
        <f t="shared" si="23"/>
        <v>0</v>
      </c>
      <c r="AO355" s="733"/>
      <c r="AP355" s="586"/>
      <c r="AQ355" s="1249"/>
      <c r="AR355" s="1427"/>
      <c r="AS355" s="1428"/>
      <c r="AT355" s="1429"/>
      <c r="AU355" s="227"/>
      <c r="AV355" s="1430"/>
      <c r="AW355" s="1431"/>
      <c r="AX355" s="1432"/>
      <c r="AY355" s="235"/>
      <c r="AZ355" s="236"/>
      <c r="BA355" s="230"/>
      <c r="BB355" s="231"/>
      <c r="BC355" s="659"/>
      <c r="BD355" s="230"/>
      <c r="BE355" s="231"/>
      <c r="BF355" s="573"/>
      <c r="BG355" s="651"/>
      <c r="BH355" s="573"/>
      <c r="BI355" s="651"/>
      <c r="BJ355" s="573"/>
      <c r="BK355" s="651"/>
      <c r="BL355" s="573"/>
      <c r="BM355" s="651"/>
      <c r="BN355" s="638"/>
      <c r="BO355" s="670"/>
      <c r="BP355" s="675"/>
      <c r="BQ355" s="675"/>
      <c r="BR355" s="675"/>
      <c r="BS355" s="675"/>
      <c r="BT355" s="675"/>
      <c r="BU355" s="676"/>
      <c r="BV355" s="1377">
        <f t="shared" si="24"/>
        <v>0</v>
      </c>
    </row>
    <row r="356" spans="3:74" s="1092" customFormat="1" ht="36" customHeight="1">
      <c r="C356" s="1091"/>
      <c r="D356" s="233"/>
      <c r="E356" s="216"/>
      <c r="F356" s="1331"/>
      <c r="G356" s="217"/>
      <c r="H356" s="218"/>
      <c r="I356" s="736"/>
      <c r="J356" s="737"/>
      <c r="K356" s="1297"/>
      <c r="L356" s="1273"/>
      <c r="M356" s="1276"/>
      <c r="N356" s="832"/>
      <c r="O356" s="871"/>
      <c r="P356" s="872"/>
      <c r="Q356" s="219"/>
      <c r="R356" s="220"/>
      <c r="S356" s="660"/>
      <c r="T356" s="226">
        <v>0</v>
      </c>
      <c r="U356" s="1305">
        <v>0</v>
      </c>
      <c r="V356" s="1375">
        <f t="shared" si="22"/>
        <v>0</v>
      </c>
      <c r="W356" s="220"/>
      <c r="X356" s="684"/>
      <c r="Y356" s="738"/>
      <c r="Z356" s="221"/>
      <c r="AA356" s="221"/>
      <c r="AB356" s="862"/>
      <c r="AC356" s="222"/>
      <c r="AD356" s="1288"/>
      <c r="AE356" s="1300"/>
      <c r="AF356" s="1290"/>
      <c r="AG356" s="1291"/>
      <c r="AH356" s="232"/>
      <c r="AI356" s="224"/>
      <c r="AJ356" s="368"/>
      <c r="AK356" s="225"/>
      <c r="AL356" s="226">
        <v>0</v>
      </c>
      <c r="AM356" s="1326">
        <v>0</v>
      </c>
      <c r="AN356" s="1376">
        <f t="shared" si="23"/>
        <v>0</v>
      </c>
      <c r="AO356" s="733"/>
      <c r="AP356" s="586"/>
      <c r="AQ356" s="1249"/>
      <c r="AR356" s="1427"/>
      <c r="AS356" s="1428"/>
      <c r="AT356" s="1429"/>
      <c r="AU356" s="227"/>
      <c r="AV356" s="1430"/>
      <c r="AW356" s="1431"/>
      <c r="AX356" s="1432"/>
      <c r="AY356" s="235"/>
      <c r="AZ356" s="236"/>
      <c r="BA356" s="230"/>
      <c r="BB356" s="231"/>
      <c r="BC356" s="659"/>
      <c r="BD356" s="230"/>
      <c r="BE356" s="231"/>
      <c r="BF356" s="573"/>
      <c r="BG356" s="651"/>
      <c r="BH356" s="573"/>
      <c r="BI356" s="651"/>
      <c r="BJ356" s="573"/>
      <c r="BK356" s="651"/>
      <c r="BL356" s="573"/>
      <c r="BM356" s="651"/>
      <c r="BN356" s="638"/>
      <c r="BO356" s="670"/>
      <c r="BP356" s="675"/>
      <c r="BQ356" s="675"/>
      <c r="BR356" s="675"/>
      <c r="BS356" s="675"/>
      <c r="BT356" s="675"/>
      <c r="BU356" s="676"/>
      <c r="BV356" s="1377">
        <f t="shared" si="24"/>
        <v>0</v>
      </c>
    </row>
    <row r="357" spans="3:74" s="1092" customFormat="1" ht="36" customHeight="1">
      <c r="C357" s="1091"/>
      <c r="D357" s="233"/>
      <c r="E357" s="216"/>
      <c r="F357" s="1331"/>
      <c r="G357" s="217"/>
      <c r="H357" s="218"/>
      <c r="I357" s="736"/>
      <c r="J357" s="737"/>
      <c r="K357" s="1297"/>
      <c r="L357" s="1273"/>
      <c r="M357" s="1276"/>
      <c r="N357" s="832"/>
      <c r="O357" s="871"/>
      <c r="P357" s="872"/>
      <c r="Q357" s="219"/>
      <c r="R357" s="220"/>
      <c r="S357" s="660"/>
      <c r="T357" s="226">
        <v>0</v>
      </c>
      <c r="U357" s="1305">
        <v>0</v>
      </c>
      <c r="V357" s="1375">
        <f t="shared" si="22"/>
        <v>0</v>
      </c>
      <c r="W357" s="220"/>
      <c r="X357" s="684"/>
      <c r="Y357" s="738"/>
      <c r="Z357" s="221"/>
      <c r="AA357" s="221"/>
      <c r="AB357" s="862"/>
      <c r="AC357" s="222"/>
      <c r="AD357" s="1288"/>
      <c r="AE357" s="1300"/>
      <c r="AF357" s="1290"/>
      <c r="AG357" s="1291"/>
      <c r="AH357" s="232"/>
      <c r="AI357" s="224"/>
      <c r="AJ357" s="368"/>
      <c r="AK357" s="225"/>
      <c r="AL357" s="226">
        <v>0</v>
      </c>
      <c r="AM357" s="1326">
        <v>0</v>
      </c>
      <c r="AN357" s="1376">
        <f t="shared" si="23"/>
        <v>0</v>
      </c>
      <c r="AO357" s="733"/>
      <c r="AP357" s="586"/>
      <c r="AQ357" s="1249"/>
      <c r="AR357" s="1427"/>
      <c r="AS357" s="1428"/>
      <c r="AT357" s="1429"/>
      <c r="AU357" s="227"/>
      <c r="AV357" s="1430"/>
      <c r="AW357" s="1431"/>
      <c r="AX357" s="1432"/>
      <c r="AY357" s="235"/>
      <c r="AZ357" s="236"/>
      <c r="BA357" s="230"/>
      <c r="BB357" s="231"/>
      <c r="BC357" s="659"/>
      <c r="BD357" s="230"/>
      <c r="BE357" s="231"/>
      <c r="BF357" s="573"/>
      <c r="BG357" s="651"/>
      <c r="BH357" s="573"/>
      <c r="BI357" s="651"/>
      <c r="BJ357" s="573"/>
      <c r="BK357" s="651"/>
      <c r="BL357" s="573"/>
      <c r="BM357" s="651"/>
      <c r="BN357" s="638"/>
      <c r="BO357" s="670"/>
      <c r="BP357" s="675"/>
      <c r="BQ357" s="675"/>
      <c r="BR357" s="675"/>
      <c r="BS357" s="675"/>
      <c r="BT357" s="675"/>
      <c r="BU357" s="676"/>
      <c r="BV357" s="1377">
        <f t="shared" si="24"/>
        <v>0</v>
      </c>
    </row>
    <row r="358" spans="3:74" s="1092" customFormat="1" ht="36" customHeight="1">
      <c r="C358" s="1091"/>
      <c r="D358" s="233"/>
      <c r="E358" s="216"/>
      <c r="F358" s="1331"/>
      <c r="G358" s="217"/>
      <c r="H358" s="218"/>
      <c r="I358" s="736"/>
      <c r="J358" s="737"/>
      <c r="K358" s="1297"/>
      <c r="L358" s="1273"/>
      <c r="M358" s="1276"/>
      <c r="N358" s="832"/>
      <c r="O358" s="871"/>
      <c r="P358" s="872"/>
      <c r="Q358" s="219"/>
      <c r="R358" s="220"/>
      <c r="S358" s="660"/>
      <c r="T358" s="226">
        <v>0</v>
      </c>
      <c r="U358" s="1305">
        <v>0</v>
      </c>
      <c r="V358" s="1375">
        <f t="shared" si="22"/>
        <v>0</v>
      </c>
      <c r="W358" s="220"/>
      <c r="X358" s="684"/>
      <c r="Y358" s="738"/>
      <c r="Z358" s="221"/>
      <c r="AA358" s="221"/>
      <c r="AB358" s="862"/>
      <c r="AC358" s="222"/>
      <c r="AD358" s="1288"/>
      <c r="AE358" s="1300"/>
      <c r="AF358" s="1290"/>
      <c r="AG358" s="1291"/>
      <c r="AH358" s="232"/>
      <c r="AI358" s="224"/>
      <c r="AJ358" s="368"/>
      <c r="AK358" s="225"/>
      <c r="AL358" s="226">
        <v>0</v>
      </c>
      <c r="AM358" s="1326">
        <v>0</v>
      </c>
      <c r="AN358" s="1376">
        <f t="shared" si="23"/>
        <v>0</v>
      </c>
      <c r="AO358" s="733"/>
      <c r="AP358" s="586"/>
      <c r="AQ358" s="1249"/>
      <c r="AR358" s="1427"/>
      <c r="AS358" s="1428"/>
      <c r="AT358" s="1429"/>
      <c r="AU358" s="227"/>
      <c r="AV358" s="1430"/>
      <c r="AW358" s="1431"/>
      <c r="AX358" s="1432"/>
      <c r="AY358" s="235"/>
      <c r="AZ358" s="236"/>
      <c r="BA358" s="230"/>
      <c r="BB358" s="231"/>
      <c r="BC358" s="659"/>
      <c r="BD358" s="230"/>
      <c r="BE358" s="231"/>
      <c r="BF358" s="573"/>
      <c r="BG358" s="651"/>
      <c r="BH358" s="573"/>
      <c r="BI358" s="651"/>
      <c r="BJ358" s="573"/>
      <c r="BK358" s="651"/>
      <c r="BL358" s="573"/>
      <c r="BM358" s="651"/>
      <c r="BN358" s="638"/>
      <c r="BO358" s="670"/>
      <c r="BP358" s="675"/>
      <c r="BQ358" s="675"/>
      <c r="BR358" s="675"/>
      <c r="BS358" s="675"/>
      <c r="BT358" s="675"/>
      <c r="BU358" s="676"/>
      <c r="BV358" s="1377">
        <f t="shared" si="24"/>
        <v>0</v>
      </c>
    </row>
    <row r="359" spans="3:74" s="1092" customFormat="1" ht="36" customHeight="1">
      <c r="C359" s="1091"/>
      <c r="D359" s="233"/>
      <c r="E359" s="216"/>
      <c r="F359" s="1331"/>
      <c r="G359" s="217"/>
      <c r="H359" s="218"/>
      <c r="I359" s="736"/>
      <c r="J359" s="737"/>
      <c r="K359" s="1297"/>
      <c r="L359" s="1273"/>
      <c r="M359" s="1276"/>
      <c r="N359" s="832"/>
      <c r="O359" s="871"/>
      <c r="P359" s="872"/>
      <c r="Q359" s="219"/>
      <c r="R359" s="220"/>
      <c r="S359" s="660"/>
      <c r="T359" s="226">
        <v>0</v>
      </c>
      <c r="U359" s="1305">
        <v>0</v>
      </c>
      <c r="V359" s="1375">
        <f t="shared" si="22"/>
        <v>0</v>
      </c>
      <c r="W359" s="220"/>
      <c r="X359" s="684"/>
      <c r="Y359" s="738"/>
      <c r="Z359" s="221"/>
      <c r="AA359" s="221"/>
      <c r="AB359" s="862"/>
      <c r="AC359" s="222"/>
      <c r="AD359" s="1288"/>
      <c r="AE359" s="1300"/>
      <c r="AF359" s="1290"/>
      <c r="AG359" s="1291"/>
      <c r="AH359" s="232"/>
      <c r="AI359" s="224"/>
      <c r="AJ359" s="368"/>
      <c r="AK359" s="225"/>
      <c r="AL359" s="226">
        <v>0</v>
      </c>
      <c r="AM359" s="1326">
        <v>0</v>
      </c>
      <c r="AN359" s="1376">
        <f t="shared" si="23"/>
        <v>0</v>
      </c>
      <c r="AO359" s="733"/>
      <c r="AP359" s="586"/>
      <c r="AQ359" s="1249"/>
      <c r="AR359" s="1427"/>
      <c r="AS359" s="1428"/>
      <c r="AT359" s="1429"/>
      <c r="AU359" s="227"/>
      <c r="AV359" s="1430"/>
      <c r="AW359" s="1431"/>
      <c r="AX359" s="1432"/>
      <c r="AY359" s="235"/>
      <c r="AZ359" s="236"/>
      <c r="BA359" s="230"/>
      <c r="BB359" s="231"/>
      <c r="BC359" s="659"/>
      <c r="BD359" s="230"/>
      <c r="BE359" s="231"/>
      <c r="BF359" s="573"/>
      <c r="BG359" s="651"/>
      <c r="BH359" s="573"/>
      <c r="BI359" s="651"/>
      <c r="BJ359" s="573"/>
      <c r="BK359" s="651"/>
      <c r="BL359" s="573"/>
      <c r="BM359" s="651"/>
      <c r="BN359" s="638"/>
      <c r="BO359" s="670"/>
      <c r="BP359" s="675"/>
      <c r="BQ359" s="675"/>
      <c r="BR359" s="675"/>
      <c r="BS359" s="675"/>
      <c r="BT359" s="675"/>
      <c r="BU359" s="676"/>
      <c r="BV359" s="1377">
        <f t="shared" si="24"/>
        <v>0</v>
      </c>
    </row>
    <row r="360" spans="3:74" s="1092" customFormat="1" ht="36" customHeight="1">
      <c r="C360" s="1091"/>
      <c r="D360" s="233"/>
      <c r="E360" s="216"/>
      <c r="F360" s="1331"/>
      <c r="G360" s="217"/>
      <c r="H360" s="218"/>
      <c r="I360" s="736"/>
      <c r="J360" s="737"/>
      <c r="K360" s="1297"/>
      <c r="L360" s="1273"/>
      <c r="M360" s="1276"/>
      <c r="N360" s="832"/>
      <c r="O360" s="871"/>
      <c r="P360" s="872"/>
      <c r="Q360" s="219"/>
      <c r="R360" s="220"/>
      <c r="S360" s="660"/>
      <c r="T360" s="226">
        <v>0</v>
      </c>
      <c r="U360" s="1305">
        <v>0</v>
      </c>
      <c r="V360" s="1375">
        <f t="shared" si="22"/>
        <v>0</v>
      </c>
      <c r="W360" s="220"/>
      <c r="X360" s="684"/>
      <c r="Y360" s="738"/>
      <c r="Z360" s="221"/>
      <c r="AA360" s="221"/>
      <c r="AB360" s="862"/>
      <c r="AC360" s="222"/>
      <c r="AD360" s="1288"/>
      <c r="AE360" s="1300"/>
      <c r="AF360" s="1290"/>
      <c r="AG360" s="1291"/>
      <c r="AH360" s="232"/>
      <c r="AI360" s="224"/>
      <c r="AJ360" s="368"/>
      <c r="AK360" s="225"/>
      <c r="AL360" s="226">
        <v>0</v>
      </c>
      <c r="AM360" s="1326">
        <v>0</v>
      </c>
      <c r="AN360" s="1376">
        <f t="shared" si="23"/>
        <v>0</v>
      </c>
      <c r="AO360" s="733"/>
      <c r="AP360" s="586"/>
      <c r="AQ360" s="1249"/>
      <c r="AR360" s="1427"/>
      <c r="AS360" s="1428"/>
      <c r="AT360" s="1429"/>
      <c r="AU360" s="227"/>
      <c r="AV360" s="1430"/>
      <c r="AW360" s="1431"/>
      <c r="AX360" s="1432"/>
      <c r="AY360" s="235"/>
      <c r="AZ360" s="236"/>
      <c r="BA360" s="230"/>
      <c r="BB360" s="231"/>
      <c r="BC360" s="659"/>
      <c r="BD360" s="230"/>
      <c r="BE360" s="231"/>
      <c r="BF360" s="573"/>
      <c r="BG360" s="651"/>
      <c r="BH360" s="573"/>
      <c r="BI360" s="651"/>
      <c r="BJ360" s="573"/>
      <c r="BK360" s="651"/>
      <c r="BL360" s="573"/>
      <c r="BM360" s="651"/>
      <c r="BN360" s="638"/>
      <c r="BO360" s="670"/>
      <c r="BP360" s="675"/>
      <c r="BQ360" s="675"/>
      <c r="BR360" s="675"/>
      <c r="BS360" s="675"/>
      <c r="BT360" s="675"/>
      <c r="BU360" s="676"/>
      <c r="BV360" s="1377">
        <f t="shared" si="24"/>
        <v>0</v>
      </c>
    </row>
    <row r="361" spans="3:74" s="1092" customFormat="1" ht="36" customHeight="1">
      <c r="C361" s="1091"/>
      <c r="D361" s="233"/>
      <c r="E361" s="216"/>
      <c r="F361" s="1331"/>
      <c r="G361" s="217"/>
      <c r="H361" s="218"/>
      <c r="I361" s="736"/>
      <c r="J361" s="737"/>
      <c r="K361" s="1297"/>
      <c r="L361" s="1273"/>
      <c r="M361" s="1276"/>
      <c r="N361" s="832"/>
      <c r="O361" s="871"/>
      <c r="P361" s="872"/>
      <c r="Q361" s="219"/>
      <c r="R361" s="220"/>
      <c r="S361" s="660"/>
      <c r="T361" s="226">
        <v>0</v>
      </c>
      <c r="U361" s="1305">
        <v>0</v>
      </c>
      <c r="V361" s="1375">
        <f t="shared" si="22"/>
        <v>0</v>
      </c>
      <c r="W361" s="220"/>
      <c r="X361" s="684"/>
      <c r="Y361" s="738"/>
      <c r="Z361" s="221"/>
      <c r="AA361" s="221"/>
      <c r="AB361" s="862"/>
      <c r="AC361" s="222"/>
      <c r="AD361" s="1288"/>
      <c r="AE361" s="1300"/>
      <c r="AF361" s="1290"/>
      <c r="AG361" s="1291"/>
      <c r="AH361" s="232"/>
      <c r="AI361" s="224"/>
      <c r="AJ361" s="368"/>
      <c r="AK361" s="225"/>
      <c r="AL361" s="226">
        <v>0</v>
      </c>
      <c r="AM361" s="1326">
        <v>0</v>
      </c>
      <c r="AN361" s="1376">
        <f t="shared" si="23"/>
        <v>0</v>
      </c>
      <c r="AO361" s="733"/>
      <c r="AP361" s="586"/>
      <c r="AQ361" s="1249"/>
      <c r="AR361" s="1427"/>
      <c r="AS361" s="1428"/>
      <c r="AT361" s="1429"/>
      <c r="AU361" s="227"/>
      <c r="AV361" s="1430"/>
      <c r="AW361" s="1431"/>
      <c r="AX361" s="1432"/>
      <c r="AY361" s="235"/>
      <c r="AZ361" s="236"/>
      <c r="BA361" s="230"/>
      <c r="BB361" s="231"/>
      <c r="BC361" s="659"/>
      <c r="BD361" s="230"/>
      <c r="BE361" s="231"/>
      <c r="BF361" s="573"/>
      <c r="BG361" s="651"/>
      <c r="BH361" s="573"/>
      <c r="BI361" s="651"/>
      <c r="BJ361" s="573"/>
      <c r="BK361" s="651"/>
      <c r="BL361" s="573"/>
      <c r="BM361" s="651"/>
      <c r="BN361" s="638"/>
      <c r="BO361" s="670"/>
      <c r="BP361" s="675"/>
      <c r="BQ361" s="675"/>
      <c r="BR361" s="675"/>
      <c r="BS361" s="675"/>
      <c r="BT361" s="675"/>
      <c r="BU361" s="676"/>
      <c r="BV361" s="1377">
        <f t="shared" si="24"/>
        <v>0</v>
      </c>
    </row>
    <row r="362" spans="3:74" s="1092" customFormat="1" ht="36" customHeight="1">
      <c r="C362" s="1091"/>
      <c r="D362" s="233"/>
      <c r="E362" s="216"/>
      <c r="F362" s="1331"/>
      <c r="G362" s="217"/>
      <c r="H362" s="218"/>
      <c r="I362" s="736"/>
      <c r="J362" s="737"/>
      <c r="K362" s="1297"/>
      <c r="L362" s="1273"/>
      <c r="M362" s="1276"/>
      <c r="N362" s="832"/>
      <c r="O362" s="871"/>
      <c r="P362" s="872"/>
      <c r="Q362" s="219"/>
      <c r="R362" s="220"/>
      <c r="S362" s="660"/>
      <c r="T362" s="226">
        <v>0</v>
      </c>
      <c r="U362" s="1305">
        <v>0</v>
      </c>
      <c r="V362" s="1375">
        <f t="shared" si="22"/>
        <v>0</v>
      </c>
      <c r="W362" s="220"/>
      <c r="X362" s="684"/>
      <c r="Y362" s="738"/>
      <c r="Z362" s="221"/>
      <c r="AA362" s="221"/>
      <c r="AB362" s="862"/>
      <c r="AC362" s="222"/>
      <c r="AD362" s="1288"/>
      <c r="AE362" s="1300"/>
      <c r="AF362" s="1290"/>
      <c r="AG362" s="1291"/>
      <c r="AH362" s="232"/>
      <c r="AI362" s="224"/>
      <c r="AJ362" s="368"/>
      <c r="AK362" s="225"/>
      <c r="AL362" s="226">
        <v>0</v>
      </c>
      <c r="AM362" s="1326">
        <v>0</v>
      </c>
      <c r="AN362" s="1376">
        <f t="shared" si="23"/>
        <v>0</v>
      </c>
      <c r="AO362" s="733"/>
      <c r="AP362" s="586"/>
      <c r="AQ362" s="1249"/>
      <c r="AR362" s="1427"/>
      <c r="AS362" s="1428"/>
      <c r="AT362" s="1429"/>
      <c r="AU362" s="227"/>
      <c r="AV362" s="1430"/>
      <c r="AW362" s="1431"/>
      <c r="AX362" s="1432"/>
      <c r="AY362" s="235"/>
      <c r="AZ362" s="236"/>
      <c r="BA362" s="230"/>
      <c r="BB362" s="231"/>
      <c r="BC362" s="659"/>
      <c r="BD362" s="230"/>
      <c r="BE362" s="231"/>
      <c r="BF362" s="573"/>
      <c r="BG362" s="651"/>
      <c r="BH362" s="573"/>
      <c r="BI362" s="651"/>
      <c r="BJ362" s="573"/>
      <c r="BK362" s="651"/>
      <c r="BL362" s="573"/>
      <c r="BM362" s="651"/>
      <c r="BN362" s="638"/>
      <c r="BO362" s="670"/>
      <c r="BP362" s="675"/>
      <c r="BQ362" s="675"/>
      <c r="BR362" s="675"/>
      <c r="BS362" s="675"/>
      <c r="BT362" s="675"/>
      <c r="BU362" s="676"/>
      <c r="BV362" s="1377">
        <f t="shared" si="24"/>
        <v>0</v>
      </c>
    </row>
    <row r="363" spans="3:74" s="1092" customFormat="1" ht="36" customHeight="1">
      <c r="C363" s="1091"/>
      <c r="D363" s="233"/>
      <c r="E363" s="216"/>
      <c r="F363" s="1331"/>
      <c r="G363" s="217"/>
      <c r="H363" s="218"/>
      <c r="I363" s="736"/>
      <c r="J363" s="737"/>
      <c r="K363" s="1297"/>
      <c r="L363" s="1273"/>
      <c r="M363" s="1276"/>
      <c r="N363" s="832"/>
      <c r="O363" s="871"/>
      <c r="P363" s="872"/>
      <c r="Q363" s="219"/>
      <c r="R363" s="220"/>
      <c r="S363" s="660"/>
      <c r="T363" s="226">
        <v>0</v>
      </c>
      <c r="U363" s="1305">
        <v>0</v>
      </c>
      <c r="V363" s="1375">
        <f t="shared" si="22"/>
        <v>0</v>
      </c>
      <c r="W363" s="220"/>
      <c r="X363" s="684"/>
      <c r="Y363" s="738"/>
      <c r="Z363" s="221"/>
      <c r="AA363" s="221"/>
      <c r="AB363" s="862"/>
      <c r="AC363" s="222"/>
      <c r="AD363" s="1288"/>
      <c r="AE363" s="1300"/>
      <c r="AF363" s="1290"/>
      <c r="AG363" s="1291"/>
      <c r="AH363" s="232"/>
      <c r="AI363" s="224"/>
      <c r="AJ363" s="368"/>
      <c r="AK363" s="225"/>
      <c r="AL363" s="226">
        <v>0</v>
      </c>
      <c r="AM363" s="1326">
        <v>0</v>
      </c>
      <c r="AN363" s="1376">
        <f t="shared" si="23"/>
        <v>0</v>
      </c>
      <c r="AO363" s="733"/>
      <c r="AP363" s="586"/>
      <c r="AQ363" s="1249"/>
      <c r="AR363" s="1427"/>
      <c r="AS363" s="1428"/>
      <c r="AT363" s="1429"/>
      <c r="AU363" s="227"/>
      <c r="AV363" s="1430"/>
      <c r="AW363" s="1431"/>
      <c r="AX363" s="1432"/>
      <c r="AY363" s="235"/>
      <c r="AZ363" s="236"/>
      <c r="BA363" s="230"/>
      <c r="BB363" s="231"/>
      <c r="BC363" s="659"/>
      <c r="BD363" s="230"/>
      <c r="BE363" s="231"/>
      <c r="BF363" s="573"/>
      <c r="BG363" s="651"/>
      <c r="BH363" s="573"/>
      <c r="BI363" s="651"/>
      <c r="BJ363" s="573"/>
      <c r="BK363" s="651"/>
      <c r="BL363" s="573"/>
      <c r="BM363" s="651"/>
      <c r="BN363" s="638"/>
      <c r="BO363" s="670"/>
      <c r="BP363" s="675"/>
      <c r="BQ363" s="675"/>
      <c r="BR363" s="675"/>
      <c r="BS363" s="675"/>
      <c r="BT363" s="675"/>
      <c r="BU363" s="676"/>
      <c r="BV363" s="1377">
        <f t="shared" si="24"/>
        <v>0</v>
      </c>
    </row>
    <row r="364" spans="3:74" s="1092" customFormat="1" ht="36" customHeight="1">
      <c r="C364" s="1091"/>
      <c r="D364" s="233"/>
      <c r="E364" s="216"/>
      <c r="F364" s="1331"/>
      <c r="G364" s="217"/>
      <c r="H364" s="218"/>
      <c r="I364" s="736"/>
      <c r="J364" s="737"/>
      <c r="K364" s="1297"/>
      <c r="L364" s="1273"/>
      <c r="M364" s="1276"/>
      <c r="N364" s="832"/>
      <c r="O364" s="871"/>
      <c r="P364" s="872"/>
      <c r="Q364" s="219"/>
      <c r="R364" s="220"/>
      <c r="S364" s="660"/>
      <c r="T364" s="226">
        <v>0</v>
      </c>
      <c r="U364" s="1305">
        <v>0</v>
      </c>
      <c r="V364" s="1375">
        <f t="shared" si="22"/>
        <v>0</v>
      </c>
      <c r="W364" s="220"/>
      <c r="X364" s="684"/>
      <c r="Y364" s="738"/>
      <c r="Z364" s="221"/>
      <c r="AA364" s="221"/>
      <c r="AB364" s="862"/>
      <c r="AC364" s="222"/>
      <c r="AD364" s="1288"/>
      <c r="AE364" s="1300"/>
      <c r="AF364" s="1290"/>
      <c r="AG364" s="1291"/>
      <c r="AH364" s="232"/>
      <c r="AI364" s="224"/>
      <c r="AJ364" s="368"/>
      <c r="AK364" s="225"/>
      <c r="AL364" s="226">
        <v>0</v>
      </c>
      <c r="AM364" s="1326">
        <v>0</v>
      </c>
      <c r="AN364" s="1376">
        <f t="shared" si="23"/>
        <v>0</v>
      </c>
      <c r="AO364" s="733"/>
      <c r="AP364" s="586"/>
      <c r="AQ364" s="1249"/>
      <c r="AR364" s="1427"/>
      <c r="AS364" s="1428"/>
      <c r="AT364" s="1429"/>
      <c r="AU364" s="227"/>
      <c r="AV364" s="1430"/>
      <c r="AW364" s="1431"/>
      <c r="AX364" s="1432"/>
      <c r="AY364" s="235"/>
      <c r="AZ364" s="236"/>
      <c r="BA364" s="230"/>
      <c r="BB364" s="231"/>
      <c r="BC364" s="659"/>
      <c r="BD364" s="230"/>
      <c r="BE364" s="231"/>
      <c r="BF364" s="573"/>
      <c r="BG364" s="651"/>
      <c r="BH364" s="573"/>
      <c r="BI364" s="651"/>
      <c r="BJ364" s="573"/>
      <c r="BK364" s="651"/>
      <c r="BL364" s="573"/>
      <c r="BM364" s="651"/>
      <c r="BN364" s="638"/>
      <c r="BO364" s="670"/>
      <c r="BP364" s="675"/>
      <c r="BQ364" s="675"/>
      <c r="BR364" s="675"/>
      <c r="BS364" s="675"/>
      <c r="BT364" s="675"/>
      <c r="BU364" s="676"/>
      <c r="BV364" s="1377">
        <f t="shared" si="24"/>
        <v>0</v>
      </c>
    </row>
    <row r="365" spans="3:74" s="1092" customFormat="1" ht="36" customHeight="1">
      <c r="C365" s="1091"/>
      <c r="D365" s="233"/>
      <c r="E365" s="216"/>
      <c r="F365" s="1331"/>
      <c r="G365" s="217"/>
      <c r="H365" s="218"/>
      <c r="I365" s="736"/>
      <c r="J365" s="737"/>
      <c r="K365" s="1297"/>
      <c r="L365" s="1273"/>
      <c r="M365" s="1276"/>
      <c r="N365" s="832"/>
      <c r="O365" s="871"/>
      <c r="P365" s="872"/>
      <c r="Q365" s="219"/>
      <c r="R365" s="220"/>
      <c r="S365" s="660"/>
      <c r="T365" s="226">
        <v>0</v>
      </c>
      <c r="U365" s="1305">
        <v>0</v>
      </c>
      <c r="V365" s="1375">
        <f t="shared" si="22"/>
        <v>0</v>
      </c>
      <c r="W365" s="220"/>
      <c r="X365" s="684"/>
      <c r="Y365" s="738"/>
      <c r="Z365" s="221"/>
      <c r="AA365" s="221"/>
      <c r="AB365" s="862"/>
      <c r="AC365" s="222"/>
      <c r="AD365" s="1288"/>
      <c r="AE365" s="1300"/>
      <c r="AF365" s="1290"/>
      <c r="AG365" s="1291"/>
      <c r="AH365" s="232"/>
      <c r="AI365" s="224"/>
      <c r="AJ365" s="368"/>
      <c r="AK365" s="225"/>
      <c r="AL365" s="226">
        <v>0</v>
      </c>
      <c r="AM365" s="1326">
        <v>0</v>
      </c>
      <c r="AN365" s="1376">
        <f t="shared" si="23"/>
        <v>0</v>
      </c>
      <c r="AO365" s="733"/>
      <c r="AP365" s="586"/>
      <c r="AQ365" s="1249"/>
      <c r="AR365" s="1427"/>
      <c r="AS365" s="1428"/>
      <c r="AT365" s="1429"/>
      <c r="AU365" s="227"/>
      <c r="AV365" s="1430"/>
      <c r="AW365" s="1431"/>
      <c r="AX365" s="1432"/>
      <c r="AY365" s="235"/>
      <c r="AZ365" s="236"/>
      <c r="BA365" s="230"/>
      <c r="BB365" s="231"/>
      <c r="BC365" s="659"/>
      <c r="BD365" s="230"/>
      <c r="BE365" s="231"/>
      <c r="BF365" s="573"/>
      <c r="BG365" s="651"/>
      <c r="BH365" s="573"/>
      <c r="BI365" s="651"/>
      <c r="BJ365" s="573"/>
      <c r="BK365" s="651"/>
      <c r="BL365" s="573"/>
      <c r="BM365" s="651"/>
      <c r="BN365" s="638"/>
      <c r="BO365" s="670"/>
      <c r="BP365" s="675"/>
      <c r="BQ365" s="675"/>
      <c r="BR365" s="675"/>
      <c r="BS365" s="675"/>
      <c r="BT365" s="675"/>
      <c r="BU365" s="676"/>
      <c r="BV365" s="1377">
        <f t="shared" si="24"/>
        <v>0</v>
      </c>
    </row>
    <row r="366" spans="3:74" s="1092" customFormat="1" ht="36" customHeight="1">
      <c r="C366" s="1091"/>
      <c r="D366" s="233"/>
      <c r="E366" s="216"/>
      <c r="F366" s="1331"/>
      <c r="G366" s="217"/>
      <c r="H366" s="218"/>
      <c r="I366" s="736"/>
      <c r="J366" s="737"/>
      <c r="K366" s="1297"/>
      <c r="L366" s="1273"/>
      <c r="M366" s="1276"/>
      <c r="N366" s="832"/>
      <c r="O366" s="871"/>
      <c r="P366" s="872"/>
      <c r="Q366" s="219"/>
      <c r="R366" s="220"/>
      <c r="S366" s="660"/>
      <c r="T366" s="226">
        <v>0</v>
      </c>
      <c r="U366" s="1305">
        <v>0</v>
      </c>
      <c r="V366" s="1375">
        <f t="shared" si="22"/>
        <v>0</v>
      </c>
      <c r="W366" s="220"/>
      <c r="X366" s="684"/>
      <c r="Y366" s="738"/>
      <c r="Z366" s="221"/>
      <c r="AA366" s="221"/>
      <c r="AB366" s="862"/>
      <c r="AC366" s="222"/>
      <c r="AD366" s="1288"/>
      <c r="AE366" s="1300"/>
      <c r="AF366" s="1290"/>
      <c r="AG366" s="1291"/>
      <c r="AH366" s="232"/>
      <c r="AI366" s="224"/>
      <c r="AJ366" s="368"/>
      <c r="AK366" s="225"/>
      <c r="AL366" s="226">
        <v>0</v>
      </c>
      <c r="AM366" s="1326">
        <v>0</v>
      </c>
      <c r="AN366" s="1376">
        <f t="shared" si="23"/>
        <v>0</v>
      </c>
      <c r="AO366" s="733"/>
      <c r="AP366" s="586"/>
      <c r="AQ366" s="1249"/>
      <c r="AR366" s="1427"/>
      <c r="AS366" s="1428"/>
      <c r="AT366" s="1429"/>
      <c r="AU366" s="227"/>
      <c r="AV366" s="1430"/>
      <c r="AW366" s="1431"/>
      <c r="AX366" s="1432"/>
      <c r="AY366" s="235"/>
      <c r="AZ366" s="236"/>
      <c r="BA366" s="230"/>
      <c r="BB366" s="231"/>
      <c r="BC366" s="659"/>
      <c r="BD366" s="230"/>
      <c r="BE366" s="231"/>
      <c r="BF366" s="573"/>
      <c r="BG366" s="651"/>
      <c r="BH366" s="573"/>
      <c r="BI366" s="651"/>
      <c r="BJ366" s="573"/>
      <c r="BK366" s="651"/>
      <c r="BL366" s="573"/>
      <c r="BM366" s="651"/>
      <c r="BN366" s="638"/>
      <c r="BO366" s="670"/>
      <c r="BP366" s="675"/>
      <c r="BQ366" s="675"/>
      <c r="BR366" s="675"/>
      <c r="BS366" s="675"/>
      <c r="BT366" s="675"/>
      <c r="BU366" s="676"/>
      <c r="BV366" s="1377">
        <f t="shared" si="24"/>
        <v>0</v>
      </c>
    </row>
    <row r="367" spans="3:74" s="1092" customFormat="1" ht="36" customHeight="1">
      <c r="C367" s="1091"/>
      <c r="D367" s="233"/>
      <c r="E367" s="216"/>
      <c r="F367" s="1331"/>
      <c r="G367" s="217"/>
      <c r="H367" s="218"/>
      <c r="I367" s="736"/>
      <c r="J367" s="737"/>
      <c r="K367" s="1297"/>
      <c r="L367" s="1273"/>
      <c r="M367" s="1276"/>
      <c r="N367" s="832"/>
      <c r="O367" s="871"/>
      <c r="P367" s="872"/>
      <c r="Q367" s="219"/>
      <c r="R367" s="220"/>
      <c r="S367" s="660"/>
      <c r="T367" s="226">
        <v>0</v>
      </c>
      <c r="U367" s="1305">
        <v>0</v>
      </c>
      <c r="V367" s="1375">
        <f t="shared" si="22"/>
        <v>0</v>
      </c>
      <c r="W367" s="220"/>
      <c r="X367" s="684"/>
      <c r="Y367" s="738"/>
      <c r="Z367" s="221"/>
      <c r="AA367" s="221"/>
      <c r="AB367" s="862"/>
      <c r="AC367" s="222"/>
      <c r="AD367" s="1288"/>
      <c r="AE367" s="1300"/>
      <c r="AF367" s="1290"/>
      <c r="AG367" s="1291"/>
      <c r="AH367" s="232"/>
      <c r="AI367" s="224"/>
      <c r="AJ367" s="368"/>
      <c r="AK367" s="225"/>
      <c r="AL367" s="226">
        <v>0</v>
      </c>
      <c r="AM367" s="1326">
        <v>0</v>
      </c>
      <c r="AN367" s="1376">
        <f t="shared" si="23"/>
        <v>0</v>
      </c>
      <c r="AO367" s="733"/>
      <c r="AP367" s="586"/>
      <c r="AQ367" s="1249"/>
      <c r="AR367" s="1427"/>
      <c r="AS367" s="1428"/>
      <c r="AT367" s="1429"/>
      <c r="AU367" s="227"/>
      <c r="AV367" s="1430"/>
      <c r="AW367" s="1431"/>
      <c r="AX367" s="1432"/>
      <c r="AY367" s="235"/>
      <c r="AZ367" s="236"/>
      <c r="BA367" s="230"/>
      <c r="BB367" s="231"/>
      <c r="BC367" s="659"/>
      <c r="BD367" s="230"/>
      <c r="BE367" s="231"/>
      <c r="BF367" s="573"/>
      <c r="BG367" s="651"/>
      <c r="BH367" s="573"/>
      <c r="BI367" s="651"/>
      <c r="BJ367" s="573"/>
      <c r="BK367" s="651"/>
      <c r="BL367" s="573"/>
      <c r="BM367" s="651"/>
      <c r="BN367" s="638"/>
      <c r="BO367" s="670"/>
      <c r="BP367" s="675"/>
      <c r="BQ367" s="675"/>
      <c r="BR367" s="675"/>
      <c r="BS367" s="675"/>
      <c r="BT367" s="675"/>
      <c r="BU367" s="676"/>
      <c r="BV367" s="1377">
        <f t="shared" si="24"/>
        <v>0</v>
      </c>
    </row>
    <row r="368" spans="3:74" s="1092" customFormat="1" ht="36" customHeight="1">
      <c r="C368" s="1091"/>
      <c r="D368" s="233"/>
      <c r="E368" s="216"/>
      <c r="F368" s="1331"/>
      <c r="G368" s="217"/>
      <c r="H368" s="218"/>
      <c r="I368" s="736"/>
      <c r="J368" s="737"/>
      <c r="K368" s="1297"/>
      <c r="L368" s="1273"/>
      <c r="M368" s="1276"/>
      <c r="N368" s="832"/>
      <c r="O368" s="871"/>
      <c r="P368" s="872"/>
      <c r="Q368" s="219"/>
      <c r="R368" s="220"/>
      <c r="S368" s="660"/>
      <c r="T368" s="226">
        <v>0</v>
      </c>
      <c r="U368" s="1305">
        <v>0</v>
      </c>
      <c r="V368" s="1375">
        <f t="shared" si="22"/>
        <v>0</v>
      </c>
      <c r="W368" s="220"/>
      <c r="X368" s="684"/>
      <c r="Y368" s="738"/>
      <c r="Z368" s="221"/>
      <c r="AA368" s="221"/>
      <c r="AB368" s="862"/>
      <c r="AC368" s="222"/>
      <c r="AD368" s="1288"/>
      <c r="AE368" s="1300"/>
      <c r="AF368" s="1290"/>
      <c r="AG368" s="1291"/>
      <c r="AH368" s="232"/>
      <c r="AI368" s="224"/>
      <c r="AJ368" s="368"/>
      <c r="AK368" s="225"/>
      <c r="AL368" s="226">
        <v>0</v>
      </c>
      <c r="AM368" s="1326">
        <v>0</v>
      </c>
      <c r="AN368" s="1376">
        <f t="shared" si="23"/>
        <v>0</v>
      </c>
      <c r="AO368" s="733"/>
      <c r="AP368" s="586"/>
      <c r="AQ368" s="1249"/>
      <c r="AR368" s="1427"/>
      <c r="AS368" s="1428"/>
      <c r="AT368" s="1429"/>
      <c r="AU368" s="227"/>
      <c r="AV368" s="1430"/>
      <c r="AW368" s="1431"/>
      <c r="AX368" s="1432"/>
      <c r="AY368" s="235"/>
      <c r="AZ368" s="236"/>
      <c r="BA368" s="230"/>
      <c r="BB368" s="231"/>
      <c r="BC368" s="659"/>
      <c r="BD368" s="230"/>
      <c r="BE368" s="231"/>
      <c r="BF368" s="573"/>
      <c r="BG368" s="651"/>
      <c r="BH368" s="573"/>
      <c r="BI368" s="651"/>
      <c r="BJ368" s="573"/>
      <c r="BK368" s="651"/>
      <c r="BL368" s="573"/>
      <c r="BM368" s="651"/>
      <c r="BN368" s="638"/>
      <c r="BO368" s="670"/>
      <c r="BP368" s="675"/>
      <c r="BQ368" s="675"/>
      <c r="BR368" s="675"/>
      <c r="BS368" s="675"/>
      <c r="BT368" s="675"/>
      <c r="BU368" s="676"/>
      <c r="BV368" s="1377">
        <f t="shared" si="24"/>
        <v>0</v>
      </c>
    </row>
    <row r="369" spans="3:74" s="1092" customFormat="1" ht="36" customHeight="1">
      <c r="C369" s="1091"/>
      <c r="D369" s="233"/>
      <c r="E369" s="216"/>
      <c r="F369" s="1331"/>
      <c r="G369" s="217"/>
      <c r="H369" s="218"/>
      <c r="I369" s="736"/>
      <c r="J369" s="737"/>
      <c r="K369" s="1297"/>
      <c r="L369" s="1273"/>
      <c r="M369" s="1276"/>
      <c r="N369" s="832"/>
      <c r="O369" s="871"/>
      <c r="P369" s="872"/>
      <c r="Q369" s="219"/>
      <c r="R369" s="220"/>
      <c r="S369" s="660"/>
      <c r="T369" s="226">
        <v>0</v>
      </c>
      <c r="U369" s="1305">
        <v>0</v>
      </c>
      <c r="V369" s="1375">
        <f t="shared" si="22"/>
        <v>0</v>
      </c>
      <c r="W369" s="220"/>
      <c r="X369" s="684"/>
      <c r="Y369" s="738"/>
      <c r="Z369" s="221"/>
      <c r="AA369" s="221"/>
      <c r="AB369" s="862"/>
      <c r="AC369" s="222"/>
      <c r="AD369" s="1288"/>
      <c r="AE369" s="1300"/>
      <c r="AF369" s="1290"/>
      <c r="AG369" s="1291"/>
      <c r="AH369" s="232"/>
      <c r="AI369" s="224"/>
      <c r="AJ369" s="368"/>
      <c r="AK369" s="225"/>
      <c r="AL369" s="226">
        <v>0</v>
      </c>
      <c r="AM369" s="1326">
        <v>0</v>
      </c>
      <c r="AN369" s="1376">
        <f t="shared" si="23"/>
        <v>0</v>
      </c>
      <c r="AO369" s="733"/>
      <c r="AP369" s="586"/>
      <c r="AQ369" s="1249"/>
      <c r="AR369" s="1427"/>
      <c r="AS369" s="1428"/>
      <c r="AT369" s="1429"/>
      <c r="AU369" s="227"/>
      <c r="AV369" s="1430"/>
      <c r="AW369" s="1431"/>
      <c r="AX369" s="1432"/>
      <c r="AY369" s="235"/>
      <c r="AZ369" s="236"/>
      <c r="BA369" s="230"/>
      <c r="BB369" s="231"/>
      <c r="BC369" s="659"/>
      <c r="BD369" s="230"/>
      <c r="BE369" s="231"/>
      <c r="BF369" s="573"/>
      <c r="BG369" s="651"/>
      <c r="BH369" s="573"/>
      <c r="BI369" s="651"/>
      <c r="BJ369" s="573"/>
      <c r="BK369" s="651"/>
      <c r="BL369" s="573"/>
      <c r="BM369" s="651"/>
      <c r="BN369" s="638"/>
      <c r="BO369" s="670"/>
      <c r="BP369" s="675"/>
      <c r="BQ369" s="675"/>
      <c r="BR369" s="675"/>
      <c r="BS369" s="675"/>
      <c r="BT369" s="675"/>
      <c r="BU369" s="676"/>
      <c r="BV369" s="1377">
        <f t="shared" si="24"/>
        <v>0</v>
      </c>
    </row>
    <row r="370" spans="3:74" s="1092" customFormat="1" ht="36" customHeight="1">
      <c r="C370" s="1091"/>
      <c r="D370" s="233"/>
      <c r="E370" s="216"/>
      <c r="F370" s="1331"/>
      <c r="G370" s="217"/>
      <c r="H370" s="218"/>
      <c r="I370" s="736"/>
      <c r="J370" s="737"/>
      <c r="K370" s="1297"/>
      <c r="L370" s="1273"/>
      <c r="M370" s="1276"/>
      <c r="N370" s="832"/>
      <c r="O370" s="871"/>
      <c r="P370" s="872"/>
      <c r="Q370" s="219"/>
      <c r="R370" s="220"/>
      <c r="S370" s="660"/>
      <c r="T370" s="226">
        <v>0</v>
      </c>
      <c r="U370" s="1305">
        <v>0</v>
      </c>
      <c r="V370" s="1375">
        <f t="shared" si="22"/>
        <v>0</v>
      </c>
      <c r="W370" s="220"/>
      <c r="X370" s="684"/>
      <c r="Y370" s="738"/>
      <c r="Z370" s="221"/>
      <c r="AA370" s="221"/>
      <c r="AB370" s="862"/>
      <c r="AC370" s="222"/>
      <c r="AD370" s="1288"/>
      <c r="AE370" s="1300"/>
      <c r="AF370" s="1290"/>
      <c r="AG370" s="1291"/>
      <c r="AH370" s="232"/>
      <c r="AI370" s="224"/>
      <c r="AJ370" s="368"/>
      <c r="AK370" s="225"/>
      <c r="AL370" s="226">
        <v>0</v>
      </c>
      <c r="AM370" s="1326">
        <v>0</v>
      </c>
      <c r="AN370" s="1376">
        <f t="shared" si="23"/>
        <v>0</v>
      </c>
      <c r="AO370" s="733"/>
      <c r="AP370" s="586"/>
      <c r="AQ370" s="1249"/>
      <c r="AR370" s="1427"/>
      <c r="AS370" s="1428"/>
      <c r="AT370" s="1429"/>
      <c r="AU370" s="227"/>
      <c r="AV370" s="1430"/>
      <c r="AW370" s="1431"/>
      <c r="AX370" s="1432"/>
      <c r="AY370" s="235"/>
      <c r="AZ370" s="236"/>
      <c r="BA370" s="230"/>
      <c r="BB370" s="231"/>
      <c r="BC370" s="659"/>
      <c r="BD370" s="230"/>
      <c r="BE370" s="231"/>
      <c r="BF370" s="573"/>
      <c r="BG370" s="651"/>
      <c r="BH370" s="573"/>
      <c r="BI370" s="651"/>
      <c r="BJ370" s="573"/>
      <c r="BK370" s="651"/>
      <c r="BL370" s="573"/>
      <c r="BM370" s="651"/>
      <c r="BN370" s="638"/>
      <c r="BO370" s="670"/>
      <c r="BP370" s="675"/>
      <c r="BQ370" s="675"/>
      <c r="BR370" s="675"/>
      <c r="BS370" s="675"/>
      <c r="BT370" s="675"/>
      <c r="BU370" s="676"/>
      <c r="BV370" s="1377">
        <f t="shared" si="24"/>
        <v>0</v>
      </c>
    </row>
    <row r="371" spans="3:74" s="1092" customFormat="1" ht="36" customHeight="1">
      <c r="C371" s="1091"/>
      <c r="D371" s="233"/>
      <c r="E371" s="216"/>
      <c r="F371" s="1331"/>
      <c r="G371" s="217"/>
      <c r="H371" s="218"/>
      <c r="I371" s="736"/>
      <c r="J371" s="737"/>
      <c r="K371" s="1297"/>
      <c r="L371" s="1273"/>
      <c r="M371" s="1276"/>
      <c r="N371" s="832"/>
      <c r="O371" s="871"/>
      <c r="P371" s="872"/>
      <c r="Q371" s="219"/>
      <c r="R371" s="220"/>
      <c r="S371" s="660"/>
      <c r="T371" s="226">
        <v>0</v>
      </c>
      <c r="U371" s="1305">
        <v>0</v>
      </c>
      <c r="V371" s="1375">
        <f t="shared" si="22"/>
        <v>0</v>
      </c>
      <c r="W371" s="220"/>
      <c r="X371" s="684"/>
      <c r="Y371" s="738"/>
      <c r="Z371" s="221"/>
      <c r="AA371" s="221"/>
      <c r="AB371" s="862"/>
      <c r="AC371" s="222"/>
      <c r="AD371" s="1288"/>
      <c r="AE371" s="1300"/>
      <c r="AF371" s="1290"/>
      <c r="AG371" s="1291"/>
      <c r="AH371" s="232"/>
      <c r="AI371" s="224"/>
      <c r="AJ371" s="368"/>
      <c r="AK371" s="225"/>
      <c r="AL371" s="226">
        <v>0</v>
      </c>
      <c r="AM371" s="1326">
        <v>0</v>
      </c>
      <c r="AN371" s="1376">
        <f t="shared" si="23"/>
        <v>0</v>
      </c>
      <c r="AO371" s="733"/>
      <c r="AP371" s="586"/>
      <c r="AQ371" s="1249"/>
      <c r="AR371" s="1427"/>
      <c r="AS371" s="1428"/>
      <c r="AT371" s="1429"/>
      <c r="AU371" s="227"/>
      <c r="AV371" s="1430"/>
      <c r="AW371" s="1431"/>
      <c r="AX371" s="1432"/>
      <c r="AY371" s="235"/>
      <c r="AZ371" s="236"/>
      <c r="BA371" s="230"/>
      <c r="BB371" s="231"/>
      <c r="BC371" s="659"/>
      <c r="BD371" s="230"/>
      <c r="BE371" s="231"/>
      <c r="BF371" s="573"/>
      <c r="BG371" s="651"/>
      <c r="BH371" s="573"/>
      <c r="BI371" s="651"/>
      <c r="BJ371" s="573"/>
      <c r="BK371" s="651"/>
      <c r="BL371" s="573"/>
      <c r="BM371" s="651"/>
      <c r="BN371" s="638"/>
      <c r="BO371" s="670"/>
      <c r="BP371" s="675"/>
      <c r="BQ371" s="675"/>
      <c r="BR371" s="675"/>
      <c r="BS371" s="675"/>
      <c r="BT371" s="675"/>
      <c r="BU371" s="676"/>
      <c r="BV371" s="1377">
        <f t="shared" si="24"/>
        <v>0</v>
      </c>
    </row>
    <row r="372" spans="3:74" s="1092" customFormat="1" ht="36" customHeight="1">
      <c r="C372" s="1091"/>
      <c r="D372" s="233"/>
      <c r="E372" s="216"/>
      <c r="F372" s="1331"/>
      <c r="G372" s="217"/>
      <c r="H372" s="218"/>
      <c r="I372" s="736"/>
      <c r="J372" s="737"/>
      <c r="K372" s="1297"/>
      <c r="L372" s="1273"/>
      <c r="M372" s="1276"/>
      <c r="N372" s="832"/>
      <c r="O372" s="871"/>
      <c r="P372" s="872"/>
      <c r="Q372" s="219"/>
      <c r="R372" s="220"/>
      <c r="S372" s="660"/>
      <c r="T372" s="226">
        <v>0</v>
      </c>
      <c r="U372" s="1305">
        <v>0</v>
      </c>
      <c r="V372" s="1375">
        <f t="shared" si="22"/>
        <v>0</v>
      </c>
      <c r="W372" s="220"/>
      <c r="X372" s="684"/>
      <c r="Y372" s="738"/>
      <c r="Z372" s="221"/>
      <c r="AA372" s="221"/>
      <c r="AB372" s="862"/>
      <c r="AC372" s="222"/>
      <c r="AD372" s="1288"/>
      <c r="AE372" s="1300"/>
      <c r="AF372" s="1290"/>
      <c r="AG372" s="1291"/>
      <c r="AH372" s="232"/>
      <c r="AI372" s="224"/>
      <c r="AJ372" s="368"/>
      <c r="AK372" s="225"/>
      <c r="AL372" s="226">
        <v>0</v>
      </c>
      <c r="AM372" s="1326">
        <v>0</v>
      </c>
      <c r="AN372" s="1376">
        <f t="shared" si="23"/>
        <v>0</v>
      </c>
      <c r="AO372" s="733"/>
      <c r="AP372" s="586"/>
      <c r="AQ372" s="1249"/>
      <c r="AR372" s="1427"/>
      <c r="AS372" s="1428"/>
      <c r="AT372" s="1429"/>
      <c r="AU372" s="227"/>
      <c r="AV372" s="1430"/>
      <c r="AW372" s="1431"/>
      <c r="AX372" s="1432"/>
      <c r="AY372" s="235"/>
      <c r="AZ372" s="236"/>
      <c r="BA372" s="230"/>
      <c r="BB372" s="231"/>
      <c r="BC372" s="659"/>
      <c r="BD372" s="230"/>
      <c r="BE372" s="231"/>
      <c r="BF372" s="573"/>
      <c r="BG372" s="651"/>
      <c r="BH372" s="573"/>
      <c r="BI372" s="651"/>
      <c r="BJ372" s="573"/>
      <c r="BK372" s="651"/>
      <c r="BL372" s="573"/>
      <c r="BM372" s="651"/>
      <c r="BN372" s="638"/>
      <c r="BO372" s="670"/>
      <c r="BP372" s="675"/>
      <c r="BQ372" s="675"/>
      <c r="BR372" s="675"/>
      <c r="BS372" s="675"/>
      <c r="BT372" s="675"/>
      <c r="BU372" s="676"/>
      <c r="BV372" s="1377">
        <f t="shared" si="24"/>
        <v>0</v>
      </c>
    </row>
    <row r="373" spans="3:74" s="1092" customFormat="1" ht="36" customHeight="1">
      <c r="C373" s="1091"/>
      <c r="D373" s="233"/>
      <c r="E373" s="216"/>
      <c r="F373" s="1331"/>
      <c r="G373" s="217"/>
      <c r="H373" s="218"/>
      <c r="I373" s="736"/>
      <c r="J373" s="737"/>
      <c r="K373" s="1297"/>
      <c r="L373" s="1273"/>
      <c r="M373" s="1276"/>
      <c r="N373" s="832"/>
      <c r="O373" s="871"/>
      <c r="P373" s="872"/>
      <c r="Q373" s="219"/>
      <c r="R373" s="220"/>
      <c r="S373" s="660"/>
      <c r="T373" s="226">
        <v>0</v>
      </c>
      <c r="U373" s="1305">
        <v>0</v>
      </c>
      <c r="V373" s="1375">
        <f t="shared" si="22"/>
        <v>0</v>
      </c>
      <c r="W373" s="220"/>
      <c r="X373" s="684"/>
      <c r="Y373" s="738"/>
      <c r="Z373" s="221"/>
      <c r="AA373" s="221"/>
      <c r="AB373" s="862"/>
      <c r="AC373" s="222"/>
      <c r="AD373" s="1288"/>
      <c r="AE373" s="1300"/>
      <c r="AF373" s="1290"/>
      <c r="AG373" s="1291"/>
      <c r="AH373" s="232"/>
      <c r="AI373" s="224"/>
      <c r="AJ373" s="368"/>
      <c r="AK373" s="225"/>
      <c r="AL373" s="226">
        <v>0</v>
      </c>
      <c r="AM373" s="1326">
        <v>0</v>
      </c>
      <c r="AN373" s="1376">
        <f t="shared" si="23"/>
        <v>0</v>
      </c>
      <c r="AO373" s="733"/>
      <c r="AP373" s="586"/>
      <c r="AQ373" s="1249"/>
      <c r="AR373" s="1427"/>
      <c r="AS373" s="1428"/>
      <c r="AT373" s="1429"/>
      <c r="AU373" s="227"/>
      <c r="AV373" s="1430"/>
      <c r="AW373" s="1431"/>
      <c r="AX373" s="1432"/>
      <c r="AY373" s="235"/>
      <c r="AZ373" s="236"/>
      <c r="BA373" s="230"/>
      <c r="BB373" s="231"/>
      <c r="BC373" s="659"/>
      <c r="BD373" s="230"/>
      <c r="BE373" s="231"/>
      <c r="BF373" s="573"/>
      <c r="BG373" s="651"/>
      <c r="BH373" s="573"/>
      <c r="BI373" s="651"/>
      <c r="BJ373" s="573"/>
      <c r="BK373" s="651"/>
      <c r="BL373" s="573"/>
      <c r="BM373" s="651"/>
      <c r="BN373" s="638"/>
      <c r="BO373" s="670"/>
      <c r="BP373" s="675"/>
      <c r="BQ373" s="675"/>
      <c r="BR373" s="675"/>
      <c r="BS373" s="675"/>
      <c r="BT373" s="675"/>
      <c r="BU373" s="676"/>
      <c r="BV373" s="1377">
        <f t="shared" si="24"/>
        <v>0</v>
      </c>
    </row>
    <row r="374" spans="3:74" s="1092" customFormat="1" ht="36" customHeight="1">
      <c r="C374" s="1091"/>
      <c r="D374" s="233"/>
      <c r="E374" s="216"/>
      <c r="F374" s="1331"/>
      <c r="G374" s="217"/>
      <c r="H374" s="218"/>
      <c r="I374" s="736"/>
      <c r="J374" s="737"/>
      <c r="K374" s="1297"/>
      <c r="L374" s="1273"/>
      <c r="M374" s="1276"/>
      <c r="N374" s="832"/>
      <c r="O374" s="871"/>
      <c r="P374" s="872"/>
      <c r="Q374" s="219"/>
      <c r="R374" s="220"/>
      <c r="S374" s="660"/>
      <c r="T374" s="226">
        <v>0</v>
      </c>
      <c r="U374" s="1305">
        <v>0</v>
      </c>
      <c r="V374" s="1375">
        <f t="shared" si="22"/>
        <v>0</v>
      </c>
      <c r="W374" s="220"/>
      <c r="X374" s="684"/>
      <c r="Y374" s="738"/>
      <c r="Z374" s="221"/>
      <c r="AA374" s="221"/>
      <c r="AB374" s="862"/>
      <c r="AC374" s="222"/>
      <c r="AD374" s="1288"/>
      <c r="AE374" s="1300"/>
      <c r="AF374" s="1290"/>
      <c r="AG374" s="1291"/>
      <c r="AH374" s="232"/>
      <c r="AI374" s="224"/>
      <c r="AJ374" s="368"/>
      <c r="AK374" s="225"/>
      <c r="AL374" s="226">
        <v>0</v>
      </c>
      <c r="AM374" s="1326">
        <v>0</v>
      </c>
      <c r="AN374" s="1376">
        <f t="shared" si="23"/>
        <v>0</v>
      </c>
      <c r="AO374" s="733"/>
      <c r="AP374" s="586"/>
      <c r="AQ374" s="1249"/>
      <c r="AR374" s="1427"/>
      <c r="AS374" s="1428"/>
      <c r="AT374" s="1429"/>
      <c r="AU374" s="227"/>
      <c r="AV374" s="1430"/>
      <c r="AW374" s="1431"/>
      <c r="AX374" s="1432"/>
      <c r="AY374" s="235"/>
      <c r="AZ374" s="236"/>
      <c r="BA374" s="230"/>
      <c r="BB374" s="231"/>
      <c r="BC374" s="659"/>
      <c r="BD374" s="230"/>
      <c r="BE374" s="231"/>
      <c r="BF374" s="573"/>
      <c r="BG374" s="651"/>
      <c r="BH374" s="573"/>
      <c r="BI374" s="651"/>
      <c r="BJ374" s="573"/>
      <c r="BK374" s="651"/>
      <c r="BL374" s="573"/>
      <c r="BM374" s="651"/>
      <c r="BN374" s="638"/>
      <c r="BO374" s="670"/>
      <c r="BP374" s="675"/>
      <c r="BQ374" s="675"/>
      <c r="BR374" s="675"/>
      <c r="BS374" s="675"/>
      <c r="BT374" s="675"/>
      <c r="BU374" s="676"/>
      <c r="BV374" s="1377">
        <f t="shared" si="24"/>
        <v>0</v>
      </c>
    </row>
    <row r="375" spans="3:74" s="1092" customFormat="1" ht="36" customHeight="1">
      <c r="C375" s="1091"/>
      <c r="D375" s="233"/>
      <c r="E375" s="216"/>
      <c r="F375" s="1331"/>
      <c r="G375" s="217"/>
      <c r="H375" s="218"/>
      <c r="I375" s="736"/>
      <c r="J375" s="737"/>
      <c r="K375" s="1297"/>
      <c r="L375" s="1273"/>
      <c r="M375" s="1276"/>
      <c r="N375" s="832"/>
      <c r="O375" s="871"/>
      <c r="P375" s="872"/>
      <c r="Q375" s="219"/>
      <c r="R375" s="220"/>
      <c r="S375" s="660"/>
      <c r="T375" s="226">
        <v>0</v>
      </c>
      <c r="U375" s="1305">
        <v>0</v>
      </c>
      <c r="V375" s="1375">
        <f t="shared" si="22"/>
        <v>0</v>
      </c>
      <c r="W375" s="220"/>
      <c r="X375" s="684"/>
      <c r="Y375" s="738"/>
      <c r="Z375" s="221"/>
      <c r="AA375" s="221"/>
      <c r="AB375" s="862"/>
      <c r="AC375" s="222"/>
      <c r="AD375" s="1288"/>
      <c r="AE375" s="1300"/>
      <c r="AF375" s="1290"/>
      <c r="AG375" s="1291"/>
      <c r="AH375" s="232"/>
      <c r="AI375" s="224"/>
      <c r="AJ375" s="368"/>
      <c r="AK375" s="225"/>
      <c r="AL375" s="226">
        <v>0</v>
      </c>
      <c r="AM375" s="1326">
        <v>0</v>
      </c>
      <c r="AN375" s="1376">
        <f t="shared" si="23"/>
        <v>0</v>
      </c>
      <c r="AO375" s="733"/>
      <c r="AP375" s="586"/>
      <c r="AQ375" s="1249"/>
      <c r="AR375" s="1427"/>
      <c r="AS375" s="1428"/>
      <c r="AT375" s="1429"/>
      <c r="AU375" s="227"/>
      <c r="AV375" s="1430"/>
      <c r="AW375" s="1431"/>
      <c r="AX375" s="1432"/>
      <c r="AY375" s="235"/>
      <c r="AZ375" s="236"/>
      <c r="BA375" s="230"/>
      <c r="BB375" s="231"/>
      <c r="BC375" s="659"/>
      <c r="BD375" s="230"/>
      <c r="BE375" s="231"/>
      <c r="BF375" s="573"/>
      <c r="BG375" s="651"/>
      <c r="BH375" s="573"/>
      <c r="BI375" s="651"/>
      <c r="BJ375" s="573"/>
      <c r="BK375" s="651"/>
      <c r="BL375" s="573"/>
      <c r="BM375" s="651"/>
      <c r="BN375" s="638"/>
      <c r="BO375" s="670"/>
      <c r="BP375" s="675"/>
      <c r="BQ375" s="675"/>
      <c r="BR375" s="675"/>
      <c r="BS375" s="675"/>
      <c r="BT375" s="675"/>
      <c r="BU375" s="676"/>
      <c r="BV375" s="1377">
        <f t="shared" si="24"/>
        <v>0</v>
      </c>
    </row>
    <row r="376" spans="3:74" s="1092" customFormat="1" ht="36" customHeight="1">
      <c r="C376" s="1091"/>
      <c r="D376" s="233"/>
      <c r="E376" s="216"/>
      <c r="F376" s="1331"/>
      <c r="G376" s="217"/>
      <c r="H376" s="218"/>
      <c r="I376" s="736"/>
      <c r="J376" s="737"/>
      <c r="K376" s="1297"/>
      <c r="L376" s="1273"/>
      <c r="M376" s="1276"/>
      <c r="N376" s="832"/>
      <c r="O376" s="871"/>
      <c r="P376" s="872"/>
      <c r="Q376" s="219"/>
      <c r="R376" s="220"/>
      <c r="S376" s="660"/>
      <c r="T376" s="226">
        <v>0</v>
      </c>
      <c r="U376" s="1305">
        <v>0</v>
      </c>
      <c r="V376" s="1375">
        <f t="shared" si="22"/>
        <v>0</v>
      </c>
      <c r="W376" s="220"/>
      <c r="X376" s="684"/>
      <c r="Y376" s="738"/>
      <c r="Z376" s="221"/>
      <c r="AA376" s="221"/>
      <c r="AB376" s="862"/>
      <c r="AC376" s="222"/>
      <c r="AD376" s="1288"/>
      <c r="AE376" s="1300"/>
      <c r="AF376" s="1290"/>
      <c r="AG376" s="1291"/>
      <c r="AH376" s="232"/>
      <c r="AI376" s="224"/>
      <c r="AJ376" s="368"/>
      <c r="AK376" s="225"/>
      <c r="AL376" s="226">
        <v>0</v>
      </c>
      <c r="AM376" s="1326">
        <v>0</v>
      </c>
      <c r="AN376" s="1376">
        <f t="shared" si="23"/>
        <v>0</v>
      </c>
      <c r="AO376" s="733"/>
      <c r="AP376" s="586"/>
      <c r="AQ376" s="1249"/>
      <c r="AR376" s="1427"/>
      <c r="AS376" s="1428"/>
      <c r="AT376" s="1429"/>
      <c r="AU376" s="227"/>
      <c r="AV376" s="1430"/>
      <c r="AW376" s="1431"/>
      <c r="AX376" s="1432"/>
      <c r="AY376" s="235"/>
      <c r="AZ376" s="236"/>
      <c r="BA376" s="230"/>
      <c r="BB376" s="231"/>
      <c r="BC376" s="659"/>
      <c r="BD376" s="230"/>
      <c r="BE376" s="231"/>
      <c r="BF376" s="573"/>
      <c r="BG376" s="651"/>
      <c r="BH376" s="573"/>
      <c r="BI376" s="651"/>
      <c r="BJ376" s="573"/>
      <c r="BK376" s="651"/>
      <c r="BL376" s="573"/>
      <c r="BM376" s="651"/>
      <c r="BN376" s="638"/>
      <c r="BO376" s="670"/>
      <c r="BP376" s="675"/>
      <c r="BQ376" s="675"/>
      <c r="BR376" s="675"/>
      <c r="BS376" s="675"/>
      <c r="BT376" s="675"/>
      <c r="BU376" s="676"/>
      <c r="BV376" s="1377">
        <f t="shared" si="24"/>
        <v>0</v>
      </c>
    </row>
    <row r="377" spans="3:74" s="1092" customFormat="1" ht="36" customHeight="1">
      <c r="C377" s="1091"/>
      <c r="D377" s="233"/>
      <c r="E377" s="216"/>
      <c r="F377" s="1331"/>
      <c r="G377" s="217"/>
      <c r="H377" s="218"/>
      <c r="I377" s="736"/>
      <c r="J377" s="737"/>
      <c r="K377" s="1297"/>
      <c r="L377" s="1273"/>
      <c r="M377" s="1276"/>
      <c r="N377" s="832"/>
      <c r="O377" s="871"/>
      <c r="P377" s="872"/>
      <c r="Q377" s="219"/>
      <c r="R377" s="220"/>
      <c r="S377" s="660"/>
      <c r="T377" s="226">
        <v>0</v>
      </c>
      <c r="U377" s="1305">
        <v>0</v>
      </c>
      <c r="V377" s="1375">
        <f t="shared" si="22"/>
        <v>0</v>
      </c>
      <c r="W377" s="220"/>
      <c r="X377" s="684"/>
      <c r="Y377" s="738"/>
      <c r="Z377" s="221"/>
      <c r="AA377" s="221"/>
      <c r="AB377" s="862"/>
      <c r="AC377" s="222"/>
      <c r="AD377" s="1288"/>
      <c r="AE377" s="1300"/>
      <c r="AF377" s="1290"/>
      <c r="AG377" s="1291"/>
      <c r="AH377" s="232"/>
      <c r="AI377" s="224"/>
      <c r="AJ377" s="368"/>
      <c r="AK377" s="225"/>
      <c r="AL377" s="226">
        <v>0</v>
      </c>
      <c r="AM377" s="1326">
        <v>0</v>
      </c>
      <c r="AN377" s="1376">
        <f t="shared" si="23"/>
        <v>0</v>
      </c>
      <c r="AO377" s="733"/>
      <c r="AP377" s="586"/>
      <c r="AQ377" s="1249"/>
      <c r="AR377" s="1427"/>
      <c r="AS377" s="1428"/>
      <c r="AT377" s="1429"/>
      <c r="AU377" s="227"/>
      <c r="AV377" s="1430"/>
      <c r="AW377" s="1431"/>
      <c r="AX377" s="1432"/>
      <c r="AY377" s="235"/>
      <c r="AZ377" s="236"/>
      <c r="BA377" s="230"/>
      <c r="BB377" s="231"/>
      <c r="BC377" s="659"/>
      <c r="BD377" s="230"/>
      <c r="BE377" s="231"/>
      <c r="BF377" s="573"/>
      <c r="BG377" s="651"/>
      <c r="BH377" s="573"/>
      <c r="BI377" s="651"/>
      <c r="BJ377" s="573"/>
      <c r="BK377" s="651"/>
      <c r="BL377" s="573"/>
      <c r="BM377" s="651"/>
      <c r="BN377" s="638"/>
      <c r="BO377" s="670"/>
      <c r="BP377" s="675"/>
      <c r="BQ377" s="675"/>
      <c r="BR377" s="675"/>
      <c r="BS377" s="675"/>
      <c r="BT377" s="675"/>
      <c r="BU377" s="676"/>
      <c r="BV377" s="1377">
        <f t="shared" si="24"/>
        <v>0</v>
      </c>
    </row>
    <row r="378" spans="3:74" s="1092" customFormat="1" ht="36" customHeight="1">
      <c r="C378" s="1091"/>
      <c r="D378" s="233"/>
      <c r="E378" s="216"/>
      <c r="F378" s="1331"/>
      <c r="G378" s="217"/>
      <c r="H378" s="218"/>
      <c r="I378" s="736"/>
      <c r="J378" s="737"/>
      <c r="K378" s="1297"/>
      <c r="L378" s="1273"/>
      <c r="M378" s="1276"/>
      <c r="N378" s="832"/>
      <c r="O378" s="871"/>
      <c r="P378" s="872"/>
      <c r="Q378" s="219"/>
      <c r="R378" s="220"/>
      <c r="S378" s="660"/>
      <c r="T378" s="226">
        <v>0</v>
      </c>
      <c r="U378" s="1305">
        <v>0</v>
      </c>
      <c r="V378" s="1375">
        <f t="shared" si="22"/>
        <v>0</v>
      </c>
      <c r="W378" s="220"/>
      <c r="X378" s="684"/>
      <c r="Y378" s="738"/>
      <c r="Z378" s="221"/>
      <c r="AA378" s="221"/>
      <c r="AB378" s="862"/>
      <c r="AC378" s="222"/>
      <c r="AD378" s="1288"/>
      <c r="AE378" s="1300"/>
      <c r="AF378" s="1290"/>
      <c r="AG378" s="1291"/>
      <c r="AH378" s="232"/>
      <c r="AI378" s="224"/>
      <c r="AJ378" s="368"/>
      <c r="AK378" s="225"/>
      <c r="AL378" s="226">
        <v>0</v>
      </c>
      <c r="AM378" s="1326">
        <v>0</v>
      </c>
      <c r="AN378" s="1376">
        <f t="shared" si="23"/>
        <v>0</v>
      </c>
      <c r="AO378" s="733"/>
      <c r="AP378" s="586"/>
      <c r="AQ378" s="1249"/>
      <c r="AR378" s="1427"/>
      <c r="AS378" s="1428"/>
      <c r="AT378" s="1429"/>
      <c r="AU378" s="227"/>
      <c r="AV378" s="1430"/>
      <c r="AW378" s="1431"/>
      <c r="AX378" s="1432"/>
      <c r="AY378" s="235"/>
      <c r="AZ378" s="236"/>
      <c r="BA378" s="230"/>
      <c r="BB378" s="231"/>
      <c r="BC378" s="659"/>
      <c r="BD378" s="230"/>
      <c r="BE378" s="231"/>
      <c r="BF378" s="573"/>
      <c r="BG378" s="651"/>
      <c r="BH378" s="573"/>
      <c r="BI378" s="651"/>
      <c r="BJ378" s="573"/>
      <c r="BK378" s="651"/>
      <c r="BL378" s="573"/>
      <c r="BM378" s="651"/>
      <c r="BN378" s="638"/>
      <c r="BO378" s="670"/>
      <c r="BP378" s="675"/>
      <c r="BQ378" s="675"/>
      <c r="BR378" s="675"/>
      <c r="BS378" s="675"/>
      <c r="BT378" s="675"/>
      <c r="BU378" s="676"/>
      <c r="BV378" s="1377">
        <f t="shared" si="24"/>
        <v>0</v>
      </c>
    </row>
    <row r="379" spans="3:74" s="1092" customFormat="1" ht="36" customHeight="1">
      <c r="C379" s="1091"/>
      <c r="D379" s="233"/>
      <c r="E379" s="216"/>
      <c r="F379" s="1331"/>
      <c r="G379" s="217"/>
      <c r="H379" s="218"/>
      <c r="I379" s="736"/>
      <c r="J379" s="737"/>
      <c r="K379" s="1297"/>
      <c r="L379" s="1273"/>
      <c r="M379" s="1276"/>
      <c r="N379" s="832"/>
      <c r="O379" s="871"/>
      <c r="P379" s="872"/>
      <c r="Q379" s="219"/>
      <c r="R379" s="220"/>
      <c r="S379" s="660"/>
      <c r="T379" s="226">
        <v>0</v>
      </c>
      <c r="U379" s="1305">
        <v>0</v>
      </c>
      <c r="V379" s="1375">
        <f t="shared" si="22"/>
        <v>0</v>
      </c>
      <c r="W379" s="220"/>
      <c r="X379" s="684"/>
      <c r="Y379" s="738"/>
      <c r="Z379" s="221"/>
      <c r="AA379" s="221"/>
      <c r="AB379" s="862"/>
      <c r="AC379" s="222"/>
      <c r="AD379" s="1288"/>
      <c r="AE379" s="1300"/>
      <c r="AF379" s="1290"/>
      <c r="AG379" s="1291"/>
      <c r="AH379" s="232"/>
      <c r="AI379" s="224"/>
      <c r="AJ379" s="368"/>
      <c r="AK379" s="225"/>
      <c r="AL379" s="226">
        <v>0</v>
      </c>
      <c r="AM379" s="1326">
        <v>0</v>
      </c>
      <c r="AN379" s="1376">
        <f t="shared" si="23"/>
        <v>0</v>
      </c>
      <c r="AO379" s="733"/>
      <c r="AP379" s="586"/>
      <c r="AQ379" s="1249"/>
      <c r="AR379" s="1427"/>
      <c r="AS379" s="1428"/>
      <c r="AT379" s="1429"/>
      <c r="AU379" s="227"/>
      <c r="AV379" s="1430"/>
      <c r="AW379" s="1431"/>
      <c r="AX379" s="1432"/>
      <c r="AY379" s="235"/>
      <c r="AZ379" s="236"/>
      <c r="BA379" s="230"/>
      <c r="BB379" s="231"/>
      <c r="BC379" s="659"/>
      <c r="BD379" s="230"/>
      <c r="BE379" s="231"/>
      <c r="BF379" s="573"/>
      <c r="BG379" s="651"/>
      <c r="BH379" s="573"/>
      <c r="BI379" s="651"/>
      <c r="BJ379" s="573"/>
      <c r="BK379" s="651"/>
      <c r="BL379" s="573"/>
      <c r="BM379" s="651"/>
      <c r="BN379" s="638"/>
      <c r="BO379" s="670"/>
      <c r="BP379" s="675"/>
      <c r="BQ379" s="675"/>
      <c r="BR379" s="675"/>
      <c r="BS379" s="675"/>
      <c r="BT379" s="675"/>
      <c r="BU379" s="676"/>
      <c r="BV379" s="1377">
        <f t="shared" si="24"/>
        <v>0</v>
      </c>
    </row>
    <row r="380" spans="3:74" s="1092" customFormat="1" ht="36" customHeight="1">
      <c r="C380" s="1091"/>
      <c r="D380" s="233"/>
      <c r="E380" s="216"/>
      <c r="F380" s="1331"/>
      <c r="G380" s="217"/>
      <c r="H380" s="218"/>
      <c r="I380" s="736"/>
      <c r="J380" s="737"/>
      <c r="K380" s="1297"/>
      <c r="L380" s="1273"/>
      <c r="M380" s="1276"/>
      <c r="N380" s="832"/>
      <c r="O380" s="871"/>
      <c r="P380" s="872"/>
      <c r="Q380" s="219"/>
      <c r="R380" s="220"/>
      <c r="S380" s="660"/>
      <c r="T380" s="226">
        <v>0</v>
      </c>
      <c r="U380" s="1305">
        <v>0</v>
      </c>
      <c r="V380" s="1375">
        <f t="shared" si="22"/>
        <v>0</v>
      </c>
      <c r="W380" s="220"/>
      <c r="X380" s="684"/>
      <c r="Y380" s="738"/>
      <c r="Z380" s="221"/>
      <c r="AA380" s="221"/>
      <c r="AB380" s="862"/>
      <c r="AC380" s="222"/>
      <c r="AD380" s="1288"/>
      <c r="AE380" s="1300"/>
      <c r="AF380" s="1290"/>
      <c r="AG380" s="1291"/>
      <c r="AH380" s="232"/>
      <c r="AI380" s="224"/>
      <c r="AJ380" s="368"/>
      <c r="AK380" s="225"/>
      <c r="AL380" s="226">
        <v>0</v>
      </c>
      <c r="AM380" s="1326">
        <v>0</v>
      </c>
      <c r="AN380" s="1376">
        <f t="shared" si="23"/>
        <v>0</v>
      </c>
      <c r="AO380" s="733"/>
      <c r="AP380" s="586"/>
      <c r="AQ380" s="1249"/>
      <c r="AR380" s="1427"/>
      <c r="AS380" s="1428"/>
      <c r="AT380" s="1429"/>
      <c r="AU380" s="227"/>
      <c r="AV380" s="1430"/>
      <c r="AW380" s="1431"/>
      <c r="AX380" s="1432"/>
      <c r="AY380" s="235"/>
      <c r="AZ380" s="236"/>
      <c r="BA380" s="230"/>
      <c r="BB380" s="231"/>
      <c r="BC380" s="659"/>
      <c r="BD380" s="230"/>
      <c r="BE380" s="231"/>
      <c r="BF380" s="573"/>
      <c r="BG380" s="651"/>
      <c r="BH380" s="573"/>
      <c r="BI380" s="651"/>
      <c r="BJ380" s="573"/>
      <c r="BK380" s="651"/>
      <c r="BL380" s="573"/>
      <c r="BM380" s="651"/>
      <c r="BN380" s="638"/>
      <c r="BO380" s="670"/>
      <c r="BP380" s="675"/>
      <c r="BQ380" s="675"/>
      <c r="BR380" s="675"/>
      <c r="BS380" s="675"/>
      <c r="BT380" s="675"/>
      <c r="BU380" s="676"/>
      <c r="BV380" s="1377">
        <f t="shared" si="24"/>
        <v>0</v>
      </c>
    </row>
    <row r="381" spans="3:74" s="1092" customFormat="1" ht="36" customHeight="1">
      <c r="C381" s="1091"/>
      <c r="D381" s="233"/>
      <c r="E381" s="216"/>
      <c r="F381" s="1331"/>
      <c r="G381" s="217"/>
      <c r="H381" s="218"/>
      <c r="I381" s="736"/>
      <c r="J381" s="737"/>
      <c r="K381" s="1297"/>
      <c r="L381" s="1273"/>
      <c r="M381" s="1276"/>
      <c r="N381" s="832"/>
      <c r="O381" s="871"/>
      <c r="P381" s="872"/>
      <c r="Q381" s="219"/>
      <c r="R381" s="220"/>
      <c r="S381" s="660"/>
      <c r="T381" s="226">
        <v>0</v>
      </c>
      <c r="U381" s="1305">
        <v>0</v>
      </c>
      <c r="V381" s="1375">
        <f t="shared" si="22"/>
        <v>0</v>
      </c>
      <c r="W381" s="220"/>
      <c r="X381" s="684"/>
      <c r="Y381" s="738"/>
      <c r="Z381" s="221"/>
      <c r="AA381" s="221"/>
      <c r="AB381" s="862"/>
      <c r="AC381" s="222"/>
      <c r="AD381" s="1288"/>
      <c r="AE381" s="1300"/>
      <c r="AF381" s="1290"/>
      <c r="AG381" s="1291"/>
      <c r="AH381" s="232"/>
      <c r="AI381" s="224"/>
      <c r="AJ381" s="368"/>
      <c r="AK381" s="225"/>
      <c r="AL381" s="226">
        <v>0</v>
      </c>
      <c r="AM381" s="1326">
        <v>0</v>
      </c>
      <c r="AN381" s="1376">
        <f t="shared" si="23"/>
        <v>0</v>
      </c>
      <c r="AO381" s="733"/>
      <c r="AP381" s="586"/>
      <c r="AQ381" s="1249"/>
      <c r="AR381" s="1427"/>
      <c r="AS381" s="1428"/>
      <c r="AT381" s="1429"/>
      <c r="AU381" s="227"/>
      <c r="AV381" s="1430"/>
      <c r="AW381" s="1431"/>
      <c r="AX381" s="1432"/>
      <c r="AY381" s="235"/>
      <c r="AZ381" s="236"/>
      <c r="BA381" s="230"/>
      <c r="BB381" s="231"/>
      <c r="BC381" s="659"/>
      <c r="BD381" s="230"/>
      <c r="BE381" s="231"/>
      <c r="BF381" s="573"/>
      <c r="BG381" s="651"/>
      <c r="BH381" s="573"/>
      <c r="BI381" s="651"/>
      <c r="BJ381" s="573"/>
      <c r="BK381" s="651"/>
      <c r="BL381" s="573"/>
      <c r="BM381" s="651"/>
      <c r="BN381" s="638"/>
      <c r="BO381" s="670"/>
      <c r="BP381" s="675"/>
      <c r="BQ381" s="675"/>
      <c r="BR381" s="675"/>
      <c r="BS381" s="675"/>
      <c r="BT381" s="675"/>
      <c r="BU381" s="676"/>
      <c r="BV381" s="1377">
        <f t="shared" si="24"/>
        <v>0</v>
      </c>
    </row>
    <row r="382" spans="3:74" s="1092" customFormat="1" ht="36" customHeight="1">
      <c r="C382" s="1091"/>
      <c r="D382" s="233"/>
      <c r="E382" s="216"/>
      <c r="F382" s="1331"/>
      <c r="G382" s="217"/>
      <c r="H382" s="218"/>
      <c r="I382" s="736"/>
      <c r="J382" s="737"/>
      <c r="K382" s="1297"/>
      <c r="L382" s="1273"/>
      <c r="M382" s="1276"/>
      <c r="N382" s="832"/>
      <c r="O382" s="871"/>
      <c r="P382" s="872"/>
      <c r="Q382" s="219"/>
      <c r="R382" s="220"/>
      <c r="S382" s="660"/>
      <c r="T382" s="226">
        <v>0</v>
      </c>
      <c r="U382" s="1305">
        <v>0</v>
      </c>
      <c r="V382" s="1375">
        <f t="shared" si="22"/>
        <v>0</v>
      </c>
      <c r="W382" s="220"/>
      <c r="X382" s="684"/>
      <c r="Y382" s="738"/>
      <c r="Z382" s="221"/>
      <c r="AA382" s="221"/>
      <c r="AB382" s="862"/>
      <c r="AC382" s="222"/>
      <c r="AD382" s="1288"/>
      <c r="AE382" s="1300"/>
      <c r="AF382" s="1290"/>
      <c r="AG382" s="1291"/>
      <c r="AH382" s="232"/>
      <c r="AI382" s="224"/>
      <c r="AJ382" s="368"/>
      <c r="AK382" s="225"/>
      <c r="AL382" s="226">
        <v>0</v>
      </c>
      <c r="AM382" s="1326">
        <v>0</v>
      </c>
      <c r="AN382" s="1376">
        <f t="shared" si="23"/>
        <v>0</v>
      </c>
      <c r="AO382" s="733"/>
      <c r="AP382" s="586"/>
      <c r="AQ382" s="1249"/>
      <c r="AR382" s="1427"/>
      <c r="AS382" s="1428"/>
      <c r="AT382" s="1429"/>
      <c r="AU382" s="227"/>
      <c r="AV382" s="1430"/>
      <c r="AW382" s="1431"/>
      <c r="AX382" s="1432"/>
      <c r="AY382" s="235"/>
      <c r="AZ382" s="236"/>
      <c r="BA382" s="230"/>
      <c r="BB382" s="231"/>
      <c r="BC382" s="659"/>
      <c r="BD382" s="230"/>
      <c r="BE382" s="231"/>
      <c r="BF382" s="573"/>
      <c r="BG382" s="651"/>
      <c r="BH382" s="573"/>
      <c r="BI382" s="651"/>
      <c r="BJ382" s="573"/>
      <c r="BK382" s="651"/>
      <c r="BL382" s="573"/>
      <c r="BM382" s="651"/>
      <c r="BN382" s="638"/>
      <c r="BO382" s="670"/>
      <c r="BP382" s="675"/>
      <c r="BQ382" s="675"/>
      <c r="BR382" s="675"/>
      <c r="BS382" s="675"/>
      <c r="BT382" s="675"/>
      <c r="BU382" s="676"/>
      <c r="BV382" s="1377">
        <f t="shared" si="24"/>
        <v>0</v>
      </c>
    </row>
    <row r="383" spans="3:74" s="1092" customFormat="1" ht="36" customHeight="1">
      <c r="C383" s="1091"/>
      <c r="D383" s="233"/>
      <c r="E383" s="216"/>
      <c r="F383" s="1331"/>
      <c r="G383" s="217"/>
      <c r="H383" s="218"/>
      <c r="I383" s="736"/>
      <c r="J383" s="737"/>
      <c r="K383" s="1297"/>
      <c r="L383" s="1273"/>
      <c r="M383" s="1276"/>
      <c r="N383" s="832"/>
      <c r="O383" s="871"/>
      <c r="P383" s="872"/>
      <c r="Q383" s="219"/>
      <c r="R383" s="220"/>
      <c r="S383" s="660"/>
      <c r="T383" s="226">
        <v>0</v>
      </c>
      <c r="U383" s="1305">
        <v>0</v>
      </c>
      <c r="V383" s="1375">
        <f t="shared" ref="V383:V446" si="25">SUM(T383:U383)</f>
        <v>0</v>
      </c>
      <c r="W383" s="220"/>
      <c r="X383" s="684"/>
      <c r="Y383" s="738"/>
      <c r="Z383" s="221"/>
      <c r="AA383" s="221"/>
      <c r="AB383" s="862"/>
      <c r="AC383" s="222"/>
      <c r="AD383" s="1288"/>
      <c r="AE383" s="1300"/>
      <c r="AF383" s="1290"/>
      <c r="AG383" s="1291"/>
      <c r="AH383" s="232"/>
      <c r="AI383" s="224"/>
      <c r="AJ383" s="368"/>
      <c r="AK383" s="225"/>
      <c r="AL383" s="226">
        <v>0</v>
      </c>
      <c r="AM383" s="1326">
        <v>0</v>
      </c>
      <c r="AN383" s="1376">
        <f t="shared" ref="AN383:AN446" si="26">SUM(AL383:AM383)</f>
        <v>0</v>
      </c>
      <c r="AO383" s="733"/>
      <c r="AP383" s="586"/>
      <c r="AQ383" s="1249"/>
      <c r="AR383" s="1427"/>
      <c r="AS383" s="1428"/>
      <c r="AT383" s="1429"/>
      <c r="AU383" s="227"/>
      <c r="AV383" s="1430"/>
      <c r="AW383" s="1431"/>
      <c r="AX383" s="1432"/>
      <c r="AY383" s="235"/>
      <c r="AZ383" s="236"/>
      <c r="BA383" s="230"/>
      <c r="BB383" s="231"/>
      <c r="BC383" s="659"/>
      <c r="BD383" s="230"/>
      <c r="BE383" s="231"/>
      <c r="BF383" s="573"/>
      <c r="BG383" s="651"/>
      <c r="BH383" s="573"/>
      <c r="BI383" s="651"/>
      <c r="BJ383" s="573"/>
      <c r="BK383" s="651"/>
      <c r="BL383" s="573"/>
      <c r="BM383" s="651"/>
      <c r="BN383" s="638"/>
      <c r="BO383" s="670"/>
      <c r="BP383" s="675"/>
      <c r="BQ383" s="675"/>
      <c r="BR383" s="675"/>
      <c r="BS383" s="675"/>
      <c r="BT383" s="675"/>
      <c r="BU383" s="676"/>
      <c r="BV383" s="1377">
        <f t="shared" ref="BV383:BV446" si="27">LEN(BU383)</f>
        <v>0</v>
      </c>
    </row>
    <row r="384" spans="3:74" s="1092" customFormat="1" ht="36" customHeight="1">
      <c r="C384" s="1091"/>
      <c r="D384" s="233"/>
      <c r="E384" s="216"/>
      <c r="F384" s="1331"/>
      <c r="G384" s="217"/>
      <c r="H384" s="218"/>
      <c r="I384" s="736"/>
      <c r="J384" s="737"/>
      <c r="K384" s="1297"/>
      <c r="L384" s="1273"/>
      <c r="M384" s="1276"/>
      <c r="N384" s="832"/>
      <c r="O384" s="871"/>
      <c r="P384" s="872"/>
      <c r="Q384" s="219"/>
      <c r="R384" s="220"/>
      <c r="S384" s="660"/>
      <c r="T384" s="226">
        <v>0</v>
      </c>
      <c r="U384" s="1305">
        <v>0</v>
      </c>
      <c r="V384" s="1375">
        <f t="shared" si="25"/>
        <v>0</v>
      </c>
      <c r="W384" s="220"/>
      <c r="X384" s="684"/>
      <c r="Y384" s="738"/>
      <c r="Z384" s="221"/>
      <c r="AA384" s="221"/>
      <c r="AB384" s="862"/>
      <c r="AC384" s="222"/>
      <c r="AD384" s="1288"/>
      <c r="AE384" s="1300"/>
      <c r="AF384" s="1290"/>
      <c r="AG384" s="1291"/>
      <c r="AH384" s="232"/>
      <c r="AI384" s="224"/>
      <c r="AJ384" s="368"/>
      <c r="AK384" s="225"/>
      <c r="AL384" s="226">
        <v>0</v>
      </c>
      <c r="AM384" s="1326">
        <v>0</v>
      </c>
      <c r="AN384" s="1376">
        <f t="shared" si="26"/>
        <v>0</v>
      </c>
      <c r="AO384" s="733"/>
      <c r="AP384" s="586"/>
      <c r="AQ384" s="1249"/>
      <c r="AR384" s="1427"/>
      <c r="AS384" s="1428"/>
      <c r="AT384" s="1429"/>
      <c r="AU384" s="227"/>
      <c r="AV384" s="1430"/>
      <c r="AW384" s="1431"/>
      <c r="AX384" s="1432"/>
      <c r="AY384" s="235"/>
      <c r="AZ384" s="236"/>
      <c r="BA384" s="230"/>
      <c r="BB384" s="231"/>
      <c r="BC384" s="659"/>
      <c r="BD384" s="230"/>
      <c r="BE384" s="231"/>
      <c r="BF384" s="573"/>
      <c r="BG384" s="651"/>
      <c r="BH384" s="573"/>
      <c r="BI384" s="651"/>
      <c r="BJ384" s="573"/>
      <c r="BK384" s="651"/>
      <c r="BL384" s="573"/>
      <c r="BM384" s="651"/>
      <c r="BN384" s="638"/>
      <c r="BO384" s="670"/>
      <c r="BP384" s="675"/>
      <c r="BQ384" s="675"/>
      <c r="BR384" s="675"/>
      <c r="BS384" s="675"/>
      <c r="BT384" s="675"/>
      <c r="BU384" s="676"/>
      <c r="BV384" s="1377">
        <f t="shared" si="27"/>
        <v>0</v>
      </c>
    </row>
    <row r="385" spans="3:74" s="1092" customFormat="1" ht="36" customHeight="1">
      <c r="C385" s="1091"/>
      <c r="D385" s="233"/>
      <c r="E385" s="216"/>
      <c r="F385" s="1331"/>
      <c r="G385" s="217"/>
      <c r="H385" s="218"/>
      <c r="I385" s="736"/>
      <c r="J385" s="737"/>
      <c r="K385" s="1297"/>
      <c r="L385" s="1273"/>
      <c r="M385" s="1276"/>
      <c r="N385" s="832"/>
      <c r="O385" s="871"/>
      <c r="P385" s="872"/>
      <c r="Q385" s="219"/>
      <c r="R385" s="220"/>
      <c r="S385" s="660"/>
      <c r="T385" s="226">
        <v>0</v>
      </c>
      <c r="U385" s="1305">
        <v>0</v>
      </c>
      <c r="V385" s="1375">
        <f t="shared" si="25"/>
        <v>0</v>
      </c>
      <c r="W385" s="220"/>
      <c r="X385" s="684"/>
      <c r="Y385" s="738"/>
      <c r="Z385" s="221"/>
      <c r="AA385" s="221"/>
      <c r="AB385" s="862"/>
      <c r="AC385" s="222"/>
      <c r="AD385" s="1288"/>
      <c r="AE385" s="1300"/>
      <c r="AF385" s="1290"/>
      <c r="AG385" s="1291"/>
      <c r="AH385" s="232"/>
      <c r="AI385" s="224"/>
      <c r="AJ385" s="368"/>
      <c r="AK385" s="225"/>
      <c r="AL385" s="226">
        <v>0</v>
      </c>
      <c r="AM385" s="1326">
        <v>0</v>
      </c>
      <c r="AN385" s="1376">
        <f t="shared" si="26"/>
        <v>0</v>
      </c>
      <c r="AO385" s="733"/>
      <c r="AP385" s="586"/>
      <c r="AQ385" s="1249"/>
      <c r="AR385" s="1427"/>
      <c r="AS385" s="1428"/>
      <c r="AT385" s="1429"/>
      <c r="AU385" s="227"/>
      <c r="AV385" s="1430"/>
      <c r="AW385" s="1431"/>
      <c r="AX385" s="1432"/>
      <c r="AY385" s="235"/>
      <c r="AZ385" s="236"/>
      <c r="BA385" s="230"/>
      <c r="BB385" s="231"/>
      <c r="BC385" s="659"/>
      <c r="BD385" s="230"/>
      <c r="BE385" s="231"/>
      <c r="BF385" s="573"/>
      <c r="BG385" s="651"/>
      <c r="BH385" s="573"/>
      <c r="BI385" s="651"/>
      <c r="BJ385" s="573"/>
      <c r="BK385" s="651"/>
      <c r="BL385" s="573"/>
      <c r="BM385" s="651"/>
      <c r="BN385" s="638"/>
      <c r="BO385" s="670"/>
      <c r="BP385" s="675"/>
      <c r="BQ385" s="675"/>
      <c r="BR385" s="675"/>
      <c r="BS385" s="675"/>
      <c r="BT385" s="675"/>
      <c r="BU385" s="676"/>
      <c r="BV385" s="1377">
        <f t="shared" si="27"/>
        <v>0</v>
      </c>
    </row>
    <row r="386" spans="3:74" s="1092" customFormat="1" ht="36" customHeight="1">
      <c r="C386" s="1091"/>
      <c r="D386" s="233"/>
      <c r="E386" s="216"/>
      <c r="F386" s="1331"/>
      <c r="G386" s="217"/>
      <c r="H386" s="218"/>
      <c r="I386" s="736"/>
      <c r="J386" s="737"/>
      <c r="K386" s="1297"/>
      <c r="L386" s="1273"/>
      <c r="M386" s="1276"/>
      <c r="N386" s="832"/>
      <c r="O386" s="871"/>
      <c r="P386" s="872"/>
      <c r="Q386" s="219"/>
      <c r="R386" s="220"/>
      <c r="S386" s="660"/>
      <c r="T386" s="226">
        <v>0</v>
      </c>
      <c r="U386" s="1305">
        <v>0</v>
      </c>
      <c r="V386" s="1375">
        <f t="shared" si="25"/>
        <v>0</v>
      </c>
      <c r="W386" s="220"/>
      <c r="X386" s="684"/>
      <c r="Y386" s="738"/>
      <c r="Z386" s="221"/>
      <c r="AA386" s="221"/>
      <c r="AB386" s="862"/>
      <c r="AC386" s="222"/>
      <c r="AD386" s="1288"/>
      <c r="AE386" s="1300"/>
      <c r="AF386" s="1290"/>
      <c r="AG386" s="1291"/>
      <c r="AH386" s="232"/>
      <c r="AI386" s="224"/>
      <c r="AJ386" s="368"/>
      <c r="AK386" s="225"/>
      <c r="AL386" s="226">
        <v>0</v>
      </c>
      <c r="AM386" s="1326">
        <v>0</v>
      </c>
      <c r="AN386" s="1376">
        <f t="shared" si="26"/>
        <v>0</v>
      </c>
      <c r="AO386" s="733"/>
      <c r="AP386" s="586"/>
      <c r="AQ386" s="1249"/>
      <c r="AR386" s="1427"/>
      <c r="AS386" s="1428"/>
      <c r="AT386" s="1429"/>
      <c r="AU386" s="227"/>
      <c r="AV386" s="1430"/>
      <c r="AW386" s="1431"/>
      <c r="AX386" s="1432"/>
      <c r="AY386" s="235"/>
      <c r="AZ386" s="236"/>
      <c r="BA386" s="230"/>
      <c r="BB386" s="231"/>
      <c r="BC386" s="659"/>
      <c r="BD386" s="230"/>
      <c r="BE386" s="231"/>
      <c r="BF386" s="573"/>
      <c r="BG386" s="651"/>
      <c r="BH386" s="573"/>
      <c r="BI386" s="651"/>
      <c r="BJ386" s="573"/>
      <c r="BK386" s="651"/>
      <c r="BL386" s="573"/>
      <c r="BM386" s="651"/>
      <c r="BN386" s="638"/>
      <c r="BO386" s="670"/>
      <c r="BP386" s="675"/>
      <c r="BQ386" s="675"/>
      <c r="BR386" s="675"/>
      <c r="BS386" s="675"/>
      <c r="BT386" s="675"/>
      <c r="BU386" s="676"/>
      <c r="BV386" s="1377">
        <f t="shared" si="27"/>
        <v>0</v>
      </c>
    </row>
    <row r="387" spans="3:74" s="1092" customFormat="1" ht="36" customHeight="1">
      <c r="C387" s="1091"/>
      <c r="D387" s="233"/>
      <c r="E387" s="216"/>
      <c r="F387" s="1331"/>
      <c r="G387" s="217"/>
      <c r="H387" s="218"/>
      <c r="I387" s="736"/>
      <c r="J387" s="737"/>
      <c r="K387" s="1297"/>
      <c r="L387" s="1273"/>
      <c r="M387" s="1276"/>
      <c r="N387" s="832"/>
      <c r="O387" s="871"/>
      <c r="P387" s="872"/>
      <c r="Q387" s="219"/>
      <c r="R387" s="220"/>
      <c r="S387" s="660"/>
      <c r="T387" s="226">
        <v>0</v>
      </c>
      <c r="U387" s="1305">
        <v>0</v>
      </c>
      <c r="V387" s="1375">
        <f t="shared" si="25"/>
        <v>0</v>
      </c>
      <c r="W387" s="220"/>
      <c r="X387" s="684"/>
      <c r="Y387" s="738"/>
      <c r="Z387" s="221"/>
      <c r="AA387" s="221"/>
      <c r="AB387" s="862"/>
      <c r="AC387" s="222"/>
      <c r="AD387" s="1288"/>
      <c r="AE387" s="1300"/>
      <c r="AF387" s="1290"/>
      <c r="AG387" s="1291"/>
      <c r="AH387" s="232"/>
      <c r="AI387" s="224"/>
      <c r="AJ387" s="368"/>
      <c r="AK387" s="225"/>
      <c r="AL387" s="226">
        <v>0</v>
      </c>
      <c r="AM387" s="1326">
        <v>0</v>
      </c>
      <c r="AN387" s="1376">
        <f t="shared" si="26"/>
        <v>0</v>
      </c>
      <c r="AO387" s="733"/>
      <c r="AP387" s="586"/>
      <c r="AQ387" s="1249"/>
      <c r="AR387" s="1427"/>
      <c r="AS387" s="1428"/>
      <c r="AT387" s="1429"/>
      <c r="AU387" s="227"/>
      <c r="AV387" s="1430"/>
      <c r="AW387" s="1431"/>
      <c r="AX387" s="1432"/>
      <c r="AY387" s="235"/>
      <c r="AZ387" s="236"/>
      <c r="BA387" s="230"/>
      <c r="BB387" s="231"/>
      <c r="BC387" s="659"/>
      <c r="BD387" s="230"/>
      <c r="BE387" s="231"/>
      <c r="BF387" s="573"/>
      <c r="BG387" s="651"/>
      <c r="BH387" s="573"/>
      <c r="BI387" s="651"/>
      <c r="BJ387" s="573"/>
      <c r="BK387" s="651"/>
      <c r="BL387" s="573"/>
      <c r="BM387" s="651"/>
      <c r="BN387" s="638"/>
      <c r="BO387" s="670"/>
      <c r="BP387" s="675"/>
      <c r="BQ387" s="675"/>
      <c r="BR387" s="675"/>
      <c r="BS387" s="675"/>
      <c r="BT387" s="675"/>
      <c r="BU387" s="676"/>
      <c r="BV387" s="1377">
        <f t="shared" si="27"/>
        <v>0</v>
      </c>
    </row>
    <row r="388" spans="3:74" s="1092" customFormat="1" ht="36" customHeight="1">
      <c r="C388" s="1091"/>
      <c r="D388" s="233"/>
      <c r="E388" s="216"/>
      <c r="F388" s="1331"/>
      <c r="G388" s="217"/>
      <c r="H388" s="218"/>
      <c r="I388" s="736"/>
      <c r="J388" s="737"/>
      <c r="K388" s="1297"/>
      <c r="L388" s="1273"/>
      <c r="M388" s="1276"/>
      <c r="N388" s="832"/>
      <c r="O388" s="871"/>
      <c r="P388" s="872"/>
      <c r="Q388" s="219"/>
      <c r="R388" s="220"/>
      <c r="S388" s="660"/>
      <c r="T388" s="226">
        <v>0</v>
      </c>
      <c r="U388" s="1305">
        <v>0</v>
      </c>
      <c r="V388" s="1375">
        <f t="shared" si="25"/>
        <v>0</v>
      </c>
      <c r="W388" s="220"/>
      <c r="X388" s="684"/>
      <c r="Y388" s="738"/>
      <c r="Z388" s="221"/>
      <c r="AA388" s="221"/>
      <c r="AB388" s="862"/>
      <c r="AC388" s="222"/>
      <c r="AD388" s="1288"/>
      <c r="AE388" s="1300"/>
      <c r="AF388" s="1290"/>
      <c r="AG388" s="1291"/>
      <c r="AH388" s="232"/>
      <c r="AI388" s="224"/>
      <c r="AJ388" s="368"/>
      <c r="AK388" s="225"/>
      <c r="AL388" s="226">
        <v>0</v>
      </c>
      <c r="AM388" s="1326">
        <v>0</v>
      </c>
      <c r="AN388" s="1376">
        <f t="shared" si="26"/>
        <v>0</v>
      </c>
      <c r="AO388" s="733"/>
      <c r="AP388" s="586"/>
      <c r="AQ388" s="1249"/>
      <c r="AR388" s="1427"/>
      <c r="AS388" s="1428"/>
      <c r="AT388" s="1429"/>
      <c r="AU388" s="227"/>
      <c r="AV388" s="1430"/>
      <c r="AW388" s="1431"/>
      <c r="AX388" s="1432"/>
      <c r="AY388" s="235"/>
      <c r="AZ388" s="236"/>
      <c r="BA388" s="230"/>
      <c r="BB388" s="231"/>
      <c r="BC388" s="659"/>
      <c r="BD388" s="230"/>
      <c r="BE388" s="231"/>
      <c r="BF388" s="573"/>
      <c r="BG388" s="651"/>
      <c r="BH388" s="573"/>
      <c r="BI388" s="651"/>
      <c r="BJ388" s="573"/>
      <c r="BK388" s="651"/>
      <c r="BL388" s="573"/>
      <c r="BM388" s="651"/>
      <c r="BN388" s="638"/>
      <c r="BO388" s="670"/>
      <c r="BP388" s="675"/>
      <c r="BQ388" s="675"/>
      <c r="BR388" s="675"/>
      <c r="BS388" s="675"/>
      <c r="BT388" s="675"/>
      <c r="BU388" s="676"/>
      <c r="BV388" s="1377">
        <f t="shared" si="27"/>
        <v>0</v>
      </c>
    </row>
    <row r="389" spans="3:74" s="1092" customFormat="1" ht="36" customHeight="1">
      <c r="C389" s="1091"/>
      <c r="D389" s="233"/>
      <c r="E389" s="216"/>
      <c r="F389" s="1331"/>
      <c r="G389" s="217"/>
      <c r="H389" s="218"/>
      <c r="I389" s="736"/>
      <c r="J389" s="737"/>
      <c r="K389" s="1297"/>
      <c r="L389" s="1273"/>
      <c r="M389" s="1276"/>
      <c r="N389" s="832"/>
      <c r="O389" s="871"/>
      <c r="P389" s="872"/>
      <c r="Q389" s="219"/>
      <c r="R389" s="220"/>
      <c r="S389" s="660"/>
      <c r="T389" s="226">
        <v>0</v>
      </c>
      <c r="U389" s="1305">
        <v>0</v>
      </c>
      <c r="V389" s="1375">
        <f t="shared" si="25"/>
        <v>0</v>
      </c>
      <c r="W389" s="220"/>
      <c r="X389" s="684"/>
      <c r="Y389" s="738"/>
      <c r="Z389" s="221"/>
      <c r="AA389" s="221"/>
      <c r="AB389" s="862"/>
      <c r="AC389" s="222"/>
      <c r="AD389" s="1288"/>
      <c r="AE389" s="1300"/>
      <c r="AF389" s="1290"/>
      <c r="AG389" s="1291"/>
      <c r="AH389" s="232"/>
      <c r="AI389" s="224"/>
      <c r="AJ389" s="368"/>
      <c r="AK389" s="225"/>
      <c r="AL389" s="226">
        <v>0</v>
      </c>
      <c r="AM389" s="1326">
        <v>0</v>
      </c>
      <c r="AN389" s="1376">
        <f t="shared" si="26"/>
        <v>0</v>
      </c>
      <c r="AO389" s="733"/>
      <c r="AP389" s="586"/>
      <c r="AQ389" s="1249"/>
      <c r="AR389" s="1427"/>
      <c r="AS389" s="1428"/>
      <c r="AT389" s="1429"/>
      <c r="AU389" s="227"/>
      <c r="AV389" s="1430"/>
      <c r="AW389" s="1431"/>
      <c r="AX389" s="1432"/>
      <c r="AY389" s="235"/>
      <c r="AZ389" s="236"/>
      <c r="BA389" s="230"/>
      <c r="BB389" s="231"/>
      <c r="BC389" s="659"/>
      <c r="BD389" s="230"/>
      <c r="BE389" s="231"/>
      <c r="BF389" s="573"/>
      <c r="BG389" s="651"/>
      <c r="BH389" s="573"/>
      <c r="BI389" s="651"/>
      <c r="BJ389" s="573"/>
      <c r="BK389" s="651"/>
      <c r="BL389" s="573"/>
      <c r="BM389" s="651"/>
      <c r="BN389" s="638"/>
      <c r="BO389" s="670"/>
      <c r="BP389" s="675"/>
      <c r="BQ389" s="675"/>
      <c r="BR389" s="675"/>
      <c r="BS389" s="675"/>
      <c r="BT389" s="675"/>
      <c r="BU389" s="676"/>
      <c r="BV389" s="1377">
        <f t="shared" si="27"/>
        <v>0</v>
      </c>
    </row>
    <row r="390" spans="3:74" s="1092" customFormat="1" ht="36" customHeight="1">
      <c r="C390" s="1091"/>
      <c r="D390" s="233"/>
      <c r="E390" s="216"/>
      <c r="F390" s="1331"/>
      <c r="G390" s="217"/>
      <c r="H390" s="218"/>
      <c r="I390" s="736"/>
      <c r="J390" s="737"/>
      <c r="K390" s="1297"/>
      <c r="L390" s="1273"/>
      <c r="M390" s="1276"/>
      <c r="N390" s="832"/>
      <c r="O390" s="871"/>
      <c r="P390" s="872"/>
      <c r="Q390" s="219"/>
      <c r="R390" s="220"/>
      <c r="S390" s="660"/>
      <c r="T390" s="226">
        <v>0</v>
      </c>
      <c r="U390" s="1305">
        <v>0</v>
      </c>
      <c r="V390" s="1375">
        <f t="shared" si="25"/>
        <v>0</v>
      </c>
      <c r="W390" s="220"/>
      <c r="X390" s="684"/>
      <c r="Y390" s="738"/>
      <c r="Z390" s="221"/>
      <c r="AA390" s="221"/>
      <c r="AB390" s="862"/>
      <c r="AC390" s="222"/>
      <c r="AD390" s="1288"/>
      <c r="AE390" s="1300"/>
      <c r="AF390" s="1290"/>
      <c r="AG390" s="1291"/>
      <c r="AH390" s="232"/>
      <c r="AI390" s="224"/>
      <c r="AJ390" s="368"/>
      <c r="AK390" s="225"/>
      <c r="AL390" s="226">
        <v>0</v>
      </c>
      <c r="AM390" s="1326">
        <v>0</v>
      </c>
      <c r="AN390" s="1376">
        <f t="shared" si="26"/>
        <v>0</v>
      </c>
      <c r="AO390" s="733"/>
      <c r="AP390" s="586"/>
      <c r="AQ390" s="1249"/>
      <c r="AR390" s="1427"/>
      <c r="AS390" s="1428"/>
      <c r="AT390" s="1429"/>
      <c r="AU390" s="227"/>
      <c r="AV390" s="1430"/>
      <c r="AW390" s="1431"/>
      <c r="AX390" s="1432"/>
      <c r="AY390" s="235"/>
      <c r="AZ390" s="236"/>
      <c r="BA390" s="230"/>
      <c r="BB390" s="231"/>
      <c r="BC390" s="659"/>
      <c r="BD390" s="230"/>
      <c r="BE390" s="231"/>
      <c r="BF390" s="573"/>
      <c r="BG390" s="651"/>
      <c r="BH390" s="573"/>
      <c r="BI390" s="651"/>
      <c r="BJ390" s="573"/>
      <c r="BK390" s="651"/>
      <c r="BL390" s="573"/>
      <c r="BM390" s="651"/>
      <c r="BN390" s="638"/>
      <c r="BO390" s="670"/>
      <c r="BP390" s="675"/>
      <c r="BQ390" s="675"/>
      <c r="BR390" s="675"/>
      <c r="BS390" s="675"/>
      <c r="BT390" s="675"/>
      <c r="BU390" s="676"/>
      <c r="BV390" s="1377">
        <f t="shared" si="27"/>
        <v>0</v>
      </c>
    </row>
    <row r="391" spans="3:74" s="1092" customFormat="1" ht="36" customHeight="1">
      <c r="C391" s="1091"/>
      <c r="D391" s="233"/>
      <c r="E391" s="216"/>
      <c r="F391" s="1331"/>
      <c r="G391" s="217"/>
      <c r="H391" s="218"/>
      <c r="I391" s="736"/>
      <c r="J391" s="737"/>
      <c r="K391" s="1297"/>
      <c r="L391" s="1273"/>
      <c r="M391" s="1276"/>
      <c r="N391" s="832"/>
      <c r="O391" s="871"/>
      <c r="P391" s="872"/>
      <c r="Q391" s="219"/>
      <c r="R391" s="220"/>
      <c r="S391" s="660"/>
      <c r="T391" s="226">
        <v>0</v>
      </c>
      <c r="U391" s="1305">
        <v>0</v>
      </c>
      <c r="V391" s="1375">
        <f t="shared" si="25"/>
        <v>0</v>
      </c>
      <c r="W391" s="220"/>
      <c r="X391" s="684"/>
      <c r="Y391" s="738"/>
      <c r="Z391" s="221"/>
      <c r="AA391" s="221"/>
      <c r="AB391" s="862"/>
      <c r="AC391" s="222"/>
      <c r="AD391" s="1288"/>
      <c r="AE391" s="1300"/>
      <c r="AF391" s="1290"/>
      <c r="AG391" s="1291"/>
      <c r="AH391" s="232"/>
      <c r="AI391" s="224"/>
      <c r="AJ391" s="368"/>
      <c r="AK391" s="225"/>
      <c r="AL391" s="226">
        <v>0</v>
      </c>
      <c r="AM391" s="1326">
        <v>0</v>
      </c>
      <c r="AN391" s="1376">
        <f t="shared" si="26"/>
        <v>0</v>
      </c>
      <c r="AO391" s="733"/>
      <c r="AP391" s="586"/>
      <c r="AQ391" s="1249"/>
      <c r="AR391" s="1427"/>
      <c r="AS391" s="1428"/>
      <c r="AT391" s="1429"/>
      <c r="AU391" s="227"/>
      <c r="AV391" s="1430"/>
      <c r="AW391" s="1431"/>
      <c r="AX391" s="1432"/>
      <c r="AY391" s="235"/>
      <c r="AZ391" s="236"/>
      <c r="BA391" s="230"/>
      <c r="BB391" s="231"/>
      <c r="BC391" s="659"/>
      <c r="BD391" s="230"/>
      <c r="BE391" s="231"/>
      <c r="BF391" s="573"/>
      <c r="BG391" s="651"/>
      <c r="BH391" s="573"/>
      <c r="BI391" s="651"/>
      <c r="BJ391" s="573"/>
      <c r="BK391" s="651"/>
      <c r="BL391" s="573"/>
      <c r="BM391" s="651"/>
      <c r="BN391" s="638"/>
      <c r="BO391" s="670"/>
      <c r="BP391" s="675"/>
      <c r="BQ391" s="675"/>
      <c r="BR391" s="675"/>
      <c r="BS391" s="675"/>
      <c r="BT391" s="675"/>
      <c r="BU391" s="676"/>
      <c r="BV391" s="1377">
        <f t="shared" si="27"/>
        <v>0</v>
      </c>
    </row>
    <row r="392" spans="3:74" s="1092" customFormat="1" ht="36" customHeight="1">
      <c r="C392" s="1091"/>
      <c r="D392" s="233"/>
      <c r="E392" s="216"/>
      <c r="F392" s="1331"/>
      <c r="G392" s="217"/>
      <c r="H392" s="218"/>
      <c r="I392" s="736"/>
      <c r="J392" s="737"/>
      <c r="K392" s="1297"/>
      <c r="L392" s="1273"/>
      <c r="M392" s="1276"/>
      <c r="N392" s="832"/>
      <c r="O392" s="871"/>
      <c r="P392" s="872"/>
      <c r="Q392" s="219"/>
      <c r="R392" s="220"/>
      <c r="S392" s="660"/>
      <c r="T392" s="226">
        <v>0</v>
      </c>
      <c r="U392" s="1305">
        <v>0</v>
      </c>
      <c r="V392" s="1375">
        <f t="shared" si="25"/>
        <v>0</v>
      </c>
      <c r="W392" s="220"/>
      <c r="X392" s="684"/>
      <c r="Y392" s="738"/>
      <c r="Z392" s="221"/>
      <c r="AA392" s="221"/>
      <c r="AB392" s="862"/>
      <c r="AC392" s="222"/>
      <c r="AD392" s="1288"/>
      <c r="AE392" s="1300"/>
      <c r="AF392" s="1290"/>
      <c r="AG392" s="1291"/>
      <c r="AH392" s="232"/>
      <c r="AI392" s="224"/>
      <c r="AJ392" s="368"/>
      <c r="AK392" s="225"/>
      <c r="AL392" s="226">
        <v>0</v>
      </c>
      <c r="AM392" s="1326">
        <v>0</v>
      </c>
      <c r="AN392" s="1376">
        <f t="shared" si="26"/>
        <v>0</v>
      </c>
      <c r="AO392" s="733"/>
      <c r="AP392" s="586"/>
      <c r="AQ392" s="1249"/>
      <c r="AR392" s="1427"/>
      <c r="AS392" s="1428"/>
      <c r="AT392" s="1429"/>
      <c r="AU392" s="227"/>
      <c r="AV392" s="1430"/>
      <c r="AW392" s="1431"/>
      <c r="AX392" s="1432"/>
      <c r="AY392" s="235"/>
      <c r="AZ392" s="236"/>
      <c r="BA392" s="230"/>
      <c r="BB392" s="231"/>
      <c r="BC392" s="659"/>
      <c r="BD392" s="230"/>
      <c r="BE392" s="231"/>
      <c r="BF392" s="573"/>
      <c r="BG392" s="651"/>
      <c r="BH392" s="573"/>
      <c r="BI392" s="651"/>
      <c r="BJ392" s="573"/>
      <c r="BK392" s="651"/>
      <c r="BL392" s="573"/>
      <c r="BM392" s="651"/>
      <c r="BN392" s="638"/>
      <c r="BO392" s="670"/>
      <c r="BP392" s="675"/>
      <c r="BQ392" s="675"/>
      <c r="BR392" s="675"/>
      <c r="BS392" s="675"/>
      <c r="BT392" s="675"/>
      <c r="BU392" s="676"/>
      <c r="BV392" s="1377">
        <f t="shared" si="27"/>
        <v>0</v>
      </c>
    </row>
    <row r="393" spans="3:74" s="1092" customFormat="1" ht="36" customHeight="1">
      <c r="C393" s="1091"/>
      <c r="D393" s="233"/>
      <c r="E393" s="216"/>
      <c r="F393" s="1331"/>
      <c r="G393" s="217"/>
      <c r="H393" s="218"/>
      <c r="I393" s="736"/>
      <c r="J393" s="737"/>
      <c r="K393" s="1297"/>
      <c r="L393" s="1273"/>
      <c r="M393" s="1276"/>
      <c r="N393" s="832"/>
      <c r="O393" s="871"/>
      <c r="P393" s="872"/>
      <c r="Q393" s="219"/>
      <c r="R393" s="220"/>
      <c r="S393" s="660"/>
      <c r="T393" s="226">
        <v>0</v>
      </c>
      <c r="U393" s="1305">
        <v>0</v>
      </c>
      <c r="V393" s="1375">
        <f t="shared" si="25"/>
        <v>0</v>
      </c>
      <c r="W393" s="220"/>
      <c r="X393" s="684"/>
      <c r="Y393" s="738"/>
      <c r="Z393" s="221"/>
      <c r="AA393" s="221"/>
      <c r="AB393" s="862"/>
      <c r="AC393" s="222"/>
      <c r="AD393" s="1288"/>
      <c r="AE393" s="1300"/>
      <c r="AF393" s="1290"/>
      <c r="AG393" s="1291"/>
      <c r="AH393" s="232"/>
      <c r="AI393" s="224"/>
      <c r="AJ393" s="368"/>
      <c r="AK393" s="225"/>
      <c r="AL393" s="226">
        <v>0</v>
      </c>
      <c r="AM393" s="1326">
        <v>0</v>
      </c>
      <c r="AN393" s="1376">
        <f t="shared" si="26"/>
        <v>0</v>
      </c>
      <c r="AO393" s="733"/>
      <c r="AP393" s="586"/>
      <c r="AQ393" s="1249"/>
      <c r="AR393" s="1427"/>
      <c r="AS393" s="1428"/>
      <c r="AT393" s="1429"/>
      <c r="AU393" s="227"/>
      <c r="AV393" s="1430"/>
      <c r="AW393" s="1431"/>
      <c r="AX393" s="1432"/>
      <c r="AY393" s="235"/>
      <c r="AZ393" s="236"/>
      <c r="BA393" s="230"/>
      <c r="BB393" s="231"/>
      <c r="BC393" s="659"/>
      <c r="BD393" s="230"/>
      <c r="BE393" s="231"/>
      <c r="BF393" s="573"/>
      <c r="BG393" s="651"/>
      <c r="BH393" s="573"/>
      <c r="BI393" s="651"/>
      <c r="BJ393" s="573"/>
      <c r="BK393" s="651"/>
      <c r="BL393" s="573"/>
      <c r="BM393" s="651"/>
      <c r="BN393" s="638"/>
      <c r="BO393" s="670"/>
      <c r="BP393" s="675"/>
      <c r="BQ393" s="675"/>
      <c r="BR393" s="675"/>
      <c r="BS393" s="675"/>
      <c r="BT393" s="675"/>
      <c r="BU393" s="676"/>
      <c r="BV393" s="1377">
        <f t="shared" si="27"/>
        <v>0</v>
      </c>
    </row>
    <row r="394" spans="3:74" s="1092" customFormat="1" ht="36" customHeight="1">
      <c r="C394" s="1091"/>
      <c r="D394" s="233"/>
      <c r="E394" s="216"/>
      <c r="F394" s="1331"/>
      <c r="G394" s="217"/>
      <c r="H394" s="218"/>
      <c r="I394" s="736"/>
      <c r="J394" s="737"/>
      <c r="K394" s="1297"/>
      <c r="L394" s="1273"/>
      <c r="M394" s="1276"/>
      <c r="N394" s="832"/>
      <c r="O394" s="871"/>
      <c r="P394" s="872"/>
      <c r="Q394" s="219"/>
      <c r="R394" s="220"/>
      <c r="S394" s="660"/>
      <c r="T394" s="226">
        <v>0</v>
      </c>
      <c r="U394" s="1305">
        <v>0</v>
      </c>
      <c r="V394" s="1375">
        <f t="shared" si="25"/>
        <v>0</v>
      </c>
      <c r="W394" s="220"/>
      <c r="X394" s="684"/>
      <c r="Y394" s="738"/>
      <c r="Z394" s="221"/>
      <c r="AA394" s="221"/>
      <c r="AB394" s="862"/>
      <c r="AC394" s="222"/>
      <c r="AD394" s="1288"/>
      <c r="AE394" s="1300"/>
      <c r="AF394" s="1290"/>
      <c r="AG394" s="1291"/>
      <c r="AH394" s="232"/>
      <c r="AI394" s="224"/>
      <c r="AJ394" s="368"/>
      <c r="AK394" s="225"/>
      <c r="AL394" s="226">
        <v>0</v>
      </c>
      <c r="AM394" s="1326">
        <v>0</v>
      </c>
      <c r="AN394" s="1376">
        <f t="shared" si="26"/>
        <v>0</v>
      </c>
      <c r="AO394" s="733"/>
      <c r="AP394" s="586"/>
      <c r="AQ394" s="1249"/>
      <c r="AR394" s="1427"/>
      <c r="AS394" s="1428"/>
      <c r="AT394" s="1429"/>
      <c r="AU394" s="227"/>
      <c r="AV394" s="1430"/>
      <c r="AW394" s="1431"/>
      <c r="AX394" s="1432"/>
      <c r="AY394" s="235"/>
      <c r="AZ394" s="236"/>
      <c r="BA394" s="230"/>
      <c r="BB394" s="231"/>
      <c r="BC394" s="659"/>
      <c r="BD394" s="230"/>
      <c r="BE394" s="231"/>
      <c r="BF394" s="573"/>
      <c r="BG394" s="651"/>
      <c r="BH394" s="573"/>
      <c r="BI394" s="651"/>
      <c r="BJ394" s="573"/>
      <c r="BK394" s="651"/>
      <c r="BL394" s="573"/>
      <c r="BM394" s="651"/>
      <c r="BN394" s="638"/>
      <c r="BO394" s="670"/>
      <c r="BP394" s="675"/>
      <c r="BQ394" s="675"/>
      <c r="BR394" s="675"/>
      <c r="BS394" s="675"/>
      <c r="BT394" s="675"/>
      <c r="BU394" s="676"/>
      <c r="BV394" s="1377">
        <f t="shared" si="27"/>
        <v>0</v>
      </c>
    </row>
    <row r="395" spans="3:74" s="1092" customFormat="1" ht="36" customHeight="1">
      <c r="C395" s="1091"/>
      <c r="D395" s="233"/>
      <c r="E395" s="216"/>
      <c r="F395" s="1331"/>
      <c r="G395" s="217"/>
      <c r="H395" s="218"/>
      <c r="I395" s="736"/>
      <c r="J395" s="737"/>
      <c r="K395" s="1297"/>
      <c r="L395" s="1273"/>
      <c r="M395" s="1276"/>
      <c r="N395" s="832"/>
      <c r="O395" s="871"/>
      <c r="P395" s="872"/>
      <c r="Q395" s="219"/>
      <c r="R395" s="220"/>
      <c r="S395" s="660"/>
      <c r="T395" s="226">
        <v>0</v>
      </c>
      <c r="U395" s="1305">
        <v>0</v>
      </c>
      <c r="V395" s="1375">
        <f t="shared" si="25"/>
        <v>0</v>
      </c>
      <c r="W395" s="220"/>
      <c r="X395" s="684"/>
      <c r="Y395" s="738"/>
      <c r="Z395" s="221"/>
      <c r="AA395" s="221"/>
      <c r="AB395" s="862"/>
      <c r="AC395" s="222"/>
      <c r="AD395" s="1288"/>
      <c r="AE395" s="1300"/>
      <c r="AF395" s="1290"/>
      <c r="AG395" s="1291"/>
      <c r="AH395" s="232"/>
      <c r="AI395" s="224"/>
      <c r="AJ395" s="368"/>
      <c r="AK395" s="225"/>
      <c r="AL395" s="226">
        <v>0</v>
      </c>
      <c r="AM395" s="1326">
        <v>0</v>
      </c>
      <c r="AN395" s="1376">
        <f t="shared" si="26"/>
        <v>0</v>
      </c>
      <c r="AO395" s="733"/>
      <c r="AP395" s="586"/>
      <c r="AQ395" s="1249"/>
      <c r="AR395" s="1427"/>
      <c r="AS395" s="1428"/>
      <c r="AT395" s="1429"/>
      <c r="AU395" s="227"/>
      <c r="AV395" s="1430"/>
      <c r="AW395" s="1431"/>
      <c r="AX395" s="1432"/>
      <c r="AY395" s="235"/>
      <c r="AZ395" s="236"/>
      <c r="BA395" s="230"/>
      <c r="BB395" s="231"/>
      <c r="BC395" s="659"/>
      <c r="BD395" s="230"/>
      <c r="BE395" s="231"/>
      <c r="BF395" s="573"/>
      <c r="BG395" s="651"/>
      <c r="BH395" s="573"/>
      <c r="BI395" s="651"/>
      <c r="BJ395" s="573"/>
      <c r="BK395" s="651"/>
      <c r="BL395" s="573"/>
      <c r="BM395" s="651"/>
      <c r="BN395" s="638"/>
      <c r="BO395" s="670"/>
      <c r="BP395" s="675"/>
      <c r="BQ395" s="675"/>
      <c r="BR395" s="675"/>
      <c r="BS395" s="675"/>
      <c r="BT395" s="675"/>
      <c r="BU395" s="676"/>
      <c r="BV395" s="1377">
        <f t="shared" si="27"/>
        <v>0</v>
      </c>
    </row>
    <row r="396" spans="3:74" s="1092" customFormat="1" ht="36" customHeight="1">
      <c r="C396" s="1091"/>
      <c r="D396" s="233"/>
      <c r="E396" s="216"/>
      <c r="F396" s="1331"/>
      <c r="G396" s="217"/>
      <c r="H396" s="218"/>
      <c r="I396" s="736"/>
      <c r="J396" s="737"/>
      <c r="K396" s="1297"/>
      <c r="L396" s="1273"/>
      <c r="M396" s="1276"/>
      <c r="N396" s="832"/>
      <c r="O396" s="871"/>
      <c r="P396" s="872"/>
      <c r="Q396" s="219"/>
      <c r="R396" s="220"/>
      <c r="S396" s="660"/>
      <c r="T396" s="226">
        <v>0</v>
      </c>
      <c r="U396" s="1305">
        <v>0</v>
      </c>
      <c r="V396" s="1375">
        <f t="shared" si="25"/>
        <v>0</v>
      </c>
      <c r="W396" s="220"/>
      <c r="X396" s="684"/>
      <c r="Y396" s="738"/>
      <c r="Z396" s="221"/>
      <c r="AA396" s="221"/>
      <c r="AB396" s="862"/>
      <c r="AC396" s="222"/>
      <c r="AD396" s="1288"/>
      <c r="AE396" s="1300"/>
      <c r="AF396" s="1290"/>
      <c r="AG396" s="1291"/>
      <c r="AH396" s="232"/>
      <c r="AI396" s="224"/>
      <c r="AJ396" s="368"/>
      <c r="AK396" s="225"/>
      <c r="AL396" s="226">
        <v>0</v>
      </c>
      <c r="AM396" s="1326">
        <v>0</v>
      </c>
      <c r="AN396" s="1376">
        <f t="shared" si="26"/>
        <v>0</v>
      </c>
      <c r="AO396" s="733"/>
      <c r="AP396" s="586"/>
      <c r="AQ396" s="1249"/>
      <c r="AR396" s="1427"/>
      <c r="AS396" s="1428"/>
      <c r="AT396" s="1429"/>
      <c r="AU396" s="227"/>
      <c r="AV396" s="1430"/>
      <c r="AW396" s="1431"/>
      <c r="AX396" s="1432"/>
      <c r="AY396" s="235"/>
      <c r="AZ396" s="236"/>
      <c r="BA396" s="230"/>
      <c r="BB396" s="231"/>
      <c r="BC396" s="659"/>
      <c r="BD396" s="230"/>
      <c r="BE396" s="231"/>
      <c r="BF396" s="573"/>
      <c r="BG396" s="651"/>
      <c r="BH396" s="573"/>
      <c r="BI396" s="651"/>
      <c r="BJ396" s="573"/>
      <c r="BK396" s="651"/>
      <c r="BL396" s="573"/>
      <c r="BM396" s="651"/>
      <c r="BN396" s="638"/>
      <c r="BO396" s="670"/>
      <c r="BP396" s="675"/>
      <c r="BQ396" s="675"/>
      <c r="BR396" s="675"/>
      <c r="BS396" s="675"/>
      <c r="BT396" s="675"/>
      <c r="BU396" s="676"/>
      <c r="BV396" s="1377">
        <f t="shared" si="27"/>
        <v>0</v>
      </c>
    </row>
    <row r="397" spans="3:74" s="1092" customFormat="1" ht="36" customHeight="1">
      <c r="C397" s="1091"/>
      <c r="D397" s="233"/>
      <c r="E397" s="216"/>
      <c r="F397" s="1331"/>
      <c r="G397" s="217"/>
      <c r="H397" s="218"/>
      <c r="I397" s="736"/>
      <c r="J397" s="737"/>
      <c r="K397" s="1297"/>
      <c r="L397" s="1273"/>
      <c r="M397" s="1276"/>
      <c r="N397" s="832"/>
      <c r="O397" s="871"/>
      <c r="P397" s="872"/>
      <c r="Q397" s="219"/>
      <c r="R397" s="220"/>
      <c r="S397" s="660"/>
      <c r="T397" s="226">
        <v>0</v>
      </c>
      <c r="U397" s="1305">
        <v>0</v>
      </c>
      <c r="V397" s="1375">
        <f t="shared" si="25"/>
        <v>0</v>
      </c>
      <c r="W397" s="220"/>
      <c r="X397" s="684"/>
      <c r="Y397" s="738"/>
      <c r="Z397" s="221"/>
      <c r="AA397" s="221"/>
      <c r="AB397" s="862"/>
      <c r="AC397" s="222"/>
      <c r="AD397" s="1288"/>
      <c r="AE397" s="1300"/>
      <c r="AF397" s="1290"/>
      <c r="AG397" s="1291"/>
      <c r="AH397" s="232"/>
      <c r="AI397" s="224"/>
      <c r="AJ397" s="368"/>
      <c r="AK397" s="225"/>
      <c r="AL397" s="226">
        <v>0</v>
      </c>
      <c r="AM397" s="1326">
        <v>0</v>
      </c>
      <c r="AN397" s="1376">
        <f t="shared" si="26"/>
        <v>0</v>
      </c>
      <c r="AO397" s="733"/>
      <c r="AP397" s="586"/>
      <c r="AQ397" s="1249"/>
      <c r="AR397" s="1427"/>
      <c r="AS397" s="1428"/>
      <c r="AT397" s="1429"/>
      <c r="AU397" s="227"/>
      <c r="AV397" s="1430"/>
      <c r="AW397" s="1431"/>
      <c r="AX397" s="1432"/>
      <c r="AY397" s="235"/>
      <c r="AZ397" s="236"/>
      <c r="BA397" s="230"/>
      <c r="BB397" s="231"/>
      <c r="BC397" s="659"/>
      <c r="BD397" s="230"/>
      <c r="BE397" s="231"/>
      <c r="BF397" s="573"/>
      <c r="BG397" s="651"/>
      <c r="BH397" s="573"/>
      <c r="BI397" s="651"/>
      <c r="BJ397" s="573"/>
      <c r="BK397" s="651"/>
      <c r="BL397" s="573"/>
      <c r="BM397" s="651"/>
      <c r="BN397" s="638"/>
      <c r="BO397" s="670"/>
      <c r="BP397" s="675"/>
      <c r="BQ397" s="675"/>
      <c r="BR397" s="675"/>
      <c r="BS397" s="675"/>
      <c r="BT397" s="675"/>
      <c r="BU397" s="676"/>
      <c r="BV397" s="1377">
        <f t="shared" si="27"/>
        <v>0</v>
      </c>
    </row>
    <row r="398" spans="3:74" s="1092" customFormat="1" ht="36" customHeight="1">
      <c r="C398" s="1091"/>
      <c r="D398" s="233"/>
      <c r="E398" s="216"/>
      <c r="F398" s="1331"/>
      <c r="G398" s="217"/>
      <c r="H398" s="218"/>
      <c r="I398" s="736"/>
      <c r="J398" s="737"/>
      <c r="K398" s="1297"/>
      <c r="L398" s="1273"/>
      <c r="M398" s="1276"/>
      <c r="N398" s="832"/>
      <c r="O398" s="871"/>
      <c r="P398" s="872"/>
      <c r="Q398" s="219"/>
      <c r="R398" s="220"/>
      <c r="S398" s="660"/>
      <c r="T398" s="226">
        <v>0</v>
      </c>
      <c r="U398" s="1305">
        <v>0</v>
      </c>
      <c r="V398" s="1375">
        <f t="shared" si="25"/>
        <v>0</v>
      </c>
      <c r="W398" s="220"/>
      <c r="X398" s="684"/>
      <c r="Y398" s="738"/>
      <c r="Z398" s="221"/>
      <c r="AA398" s="221"/>
      <c r="AB398" s="862"/>
      <c r="AC398" s="222"/>
      <c r="AD398" s="1288"/>
      <c r="AE398" s="1300"/>
      <c r="AF398" s="1290"/>
      <c r="AG398" s="1291"/>
      <c r="AH398" s="232"/>
      <c r="AI398" s="224"/>
      <c r="AJ398" s="368"/>
      <c r="AK398" s="225"/>
      <c r="AL398" s="226">
        <v>0</v>
      </c>
      <c r="AM398" s="1326">
        <v>0</v>
      </c>
      <c r="AN398" s="1376">
        <f t="shared" si="26"/>
        <v>0</v>
      </c>
      <c r="AO398" s="733"/>
      <c r="AP398" s="586"/>
      <c r="AQ398" s="1249"/>
      <c r="AR398" s="1427"/>
      <c r="AS398" s="1428"/>
      <c r="AT398" s="1429"/>
      <c r="AU398" s="227"/>
      <c r="AV398" s="1430"/>
      <c r="AW398" s="1431"/>
      <c r="AX398" s="1432"/>
      <c r="AY398" s="235"/>
      <c r="AZ398" s="236"/>
      <c r="BA398" s="230"/>
      <c r="BB398" s="231"/>
      <c r="BC398" s="659"/>
      <c r="BD398" s="230"/>
      <c r="BE398" s="231"/>
      <c r="BF398" s="573"/>
      <c r="BG398" s="651"/>
      <c r="BH398" s="573"/>
      <c r="BI398" s="651"/>
      <c r="BJ398" s="573"/>
      <c r="BK398" s="651"/>
      <c r="BL398" s="573"/>
      <c r="BM398" s="651"/>
      <c r="BN398" s="638"/>
      <c r="BO398" s="670"/>
      <c r="BP398" s="675"/>
      <c r="BQ398" s="675"/>
      <c r="BR398" s="675"/>
      <c r="BS398" s="675"/>
      <c r="BT398" s="675"/>
      <c r="BU398" s="676"/>
      <c r="BV398" s="1377">
        <f t="shared" si="27"/>
        <v>0</v>
      </c>
    </row>
    <row r="399" spans="3:74" s="1092" customFormat="1" ht="36" customHeight="1">
      <c r="C399" s="1091"/>
      <c r="D399" s="233"/>
      <c r="E399" s="216"/>
      <c r="F399" s="1331"/>
      <c r="G399" s="217"/>
      <c r="H399" s="218"/>
      <c r="I399" s="736"/>
      <c r="J399" s="737"/>
      <c r="K399" s="1297"/>
      <c r="L399" s="1273"/>
      <c r="M399" s="1276"/>
      <c r="N399" s="832"/>
      <c r="O399" s="871"/>
      <c r="P399" s="872"/>
      <c r="Q399" s="219"/>
      <c r="R399" s="220"/>
      <c r="S399" s="660"/>
      <c r="T399" s="226">
        <v>0</v>
      </c>
      <c r="U399" s="1305">
        <v>0</v>
      </c>
      <c r="V399" s="1375">
        <f t="shared" si="25"/>
        <v>0</v>
      </c>
      <c r="W399" s="220"/>
      <c r="X399" s="684"/>
      <c r="Y399" s="738"/>
      <c r="Z399" s="221"/>
      <c r="AA399" s="221"/>
      <c r="AB399" s="862"/>
      <c r="AC399" s="222"/>
      <c r="AD399" s="1288"/>
      <c r="AE399" s="1300"/>
      <c r="AF399" s="1290"/>
      <c r="AG399" s="1291"/>
      <c r="AH399" s="232"/>
      <c r="AI399" s="224"/>
      <c r="AJ399" s="368"/>
      <c r="AK399" s="225"/>
      <c r="AL399" s="226">
        <v>0</v>
      </c>
      <c r="AM399" s="1326">
        <v>0</v>
      </c>
      <c r="AN399" s="1376">
        <f t="shared" si="26"/>
        <v>0</v>
      </c>
      <c r="AO399" s="733"/>
      <c r="AP399" s="586"/>
      <c r="AQ399" s="1249"/>
      <c r="AR399" s="1427"/>
      <c r="AS399" s="1428"/>
      <c r="AT399" s="1429"/>
      <c r="AU399" s="227"/>
      <c r="AV399" s="1430"/>
      <c r="AW399" s="1431"/>
      <c r="AX399" s="1432"/>
      <c r="AY399" s="235"/>
      <c r="AZ399" s="236"/>
      <c r="BA399" s="230"/>
      <c r="BB399" s="231"/>
      <c r="BC399" s="659"/>
      <c r="BD399" s="230"/>
      <c r="BE399" s="231"/>
      <c r="BF399" s="573"/>
      <c r="BG399" s="651"/>
      <c r="BH399" s="573"/>
      <c r="BI399" s="651"/>
      <c r="BJ399" s="573"/>
      <c r="BK399" s="651"/>
      <c r="BL399" s="573"/>
      <c r="BM399" s="651"/>
      <c r="BN399" s="638"/>
      <c r="BO399" s="670"/>
      <c r="BP399" s="675"/>
      <c r="BQ399" s="675"/>
      <c r="BR399" s="675"/>
      <c r="BS399" s="675"/>
      <c r="BT399" s="675"/>
      <c r="BU399" s="676"/>
      <c r="BV399" s="1377">
        <f t="shared" si="27"/>
        <v>0</v>
      </c>
    </row>
    <row r="400" spans="3:74" s="1092" customFormat="1" ht="36" customHeight="1">
      <c r="C400" s="1091"/>
      <c r="D400" s="233"/>
      <c r="E400" s="216"/>
      <c r="F400" s="1331"/>
      <c r="G400" s="217"/>
      <c r="H400" s="218"/>
      <c r="I400" s="736"/>
      <c r="J400" s="737"/>
      <c r="K400" s="1297"/>
      <c r="L400" s="1273"/>
      <c r="M400" s="1276"/>
      <c r="N400" s="832"/>
      <c r="O400" s="871"/>
      <c r="P400" s="872"/>
      <c r="Q400" s="219"/>
      <c r="R400" s="220"/>
      <c r="S400" s="660"/>
      <c r="T400" s="226">
        <v>0</v>
      </c>
      <c r="U400" s="1305">
        <v>0</v>
      </c>
      <c r="V400" s="1375">
        <f t="shared" si="25"/>
        <v>0</v>
      </c>
      <c r="W400" s="220"/>
      <c r="X400" s="684"/>
      <c r="Y400" s="738"/>
      <c r="Z400" s="221"/>
      <c r="AA400" s="221"/>
      <c r="AB400" s="862"/>
      <c r="AC400" s="222"/>
      <c r="AD400" s="1288"/>
      <c r="AE400" s="1300"/>
      <c r="AF400" s="1290"/>
      <c r="AG400" s="1291"/>
      <c r="AH400" s="232"/>
      <c r="AI400" s="224"/>
      <c r="AJ400" s="368"/>
      <c r="AK400" s="225"/>
      <c r="AL400" s="226">
        <v>0</v>
      </c>
      <c r="AM400" s="1326">
        <v>0</v>
      </c>
      <c r="AN400" s="1376">
        <f t="shared" si="26"/>
        <v>0</v>
      </c>
      <c r="AO400" s="733"/>
      <c r="AP400" s="586"/>
      <c r="AQ400" s="1249"/>
      <c r="AR400" s="1427"/>
      <c r="AS400" s="1428"/>
      <c r="AT400" s="1429"/>
      <c r="AU400" s="227"/>
      <c r="AV400" s="1430"/>
      <c r="AW400" s="1431"/>
      <c r="AX400" s="1432"/>
      <c r="AY400" s="235"/>
      <c r="AZ400" s="236"/>
      <c r="BA400" s="230"/>
      <c r="BB400" s="231"/>
      <c r="BC400" s="659"/>
      <c r="BD400" s="230"/>
      <c r="BE400" s="231"/>
      <c r="BF400" s="573"/>
      <c r="BG400" s="651"/>
      <c r="BH400" s="573"/>
      <c r="BI400" s="651"/>
      <c r="BJ400" s="573"/>
      <c r="BK400" s="651"/>
      <c r="BL400" s="573"/>
      <c r="BM400" s="651"/>
      <c r="BN400" s="638"/>
      <c r="BO400" s="670"/>
      <c r="BP400" s="675"/>
      <c r="BQ400" s="675"/>
      <c r="BR400" s="675"/>
      <c r="BS400" s="675"/>
      <c r="BT400" s="675"/>
      <c r="BU400" s="676"/>
      <c r="BV400" s="1377">
        <f t="shared" si="27"/>
        <v>0</v>
      </c>
    </row>
    <row r="401" spans="3:74" s="1092" customFormat="1" ht="36" customHeight="1">
      <c r="C401" s="1091"/>
      <c r="D401" s="233"/>
      <c r="E401" s="216"/>
      <c r="F401" s="1331"/>
      <c r="G401" s="217"/>
      <c r="H401" s="218"/>
      <c r="I401" s="736"/>
      <c r="J401" s="737"/>
      <c r="K401" s="1297"/>
      <c r="L401" s="1273"/>
      <c r="M401" s="1276"/>
      <c r="N401" s="832"/>
      <c r="O401" s="871"/>
      <c r="P401" s="872"/>
      <c r="Q401" s="219"/>
      <c r="R401" s="220"/>
      <c r="S401" s="660"/>
      <c r="T401" s="226">
        <v>0</v>
      </c>
      <c r="U401" s="1305">
        <v>0</v>
      </c>
      <c r="V401" s="1375">
        <f t="shared" si="25"/>
        <v>0</v>
      </c>
      <c r="W401" s="220"/>
      <c r="X401" s="684"/>
      <c r="Y401" s="738"/>
      <c r="Z401" s="221"/>
      <c r="AA401" s="221"/>
      <c r="AB401" s="862"/>
      <c r="AC401" s="222"/>
      <c r="AD401" s="1288"/>
      <c r="AE401" s="1300"/>
      <c r="AF401" s="1290"/>
      <c r="AG401" s="1291"/>
      <c r="AH401" s="232"/>
      <c r="AI401" s="224"/>
      <c r="AJ401" s="368"/>
      <c r="AK401" s="225"/>
      <c r="AL401" s="226">
        <v>0</v>
      </c>
      <c r="AM401" s="1326">
        <v>0</v>
      </c>
      <c r="AN401" s="1376">
        <f t="shared" si="26"/>
        <v>0</v>
      </c>
      <c r="AO401" s="733"/>
      <c r="AP401" s="586"/>
      <c r="AQ401" s="1249"/>
      <c r="AR401" s="1427"/>
      <c r="AS401" s="1428"/>
      <c r="AT401" s="1429"/>
      <c r="AU401" s="227"/>
      <c r="AV401" s="1430"/>
      <c r="AW401" s="1431"/>
      <c r="AX401" s="1432"/>
      <c r="AY401" s="235"/>
      <c r="AZ401" s="236"/>
      <c r="BA401" s="230"/>
      <c r="BB401" s="231"/>
      <c r="BC401" s="659"/>
      <c r="BD401" s="230"/>
      <c r="BE401" s="231"/>
      <c r="BF401" s="573"/>
      <c r="BG401" s="651"/>
      <c r="BH401" s="573"/>
      <c r="BI401" s="651"/>
      <c r="BJ401" s="573"/>
      <c r="BK401" s="651"/>
      <c r="BL401" s="573"/>
      <c r="BM401" s="651"/>
      <c r="BN401" s="638"/>
      <c r="BO401" s="670"/>
      <c r="BP401" s="675"/>
      <c r="BQ401" s="675"/>
      <c r="BR401" s="675"/>
      <c r="BS401" s="675"/>
      <c r="BT401" s="675"/>
      <c r="BU401" s="676"/>
      <c r="BV401" s="1377">
        <f t="shared" si="27"/>
        <v>0</v>
      </c>
    </row>
    <row r="402" spans="3:74" s="1092" customFormat="1" ht="36" customHeight="1">
      <c r="C402" s="1091"/>
      <c r="D402" s="233"/>
      <c r="E402" s="216"/>
      <c r="F402" s="1331"/>
      <c r="G402" s="217"/>
      <c r="H402" s="218"/>
      <c r="I402" s="736"/>
      <c r="J402" s="737"/>
      <c r="K402" s="1297"/>
      <c r="L402" s="1273"/>
      <c r="M402" s="1276"/>
      <c r="N402" s="832"/>
      <c r="O402" s="871"/>
      <c r="P402" s="872"/>
      <c r="Q402" s="219"/>
      <c r="R402" s="220"/>
      <c r="S402" s="660"/>
      <c r="T402" s="226">
        <v>0</v>
      </c>
      <c r="U402" s="1305">
        <v>0</v>
      </c>
      <c r="V402" s="1375">
        <f t="shared" si="25"/>
        <v>0</v>
      </c>
      <c r="W402" s="220"/>
      <c r="X402" s="684"/>
      <c r="Y402" s="738"/>
      <c r="Z402" s="221"/>
      <c r="AA402" s="221"/>
      <c r="AB402" s="862"/>
      <c r="AC402" s="222"/>
      <c r="AD402" s="1288"/>
      <c r="AE402" s="1300"/>
      <c r="AF402" s="1290"/>
      <c r="AG402" s="1291"/>
      <c r="AH402" s="232"/>
      <c r="AI402" s="224"/>
      <c r="AJ402" s="368"/>
      <c r="AK402" s="225"/>
      <c r="AL402" s="226">
        <v>0</v>
      </c>
      <c r="AM402" s="1326">
        <v>0</v>
      </c>
      <c r="AN402" s="1376">
        <f t="shared" si="26"/>
        <v>0</v>
      </c>
      <c r="AO402" s="733"/>
      <c r="AP402" s="586"/>
      <c r="AQ402" s="1249"/>
      <c r="AR402" s="1427"/>
      <c r="AS402" s="1428"/>
      <c r="AT402" s="1429"/>
      <c r="AU402" s="227"/>
      <c r="AV402" s="1430"/>
      <c r="AW402" s="1431"/>
      <c r="AX402" s="1432"/>
      <c r="AY402" s="235"/>
      <c r="AZ402" s="236"/>
      <c r="BA402" s="230"/>
      <c r="BB402" s="231"/>
      <c r="BC402" s="659"/>
      <c r="BD402" s="230"/>
      <c r="BE402" s="231"/>
      <c r="BF402" s="573"/>
      <c r="BG402" s="651"/>
      <c r="BH402" s="573"/>
      <c r="BI402" s="651"/>
      <c r="BJ402" s="573"/>
      <c r="BK402" s="651"/>
      <c r="BL402" s="573"/>
      <c r="BM402" s="651"/>
      <c r="BN402" s="638"/>
      <c r="BO402" s="670"/>
      <c r="BP402" s="675"/>
      <c r="BQ402" s="675"/>
      <c r="BR402" s="675"/>
      <c r="BS402" s="675"/>
      <c r="BT402" s="675"/>
      <c r="BU402" s="676"/>
      <c r="BV402" s="1377">
        <f t="shared" si="27"/>
        <v>0</v>
      </c>
    </row>
    <row r="403" spans="3:74" s="1092" customFormat="1" ht="36" customHeight="1">
      <c r="C403" s="1091"/>
      <c r="D403" s="233"/>
      <c r="E403" s="216"/>
      <c r="F403" s="1331"/>
      <c r="G403" s="217"/>
      <c r="H403" s="218"/>
      <c r="I403" s="736"/>
      <c r="J403" s="737"/>
      <c r="K403" s="1297"/>
      <c r="L403" s="1273"/>
      <c r="M403" s="1276"/>
      <c r="N403" s="832"/>
      <c r="O403" s="871"/>
      <c r="P403" s="872"/>
      <c r="Q403" s="219"/>
      <c r="R403" s="220"/>
      <c r="S403" s="660"/>
      <c r="T403" s="226">
        <v>0</v>
      </c>
      <c r="U403" s="1305">
        <v>0</v>
      </c>
      <c r="V403" s="1375">
        <f t="shared" si="25"/>
        <v>0</v>
      </c>
      <c r="W403" s="220"/>
      <c r="X403" s="684"/>
      <c r="Y403" s="738"/>
      <c r="Z403" s="221"/>
      <c r="AA403" s="221"/>
      <c r="AB403" s="862"/>
      <c r="AC403" s="222"/>
      <c r="AD403" s="1288"/>
      <c r="AE403" s="1300"/>
      <c r="AF403" s="1290"/>
      <c r="AG403" s="1291"/>
      <c r="AH403" s="232"/>
      <c r="AI403" s="224"/>
      <c r="AJ403" s="368"/>
      <c r="AK403" s="225"/>
      <c r="AL403" s="226">
        <v>0</v>
      </c>
      <c r="AM403" s="1326">
        <v>0</v>
      </c>
      <c r="AN403" s="1376">
        <f t="shared" si="26"/>
        <v>0</v>
      </c>
      <c r="AO403" s="733"/>
      <c r="AP403" s="586"/>
      <c r="AQ403" s="1249"/>
      <c r="AR403" s="1427"/>
      <c r="AS403" s="1428"/>
      <c r="AT403" s="1429"/>
      <c r="AU403" s="227"/>
      <c r="AV403" s="1430"/>
      <c r="AW403" s="1431"/>
      <c r="AX403" s="1432"/>
      <c r="AY403" s="235"/>
      <c r="AZ403" s="236"/>
      <c r="BA403" s="230"/>
      <c r="BB403" s="231"/>
      <c r="BC403" s="659"/>
      <c r="BD403" s="230"/>
      <c r="BE403" s="231"/>
      <c r="BF403" s="573"/>
      <c r="BG403" s="651"/>
      <c r="BH403" s="573"/>
      <c r="BI403" s="651"/>
      <c r="BJ403" s="573"/>
      <c r="BK403" s="651"/>
      <c r="BL403" s="573"/>
      <c r="BM403" s="651"/>
      <c r="BN403" s="638"/>
      <c r="BO403" s="670"/>
      <c r="BP403" s="675"/>
      <c r="BQ403" s="675"/>
      <c r="BR403" s="675"/>
      <c r="BS403" s="675"/>
      <c r="BT403" s="675"/>
      <c r="BU403" s="676"/>
      <c r="BV403" s="1377">
        <f t="shared" si="27"/>
        <v>0</v>
      </c>
    </row>
    <row r="404" spans="3:74" s="1092" customFormat="1" ht="36" customHeight="1">
      <c r="C404" s="1091"/>
      <c r="D404" s="233"/>
      <c r="E404" s="216"/>
      <c r="F404" s="1331"/>
      <c r="G404" s="217"/>
      <c r="H404" s="218"/>
      <c r="I404" s="736"/>
      <c r="J404" s="737"/>
      <c r="K404" s="1297"/>
      <c r="L404" s="1273"/>
      <c r="M404" s="1276"/>
      <c r="N404" s="832"/>
      <c r="O404" s="871"/>
      <c r="P404" s="872"/>
      <c r="Q404" s="219"/>
      <c r="R404" s="220"/>
      <c r="S404" s="660"/>
      <c r="T404" s="226">
        <v>0</v>
      </c>
      <c r="U404" s="1305">
        <v>0</v>
      </c>
      <c r="V404" s="1375">
        <f t="shared" si="25"/>
        <v>0</v>
      </c>
      <c r="W404" s="220"/>
      <c r="X404" s="684"/>
      <c r="Y404" s="738"/>
      <c r="Z404" s="221"/>
      <c r="AA404" s="221"/>
      <c r="AB404" s="862"/>
      <c r="AC404" s="222"/>
      <c r="AD404" s="1288"/>
      <c r="AE404" s="1300"/>
      <c r="AF404" s="1290"/>
      <c r="AG404" s="1291"/>
      <c r="AH404" s="232"/>
      <c r="AI404" s="224"/>
      <c r="AJ404" s="368"/>
      <c r="AK404" s="225"/>
      <c r="AL404" s="226">
        <v>0</v>
      </c>
      <c r="AM404" s="1326">
        <v>0</v>
      </c>
      <c r="AN404" s="1376">
        <f t="shared" si="26"/>
        <v>0</v>
      </c>
      <c r="AO404" s="733"/>
      <c r="AP404" s="586"/>
      <c r="AQ404" s="1249"/>
      <c r="AR404" s="1427"/>
      <c r="AS404" s="1428"/>
      <c r="AT404" s="1429"/>
      <c r="AU404" s="227"/>
      <c r="AV404" s="1430"/>
      <c r="AW404" s="1431"/>
      <c r="AX404" s="1432"/>
      <c r="AY404" s="235"/>
      <c r="AZ404" s="236"/>
      <c r="BA404" s="230"/>
      <c r="BB404" s="231"/>
      <c r="BC404" s="659"/>
      <c r="BD404" s="230"/>
      <c r="BE404" s="231"/>
      <c r="BF404" s="573"/>
      <c r="BG404" s="651"/>
      <c r="BH404" s="573"/>
      <c r="BI404" s="651"/>
      <c r="BJ404" s="573"/>
      <c r="BK404" s="651"/>
      <c r="BL404" s="573"/>
      <c r="BM404" s="651"/>
      <c r="BN404" s="638"/>
      <c r="BO404" s="670"/>
      <c r="BP404" s="675"/>
      <c r="BQ404" s="675"/>
      <c r="BR404" s="675"/>
      <c r="BS404" s="675"/>
      <c r="BT404" s="675"/>
      <c r="BU404" s="676"/>
      <c r="BV404" s="1377">
        <f t="shared" si="27"/>
        <v>0</v>
      </c>
    </row>
    <row r="405" spans="3:74" s="1092" customFormat="1" ht="36" customHeight="1">
      <c r="C405" s="1091"/>
      <c r="D405" s="233"/>
      <c r="E405" s="216"/>
      <c r="F405" s="1331"/>
      <c r="G405" s="217"/>
      <c r="H405" s="218"/>
      <c r="I405" s="736"/>
      <c r="J405" s="737"/>
      <c r="K405" s="1297"/>
      <c r="L405" s="1273"/>
      <c r="M405" s="1276"/>
      <c r="N405" s="832"/>
      <c r="O405" s="871"/>
      <c r="P405" s="872"/>
      <c r="Q405" s="219"/>
      <c r="R405" s="220"/>
      <c r="S405" s="660"/>
      <c r="T405" s="226">
        <v>0</v>
      </c>
      <c r="U405" s="1305">
        <v>0</v>
      </c>
      <c r="V405" s="1375">
        <f t="shared" si="25"/>
        <v>0</v>
      </c>
      <c r="W405" s="220"/>
      <c r="X405" s="684"/>
      <c r="Y405" s="738"/>
      <c r="Z405" s="221"/>
      <c r="AA405" s="221"/>
      <c r="AB405" s="862"/>
      <c r="AC405" s="222"/>
      <c r="AD405" s="1288"/>
      <c r="AE405" s="1300"/>
      <c r="AF405" s="1290"/>
      <c r="AG405" s="1291"/>
      <c r="AH405" s="232"/>
      <c r="AI405" s="224"/>
      <c r="AJ405" s="368"/>
      <c r="AK405" s="225"/>
      <c r="AL405" s="226">
        <v>0</v>
      </c>
      <c r="AM405" s="1326">
        <v>0</v>
      </c>
      <c r="AN405" s="1376">
        <f t="shared" si="26"/>
        <v>0</v>
      </c>
      <c r="AO405" s="733"/>
      <c r="AP405" s="586"/>
      <c r="AQ405" s="1249"/>
      <c r="AR405" s="1427"/>
      <c r="AS405" s="1428"/>
      <c r="AT405" s="1429"/>
      <c r="AU405" s="227"/>
      <c r="AV405" s="1430"/>
      <c r="AW405" s="1431"/>
      <c r="AX405" s="1432"/>
      <c r="AY405" s="235"/>
      <c r="AZ405" s="236"/>
      <c r="BA405" s="230"/>
      <c r="BB405" s="231"/>
      <c r="BC405" s="659"/>
      <c r="BD405" s="230"/>
      <c r="BE405" s="231"/>
      <c r="BF405" s="573"/>
      <c r="BG405" s="651"/>
      <c r="BH405" s="573"/>
      <c r="BI405" s="651"/>
      <c r="BJ405" s="573"/>
      <c r="BK405" s="651"/>
      <c r="BL405" s="573"/>
      <c r="BM405" s="651"/>
      <c r="BN405" s="638"/>
      <c r="BO405" s="670"/>
      <c r="BP405" s="675"/>
      <c r="BQ405" s="675"/>
      <c r="BR405" s="675"/>
      <c r="BS405" s="675"/>
      <c r="BT405" s="675"/>
      <c r="BU405" s="676"/>
      <c r="BV405" s="1377">
        <f t="shared" si="27"/>
        <v>0</v>
      </c>
    </row>
    <row r="406" spans="3:74" s="1092" customFormat="1" ht="36" customHeight="1">
      <c r="C406" s="1091"/>
      <c r="D406" s="233"/>
      <c r="E406" s="216"/>
      <c r="F406" s="1331"/>
      <c r="G406" s="217"/>
      <c r="H406" s="218"/>
      <c r="I406" s="736"/>
      <c r="J406" s="737"/>
      <c r="K406" s="1297"/>
      <c r="L406" s="1273"/>
      <c r="M406" s="1276"/>
      <c r="N406" s="832"/>
      <c r="O406" s="871"/>
      <c r="P406" s="872"/>
      <c r="Q406" s="219"/>
      <c r="R406" s="220"/>
      <c r="S406" s="660"/>
      <c r="T406" s="226">
        <v>0</v>
      </c>
      <c r="U406" s="1305">
        <v>0</v>
      </c>
      <c r="V406" s="1375">
        <f t="shared" si="25"/>
        <v>0</v>
      </c>
      <c r="W406" s="220"/>
      <c r="X406" s="684"/>
      <c r="Y406" s="738"/>
      <c r="Z406" s="221"/>
      <c r="AA406" s="221"/>
      <c r="AB406" s="862"/>
      <c r="AC406" s="222"/>
      <c r="AD406" s="1288"/>
      <c r="AE406" s="1300"/>
      <c r="AF406" s="1290"/>
      <c r="AG406" s="1291"/>
      <c r="AH406" s="232"/>
      <c r="AI406" s="224"/>
      <c r="AJ406" s="368"/>
      <c r="AK406" s="225"/>
      <c r="AL406" s="226">
        <v>0</v>
      </c>
      <c r="AM406" s="1326">
        <v>0</v>
      </c>
      <c r="AN406" s="1376">
        <f t="shared" si="26"/>
        <v>0</v>
      </c>
      <c r="AO406" s="733"/>
      <c r="AP406" s="586"/>
      <c r="AQ406" s="1249"/>
      <c r="AR406" s="1427"/>
      <c r="AS406" s="1428"/>
      <c r="AT406" s="1429"/>
      <c r="AU406" s="227"/>
      <c r="AV406" s="1430"/>
      <c r="AW406" s="1431"/>
      <c r="AX406" s="1432"/>
      <c r="AY406" s="235"/>
      <c r="AZ406" s="236"/>
      <c r="BA406" s="230"/>
      <c r="BB406" s="231"/>
      <c r="BC406" s="659"/>
      <c r="BD406" s="230"/>
      <c r="BE406" s="231"/>
      <c r="BF406" s="573"/>
      <c r="BG406" s="651"/>
      <c r="BH406" s="573"/>
      <c r="BI406" s="651"/>
      <c r="BJ406" s="573"/>
      <c r="BK406" s="651"/>
      <c r="BL406" s="573"/>
      <c r="BM406" s="651"/>
      <c r="BN406" s="638"/>
      <c r="BO406" s="670"/>
      <c r="BP406" s="675"/>
      <c r="BQ406" s="675"/>
      <c r="BR406" s="675"/>
      <c r="BS406" s="675"/>
      <c r="BT406" s="675"/>
      <c r="BU406" s="676"/>
      <c r="BV406" s="1377">
        <f t="shared" si="27"/>
        <v>0</v>
      </c>
    </row>
    <row r="407" spans="3:74" s="1092" customFormat="1" ht="36" customHeight="1">
      <c r="C407" s="1091"/>
      <c r="D407" s="233"/>
      <c r="E407" s="216"/>
      <c r="F407" s="1331"/>
      <c r="G407" s="217"/>
      <c r="H407" s="218"/>
      <c r="I407" s="736"/>
      <c r="J407" s="737"/>
      <c r="K407" s="1297"/>
      <c r="L407" s="1273"/>
      <c r="M407" s="1276"/>
      <c r="N407" s="832"/>
      <c r="O407" s="871"/>
      <c r="P407" s="872"/>
      <c r="Q407" s="219"/>
      <c r="R407" s="220"/>
      <c r="S407" s="660"/>
      <c r="T407" s="226">
        <v>0</v>
      </c>
      <c r="U407" s="1305">
        <v>0</v>
      </c>
      <c r="V407" s="1375">
        <f t="shared" si="25"/>
        <v>0</v>
      </c>
      <c r="W407" s="220"/>
      <c r="X407" s="684"/>
      <c r="Y407" s="738"/>
      <c r="Z407" s="221"/>
      <c r="AA407" s="221"/>
      <c r="AB407" s="862"/>
      <c r="AC407" s="222"/>
      <c r="AD407" s="1288"/>
      <c r="AE407" s="1300"/>
      <c r="AF407" s="1290"/>
      <c r="AG407" s="1291"/>
      <c r="AH407" s="232"/>
      <c r="AI407" s="224"/>
      <c r="AJ407" s="368"/>
      <c r="AK407" s="225"/>
      <c r="AL407" s="226">
        <v>0</v>
      </c>
      <c r="AM407" s="1326">
        <v>0</v>
      </c>
      <c r="AN407" s="1376">
        <f t="shared" si="26"/>
        <v>0</v>
      </c>
      <c r="AO407" s="733"/>
      <c r="AP407" s="586"/>
      <c r="AQ407" s="1249"/>
      <c r="AR407" s="1427"/>
      <c r="AS407" s="1428"/>
      <c r="AT407" s="1429"/>
      <c r="AU407" s="227"/>
      <c r="AV407" s="1430"/>
      <c r="AW407" s="1431"/>
      <c r="AX407" s="1432"/>
      <c r="AY407" s="235"/>
      <c r="AZ407" s="236"/>
      <c r="BA407" s="230"/>
      <c r="BB407" s="231"/>
      <c r="BC407" s="659"/>
      <c r="BD407" s="230"/>
      <c r="BE407" s="231"/>
      <c r="BF407" s="573"/>
      <c r="BG407" s="651"/>
      <c r="BH407" s="573"/>
      <c r="BI407" s="651"/>
      <c r="BJ407" s="573"/>
      <c r="BK407" s="651"/>
      <c r="BL407" s="573"/>
      <c r="BM407" s="651"/>
      <c r="BN407" s="638"/>
      <c r="BO407" s="670"/>
      <c r="BP407" s="675"/>
      <c r="BQ407" s="675"/>
      <c r="BR407" s="675"/>
      <c r="BS407" s="675"/>
      <c r="BT407" s="675"/>
      <c r="BU407" s="676"/>
      <c r="BV407" s="1377">
        <f t="shared" si="27"/>
        <v>0</v>
      </c>
    </row>
    <row r="408" spans="3:74" s="1092" customFormat="1" ht="36" customHeight="1">
      <c r="C408" s="1091"/>
      <c r="D408" s="233"/>
      <c r="E408" s="216"/>
      <c r="F408" s="1331"/>
      <c r="G408" s="217"/>
      <c r="H408" s="218"/>
      <c r="I408" s="736"/>
      <c r="J408" s="737"/>
      <c r="K408" s="1297"/>
      <c r="L408" s="1273"/>
      <c r="M408" s="1276"/>
      <c r="N408" s="832"/>
      <c r="O408" s="871"/>
      <c r="P408" s="872"/>
      <c r="Q408" s="219"/>
      <c r="R408" s="220"/>
      <c r="S408" s="660"/>
      <c r="T408" s="226">
        <v>0</v>
      </c>
      <c r="U408" s="1305">
        <v>0</v>
      </c>
      <c r="V408" s="1375">
        <f t="shared" si="25"/>
        <v>0</v>
      </c>
      <c r="W408" s="220"/>
      <c r="X408" s="684"/>
      <c r="Y408" s="738"/>
      <c r="Z408" s="221"/>
      <c r="AA408" s="221"/>
      <c r="AB408" s="862"/>
      <c r="AC408" s="222"/>
      <c r="AD408" s="1288"/>
      <c r="AE408" s="1300"/>
      <c r="AF408" s="1290"/>
      <c r="AG408" s="1291"/>
      <c r="AH408" s="232"/>
      <c r="AI408" s="224"/>
      <c r="AJ408" s="368"/>
      <c r="AK408" s="225"/>
      <c r="AL408" s="226">
        <v>0</v>
      </c>
      <c r="AM408" s="1326">
        <v>0</v>
      </c>
      <c r="AN408" s="1376">
        <f t="shared" si="26"/>
        <v>0</v>
      </c>
      <c r="AO408" s="733"/>
      <c r="AP408" s="586"/>
      <c r="AQ408" s="1249"/>
      <c r="AR408" s="1427"/>
      <c r="AS408" s="1428"/>
      <c r="AT408" s="1429"/>
      <c r="AU408" s="227"/>
      <c r="AV408" s="1430"/>
      <c r="AW408" s="1431"/>
      <c r="AX408" s="1432"/>
      <c r="AY408" s="235"/>
      <c r="AZ408" s="236"/>
      <c r="BA408" s="230"/>
      <c r="BB408" s="231"/>
      <c r="BC408" s="659"/>
      <c r="BD408" s="230"/>
      <c r="BE408" s="231"/>
      <c r="BF408" s="573"/>
      <c r="BG408" s="651"/>
      <c r="BH408" s="573"/>
      <c r="BI408" s="651"/>
      <c r="BJ408" s="573"/>
      <c r="BK408" s="651"/>
      <c r="BL408" s="573"/>
      <c r="BM408" s="651"/>
      <c r="BN408" s="638"/>
      <c r="BO408" s="670"/>
      <c r="BP408" s="675"/>
      <c r="BQ408" s="675"/>
      <c r="BR408" s="675"/>
      <c r="BS408" s="675"/>
      <c r="BT408" s="675"/>
      <c r="BU408" s="676"/>
      <c r="BV408" s="1377">
        <f t="shared" si="27"/>
        <v>0</v>
      </c>
    </row>
    <row r="409" spans="3:74" s="1092" customFormat="1" ht="36" customHeight="1">
      <c r="C409" s="1091"/>
      <c r="D409" s="233"/>
      <c r="E409" s="216"/>
      <c r="F409" s="1331"/>
      <c r="G409" s="217"/>
      <c r="H409" s="218"/>
      <c r="I409" s="736"/>
      <c r="J409" s="737"/>
      <c r="K409" s="1297"/>
      <c r="L409" s="1273"/>
      <c r="M409" s="1276"/>
      <c r="N409" s="832"/>
      <c r="O409" s="871"/>
      <c r="P409" s="872"/>
      <c r="Q409" s="219"/>
      <c r="R409" s="220"/>
      <c r="S409" s="660"/>
      <c r="T409" s="226">
        <v>0</v>
      </c>
      <c r="U409" s="1305">
        <v>0</v>
      </c>
      <c r="V409" s="1375">
        <f t="shared" si="25"/>
        <v>0</v>
      </c>
      <c r="W409" s="220"/>
      <c r="X409" s="684"/>
      <c r="Y409" s="738"/>
      <c r="Z409" s="221"/>
      <c r="AA409" s="221"/>
      <c r="AB409" s="862"/>
      <c r="AC409" s="222"/>
      <c r="AD409" s="1288"/>
      <c r="AE409" s="1300"/>
      <c r="AF409" s="1290"/>
      <c r="AG409" s="1291"/>
      <c r="AH409" s="232"/>
      <c r="AI409" s="224"/>
      <c r="AJ409" s="368"/>
      <c r="AK409" s="225"/>
      <c r="AL409" s="226">
        <v>0</v>
      </c>
      <c r="AM409" s="1326">
        <v>0</v>
      </c>
      <c r="AN409" s="1376">
        <f t="shared" si="26"/>
        <v>0</v>
      </c>
      <c r="AO409" s="733"/>
      <c r="AP409" s="586"/>
      <c r="AQ409" s="1249"/>
      <c r="AR409" s="1427"/>
      <c r="AS409" s="1428"/>
      <c r="AT409" s="1429"/>
      <c r="AU409" s="227"/>
      <c r="AV409" s="1430"/>
      <c r="AW409" s="1431"/>
      <c r="AX409" s="1432"/>
      <c r="AY409" s="235"/>
      <c r="AZ409" s="236"/>
      <c r="BA409" s="230"/>
      <c r="BB409" s="231"/>
      <c r="BC409" s="659"/>
      <c r="BD409" s="230"/>
      <c r="BE409" s="231"/>
      <c r="BF409" s="573"/>
      <c r="BG409" s="651"/>
      <c r="BH409" s="573"/>
      <c r="BI409" s="651"/>
      <c r="BJ409" s="573"/>
      <c r="BK409" s="651"/>
      <c r="BL409" s="573"/>
      <c r="BM409" s="651"/>
      <c r="BN409" s="638"/>
      <c r="BO409" s="670"/>
      <c r="BP409" s="675"/>
      <c r="BQ409" s="675"/>
      <c r="BR409" s="675"/>
      <c r="BS409" s="675"/>
      <c r="BT409" s="675"/>
      <c r="BU409" s="676"/>
      <c r="BV409" s="1377">
        <f t="shared" si="27"/>
        <v>0</v>
      </c>
    </row>
    <row r="410" spans="3:74" s="1092" customFormat="1" ht="36" customHeight="1">
      <c r="C410" s="1091"/>
      <c r="D410" s="233"/>
      <c r="E410" s="216"/>
      <c r="F410" s="1331"/>
      <c r="G410" s="217"/>
      <c r="H410" s="218"/>
      <c r="I410" s="736"/>
      <c r="J410" s="737"/>
      <c r="K410" s="1297"/>
      <c r="L410" s="1273"/>
      <c r="M410" s="1276"/>
      <c r="N410" s="832"/>
      <c r="O410" s="871"/>
      <c r="P410" s="872"/>
      <c r="Q410" s="219"/>
      <c r="R410" s="220"/>
      <c r="S410" s="660"/>
      <c r="T410" s="226">
        <v>0</v>
      </c>
      <c r="U410" s="1305">
        <v>0</v>
      </c>
      <c r="V410" s="1375">
        <f t="shared" si="25"/>
        <v>0</v>
      </c>
      <c r="W410" s="220"/>
      <c r="X410" s="684"/>
      <c r="Y410" s="738"/>
      <c r="Z410" s="221"/>
      <c r="AA410" s="221"/>
      <c r="AB410" s="862"/>
      <c r="AC410" s="222"/>
      <c r="AD410" s="1288"/>
      <c r="AE410" s="1300"/>
      <c r="AF410" s="1290"/>
      <c r="AG410" s="1291"/>
      <c r="AH410" s="232"/>
      <c r="AI410" s="224"/>
      <c r="AJ410" s="368"/>
      <c r="AK410" s="225"/>
      <c r="AL410" s="226">
        <v>0</v>
      </c>
      <c r="AM410" s="1326">
        <v>0</v>
      </c>
      <c r="AN410" s="1376">
        <f t="shared" si="26"/>
        <v>0</v>
      </c>
      <c r="AO410" s="733"/>
      <c r="AP410" s="586"/>
      <c r="AQ410" s="1249"/>
      <c r="AR410" s="1427"/>
      <c r="AS410" s="1428"/>
      <c r="AT410" s="1429"/>
      <c r="AU410" s="227"/>
      <c r="AV410" s="1430"/>
      <c r="AW410" s="1431"/>
      <c r="AX410" s="1432"/>
      <c r="AY410" s="235"/>
      <c r="AZ410" s="236"/>
      <c r="BA410" s="230"/>
      <c r="BB410" s="231"/>
      <c r="BC410" s="659"/>
      <c r="BD410" s="230"/>
      <c r="BE410" s="231"/>
      <c r="BF410" s="573"/>
      <c r="BG410" s="651"/>
      <c r="BH410" s="573"/>
      <c r="BI410" s="651"/>
      <c r="BJ410" s="573"/>
      <c r="BK410" s="651"/>
      <c r="BL410" s="573"/>
      <c r="BM410" s="651"/>
      <c r="BN410" s="638"/>
      <c r="BO410" s="670"/>
      <c r="BP410" s="675"/>
      <c r="BQ410" s="675"/>
      <c r="BR410" s="675"/>
      <c r="BS410" s="675"/>
      <c r="BT410" s="675"/>
      <c r="BU410" s="676"/>
      <c r="BV410" s="1377">
        <f t="shared" si="27"/>
        <v>0</v>
      </c>
    </row>
    <row r="411" spans="3:74" s="1092" customFormat="1" ht="36" customHeight="1">
      <c r="C411" s="1091"/>
      <c r="D411" s="233"/>
      <c r="E411" s="216"/>
      <c r="F411" s="1331"/>
      <c r="G411" s="217"/>
      <c r="H411" s="218"/>
      <c r="I411" s="736"/>
      <c r="J411" s="737"/>
      <c r="K411" s="1297"/>
      <c r="L411" s="1273"/>
      <c r="M411" s="1276"/>
      <c r="N411" s="832"/>
      <c r="O411" s="871"/>
      <c r="P411" s="872"/>
      <c r="Q411" s="219"/>
      <c r="R411" s="220"/>
      <c r="S411" s="660"/>
      <c r="T411" s="226">
        <v>0</v>
      </c>
      <c r="U411" s="1305">
        <v>0</v>
      </c>
      <c r="V411" s="1375">
        <f t="shared" si="25"/>
        <v>0</v>
      </c>
      <c r="W411" s="220"/>
      <c r="X411" s="684"/>
      <c r="Y411" s="738"/>
      <c r="Z411" s="221"/>
      <c r="AA411" s="221"/>
      <c r="AB411" s="862"/>
      <c r="AC411" s="222"/>
      <c r="AD411" s="1288"/>
      <c r="AE411" s="1300"/>
      <c r="AF411" s="1290"/>
      <c r="AG411" s="1291"/>
      <c r="AH411" s="232"/>
      <c r="AI411" s="224"/>
      <c r="AJ411" s="368"/>
      <c r="AK411" s="225"/>
      <c r="AL411" s="226">
        <v>0</v>
      </c>
      <c r="AM411" s="1326">
        <v>0</v>
      </c>
      <c r="AN411" s="1376">
        <f t="shared" si="26"/>
        <v>0</v>
      </c>
      <c r="AO411" s="733"/>
      <c r="AP411" s="586"/>
      <c r="AQ411" s="1249"/>
      <c r="AR411" s="1427"/>
      <c r="AS411" s="1428"/>
      <c r="AT411" s="1429"/>
      <c r="AU411" s="227"/>
      <c r="AV411" s="1430"/>
      <c r="AW411" s="1431"/>
      <c r="AX411" s="1432"/>
      <c r="AY411" s="235"/>
      <c r="AZ411" s="236"/>
      <c r="BA411" s="230"/>
      <c r="BB411" s="231"/>
      <c r="BC411" s="659"/>
      <c r="BD411" s="230"/>
      <c r="BE411" s="231"/>
      <c r="BF411" s="573"/>
      <c r="BG411" s="651"/>
      <c r="BH411" s="573"/>
      <c r="BI411" s="651"/>
      <c r="BJ411" s="573"/>
      <c r="BK411" s="651"/>
      <c r="BL411" s="573"/>
      <c r="BM411" s="651"/>
      <c r="BN411" s="638"/>
      <c r="BO411" s="670"/>
      <c r="BP411" s="675"/>
      <c r="BQ411" s="675"/>
      <c r="BR411" s="675"/>
      <c r="BS411" s="675"/>
      <c r="BT411" s="675"/>
      <c r="BU411" s="676"/>
      <c r="BV411" s="1377">
        <f t="shared" si="27"/>
        <v>0</v>
      </c>
    </row>
    <row r="412" spans="3:74" s="1092" customFormat="1" ht="36" customHeight="1">
      <c r="C412" s="1091"/>
      <c r="D412" s="233"/>
      <c r="E412" s="216"/>
      <c r="F412" s="1331"/>
      <c r="G412" s="217"/>
      <c r="H412" s="218"/>
      <c r="I412" s="736"/>
      <c r="J412" s="737"/>
      <c r="K412" s="1297"/>
      <c r="L412" s="1273"/>
      <c r="M412" s="1276"/>
      <c r="N412" s="832"/>
      <c r="O412" s="871"/>
      <c r="P412" s="872"/>
      <c r="Q412" s="219"/>
      <c r="R412" s="220"/>
      <c r="S412" s="660"/>
      <c r="T412" s="226">
        <v>0</v>
      </c>
      <c r="U412" s="1305">
        <v>0</v>
      </c>
      <c r="V412" s="1375">
        <f t="shared" si="25"/>
        <v>0</v>
      </c>
      <c r="W412" s="220"/>
      <c r="X412" s="684"/>
      <c r="Y412" s="738"/>
      <c r="Z412" s="221"/>
      <c r="AA412" s="221"/>
      <c r="AB412" s="862"/>
      <c r="AC412" s="222"/>
      <c r="AD412" s="1288"/>
      <c r="AE412" s="1300"/>
      <c r="AF412" s="1290"/>
      <c r="AG412" s="1291"/>
      <c r="AH412" s="232"/>
      <c r="AI412" s="224"/>
      <c r="AJ412" s="368"/>
      <c r="AK412" s="225"/>
      <c r="AL412" s="226">
        <v>0</v>
      </c>
      <c r="AM412" s="1326">
        <v>0</v>
      </c>
      <c r="AN412" s="1376">
        <f t="shared" si="26"/>
        <v>0</v>
      </c>
      <c r="AO412" s="733"/>
      <c r="AP412" s="586"/>
      <c r="AQ412" s="1249"/>
      <c r="AR412" s="1427"/>
      <c r="AS412" s="1428"/>
      <c r="AT412" s="1429"/>
      <c r="AU412" s="227"/>
      <c r="AV412" s="1430"/>
      <c r="AW412" s="1431"/>
      <c r="AX412" s="1432"/>
      <c r="AY412" s="235"/>
      <c r="AZ412" s="236"/>
      <c r="BA412" s="230"/>
      <c r="BB412" s="231"/>
      <c r="BC412" s="659"/>
      <c r="BD412" s="230"/>
      <c r="BE412" s="231"/>
      <c r="BF412" s="573"/>
      <c r="BG412" s="651"/>
      <c r="BH412" s="573"/>
      <c r="BI412" s="651"/>
      <c r="BJ412" s="573"/>
      <c r="BK412" s="651"/>
      <c r="BL412" s="573"/>
      <c r="BM412" s="651"/>
      <c r="BN412" s="638"/>
      <c r="BO412" s="670"/>
      <c r="BP412" s="675"/>
      <c r="BQ412" s="675"/>
      <c r="BR412" s="675"/>
      <c r="BS412" s="675"/>
      <c r="BT412" s="675"/>
      <c r="BU412" s="676"/>
      <c r="BV412" s="1377">
        <f t="shared" si="27"/>
        <v>0</v>
      </c>
    </row>
    <row r="413" spans="3:74" s="1092" customFormat="1" ht="36" customHeight="1">
      <c r="C413" s="1091"/>
      <c r="D413" s="233"/>
      <c r="E413" s="216"/>
      <c r="F413" s="1331"/>
      <c r="G413" s="217"/>
      <c r="H413" s="218"/>
      <c r="I413" s="736"/>
      <c r="J413" s="737"/>
      <c r="K413" s="1297"/>
      <c r="L413" s="1273"/>
      <c r="M413" s="1276"/>
      <c r="N413" s="832"/>
      <c r="O413" s="871"/>
      <c r="P413" s="872"/>
      <c r="Q413" s="219"/>
      <c r="R413" s="220"/>
      <c r="S413" s="660"/>
      <c r="T413" s="226">
        <v>0</v>
      </c>
      <c r="U413" s="1305">
        <v>0</v>
      </c>
      <c r="V413" s="1375">
        <f t="shared" si="25"/>
        <v>0</v>
      </c>
      <c r="W413" s="220"/>
      <c r="X413" s="684"/>
      <c r="Y413" s="738"/>
      <c r="Z413" s="221"/>
      <c r="AA413" s="221"/>
      <c r="AB413" s="862"/>
      <c r="AC413" s="222"/>
      <c r="AD413" s="1288"/>
      <c r="AE413" s="1300"/>
      <c r="AF413" s="1290"/>
      <c r="AG413" s="1291"/>
      <c r="AH413" s="232"/>
      <c r="AI413" s="224"/>
      <c r="AJ413" s="368"/>
      <c r="AK413" s="225"/>
      <c r="AL413" s="226">
        <v>0</v>
      </c>
      <c r="AM413" s="1326">
        <v>0</v>
      </c>
      <c r="AN413" s="1376">
        <f t="shared" si="26"/>
        <v>0</v>
      </c>
      <c r="AO413" s="733"/>
      <c r="AP413" s="586"/>
      <c r="AQ413" s="1249"/>
      <c r="AR413" s="1427"/>
      <c r="AS413" s="1428"/>
      <c r="AT413" s="1429"/>
      <c r="AU413" s="227"/>
      <c r="AV413" s="1430"/>
      <c r="AW413" s="1431"/>
      <c r="AX413" s="1432"/>
      <c r="AY413" s="235"/>
      <c r="AZ413" s="236"/>
      <c r="BA413" s="230"/>
      <c r="BB413" s="231"/>
      <c r="BC413" s="659"/>
      <c r="BD413" s="230"/>
      <c r="BE413" s="231"/>
      <c r="BF413" s="573"/>
      <c r="BG413" s="651"/>
      <c r="BH413" s="573"/>
      <c r="BI413" s="651"/>
      <c r="BJ413" s="573"/>
      <c r="BK413" s="651"/>
      <c r="BL413" s="573"/>
      <c r="BM413" s="651"/>
      <c r="BN413" s="638"/>
      <c r="BO413" s="670"/>
      <c r="BP413" s="675"/>
      <c r="BQ413" s="675"/>
      <c r="BR413" s="675"/>
      <c r="BS413" s="675"/>
      <c r="BT413" s="675"/>
      <c r="BU413" s="676"/>
      <c r="BV413" s="1377">
        <f t="shared" si="27"/>
        <v>0</v>
      </c>
    </row>
    <row r="414" spans="3:74" s="1092" customFormat="1" ht="36" customHeight="1">
      <c r="C414" s="1091"/>
      <c r="D414" s="233"/>
      <c r="E414" s="216"/>
      <c r="F414" s="1331"/>
      <c r="G414" s="217"/>
      <c r="H414" s="218"/>
      <c r="I414" s="736"/>
      <c r="J414" s="737"/>
      <c r="K414" s="1297"/>
      <c r="L414" s="1273"/>
      <c r="M414" s="1276"/>
      <c r="N414" s="832"/>
      <c r="O414" s="871"/>
      <c r="P414" s="872"/>
      <c r="Q414" s="219"/>
      <c r="R414" s="220"/>
      <c r="S414" s="660"/>
      <c r="T414" s="226">
        <v>0</v>
      </c>
      <c r="U414" s="1305">
        <v>0</v>
      </c>
      <c r="V414" s="1375">
        <f t="shared" si="25"/>
        <v>0</v>
      </c>
      <c r="W414" s="220"/>
      <c r="X414" s="684"/>
      <c r="Y414" s="738"/>
      <c r="Z414" s="221"/>
      <c r="AA414" s="221"/>
      <c r="AB414" s="862"/>
      <c r="AC414" s="222"/>
      <c r="AD414" s="1288"/>
      <c r="AE414" s="1300"/>
      <c r="AF414" s="1290"/>
      <c r="AG414" s="1291"/>
      <c r="AH414" s="232"/>
      <c r="AI414" s="224"/>
      <c r="AJ414" s="368"/>
      <c r="AK414" s="225"/>
      <c r="AL414" s="226">
        <v>0</v>
      </c>
      <c r="AM414" s="1326">
        <v>0</v>
      </c>
      <c r="AN414" s="1376">
        <f t="shared" si="26"/>
        <v>0</v>
      </c>
      <c r="AO414" s="733"/>
      <c r="AP414" s="586"/>
      <c r="AQ414" s="1249"/>
      <c r="AR414" s="1427"/>
      <c r="AS414" s="1428"/>
      <c r="AT414" s="1429"/>
      <c r="AU414" s="227"/>
      <c r="AV414" s="1430"/>
      <c r="AW414" s="1431"/>
      <c r="AX414" s="1432"/>
      <c r="AY414" s="235"/>
      <c r="AZ414" s="236"/>
      <c r="BA414" s="230"/>
      <c r="BB414" s="231"/>
      <c r="BC414" s="659"/>
      <c r="BD414" s="230"/>
      <c r="BE414" s="231"/>
      <c r="BF414" s="573"/>
      <c r="BG414" s="651"/>
      <c r="BH414" s="573"/>
      <c r="BI414" s="651"/>
      <c r="BJ414" s="573"/>
      <c r="BK414" s="651"/>
      <c r="BL414" s="573"/>
      <c r="BM414" s="651"/>
      <c r="BN414" s="638"/>
      <c r="BO414" s="670"/>
      <c r="BP414" s="675"/>
      <c r="BQ414" s="675"/>
      <c r="BR414" s="675"/>
      <c r="BS414" s="675"/>
      <c r="BT414" s="675"/>
      <c r="BU414" s="676"/>
      <c r="BV414" s="1377">
        <f t="shared" si="27"/>
        <v>0</v>
      </c>
    </row>
    <row r="415" spans="3:74" s="1092" customFormat="1" ht="36" customHeight="1">
      <c r="C415" s="1091"/>
      <c r="D415" s="233"/>
      <c r="E415" s="216"/>
      <c r="F415" s="1331"/>
      <c r="G415" s="217"/>
      <c r="H415" s="218"/>
      <c r="I415" s="736"/>
      <c r="J415" s="737"/>
      <c r="K415" s="1297"/>
      <c r="L415" s="1273"/>
      <c r="M415" s="1276"/>
      <c r="N415" s="832"/>
      <c r="O415" s="871"/>
      <c r="P415" s="872"/>
      <c r="Q415" s="219"/>
      <c r="R415" s="220"/>
      <c r="S415" s="660"/>
      <c r="T415" s="226">
        <v>0</v>
      </c>
      <c r="U415" s="1305">
        <v>0</v>
      </c>
      <c r="V415" s="1375">
        <f t="shared" si="25"/>
        <v>0</v>
      </c>
      <c r="W415" s="220"/>
      <c r="X415" s="684"/>
      <c r="Y415" s="738"/>
      <c r="Z415" s="221"/>
      <c r="AA415" s="221"/>
      <c r="AB415" s="862"/>
      <c r="AC415" s="222"/>
      <c r="AD415" s="1288"/>
      <c r="AE415" s="1300"/>
      <c r="AF415" s="1290"/>
      <c r="AG415" s="1291"/>
      <c r="AH415" s="232"/>
      <c r="AI415" s="224"/>
      <c r="AJ415" s="368"/>
      <c r="AK415" s="225"/>
      <c r="AL415" s="226">
        <v>0</v>
      </c>
      <c r="AM415" s="1326">
        <v>0</v>
      </c>
      <c r="AN415" s="1376">
        <f t="shared" si="26"/>
        <v>0</v>
      </c>
      <c r="AO415" s="733"/>
      <c r="AP415" s="586"/>
      <c r="AQ415" s="1249"/>
      <c r="AR415" s="1427"/>
      <c r="AS415" s="1428"/>
      <c r="AT415" s="1429"/>
      <c r="AU415" s="227"/>
      <c r="AV415" s="1430"/>
      <c r="AW415" s="1431"/>
      <c r="AX415" s="1432"/>
      <c r="AY415" s="235"/>
      <c r="AZ415" s="236"/>
      <c r="BA415" s="230"/>
      <c r="BB415" s="231"/>
      <c r="BC415" s="659"/>
      <c r="BD415" s="230"/>
      <c r="BE415" s="231"/>
      <c r="BF415" s="573"/>
      <c r="BG415" s="651"/>
      <c r="BH415" s="573"/>
      <c r="BI415" s="651"/>
      <c r="BJ415" s="573"/>
      <c r="BK415" s="651"/>
      <c r="BL415" s="573"/>
      <c r="BM415" s="651"/>
      <c r="BN415" s="638"/>
      <c r="BO415" s="670"/>
      <c r="BP415" s="675"/>
      <c r="BQ415" s="675"/>
      <c r="BR415" s="675"/>
      <c r="BS415" s="675"/>
      <c r="BT415" s="675"/>
      <c r="BU415" s="676"/>
      <c r="BV415" s="1377">
        <f t="shared" si="27"/>
        <v>0</v>
      </c>
    </row>
    <row r="416" spans="3:74" s="1092" customFormat="1" ht="36" customHeight="1">
      <c r="C416" s="1091"/>
      <c r="D416" s="233"/>
      <c r="E416" s="216"/>
      <c r="F416" s="1331"/>
      <c r="G416" s="217"/>
      <c r="H416" s="218"/>
      <c r="I416" s="736"/>
      <c r="J416" s="737"/>
      <c r="K416" s="1297"/>
      <c r="L416" s="1273"/>
      <c r="M416" s="1276"/>
      <c r="N416" s="832"/>
      <c r="O416" s="871"/>
      <c r="P416" s="872"/>
      <c r="Q416" s="219"/>
      <c r="R416" s="220"/>
      <c r="S416" s="660"/>
      <c r="T416" s="226">
        <v>0</v>
      </c>
      <c r="U416" s="1305">
        <v>0</v>
      </c>
      <c r="V416" s="1375">
        <f t="shared" si="25"/>
        <v>0</v>
      </c>
      <c r="W416" s="220"/>
      <c r="X416" s="684"/>
      <c r="Y416" s="738"/>
      <c r="Z416" s="221"/>
      <c r="AA416" s="221"/>
      <c r="AB416" s="862"/>
      <c r="AC416" s="222"/>
      <c r="AD416" s="1288"/>
      <c r="AE416" s="1300"/>
      <c r="AF416" s="1290"/>
      <c r="AG416" s="1291"/>
      <c r="AH416" s="232"/>
      <c r="AI416" s="224"/>
      <c r="AJ416" s="368"/>
      <c r="AK416" s="225"/>
      <c r="AL416" s="226">
        <v>0</v>
      </c>
      <c r="AM416" s="1326">
        <v>0</v>
      </c>
      <c r="AN416" s="1376">
        <f t="shared" si="26"/>
        <v>0</v>
      </c>
      <c r="AO416" s="733"/>
      <c r="AP416" s="586"/>
      <c r="AQ416" s="1249"/>
      <c r="AR416" s="1427"/>
      <c r="AS416" s="1428"/>
      <c r="AT416" s="1429"/>
      <c r="AU416" s="227"/>
      <c r="AV416" s="1430"/>
      <c r="AW416" s="1431"/>
      <c r="AX416" s="1432"/>
      <c r="AY416" s="235"/>
      <c r="AZ416" s="236"/>
      <c r="BA416" s="230"/>
      <c r="BB416" s="231"/>
      <c r="BC416" s="659"/>
      <c r="BD416" s="230"/>
      <c r="BE416" s="231"/>
      <c r="BF416" s="573"/>
      <c r="BG416" s="651"/>
      <c r="BH416" s="573"/>
      <c r="BI416" s="651"/>
      <c r="BJ416" s="573"/>
      <c r="BK416" s="651"/>
      <c r="BL416" s="573"/>
      <c r="BM416" s="651"/>
      <c r="BN416" s="638"/>
      <c r="BO416" s="670"/>
      <c r="BP416" s="675"/>
      <c r="BQ416" s="675"/>
      <c r="BR416" s="675"/>
      <c r="BS416" s="675"/>
      <c r="BT416" s="675"/>
      <c r="BU416" s="676"/>
      <c r="BV416" s="1377">
        <f t="shared" si="27"/>
        <v>0</v>
      </c>
    </row>
    <row r="417" spans="3:74" s="1092" customFormat="1" ht="36" customHeight="1">
      <c r="C417" s="1091"/>
      <c r="D417" s="233"/>
      <c r="E417" s="216"/>
      <c r="F417" s="1331"/>
      <c r="G417" s="217"/>
      <c r="H417" s="218"/>
      <c r="I417" s="736"/>
      <c r="J417" s="737"/>
      <c r="K417" s="1297"/>
      <c r="L417" s="1273"/>
      <c r="M417" s="1276"/>
      <c r="N417" s="832"/>
      <c r="O417" s="871"/>
      <c r="P417" s="872"/>
      <c r="Q417" s="219"/>
      <c r="R417" s="220"/>
      <c r="S417" s="660"/>
      <c r="T417" s="226">
        <v>0</v>
      </c>
      <c r="U417" s="1305">
        <v>0</v>
      </c>
      <c r="V417" s="1375">
        <f t="shared" si="25"/>
        <v>0</v>
      </c>
      <c r="W417" s="220"/>
      <c r="X417" s="684"/>
      <c r="Y417" s="738"/>
      <c r="Z417" s="221"/>
      <c r="AA417" s="221"/>
      <c r="AB417" s="862"/>
      <c r="AC417" s="222"/>
      <c r="AD417" s="1288"/>
      <c r="AE417" s="1300"/>
      <c r="AF417" s="1290"/>
      <c r="AG417" s="1291"/>
      <c r="AH417" s="232"/>
      <c r="AI417" s="224"/>
      <c r="AJ417" s="368"/>
      <c r="AK417" s="225"/>
      <c r="AL417" s="226">
        <v>0</v>
      </c>
      <c r="AM417" s="1326">
        <v>0</v>
      </c>
      <c r="AN417" s="1376">
        <f t="shared" si="26"/>
        <v>0</v>
      </c>
      <c r="AO417" s="733"/>
      <c r="AP417" s="586"/>
      <c r="AQ417" s="1249"/>
      <c r="AR417" s="1427"/>
      <c r="AS417" s="1428"/>
      <c r="AT417" s="1429"/>
      <c r="AU417" s="227"/>
      <c r="AV417" s="1430"/>
      <c r="AW417" s="1431"/>
      <c r="AX417" s="1432"/>
      <c r="AY417" s="235"/>
      <c r="AZ417" s="236"/>
      <c r="BA417" s="230"/>
      <c r="BB417" s="231"/>
      <c r="BC417" s="659"/>
      <c r="BD417" s="230"/>
      <c r="BE417" s="231"/>
      <c r="BF417" s="573"/>
      <c r="BG417" s="651"/>
      <c r="BH417" s="573"/>
      <c r="BI417" s="651"/>
      <c r="BJ417" s="573"/>
      <c r="BK417" s="651"/>
      <c r="BL417" s="573"/>
      <c r="BM417" s="651"/>
      <c r="BN417" s="638"/>
      <c r="BO417" s="670"/>
      <c r="BP417" s="675"/>
      <c r="BQ417" s="675"/>
      <c r="BR417" s="675"/>
      <c r="BS417" s="675"/>
      <c r="BT417" s="675"/>
      <c r="BU417" s="676"/>
      <c r="BV417" s="1377">
        <f t="shared" si="27"/>
        <v>0</v>
      </c>
    </row>
    <row r="418" spans="3:74" s="1092" customFormat="1" ht="36" customHeight="1">
      <c r="C418" s="1091"/>
      <c r="D418" s="233"/>
      <c r="E418" s="216"/>
      <c r="F418" s="1331"/>
      <c r="G418" s="217"/>
      <c r="H418" s="218"/>
      <c r="I418" s="736"/>
      <c r="J418" s="737"/>
      <c r="K418" s="1297"/>
      <c r="L418" s="1273"/>
      <c r="M418" s="1276"/>
      <c r="N418" s="832"/>
      <c r="O418" s="871"/>
      <c r="P418" s="872"/>
      <c r="Q418" s="219"/>
      <c r="R418" s="220"/>
      <c r="S418" s="660"/>
      <c r="T418" s="226">
        <v>0</v>
      </c>
      <c r="U418" s="1305">
        <v>0</v>
      </c>
      <c r="V418" s="1375">
        <f t="shared" si="25"/>
        <v>0</v>
      </c>
      <c r="W418" s="220"/>
      <c r="X418" s="684"/>
      <c r="Y418" s="738"/>
      <c r="Z418" s="221"/>
      <c r="AA418" s="221"/>
      <c r="AB418" s="862"/>
      <c r="AC418" s="222"/>
      <c r="AD418" s="1288"/>
      <c r="AE418" s="1300"/>
      <c r="AF418" s="1290"/>
      <c r="AG418" s="1291"/>
      <c r="AH418" s="232"/>
      <c r="AI418" s="224"/>
      <c r="AJ418" s="368"/>
      <c r="AK418" s="225"/>
      <c r="AL418" s="226">
        <v>0</v>
      </c>
      <c r="AM418" s="1326">
        <v>0</v>
      </c>
      <c r="AN418" s="1376">
        <f t="shared" si="26"/>
        <v>0</v>
      </c>
      <c r="AO418" s="733"/>
      <c r="AP418" s="586"/>
      <c r="AQ418" s="1249"/>
      <c r="AR418" s="1427"/>
      <c r="AS418" s="1428"/>
      <c r="AT418" s="1429"/>
      <c r="AU418" s="227"/>
      <c r="AV418" s="1430"/>
      <c r="AW418" s="1431"/>
      <c r="AX418" s="1432"/>
      <c r="AY418" s="235"/>
      <c r="AZ418" s="236"/>
      <c r="BA418" s="230"/>
      <c r="BB418" s="231"/>
      <c r="BC418" s="659"/>
      <c r="BD418" s="230"/>
      <c r="BE418" s="231"/>
      <c r="BF418" s="573"/>
      <c r="BG418" s="651"/>
      <c r="BH418" s="573"/>
      <c r="BI418" s="651"/>
      <c r="BJ418" s="573"/>
      <c r="BK418" s="651"/>
      <c r="BL418" s="573"/>
      <c r="BM418" s="651"/>
      <c r="BN418" s="638"/>
      <c r="BO418" s="670"/>
      <c r="BP418" s="675"/>
      <c r="BQ418" s="675"/>
      <c r="BR418" s="675"/>
      <c r="BS418" s="675"/>
      <c r="BT418" s="675"/>
      <c r="BU418" s="676"/>
      <c r="BV418" s="1377">
        <f t="shared" si="27"/>
        <v>0</v>
      </c>
    </row>
    <row r="419" spans="3:74" s="1092" customFormat="1" ht="36" customHeight="1">
      <c r="C419" s="1091"/>
      <c r="D419" s="233"/>
      <c r="E419" s="216"/>
      <c r="F419" s="1331"/>
      <c r="G419" s="217"/>
      <c r="H419" s="218"/>
      <c r="I419" s="736"/>
      <c r="J419" s="737"/>
      <c r="K419" s="1297"/>
      <c r="L419" s="1273"/>
      <c r="M419" s="1276"/>
      <c r="N419" s="832"/>
      <c r="O419" s="871"/>
      <c r="P419" s="872"/>
      <c r="Q419" s="219"/>
      <c r="R419" s="220"/>
      <c r="S419" s="660"/>
      <c r="T419" s="226">
        <v>0</v>
      </c>
      <c r="U419" s="1305">
        <v>0</v>
      </c>
      <c r="V419" s="1375">
        <f t="shared" si="25"/>
        <v>0</v>
      </c>
      <c r="W419" s="220"/>
      <c r="X419" s="684"/>
      <c r="Y419" s="738"/>
      <c r="Z419" s="221"/>
      <c r="AA419" s="221"/>
      <c r="AB419" s="862"/>
      <c r="AC419" s="222"/>
      <c r="AD419" s="1288"/>
      <c r="AE419" s="1300"/>
      <c r="AF419" s="1290"/>
      <c r="AG419" s="1291"/>
      <c r="AH419" s="232"/>
      <c r="AI419" s="224"/>
      <c r="AJ419" s="368"/>
      <c r="AK419" s="225"/>
      <c r="AL419" s="226">
        <v>0</v>
      </c>
      <c r="AM419" s="1326">
        <v>0</v>
      </c>
      <c r="AN419" s="1376">
        <f t="shared" si="26"/>
        <v>0</v>
      </c>
      <c r="AO419" s="733"/>
      <c r="AP419" s="586"/>
      <c r="AQ419" s="1249"/>
      <c r="AR419" s="1427"/>
      <c r="AS419" s="1428"/>
      <c r="AT419" s="1429"/>
      <c r="AU419" s="227"/>
      <c r="AV419" s="1430"/>
      <c r="AW419" s="1431"/>
      <c r="AX419" s="1432"/>
      <c r="AY419" s="235"/>
      <c r="AZ419" s="236"/>
      <c r="BA419" s="230"/>
      <c r="BB419" s="231"/>
      <c r="BC419" s="659"/>
      <c r="BD419" s="230"/>
      <c r="BE419" s="231"/>
      <c r="BF419" s="573"/>
      <c r="BG419" s="651"/>
      <c r="BH419" s="573"/>
      <c r="BI419" s="651"/>
      <c r="BJ419" s="573"/>
      <c r="BK419" s="651"/>
      <c r="BL419" s="573"/>
      <c r="BM419" s="651"/>
      <c r="BN419" s="638"/>
      <c r="BO419" s="670"/>
      <c r="BP419" s="675"/>
      <c r="BQ419" s="675"/>
      <c r="BR419" s="675"/>
      <c r="BS419" s="675"/>
      <c r="BT419" s="675"/>
      <c r="BU419" s="676"/>
      <c r="BV419" s="1377">
        <f t="shared" si="27"/>
        <v>0</v>
      </c>
    </row>
    <row r="420" spans="3:74" s="1092" customFormat="1" ht="36" customHeight="1">
      <c r="C420" s="1091"/>
      <c r="D420" s="233"/>
      <c r="E420" s="216"/>
      <c r="F420" s="1331"/>
      <c r="G420" s="217"/>
      <c r="H420" s="218"/>
      <c r="I420" s="736"/>
      <c r="J420" s="737"/>
      <c r="K420" s="1297"/>
      <c r="L420" s="1273"/>
      <c r="M420" s="1276"/>
      <c r="N420" s="832"/>
      <c r="O420" s="871"/>
      <c r="P420" s="872"/>
      <c r="Q420" s="219"/>
      <c r="R420" s="220"/>
      <c r="S420" s="660"/>
      <c r="T420" s="226">
        <v>0</v>
      </c>
      <c r="U420" s="1305">
        <v>0</v>
      </c>
      <c r="V420" s="1375">
        <f t="shared" si="25"/>
        <v>0</v>
      </c>
      <c r="W420" s="220"/>
      <c r="X420" s="684"/>
      <c r="Y420" s="738"/>
      <c r="Z420" s="221"/>
      <c r="AA420" s="221"/>
      <c r="AB420" s="862"/>
      <c r="AC420" s="222"/>
      <c r="AD420" s="1288"/>
      <c r="AE420" s="1300"/>
      <c r="AF420" s="1290"/>
      <c r="AG420" s="1291"/>
      <c r="AH420" s="232"/>
      <c r="AI420" s="224"/>
      <c r="AJ420" s="368"/>
      <c r="AK420" s="225"/>
      <c r="AL420" s="226">
        <v>0</v>
      </c>
      <c r="AM420" s="1326">
        <v>0</v>
      </c>
      <c r="AN420" s="1376">
        <f t="shared" si="26"/>
        <v>0</v>
      </c>
      <c r="AO420" s="733"/>
      <c r="AP420" s="586"/>
      <c r="AQ420" s="1249"/>
      <c r="AR420" s="1427"/>
      <c r="AS420" s="1428"/>
      <c r="AT420" s="1429"/>
      <c r="AU420" s="227"/>
      <c r="AV420" s="1430"/>
      <c r="AW420" s="1431"/>
      <c r="AX420" s="1432"/>
      <c r="AY420" s="235"/>
      <c r="AZ420" s="236"/>
      <c r="BA420" s="230"/>
      <c r="BB420" s="231"/>
      <c r="BC420" s="659"/>
      <c r="BD420" s="230"/>
      <c r="BE420" s="231"/>
      <c r="BF420" s="573"/>
      <c r="BG420" s="651"/>
      <c r="BH420" s="573"/>
      <c r="BI420" s="651"/>
      <c r="BJ420" s="573"/>
      <c r="BK420" s="651"/>
      <c r="BL420" s="573"/>
      <c r="BM420" s="651"/>
      <c r="BN420" s="638"/>
      <c r="BO420" s="670"/>
      <c r="BP420" s="675"/>
      <c r="BQ420" s="675"/>
      <c r="BR420" s="675"/>
      <c r="BS420" s="675"/>
      <c r="BT420" s="675"/>
      <c r="BU420" s="676"/>
      <c r="BV420" s="1377">
        <f t="shared" si="27"/>
        <v>0</v>
      </c>
    </row>
    <row r="421" spans="3:74" s="1092" customFormat="1" ht="36" customHeight="1">
      <c r="C421" s="1091"/>
      <c r="D421" s="233"/>
      <c r="E421" s="216"/>
      <c r="F421" s="1331"/>
      <c r="G421" s="217"/>
      <c r="H421" s="218"/>
      <c r="I421" s="736"/>
      <c r="J421" s="737"/>
      <c r="K421" s="1297"/>
      <c r="L421" s="1273"/>
      <c r="M421" s="1276"/>
      <c r="N421" s="832"/>
      <c r="O421" s="871"/>
      <c r="P421" s="872"/>
      <c r="Q421" s="219"/>
      <c r="R421" s="220"/>
      <c r="S421" s="660"/>
      <c r="T421" s="226">
        <v>0</v>
      </c>
      <c r="U421" s="1305">
        <v>0</v>
      </c>
      <c r="V421" s="1375">
        <f t="shared" si="25"/>
        <v>0</v>
      </c>
      <c r="W421" s="220"/>
      <c r="X421" s="684"/>
      <c r="Y421" s="738"/>
      <c r="Z421" s="221"/>
      <c r="AA421" s="221"/>
      <c r="AB421" s="862"/>
      <c r="AC421" s="222"/>
      <c r="AD421" s="1288"/>
      <c r="AE421" s="1300"/>
      <c r="AF421" s="1290"/>
      <c r="AG421" s="1291"/>
      <c r="AH421" s="232"/>
      <c r="AI421" s="224"/>
      <c r="AJ421" s="368"/>
      <c r="AK421" s="225"/>
      <c r="AL421" s="226">
        <v>0</v>
      </c>
      <c r="AM421" s="1326">
        <v>0</v>
      </c>
      <c r="AN421" s="1376">
        <f t="shared" si="26"/>
        <v>0</v>
      </c>
      <c r="AO421" s="733"/>
      <c r="AP421" s="586"/>
      <c r="AQ421" s="1249"/>
      <c r="AR421" s="1427"/>
      <c r="AS421" s="1428"/>
      <c r="AT421" s="1429"/>
      <c r="AU421" s="227"/>
      <c r="AV421" s="1430"/>
      <c r="AW421" s="1431"/>
      <c r="AX421" s="1432"/>
      <c r="AY421" s="235"/>
      <c r="AZ421" s="236"/>
      <c r="BA421" s="230"/>
      <c r="BB421" s="231"/>
      <c r="BC421" s="659"/>
      <c r="BD421" s="230"/>
      <c r="BE421" s="231"/>
      <c r="BF421" s="573"/>
      <c r="BG421" s="651"/>
      <c r="BH421" s="573"/>
      <c r="BI421" s="651"/>
      <c r="BJ421" s="573"/>
      <c r="BK421" s="651"/>
      <c r="BL421" s="573"/>
      <c r="BM421" s="651"/>
      <c r="BN421" s="638"/>
      <c r="BO421" s="670"/>
      <c r="BP421" s="675"/>
      <c r="BQ421" s="675"/>
      <c r="BR421" s="675"/>
      <c r="BS421" s="675"/>
      <c r="BT421" s="675"/>
      <c r="BU421" s="676"/>
      <c r="BV421" s="1377">
        <f t="shared" si="27"/>
        <v>0</v>
      </c>
    </row>
    <row r="422" spans="3:74" s="1092" customFormat="1" ht="36" customHeight="1">
      <c r="C422" s="1091"/>
      <c r="D422" s="233"/>
      <c r="E422" s="216"/>
      <c r="F422" s="1331"/>
      <c r="G422" s="217"/>
      <c r="H422" s="218"/>
      <c r="I422" s="736"/>
      <c r="J422" s="737"/>
      <c r="K422" s="1297"/>
      <c r="L422" s="1273"/>
      <c r="M422" s="1276"/>
      <c r="N422" s="832"/>
      <c r="O422" s="871"/>
      <c r="P422" s="872"/>
      <c r="Q422" s="219"/>
      <c r="R422" s="220"/>
      <c r="S422" s="660"/>
      <c r="T422" s="226">
        <v>0</v>
      </c>
      <c r="U422" s="1305">
        <v>0</v>
      </c>
      <c r="V422" s="1375">
        <f t="shared" si="25"/>
        <v>0</v>
      </c>
      <c r="W422" s="220"/>
      <c r="X422" s="684"/>
      <c r="Y422" s="738"/>
      <c r="Z422" s="221"/>
      <c r="AA422" s="221"/>
      <c r="AB422" s="862"/>
      <c r="AC422" s="222"/>
      <c r="AD422" s="1288"/>
      <c r="AE422" s="1300"/>
      <c r="AF422" s="1290"/>
      <c r="AG422" s="1291"/>
      <c r="AH422" s="232"/>
      <c r="AI422" s="224"/>
      <c r="AJ422" s="368"/>
      <c r="AK422" s="225"/>
      <c r="AL422" s="226">
        <v>0</v>
      </c>
      <c r="AM422" s="1326">
        <v>0</v>
      </c>
      <c r="AN422" s="1376">
        <f t="shared" si="26"/>
        <v>0</v>
      </c>
      <c r="AO422" s="733"/>
      <c r="AP422" s="586"/>
      <c r="AQ422" s="1249"/>
      <c r="AR422" s="1427"/>
      <c r="AS422" s="1428"/>
      <c r="AT422" s="1429"/>
      <c r="AU422" s="227"/>
      <c r="AV422" s="1430"/>
      <c r="AW422" s="1431"/>
      <c r="AX422" s="1432"/>
      <c r="AY422" s="235"/>
      <c r="AZ422" s="236"/>
      <c r="BA422" s="230"/>
      <c r="BB422" s="231"/>
      <c r="BC422" s="659"/>
      <c r="BD422" s="230"/>
      <c r="BE422" s="231"/>
      <c r="BF422" s="573"/>
      <c r="BG422" s="651"/>
      <c r="BH422" s="573"/>
      <c r="BI422" s="651"/>
      <c r="BJ422" s="573"/>
      <c r="BK422" s="651"/>
      <c r="BL422" s="573"/>
      <c r="BM422" s="651"/>
      <c r="BN422" s="638"/>
      <c r="BO422" s="670"/>
      <c r="BP422" s="675"/>
      <c r="BQ422" s="675"/>
      <c r="BR422" s="675"/>
      <c r="BS422" s="675"/>
      <c r="BT422" s="675"/>
      <c r="BU422" s="676"/>
      <c r="BV422" s="1377">
        <f t="shared" si="27"/>
        <v>0</v>
      </c>
    </row>
    <row r="423" spans="3:74" s="1092" customFormat="1" ht="36" customHeight="1">
      <c r="C423" s="1091"/>
      <c r="D423" s="233"/>
      <c r="E423" s="216"/>
      <c r="F423" s="1331"/>
      <c r="G423" s="217"/>
      <c r="H423" s="218"/>
      <c r="I423" s="736"/>
      <c r="J423" s="737"/>
      <c r="K423" s="1297"/>
      <c r="L423" s="1273"/>
      <c r="M423" s="1276"/>
      <c r="N423" s="832"/>
      <c r="O423" s="871"/>
      <c r="P423" s="872"/>
      <c r="Q423" s="219"/>
      <c r="R423" s="220"/>
      <c r="S423" s="660"/>
      <c r="T423" s="226">
        <v>0</v>
      </c>
      <c r="U423" s="1305">
        <v>0</v>
      </c>
      <c r="V423" s="1375">
        <f t="shared" si="25"/>
        <v>0</v>
      </c>
      <c r="W423" s="220"/>
      <c r="X423" s="684"/>
      <c r="Y423" s="738"/>
      <c r="Z423" s="221"/>
      <c r="AA423" s="221"/>
      <c r="AB423" s="862"/>
      <c r="AC423" s="222"/>
      <c r="AD423" s="1288"/>
      <c r="AE423" s="1300"/>
      <c r="AF423" s="1290"/>
      <c r="AG423" s="1291"/>
      <c r="AH423" s="232"/>
      <c r="AI423" s="224"/>
      <c r="AJ423" s="368"/>
      <c r="AK423" s="225"/>
      <c r="AL423" s="226">
        <v>0</v>
      </c>
      <c r="AM423" s="1326">
        <v>0</v>
      </c>
      <c r="AN423" s="1376">
        <f t="shared" si="26"/>
        <v>0</v>
      </c>
      <c r="AO423" s="733"/>
      <c r="AP423" s="586"/>
      <c r="AQ423" s="1249"/>
      <c r="AR423" s="1427"/>
      <c r="AS423" s="1428"/>
      <c r="AT423" s="1429"/>
      <c r="AU423" s="227"/>
      <c r="AV423" s="1430"/>
      <c r="AW423" s="1431"/>
      <c r="AX423" s="1432"/>
      <c r="AY423" s="235"/>
      <c r="AZ423" s="236"/>
      <c r="BA423" s="230"/>
      <c r="BB423" s="231"/>
      <c r="BC423" s="659"/>
      <c r="BD423" s="230"/>
      <c r="BE423" s="231"/>
      <c r="BF423" s="573"/>
      <c r="BG423" s="651"/>
      <c r="BH423" s="573"/>
      <c r="BI423" s="651"/>
      <c r="BJ423" s="573"/>
      <c r="BK423" s="651"/>
      <c r="BL423" s="573"/>
      <c r="BM423" s="651"/>
      <c r="BN423" s="638"/>
      <c r="BO423" s="670"/>
      <c r="BP423" s="675"/>
      <c r="BQ423" s="675"/>
      <c r="BR423" s="675"/>
      <c r="BS423" s="675"/>
      <c r="BT423" s="675"/>
      <c r="BU423" s="676"/>
      <c r="BV423" s="1377">
        <f t="shared" si="27"/>
        <v>0</v>
      </c>
    </row>
    <row r="424" spans="3:74" s="1092" customFormat="1" ht="36" customHeight="1">
      <c r="C424" s="1091"/>
      <c r="D424" s="233"/>
      <c r="E424" s="216"/>
      <c r="F424" s="1331"/>
      <c r="G424" s="217"/>
      <c r="H424" s="218"/>
      <c r="I424" s="736"/>
      <c r="J424" s="737"/>
      <c r="K424" s="1297"/>
      <c r="L424" s="1273"/>
      <c r="M424" s="1276"/>
      <c r="N424" s="832"/>
      <c r="O424" s="871"/>
      <c r="P424" s="872"/>
      <c r="Q424" s="219"/>
      <c r="R424" s="220"/>
      <c r="S424" s="660"/>
      <c r="T424" s="226">
        <v>0</v>
      </c>
      <c r="U424" s="1305">
        <v>0</v>
      </c>
      <c r="V424" s="1375">
        <f t="shared" si="25"/>
        <v>0</v>
      </c>
      <c r="W424" s="220"/>
      <c r="X424" s="684"/>
      <c r="Y424" s="738"/>
      <c r="Z424" s="221"/>
      <c r="AA424" s="221"/>
      <c r="AB424" s="862"/>
      <c r="AC424" s="222"/>
      <c r="AD424" s="1288"/>
      <c r="AE424" s="1300"/>
      <c r="AF424" s="1290"/>
      <c r="AG424" s="1291"/>
      <c r="AH424" s="232"/>
      <c r="AI424" s="224"/>
      <c r="AJ424" s="368"/>
      <c r="AK424" s="225"/>
      <c r="AL424" s="226">
        <v>0</v>
      </c>
      <c r="AM424" s="1326">
        <v>0</v>
      </c>
      <c r="AN424" s="1376">
        <f t="shared" si="26"/>
        <v>0</v>
      </c>
      <c r="AO424" s="733"/>
      <c r="AP424" s="586"/>
      <c r="AQ424" s="1249"/>
      <c r="AR424" s="1427"/>
      <c r="AS424" s="1428"/>
      <c r="AT424" s="1429"/>
      <c r="AU424" s="227"/>
      <c r="AV424" s="1430"/>
      <c r="AW424" s="1431"/>
      <c r="AX424" s="1432"/>
      <c r="AY424" s="235"/>
      <c r="AZ424" s="236"/>
      <c r="BA424" s="230"/>
      <c r="BB424" s="231"/>
      <c r="BC424" s="659"/>
      <c r="BD424" s="230"/>
      <c r="BE424" s="231"/>
      <c r="BF424" s="573"/>
      <c r="BG424" s="651"/>
      <c r="BH424" s="573"/>
      <c r="BI424" s="651"/>
      <c r="BJ424" s="573"/>
      <c r="BK424" s="651"/>
      <c r="BL424" s="573"/>
      <c r="BM424" s="651"/>
      <c r="BN424" s="638"/>
      <c r="BO424" s="670"/>
      <c r="BP424" s="675"/>
      <c r="BQ424" s="675"/>
      <c r="BR424" s="675"/>
      <c r="BS424" s="675"/>
      <c r="BT424" s="675"/>
      <c r="BU424" s="676"/>
      <c r="BV424" s="1377">
        <f t="shared" si="27"/>
        <v>0</v>
      </c>
    </row>
    <row r="425" spans="3:74" s="1092" customFormat="1" ht="36" customHeight="1">
      <c r="C425" s="1091"/>
      <c r="D425" s="233"/>
      <c r="E425" s="216"/>
      <c r="F425" s="1331"/>
      <c r="G425" s="217"/>
      <c r="H425" s="218"/>
      <c r="I425" s="736"/>
      <c r="J425" s="737"/>
      <c r="K425" s="1297"/>
      <c r="L425" s="1273"/>
      <c r="M425" s="1276"/>
      <c r="N425" s="832"/>
      <c r="O425" s="871"/>
      <c r="P425" s="872"/>
      <c r="Q425" s="219"/>
      <c r="R425" s="220"/>
      <c r="S425" s="660"/>
      <c r="T425" s="226">
        <v>0</v>
      </c>
      <c r="U425" s="1305">
        <v>0</v>
      </c>
      <c r="V425" s="1375">
        <f t="shared" si="25"/>
        <v>0</v>
      </c>
      <c r="W425" s="220"/>
      <c r="X425" s="684"/>
      <c r="Y425" s="738"/>
      <c r="Z425" s="221"/>
      <c r="AA425" s="221"/>
      <c r="AB425" s="862"/>
      <c r="AC425" s="222"/>
      <c r="AD425" s="1288"/>
      <c r="AE425" s="1300"/>
      <c r="AF425" s="1290"/>
      <c r="AG425" s="1291"/>
      <c r="AH425" s="232"/>
      <c r="AI425" s="224"/>
      <c r="AJ425" s="368"/>
      <c r="AK425" s="225"/>
      <c r="AL425" s="226">
        <v>0</v>
      </c>
      <c r="AM425" s="1326">
        <v>0</v>
      </c>
      <c r="AN425" s="1376">
        <f t="shared" si="26"/>
        <v>0</v>
      </c>
      <c r="AO425" s="733"/>
      <c r="AP425" s="586"/>
      <c r="AQ425" s="1249"/>
      <c r="AR425" s="1427"/>
      <c r="AS425" s="1428"/>
      <c r="AT425" s="1429"/>
      <c r="AU425" s="227"/>
      <c r="AV425" s="1430"/>
      <c r="AW425" s="1431"/>
      <c r="AX425" s="1432"/>
      <c r="AY425" s="235"/>
      <c r="AZ425" s="236"/>
      <c r="BA425" s="230"/>
      <c r="BB425" s="231"/>
      <c r="BC425" s="659"/>
      <c r="BD425" s="230"/>
      <c r="BE425" s="231"/>
      <c r="BF425" s="573"/>
      <c r="BG425" s="651"/>
      <c r="BH425" s="573"/>
      <c r="BI425" s="651"/>
      <c r="BJ425" s="573"/>
      <c r="BK425" s="651"/>
      <c r="BL425" s="573"/>
      <c r="BM425" s="651"/>
      <c r="BN425" s="638"/>
      <c r="BO425" s="670"/>
      <c r="BP425" s="675"/>
      <c r="BQ425" s="675"/>
      <c r="BR425" s="675"/>
      <c r="BS425" s="675"/>
      <c r="BT425" s="675"/>
      <c r="BU425" s="676"/>
      <c r="BV425" s="1377">
        <f t="shared" si="27"/>
        <v>0</v>
      </c>
    </row>
    <row r="426" spans="3:74" s="1092" customFormat="1" ht="36" customHeight="1">
      <c r="C426" s="1091"/>
      <c r="D426" s="233"/>
      <c r="E426" s="216"/>
      <c r="F426" s="1331"/>
      <c r="G426" s="217"/>
      <c r="H426" s="218"/>
      <c r="I426" s="736"/>
      <c r="J426" s="737"/>
      <c r="K426" s="1297"/>
      <c r="L426" s="1273"/>
      <c r="M426" s="1276"/>
      <c r="N426" s="832"/>
      <c r="O426" s="871"/>
      <c r="P426" s="872"/>
      <c r="Q426" s="219"/>
      <c r="R426" s="220"/>
      <c r="S426" s="660"/>
      <c r="T426" s="226">
        <v>0</v>
      </c>
      <c r="U426" s="1305">
        <v>0</v>
      </c>
      <c r="V426" s="1375">
        <f t="shared" si="25"/>
        <v>0</v>
      </c>
      <c r="W426" s="220"/>
      <c r="X426" s="684"/>
      <c r="Y426" s="738"/>
      <c r="Z426" s="221"/>
      <c r="AA426" s="221"/>
      <c r="AB426" s="862"/>
      <c r="AC426" s="222"/>
      <c r="AD426" s="1288"/>
      <c r="AE426" s="1300"/>
      <c r="AF426" s="1290"/>
      <c r="AG426" s="1291"/>
      <c r="AH426" s="232"/>
      <c r="AI426" s="224"/>
      <c r="AJ426" s="368"/>
      <c r="AK426" s="225"/>
      <c r="AL426" s="226">
        <v>0</v>
      </c>
      <c r="AM426" s="1326">
        <v>0</v>
      </c>
      <c r="AN426" s="1376">
        <f t="shared" si="26"/>
        <v>0</v>
      </c>
      <c r="AO426" s="733"/>
      <c r="AP426" s="586"/>
      <c r="AQ426" s="1249"/>
      <c r="AR426" s="1427"/>
      <c r="AS426" s="1428"/>
      <c r="AT426" s="1429"/>
      <c r="AU426" s="227"/>
      <c r="AV426" s="1430"/>
      <c r="AW426" s="1431"/>
      <c r="AX426" s="1432"/>
      <c r="AY426" s="235"/>
      <c r="AZ426" s="236"/>
      <c r="BA426" s="230"/>
      <c r="BB426" s="231"/>
      <c r="BC426" s="659"/>
      <c r="BD426" s="230"/>
      <c r="BE426" s="231"/>
      <c r="BF426" s="573"/>
      <c r="BG426" s="651"/>
      <c r="BH426" s="573"/>
      <c r="BI426" s="651"/>
      <c r="BJ426" s="573"/>
      <c r="BK426" s="651"/>
      <c r="BL426" s="573"/>
      <c r="BM426" s="651"/>
      <c r="BN426" s="638"/>
      <c r="BO426" s="670"/>
      <c r="BP426" s="675"/>
      <c r="BQ426" s="675"/>
      <c r="BR426" s="675"/>
      <c r="BS426" s="675"/>
      <c r="BT426" s="675"/>
      <c r="BU426" s="676"/>
      <c r="BV426" s="1377">
        <f t="shared" si="27"/>
        <v>0</v>
      </c>
    </row>
    <row r="427" spans="3:74" s="1092" customFormat="1" ht="36" customHeight="1">
      <c r="C427" s="1091"/>
      <c r="D427" s="233"/>
      <c r="E427" s="216"/>
      <c r="F427" s="1331"/>
      <c r="G427" s="217"/>
      <c r="H427" s="218"/>
      <c r="I427" s="736"/>
      <c r="J427" s="737"/>
      <c r="K427" s="1297"/>
      <c r="L427" s="1273"/>
      <c r="M427" s="1276"/>
      <c r="N427" s="832"/>
      <c r="O427" s="871"/>
      <c r="P427" s="872"/>
      <c r="Q427" s="219"/>
      <c r="R427" s="220"/>
      <c r="S427" s="660"/>
      <c r="T427" s="226">
        <v>0</v>
      </c>
      <c r="U427" s="1305">
        <v>0</v>
      </c>
      <c r="V427" s="1375">
        <f t="shared" si="25"/>
        <v>0</v>
      </c>
      <c r="W427" s="220"/>
      <c r="X427" s="684"/>
      <c r="Y427" s="738"/>
      <c r="Z427" s="221"/>
      <c r="AA427" s="221"/>
      <c r="AB427" s="862"/>
      <c r="AC427" s="222"/>
      <c r="AD427" s="1288"/>
      <c r="AE427" s="1300"/>
      <c r="AF427" s="1290"/>
      <c r="AG427" s="1291"/>
      <c r="AH427" s="232"/>
      <c r="AI427" s="224"/>
      <c r="AJ427" s="368"/>
      <c r="AK427" s="225"/>
      <c r="AL427" s="226">
        <v>0</v>
      </c>
      <c r="AM427" s="1326">
        <v>0</v>
      </c>
      <c r="AN427" s="1376">
        <f t="shared" si="26"/>
        <v>0</v>
      </c>
      <c r="AO427" s="733"/>
      <c r="AP427" s="586"/>
      <c r="AQ427" s="1249"/>
      <c r="AR427" s="1427"/>
      <c r="AS427" s="1428"/>
      <c r="AT427" s="1429"/>
      <c r="AU427" s="227"/>
      <c r="AV427" s="1430"/>
      <c r="AW427" s="1431"/>
      <c r="AX427" s="1432"/>
      <c r="AY427" s="235"/>
      <c r="AZ427" s="236"/>
      <c r="BA427" s="230"/>
      <c r="BB427" s="231"/>
      <c r="BC427" s="659"/>
      <c r="BD427" s="230"/>
      <c r="BE427" s="231"/>
      <c r="BF427" s="573"/>
      <c r="BG427" s="651"/>
      <c r="BH427" s="573"/>
      <c r="BI427" s="651"/>
      <c r="BJ427" s="573"/>
      <c r="BK427" s="651"/>
      <c r="BL427" s="573"/>
      <c r="BM427" s="651"/>
      <c r="BN427" s="638"/>
      <c r="BO427" s="670"/>
      <c r="BP427" s="675"/>
      <c r="BQ427" s="675"/>
      <c r="BR427" s="675"/>
      <c r="BS427" s="675"/>
      <c r="BT427" s="675"/>
      <c r="BU427" s="676"/>
      <c r="BV427" s="1377">
        <f t="shared" si="27"/>
        <v>0</v>
      </c>
    </row>
    <row r="428" spans="3:74" s="1092" customFormat="1" ht="36" customHeight="1">
      <c r="C428" s="1091"/>
      <c r="D428" s="233"/>
      <c r="E428" s="216"/>
      <c r="F428" s="1331"/>
      <c r="G428" s="217"/>
      <c r="H428" s="218"/>
      <c r="I428" s="736"/>
      <c r="J428" s="737"/>
      <c r="K428" s="1297"/>
      <c r="L428" s="1273"/>
      <c r="M428" s="1276"/>
      <c r="N428" s="832"/>
      <c r="O428" s="871"/>
      <c r="P428" s="872"/>
      <c r="Q428" s="219"/>
      <c r="R428" s="220"/>
      <c r="S428" s="660"/>
      <c r="T428" s="226">
        <v>0</v>
      </c>
      <c r="U428" s="1305">
        <v>0</v>
      </c>
      <c r="V428" s="1375">
        <f t="shared" si="25"/>
        <v>0</v>
      </c>
      <c r="W428" s="220"/>
      <c r="X428" s="684"/>
      <c r="Y428" s="738"/>
      <c r="Z428" s="221"/>
      <c r="AA428" s="221"/>
      <c r="AB428" s="862"/>
      <c r="AC428" s="222"/>
      <c r="AD428" s="1288"/>
      <c r="AE428" s="1300"/>
      <c r="AF428" s="1290"/>
      <c r="AG428" s="1291"/>
      <c r="AH428" s="232"/>
      <c r="AI428" s="224"/>
      <c r="AJ428" s="368"/>
      <c r="AK428" s="225"/>
      <c r="AL428" s="226">
        <v>0</v>
      </c>
      <c r="AM428" s="1326">
        <v>0</v>
      </c>
      <c r="AN428" s="1376">
        <f t="shared" si="26"/>
        <v>0</v>
      </c>
      <c r="AO428" s="733"/>
      <c r="AP428" s="586"/>
      <c r="AQ428" s="1249"/>
      <c r="AR428" s="1427"/>
      <c r="AS428" s="1428"/>
      <c r="AT428" s="1429"/>
      <c r="AU428" s="227"/>
      <c r="AV428" s="1430"/>
      <c r="AW428" s="1431"/>
      <c r="AX428" s="1432"/>
      <c r="AY428" s="235"/>
      <c r="AZ428" s="236"/>
      <c r="BA428" s="230"/>
      <c r="BB428" s="231"/>
      <c r="BC428" s="659"/>
      <c r="BD428" s="230"/>
      <c r="BE428" s="231"/>
      <c r="BF428" s="573"/>
      <c r="BG428" s="651"/>
      <c r="BH428" s="573"/>
      <c r="BI428" s="651"/>
      <c r="BJ428" s="573"/>
      <c r="BK428" s="651"/>
      <c r="BL428" s="573"/>
      <c r="BM428" s="651"/>
      <c r="BN428" s="638"/>
      <c r="BO428" s="670"/>
      <c r="BP428" s="675"/>
      <c r="BQ428" s="675"/>
      <c r="BR428" s="675"/>
      <c r="BS428" s="675"/>
      <c r="BT428" s="675"/>
      <c r="BU428" s="676"/>
      <c r="BV428" s="1377">
        <f t="shared" si="27"/>
        <v>0</v>
      </c>
    </row>
    <row r="429" spans="3:74" s="1092" customFormat="1" ht="36" customHeight="1">
      <c r="C429" s="1091"/>
      <c r="D429" s="233"/>
      <c r="E429" s="216"/>
      <c r="F429" s="1331"/>
      <c r="G429" s="217"/>
      <c r="H429" s="218"/>
      <c r="I429" s="736"/>
      <c r="J429" s="737"/>
      <c r="K429" s="1297"/>
      <c r="L429" s="1273"/>
      <c r="M429" s="1276"/>
      <c r="N429" s="832"/>
      <c r="O429" s="871"/>
      <c r="P429" s="872"/>
      <c r="Q429" s="219"/>
      <c r="R429" s="220"/>
      <c r="S429" s="660"/>
      <c r="T429" s="226">
        <v>0</v>
      </c>
      <c r="U429" s="1305">
        <v>0</v>
      </c>
      <c r="V429" s="1375">
        <f t="shared" si="25"/>
        <v>0</v>
      </c>
      <c r="W429" s="220"/>
      <c r="X429" s="684"/>
      <c r="Y429" s="738"/>
      <c r="Z429" s="221"/>
      <c r="AA429" s="221"/>
      <c r="AB429" s="862"/>
      <c r="AC429" s="222"/>
      <c r="AD429" s="1288"/>
      <c r="AE429" s="1300"/>
      <c r="AF429" s="1290"/>
      <c r="AG429" s="1291"/>
      <c r="AH429" s="232"/>
      <c r="AI429" s="224"/>
      <c r="AJ429" s="368"/>
      <c r="AK429" s="225"/>
      <c r="AL429" s="226">
        <v>0</v>
      </c>
      <c r="AM429" s="1326">
        <v>0</v>
      </c>
      <c r="AN429" s="1376">
        <f t="shared" si="26"/>
        <v>0</v>
      </c>
      <c r="AO429" s="733"/>
      <c r="AP429" s="586"/>
      <c r="AQ429" s="1249"/>
      <c r="AR429" s="1427"/>
      <c r="AS429" s="1428"/>
      <c r="AT429" s="1429"/>
      <c r="AU429" s="227"/>
      <c r="AV429" s="1430"/>
      <c r="AW429" s="1431"/>
      <c r="AX429" s="1432"/>
      <c r="AY429" s="235"/>
      <c r="AZ429" s="236"/>
      <c r="BA429" s="230"/>
      <c r="BB429" s="231"/>
      <c r="BC429" s="659"/>
      <c r="BD429" s="230"/>
      <c r="BE429" s="231"/>
      <c r="BF429" s="573"/>
      <c r="BG429" s="651"/>
      <c r="BH429" s="573"/>
      <c r="BI429" s="651"/>
      <c r="BJ429" s="573"/>
      <c r="BK429" s="651"/>
      <c r="BL429" s="573"/>
      <c r="BM429" s="651"/>
      <c r="BN429" s="638"/>
      <c r="BO429" s="670"/>
      <c r="BP429" s="675"/>
      <c r="BQ429" s="675"/>
      <c r="BR429" s="675"/>
      <c r="BS429" s="675"/>
      <c r="BT429" s="675"/>
      <c r="BU429" s="676"/>
      <c r="BV429" s="1377">
        <f t="shared" si="27"/>
        <v>0</v>
      </c>
    </row>
    <row r="430" spans="3:74" s="1092" customFormat="1" ht="36" customHeight="1">
      <c r="C430" s="1091"/>
      <c r="D430" s="233"/>
      <c r="E430" s="216"/>
      <c r="F430" s="1331"/>
      <c r="G430" s="217"/>
      <c r="H430" s="218"/>
      <c r="I430" s="736"/>
      <c r="J430" s="737"/>
      <c r="K430" s="1297"/>
      <c r="L430" s="1273"/>
      <c r="M430" s="1276"/>
      <c r="N430" s="832"/>
      <c r="O430" s="871"/>
      <c r="P430" s="872"/>
      <c r="Q430" s="219"/>
      <c r="R430" s="220"/>
      <c r="S430" s="660"/>
      <c r="T430" s="226">
        <v>0</v>
      </c>
      <c r="U430" s="1305">
        <v>0</v>
      </c>
      <c r="V430" s="1375">
        <f t="shared" si="25"/>
        <v>0</v>
      </c>
      <c r="W430" s="220"/>
      <c r="X430" s="684"/>
      <c r="Y430" s="738"/>
      <c r="Z430" s="221"/>
      <c r="AA430" s="221"/>
      <c r="AB430" s="862"/>
      <c r="AC430" s="222"/>
      <c r="AD430" s="1288"/>
      <c r="AE430" s="1300"/>
      <c r="AF430" s="1290"/>
      <c r="AG430" s="1291"/>
      <c r="AH430" s="232"/>
      <c r="AI430" s="224"/>
      <c r="AJ430" s="368"/>
      <c r="AK430" s="225"/>
      <c r="AL430" s="226">
        <v>0</v>
      </c>
      <c r="AM430" s="1326">
        <v>0</v>
      </c>
      <c r="AN430" s="1376">
        <f t="shared" si="26"/>
        <v>0</v>
      </c>
      <c r="AO430" s="733"/>
      <c r="AP430" s="586"/>
      <c r="AQ430" s="1249"/>
      <c r="AR430" s="1427"/>
      <c r="AS430" s="1428"/>
      <c r="AT430" s="1429"/>
      <c r="AU430" s="227"/>
      <c r="AV430" s="1430"/>
      <c r="AW430" s="1431"/>
      <c r="AX430" s="1432"/>
      <c r="AY430" s="235"/>
      <c r="AZ430" s="236"/>
      <c r="BA430" s="230"/>
      <c r="BB430" s="231"/>
      <c r="BC430" s="659"/>
      <c r="BD430" s="230"/>
      <c r="BE430" s="231"/>
      <c r="BF430" s="573"/>
      <c r="BG430" s="651"/>
      <c r="BH430" s="573"/>
      <c r="BI430" s="651"/>
      <c r="BJ430" s="573"/>
      <c r="BK430" s="651"/>
      <c r="BL430" s="573"/>
      <c r="BM430" s="651"/>
      <c r="BN430" s="638"/>
      <c r="BO430" s="670"/>
      <c r="BP430" s="675"/>
      <c r="BQ430" s="675"/>
      <c r="BR430" s="675"/>
      <c r="BS430" s="675"/>
      <c r="BT430" s="675"/>
      <c r="BU430" s="676"/>
      <c r="BV430" s="1377">
        <f t="shared" si="27"/>
        <v>0</v>
      </c>
    </row>
    <row r="431" spans="3:74" s="1092" customFormat="1" ht="36" customHeight="1">
      <c r="C431" s="1091"/>
      <c r="D431" s="233"/>
      <c r="E431" s="216"/>
      <c r="F431" s="1331"/>
      <c r="G431" s="217"/>
      <c r="H431" s="218"/>
      <c r="I431" s="736"/>
      <c r="J431" s="737"/>
      <c r="K431" s="1297"/>
      <c r="L431" s="1273"/>
      <c r="M431" s="1276"/>
      <c r="N431" s="832"/>
      <c r="O431" s="871"/>
      <c r="P431" s="872"/>
      <c r="Q431" s="219"/>
      <c r="R431" s="220"/>
      <c r="S431" s="660"/>
      <c r="T431" s="226">
        <v>0</v>
      </c>
      <c r="U431" s="1305">
        <v>0</v>
      </c>
      <c r="V431" s="1375">
        <f t="shared" si="25"/>
        <v>0</v>
      </c>
      <c r="W431" s="220"/>
      <c r="X431" s="684"/>
      <c r="Y431" s="738"/>
      <c r="Z431" s="221"/>
      <c r="AA431" s="221"/>
      <c r="AB431" s="862"/>
      <c r="AC431" s="222"/>
      <c r="AD431" s="1288"/>
      <c r="AE431" s="1300"/>
      <c r="AF431" s="1290"/>
      <c r="AG431" s="1291"/>
      <c r="AH431" s="232"/>
      <c r="AI431" s="224"/>
      <c r="AJ431" s="368"/>
      <c r="AK431" s="225"/>
      <c r="AL431" s="226">
        <v>0</v>
      </c>
      <c r="AM431" s="1326">
        <v>0</v>
      </c>
      <c r="AN431" s="1376">
        <f t="shared" si="26"/>
        <v>0</v>
      </c>
      <c r="AO431" s="733"/>
      <c r="AP431" s="586"/>
      <c r="AQ431" s="1249"/>
      <c r="AR431" s="1427"/>
      <c r="AS431" s="1428"/>
      <c r="AT431" s="1429"/>
      <c r="AU431" s="227"/>
      <c r="AV431" s="1430"/>
      <c r="AW431" s="1431"/>
      <c r="AX431" s="1432"/>
      <c r="AY431" s="235"/>
      <c r="AZ431" s="236"/>
      <c r="BA431" s="230"/>
      <c r="BB431" s="231"/>
      <c r="BC431" s="659"/>
      <c r="BD431" s="230"/>
      <c r="BE431" s="231"/>
      <c r="BF431" s="573"/>
      <c r="BG431" s="651"/>
      <c r="BH431" s="573"/>
      <c r="BI431" s="651"/>
      <c r="BJ431" s="573"/>
      <c r="BK431" s="651"/>
      <c r="BL431" s="573"/>
      <c r="BM431" s="651"/>
      <c r="BN431" s="638"/>
      <c r="BO431" s="670"/>
      <c r="BP431" s="675"/>
      <c r="BQ431" s="675"/>
      <c r="BR431" s="675"/>
      <c r="BS431" s="675"/>
      <c r="BT431" s="675"/>
      <c r="BU431" s="676"/>
      <c r="BV431" s="1377">
        <f t="shared" si="27"/>
        <v>0</v>
      </c>
    </row>
    <row r="432" spans="3:74" s="1092" customFormat="1" ht="36" customHeight="1">
      <c r="C432" s="1091"/>
      <c r="D432" s="233"/>
      <c r="E432" s="216"/>
      <c r="F432" s="1331"/>
      <c r="G432" s="217"/>
      <c r="H432" s="218"/>
      <c r="I432" s="736"/>
      <c r="J432" s="737"/>
      <c r="K432" s="1297"/>
      <c r="L432" s="1273"/>
      <c r="M432" s="1276"/>
      <c r="N432" s="832"/>
      <c r="O432" s="871"/>
      <c r="P432" s="872"/>
      <c r="Q432" s="219"/>
      <c r="R432" s="220"/>
      <c r="S432" s="660"/>
      <c r="T432" s="226">
        <v>0</v>
      </c>
      <c r="U432" s="1305">
        <v>0</v>
      </c>
      <c r="V432" s="1375">
        <f t="shared" si="25"/>
        <v>0</v>
      </c>
      <c r="W432" s="220"/>
      <c r="X432" s="684"/>
      <c r="Y432" s="738"/>
      <c r="Z432" s="221"/>
      <c r="AA432" s="221"/>
      <c r="AB432" s="862"/>
      <c r="AC432" s="222"/>
      <c r="AD432" s="1288"/>
      <c r="AE432" s="1300"/>
      <c r="AF432" s="1290"/>
      <c r="AG432" s="1291"/>
      <c r="AH432" s="232"/>
      <c r="AI432" s="224"/>
      <c r="AJ432" s="368"/>
      <c r="AK432" s="225"/>
      <c r="AL432" s="226">
        <v>0</v>
      </c>
      <c r="AM432" s="1326">
        <v>0</v>
      </c>
      <c r="AN432" s="1376">
        <f t="shared" si="26"/>
        <v>0</v>
      </c>
      <c r="AO432" s="733"/>
      <c r="AP432" s="586"/>
      <c r="AQ432" s="1249"/>
      <c r="AR432" s="1427"/>
      <c r="AS432" s="1428"/>
      <c r="AT432" s="1429"/>
      <c r="AU432" s="227"/>
      <c r="AV432" s="1430"/>
      <c r="AW432" s="1431"/>
      <c r="AX432" s="1432"/>
      <c r="AY432" s="235"/>
      <c r="AZ432" s="236"/>
      <c r="BA432" s="230"/>
      <c r="BB432" s="231"/>
      <c r="BC432" s="659"/>
      <c r="BD432" s="230"/>
      <c r="BE432" s="231"/>
      <c r="BF432" s="573"/>
      <c r="BG432" s="651"/>
      <c r="BH432" s="573"/>
      <c r="BI432" s="651"/>
      <c r="BJ432" s="573"/>
      <c r="BK432" s="651"/>
      <c r="BL432" s="573"/>
      <c r="BM432" s="651"/>
      <c r="BN432" s="638"/>
      <c r="BO432" s="670"/>
      <c r="BP432" s="675"/>
      <c r="BQ432" s="675"/>
      <c r="BR432" s="675"/>
      <c r="BS432" s="675"/>
      <c r="BT432" s="675"/>
      <c r="BU432" s="676"/>
      <c r="BV432" s="1377">
        <f t="shared" si="27"/>
        <v>0</v>
      </c>
    </row>
    <row r="433" spans="3:74" s="1092" customFormat="1" ht="36" customHeight="1">
      <c r="C433" s="1091"/>
      <c r="D433" s="233"/>
      <c r="E433" s="216"/>
      <c r="F433" s="1331"/>
      <c r="G433" s="217"/>
      <c r="H433" s="218"/>
      <c r="I433" s="736"/>
      <c r="J433" s="737"/>
      <c r="K433" s="1297"/>
      <c r="L433" s="1273"/>
      <c r="M433" s="1276"/>
      <c r="N433" s="832"/>
      <c r="O433" s="871"/>
      <c r="P433" s="872"/>
      <c r="Q433" s="219"/>
      <c r="R433" s="220"/>
      <c r="S433" s="660"/>
      <c r="T433" s="226">
        <v>0</v>
      </c>
      <c r="U433" s="1305">
        <v>0</v>
      </c>
      <c r="V433" s="1375">
        <f t="shared" si="25"/>
        <v>0</v>
      </c>
      <c r="W433" s="220"/>
      <c r="X433" s="684"/>
      <c r="Y433" s="738"/>
      <c r="Z433" s="221"/>
      <c r="AA433" s="221"/>
      <c r="AB433" s="862"/>
      <c r="AC433" s="222"/>
      <c r="AD433" s="1288"/>
      <c r="AE433" s="1300"/>
      <c r="AF433" s="1290"/>
      <c r="AG433" s="1291"/>
      <c r="AH433" s="232"/>
      <c r="AI433" s="224"/>
      <c r="AJ433" s="368"/>
      <c r="AK433" s="225"/>
      <c r="AL433" s="226">
        <v>0</v>
      </c>
      <c r="AM433" s="1326">
        <v>0</v>
      </c>
      <c r="AN433" s="1376">
        <f t="shared" si="26"/>
        <v>0</v>
      </c>
      <c r="AO433" s="733"/>
      <c r="AP433" s="586"/>
      <c r="AQ433" s="1249"/>
      <c r="AR433" s="1427"/>
      <c r="AS433" s="1428"/>
      <c r="AT433" s="1429"/>
      <c r="AU433" s="227"/>
      <c r="AV433" s="1430"/>
      <c r="AW433" s="1431"/>
      <c r="AX433" s="1432"/>
      <c r="AY433" s="235"/>
      <c r="AZ433" s="236"/>
      <c r="BA433" s="230"/>
      <c r="BB433" s="231"/>
      <c r="BC433" s="659"/>
      <c r="BD433" s="230"/>
      <c r="BE433" s="231"/>
      <c r="BF433" s="573"/>
      <c r="BG433" s="651"/>
      <c r="BH433" s="573"/>
      <c r="BI433" s="651"/>
      <c r="BJ433" s="573"/>
      <c r="BK433" s="651"/>
      <c r="BL433" s="573"/>
      <c r="BM433" s="651"/>
      <c r="BN433" s="638"/>
      <c r="BO433" s="670"/>
      <c r="BP433" s="675"/>
      <c r="BQ433" s="675"/>
      <c r="BR433" s="675"/>
      <c r="BS433" s="675"/>
      <c r="BT433" s="675"/>
      <c r="BU433" s="676"/>
      <c r="BV433" s="1377">
        <f t="shared" si="27"/>
        <v>0</v>
      </c>
    </row>
    <row r="434" spans="3:74" s="1092" customFormat="1" ht="36" customHeight="1">
      <c r="C434" s="1091"/>
      <c r="D434" s="233"/>
      <c r="E434" s="216"/>
      <c r="F434" s="1331"/>
      <c r="G434" s="217"/>
      <c r="H434" s="218"/>
      <c r="I434" s="736"/>
      <c r="J434" s="737"/>
      <c r="K434" s="1297"/>
      <c r="L434" s="1273"/>
      <c r="M434" s="1276"/>
      <c r="N434" s="832"/>
      <c r="O434" s="871"/>
      <c r="P434" s="872"/>
      <c r="Q434" s="219"/>
      <c r="R434" s="220"/>
      <c r="S434" s="660"/>
      <c r="T434" s="226">
        <v>0</v>
      </c>
      <c r="U434" s="1305">
        <v>0</v>
      </c>
      <c r="V434" s="1375">
        <f t="shared" si="25"/>
        <v>0</v>
      </c>
      <c r="W434" s="220"/>
      <c r="X434" s="684"/>
      <c r="Y434" s="738"/>
      <c r="Z434" s="221"/>
      <c r="AA434" s="221"/>
      <c r="AB434" s="862"/>
      <c r="AC434" s="222"/>
      <c r="AD434" s="1288"/>
      <c r="AE434" s="1300"/>
      <c r="AF434" s="1290"/>
      <c r="AG434" s="1291"/>
      <c r="AH434" s="232"/>
      <c r="AI434" s="224"/>
      <c r="AJ434" s="368"/>
      <c r="AK434" s="225"/>
      <c r="AL434" s="226">
        <v>0</v>
      </c>
      <c r="AM434" s="1326">
        <v>0</v>
      </c>
      <c r="AN434" s="1376">
        <f t="shared" si="26"/>
        <v>0</v>
      </c>
      <c r="AO434" s="733"/>
      <c r="AP434" s="586"/>
      <c r="AQ434" s="1249"/>
      <c r="AR434" s="1427"/>
      <c r="AS434" s="1428"/>
      <c r="AT434" s="1429"/>
      <c r="AU434" s="227"/>
      <c r="AV434" s="1430"/>
      <c r="AW434" s="1431"/>
      <c r="AX434" s="1432"/>
      <c r="AY434" s="235"/>
      <c r="AZ434" s="236"/>
      <c r="BA434" s="230"/>
      <c r="BB434" s="231"/>
      <c r="BC434" s="659"/>
      <c r="BD434" s="230"/>
      <c r="BE434" s="231"/>
      <c r="BF434" s="573"/>
      <c r="BG434" s="651"/>
      <c r="BH434" s="573"/>
      <c r="BI434" s="651"/>
      <c r="BJ434" s="573"/>
      <c r="BK434" s="651"/>
      <c r="BL434" s="573"/>
      <c r="BM434" s="651"/>
      <c r="BN434" s="638"/>
      <c r="BO434" s="670"/>
      <c r="BP434" s="675"/>
      <c r="BQ434" s="675"/>
      <c r="BR434" s="675"/>
      <c r="BS434" s="675"/>
      <c r="BT434" s="675"/>
      <c r="BU434" s="676"/>
      <c r="BV434" s="1377">
        <f t="shared" si="27"/>
        <v>0</v>
      </c>
    </row>
    <row r="435" spans="3:74" s="1092" customFormat="1" ht="36" customHeight="1">
      <c r="C435" s="1091"/>
      <c r="D435" s="233"/>
      <c r="E435" s="216"/>
      <c r="F435" s="1331"/>
      <c r="G435" s="217"/>
      <c r="H435" s="218"/>
      <c r="I435" s="736"/>
      <c r="J435" s="737"/>
      <c r="K435" s="1297"/>
      <c r="L435" s="1273"/>
      <c r="M435" s="1276"/>
      <c r="N435" s="832"/>
      <c r="O435" s="871"/>
      <c r="P435" s="872"/>
      <c r="Q435" s="219"/>
      <c r="R435" s="220"/>
      <c r="S435" s="660"/>
      <c r="T435" s="226">
        <v>0</v>
      </c>
      <c r="U435" s="1305">
        <v>0</v>
      </c>
      <c r="V435" s="1375">
        <f t="shared" si="25"/>
        <v>0</v>
      </c>
      <c r="W435" s="220"/>
      <c r="X435" s="684"/>
      <c r="Y435" s="738"/>
      <c r="Z435" s="221"/>
      <c r="AA435" s="221"/>
      <c r="AB435" s="862"/>
      <c r="AC435" s="222"/>
      <c r="AD435" s="1288"/>
      <c r="AE435" s="1300"/>
      <c r="AF435" s="1290"/>
      <c r="AG435" s="1291"/>
      <c r="AH435" s="232"/>
      <c r="AI435" s="224"/>
      <c r="AJ435" s="368"/>
      <c r="AK435" s="225"/>
      <c r="AL435" s="226">
        <v>0</v>
      </c>
      <c r="AM435" s="1326">
        <v>0</v>
      </c>
      <c r="AN435" s="1376">
        <f t="shared" si="26"/>
        <v>0</v>
      </c>
      <c r="AO435" s="733"/>
      <c r="AP435" s="586"/>
      <c r="AQ435" s="1249"/>
      <c r="AR435" s="1427"/>
      <c r="AS435" s="1428"/>
      <c r="AT435" s="1429"/>
      <c r="AU435" s="227"/>
      <c r="AV435" s="1430"/>
      <c r="AW435" s="1431"/>
      <c r="AX435" s="1432"/>
      <c r="AY435" s="235"/>
      <c r="AZ435" s="236"/>
      <c r="BA435" s="230"/>
      <c r="BB435" s="231"/>
      <c r="BC435" s="659"/>
      <c r="BD435" s="230"/>
      <c r="BE435" s="231"/>
      <c r="BF435" s="573"/>
      <c r="BG435" s="651"/>
      <c r="BH435" s="573"/>
      <c r="BI435" s="651"/>
      <c r="BJ435" s="573"/>
      <c r="BK435" s="651"/>
      <c r="BL435" s="573"/>
      <c r="BM435" s="651"/>
      <c r="BN435" s="638"/>
      <c r="BO435" s="670"/>
      <c r="BP435" s="675"/>
      <c r="BQ435" s="675"/>
      <c r="BR435" s="675"/>
      <c r="BS435" s="675"/>
      <c r="BT435" s="675"/>
      <c r="BU435" s="676"/>
      <c r="BV435" s="1377">
        <f t="shared" si="27"/>
        <v>0</v>
      </c>
    </row>
    <row r="436" spans="3:74" s="1092" customFormat="1" ht="36" customHeight="1">
      <c r="C436" s="1091"/>
      <c r="D436" s="233"/>
      <c r="E436" s="216"/>
      <c r="F436" s="1331"/>
      <c r="G436" s="217"/>
      <c r="H436" s="218"/>
      <c r="I436" s="736"/>
      <c r="J436" s="737"/>
      <c r="K436" s="1297"/>
      <c r="L436" s="1273"/>
      <c r="M436" s="1276"/>
      <c r="N436" s="832"/>
      <c r="O436" s="871"/>
      <c r="P436" s="872"/>
      <c r="Q436" s="219"/>
      <c r="R436" s="220"/>
      <c r="S436" s="660"/>
      <c r="T436" s="226">
        <v>0</v>
      </c>
      <c r="U436" s="1305">
        <v>0</v>
      </c>
      <c r="V436" s="1375">
        <f t="shared" si="25"/>
        <v>0</v>
      </c>
      <c r="W436" s="220"/>
      <c r="X436" s="684"/>
      <c r="Y436" s="738"/>
      <c r="Z436" s="221"/>
      <c r="AA436" s="221"/>
      <c r="AB436" s="862"/>
      <c r="AC436" s="222"/>
      <c r="AD436" s="1288"/>
      <c r="AE436" s="1300"/>
      <c r="AF436" s="1290"/>
      <c r="AG436" s="1291"/>
      <c r="AH436" s="232"/>
      <c r="AI436" s="224"/>
      <c r="AJ436" s="368"/>
      <c r="AK436" s="225"/>
      <c r="AL436" s="226">
        <v>0</v>
      </c>
      <c r="AM436" s="1326">
        <v>0</v>
      </c>
      <c r="AN436" s="1376">
        <f t="shared" si="26"/>
        <v>0</v>
      </c>
      <c r="AO436" s="733"/>
      <c r="AP436" s="586"/>
      <c r="AQ436" s="1249"/>
      <c r="AR436" s="1427"/>
      <c r="AS436" s="1428"/>
      <c r="AT436" s="1429"/>
      <c r="AU436" s="227"/>
      <c r="AV436" s="1430"/>
      <c r="AW436" s="1431"/>
      <c r="AX436" s="1432"/>
      <c r="AY436" s="235"/>
      <c r="AZ436" s="236"/>
      <c r="BA436" s="230"/>
      <c r="BB436" s="231"/>
      <c r="BC436" s="659"/>
      <c r="BD436" s="230"/>
      <c r="BE436" s="231"/>
      <c r="BF436" s="573"/>
      <c r="BG436" s="651"/>
      <c r="BH436" s="573"/>
      <c r="BI436" s="651"/>
      <c r="BJ436" s="573"/>
      <c r="BK436" s="651"/>
      <c r="BL436" s="573"/>
      <c r="BM436" s="651"/>
      <c r="BN436" s="638"/>
      <c r="BO436" s="670"/>
      <c r="BP436" s="675"/>
      <c r="BQ436" s="675"/>
      <c r="BR436" s="675"/>
      <c r="BS436" s="675"/>
      <c r="BT436" s="675"/>
      <c r="BU436" s="676"/>
      <c r="BV436" s="1377">
        <f t="shared" si="27"/>
        <v>0</v>
      </c>
    </row>
    <row r="437" spans="3:74" s="1092" customFormat="1" ht="36" customHeight="1">
      <c r="C437" s="1091"/>
      <c r="D437" s="233"/>
      <c r="E437" s="216"/>
      <c r="F437" s="1331"/>
      <c r="G437" s="217"/>
      <c r="H437" s="218"/>
      <c r="I437" s="736"/>
      <c r="J437" s="737"/>
      <c r="K437" s="1297"/>
      <c r="L437" s="1273"/>
      <c r="M437" s="1276"/>
      <c r="N437" s="832"/>
      <c r="O437" s="871"/>
      <c r="P437" s="872"/>
      <c r="Q437" s="219"/>
      <c r="R437" s="220"/>
      <c r="S437" s="660"/>
      <c r="T437" s="226">
        <v>0</v>
      </c>
      <c r="U437" s="1305">
        <v>0</v>
      </c>
      <c r="V437" s="1375">
        <f t="shared" si="25"/>
        <v>0</v>
      </c>
      <c r="W437" s="220"/>
      <c r="X437" s="684"/>
      <c r="Y437" s="738"/>
      <c r="Z437" s="221"/>
      <c r="AA437" s="221"/>
      <c r="AB437" s="862"/>
      <c r="AC437" s="222"/>
      <c r="AD437" s="1288"/>
      <c r="AE437" s="1300"/>
      <c r="AF437" s="1290"/>
      <c r="AG437" s="1291"/>
      <c r="AH437" s="232"/>
      <c r="AI437" s="224"/>
      <c r="AJ437" s="368"/>
      <c r="AK437" s="225"/>
      <c r="AL437" s="226">
        <v>0</v>
      </c>
      <c r="AM437" s="1326">
        <v>0</v>
      </c>
      <c r="AN437" s="1376">
        <f t="shared" si="26"/>
        <v>0</v>
      </c>
      <c r="AO437" s="733"/>
      <c r="AP437" s="586"/>
      <c r="AQ437" s="1249"/>
      <c r="AR437" s="1427"/>
      <c r="AS437" s="1428"/>
      <c r="AT437" s="1429"/>
      <c r="AU437" s="227"/>
      <c r="AV437" s="1430"/>
      <c r="AW437" s="1431"/>
      <c r="AX437" s="1432"/>
      <c r="AY437" s="235"/>
      <c r="AZ437" s="236"/>
      <c r="BA437" s="230"/>
      <c r="BB437" s="231"/>
      <c r="BC437" s="659"/>
      <c r="BD437" s="230"/>
      <c r="BE437" s="231"/>
      <c r="BF437" s="573"/>
      <c r="BG437" s="651"/>
      <c r="BH437" s="573"/>
      <c r="BI437" s="651"/>
      <c r="BJ437" s="573"/>
      <c r="BK437" s="651"/>
      <c r="BL437" s="573"/>
      <c r="BM437" s="651"/>
      <c r="BN437" s="638"/>
      <c r="BO437" s="670"/>
      <c r="BP437" s="675"/>
      <c r="BQ437" s="675"/>
      <c r="BR437" s="675"/>
      <c r="BS437" s="675"/>
      <c r="BT437" s="675"/>
      <c r="BU437" s="676"/>
      <c r="BV437" s="1377">
        <f t="shared" si="27"/>
        <v>0</v>
      </c>
    </row>
    <row r="438" spans="3:74" s="1092" customFormat="1" ht="36" customHeight="1">
      <c r="C438" s="1091"/>
      <c r="D438" s="233"/>
      <c r="E438" s="216"/>
      <c r="F438" s="1331"/>
      <c r="G438" s="217"/>
      <c r="H438" s="218"/>
      <c r="I438" s="736"/>
      <c r="J438" s="737"/>
      <c r="K438" s="1297"/>
      <c r="L438" s="1273"/>
      <c r="M438" s="1276"/>
      <c r="N438" s="832"/>
      <c r="O438" s="871"/>
      <c r="P438" s="872"/>
      <c r="Q438" s="219"/>
      <c r="R438" s="220"/>
      <c r="S438" s="660"/>
      <c r="T438" s="226">
        <v>0</v>
      </c>
      <c r="U438" s="1305">
        <v>0</v>
      </c>
      <c r="V438" s="1375">
        <f t="shared" si="25"/>
        <v>0</v>
      </c>
      <c r="W438" s="220"/>
      <c r="X438" s="684"/>
      <c r="Y438" s="738"/>
      <c r="Z438" s="221"/>
      <c r="AA438" s="221"/>
      <c r="AB438" s="862"/>
      <c r="AC438" s="222"/>
      <c r="AD438" s="1288"/>
      <c r="AE438" s="1300"/>
      <c r="AF438" s="1290"/>
      <c r="AG438" s="1291"/>
      <c r="AH438" s="232"/>
      <c r="AI438" s="224"/>
      <c r="AJ438" s="368"/>
      <c r="AK438" s="225"/>
      <c r="AL438" s="226">
        <v>0</v>
      </c>
      <c r="AM438" s="1326">
        <v>0</v>
      </c>
      <c r="AN438" s="1376">
        <f t="shared" si="26"/>
        <v>0</v>
      </c>
      <c r="AO438" s="733"/>
      <c r="AP438" s="586"/>
      <c r="AQ438" s="1249"/>
      <c r="AR438" s="1427"/>
      <c r="AS438" s="1428"/>
      <c r="AT438" s="1429"/>
      <c r="AU438" s="227"/>
      <c r="AV438" s="1430"/>
      <c r="AW438" s="1431"/>
      <c r="AX438" s="1432"/>
      <c r="AY438" s="235"/>
      <c r="AZ438" s="236"/>
      <c r="BA438" s="230"/>
      <c r="BB438" s="231"/>
      <c r="BC438" s="659"/>
      <c r="BD438" s="230"/>
      <c r="BE438" s="231"/>
      <c r="BF438" s="573"/>
      <c r="BG438" s="651"/>
      <c r="BH438" s="573"/>
      <c r="BI438" s="651"/>
      <c r="BJ438" s="573"/>
      <c r="BK438" s="651"/>
      <c r="BL438" s="573"/>
      <c r="BM438" s="651"/>
      <c r="BN438" s="638"/>
      <c r="BO438" s="670"/>
      <c r="BP438" s="675"/>
      <c r="BQ438" s="675"/>
      <c r="BR438" s="675"/>
      <c r="BS438" s="675"/>
      <c r="BT438" s="675"/>
      <c r="BU438" s="676"/>
      <c r="BV438" s="1377">
        <f t="shared" si="27"/>
        <v>0</v>
      </c>
    </row>
    <row r="439" spans="3:74" s="1092" customFormat="1" ht="36" customHeight="1">
      <c r="C439" s="1091"/>
      <c r="D439" s="233"/>
      <c r="E439" s="216"/>
      <c r="F439" s="1331"/>
      <c r="G439" s="217"/>
      <c r="H439" s="218"/>
      <c r="I439" s="736"/>
      <c r="J439" s="737"/>
      <c r="K439" s="1297"/>
      <c r="L439" s="1273"/>
      <c r="M439" s="1276"/>
      <c r="N439" s="832"/>
      <c r="O439" s="871"/>
      <c r="P439" s="872"/>
      <c r="Q439" s="219"/>
      <c r="R439" s="220"/>
      <c r="S439" s="660"/>
      <c r="T439" s="226">
        <v>0</v>
      </c>
      <c r="U439" s="1305">
        <v>0</v>
      </c>
      <c r="V439" s="1375">
        <f t="shared" si="25"/>
        <v>0</v>
      </c>
      <c r="W439" s="220"/>
      <c r="X439" s="684"/>
      <c r="Y439" s="738"/>
      <c r="Z439" s="221"/>
      <c r="AA439" s="221"/>
      <c r="AB439" s="862"/>
      <c r="AC439" s="222"/>
      <c r="AD439" s="1288"/>
      <c r="AE439" s="1300"/>
      <c r="AF439" s="1290"/>
      <c r="AG439" s="1291"/>
      <c r="AH439" s="232"/>
      <c r="AI439" s="224"/>
      <c r="AJ439" s="368"/>
      <c r="AK439" s="225"/>
      <c r="AL439" s="226">
        <v>0</v>
      </c>
      <c r="AM439" s="1326">
        <v>0</v>
      </c>
      <c r="AN439" s="1376">
        <f t="shared" si="26"/>
        <v>0</v>
      </c>
      <c r="AO439" s="733"/>
      <c r="AP439" s="586"/>
      <c r="AQ439" s="1249"/>
      <c r="AR439" s="1427"/>
      <c r="AS439" s="1428"/>
      <c r="AT439" s="1429"/>
      <c r="AU439" s="227"/>
      <c r="AV439" s="1430"/>
      <c r="AW439" s="1431"/>
      <c r="AX439" s="1432"/>
      <c r="AY439" s="235"/>
      <c r="AZ439" s="236"/>
      <c r="BA439" s="230"/>
      <c r="BB439" s="231"/>
      <c r="BC439" s="659"/>
      <c r="BD439" s="230"/>
      <c r="BE439" s="231"/>
      <c r="BF439" s="573"/>
      <c r="BG439" s="651"/>
      <c r="BH439" s="573"/>
      <c r="BI439" s="651"/>
      <c r="BJ439" s="573"/>
      <c r="BK439" s="651"/>
      <c r="BL439" s="573"/>
      <c r="BM439" s="651"/>
      <c r="BN439" s="638"/>
      <c r="BO439" s="670"/>
      <c r="BP439" s="675"/>
      <c r="BQ439" s="675"/>
      <c r="BR439" s="675"/>
      <c r="BS439" s="675"/>
      <c r="BT439" s="675"/>
      <c r="BU439" s="676"/>
      <c r="BV439" s="1377">
        <f t="shared" si="27"/>
        <v>0</v>
      </c>
    </row>
    <row r="440" spans="3:74" s="1092" customFormat="1" ht="36" customHeight="1">
      <c r="C440" s="1091"/>
      <c r="D440" s="233"/>
      <c r="E440" s="216"/>
      <c r="F440" s="1331"/>
      <c r="G440" s="217"/>
      <c r="H440" s="218"/>
      <c r="I440" s="736"/>
      <c r="J440" s="737"/>
      <c r="K440" s="1297"/>
      <c r="L440" s="1273"/>
      <c r="M440" s="1276"/>
      <c r="N440" s="832"/>
      <c r="O440" s="871"/>
      <c r="P440" s="872"/>
      <c r="Q440" s="219"/>
      <c r="R440" s="220"/>
      <c r="S440" s="660"/>
      <c r="T440" s="226">
        <v>0</v>
      </c>
      <c r="U440" s="1305">
        <v>0</v>
      </c>
      <c r="V440" s="1375">
        <f t="shared" si="25"/>
        <v>0</v>
      </c>
      <c r="W440" s="220"/>
      <c r="X440" s="684"/>
      <c r="Y440" s="738"/>
      <c r="Z440" s="221"/>
      <c r="AA440" s="221"/>
      <c r="AB440" s="862"/>
      <c r="AC440" s="222"/>
      <c r="AD440" s="1288"/>
      <c r="AE440" s="1300"/>
      <c r="AF440" s="1290"/>
      <c r="AG440" s="1291"/>
      <c r="AH440" s="232"/>
      <c r="AI440" s="224"/>
      <c r="AJ440" s="368"/>
      <c r="AK440" s="225"/>
      <c r="AL440" s="226">
        <v>0</v>
      </c>
      <c r="AM440" s="1326">
        <v>0</v>
      </c>
      <c r="AN440" s="1376">
        <f t="shared" si="26"/>
        <v>0</v>
      </c>
      <c r="AO440" s="733"/>
      <c r="AP440" s="586"/>
      <c r="AQ440" s="1249"/>
      <c r="AR440" s="1427"/>
      <c r="AS440" s="1428"/>
      <c r="AT440" s="1429"/>
      <c r="AU440" s="227"/>
      <c r="AV440" s="1430"/>
      <c r="AW440" s="1431"/>
      <c r="AX440" s="1432"/>
      <c r="AY440" s="235"/>
      <c r="AZ440" s="236"/>
      <c r="BA440" s="230"/>
      <c r="BB440" s="231"/>
      <c r="BC440" s="659"/>
      <c r="BD440" s="230"/>
      <c r="BE440" s="231"/>
      <c r="BF440" s="573"/>
      <c r="BG440" s="651"/>
      <c r="BH440" s="573"/>
      <c r="BI440" s="651"/>
      <c r="BJ440" s="573"/>
      <c r="BK440" s="651"/>
      <c r="BL440" s="573"/>
      <c r="BM440" s="651"/>
      <c r="BN440" s="638"/>
      <c r="BO440" s="670"/>
      <c r="BP440" s="675"/>
      <c r="BQ440" s="675"/>
      <c r="BR440" s="675"/>
      <c r="BS440" s="675"/>
      <c r="BT440" s="675"/>
      <c r="BU440" s="676"/>
      <c r="BV440" s="1377">
        <f t="shared" si="27"/>
        <v>0</v>
      </c>
    </row>
    <row r="441" spans="3:74" s="1092" customFormat="1" ht="36" customHeight="1">
      <c r="C441" s="1091"/>
      <c r="D441" s="233"/>
      <c r="E441" s="216"/>
      <c r="F441" s="1331"/>
      <c r="G441" s="217"/>
      <c r="H441" s="218"/>
      <c r="I441" s="736"/>
      <c r="J441" s="737"/>
      <c r="K441" s="1297"/>
      <c r="L441" s="1273"/>
      <c r="M441" s="1276"/>
      <c r="N441" s="832"/>
      <c r="O441" s="871"/>
      <c r="P441" s="872"/>
      <c r="Q441" s="219"/>
      <c r="R441" s="220"/>
      <c r="S441" s="660"/>
      <c r="T441" s="226">
        <v>0</v>
      </c>
      <c r="U441" s="1305">
        <v>0</v>
      </c>
      <c r="V441" s="1375">
        <f t="shared" si="25"/>
        <v>0</v>
      </c>
      <c r="W441" s="220"/>
      <c r="X441" s="684"/>
      <c r="Y441" s="738"/>
      <c r="Z441" s="221"/>
      <c r="AA441" s="221"/>
      <c r="AB441" s="862"/>
      <c r="AC441" s="222"/>
      <c r="AD441" s="1288"/>
      <c r="AE441" s="1300"/>
      <c r="AF441" s="1290"/>
      <c r="AG441" s="1291"/>
      <c r="AH441" s="232"/>
      <c r="AI441" s="224"/>
      <c r="AJ441" s="368"/>
      <c r="AK441" s="225"/>
      <c r="AL441" s="226">
        <v>0</v>
      </c>
      <c r="AM441" s="1326">
        <v>0</v>
      </c>
      <c r="AN441" s="1376">
        <f t="shared" si="26"/>
        <v>0</v>
      </c>
      <c r="AO441" s="733"/>
      <c r="AP441" s="586"/>
      <c r="AQ441" s="1249"/>
      <c r="AR441" s="1427"/>
      <c r="AS441" s="1428"/>
      <c r="AT441" s="1429"/>
      <c r="AU441" s="227"/>
      <c r="AV441" s="1430"/>
      <c r="AW441" s="1431"/>
      <c r="AX441" s="1432"/>
      <c r="AY441" s="235"/>
      <c r="AZ441" s="236"/>
      <c r="BA441" s="230"/>
      <c r="BB441" s="231"/>
      <c r="BC441" s="659"/>
      <c r="BD441" s="230"/>
      <c r="BE441" s="231"/>
      <c r="BF441" s="573"/>
      <c r="BG441" s="651"/>
      <c r="BH441" s="573"/>
      <c r="BI441" s="651"/>
      <c r="BJ441" s="573"/>
      <c r="BK441" s="651"/>
      <c r="BL441" s="573"/>
      <c r="BM441" s="651"/>
      <c r="BN441" s="638"/>
      <c r="BO441" s="670"/>
      <c r="BP441" s="675"/>
      <c r="BQ441" s="675"/>
      <c r="BR441" s="675"/>
      <c r="BS441" s="675"/>
      <c r="BT441" s="675"/>
      <c r="BU441" s="676"/>
      <c r="BV441" s="1377">
        <f t="shared" si="27"/>
        <v>0</v>
      </c>
    </row>
    <row r="442" spans="3:74" s="1092" customFormat="1" ht="36" customHeight="1">
      <c r="C442" s="1091"/>
      <c r="D442" s="233"/>
      <c r="E442" s="216"/>
      <c r="F442" s="1331"/>
      <c r="G442" s="217"/>
      <c r="H442" s="218"/>
      <c r="I442" s="736"/>
      <c r="J442" s="737"/>
      <c r="K442" s="1297"/>
      <c r="L442" s="1273"/>
      <c r="M442" s="1276"/>
      <c r="N442" s="832"/>
      <c r="O442" s="871"/>
      <c r="P442" s="872"/>
      <c r="Q442" s="219"/>
      <c r="R442" s="220"/>
      <c r="S442" s="660"/>
      <c r="T442" s="226">
        <v>0</v>
      </c>
      <c r="U442" s="1305">
        <v>0</v>
      </c>
      <c r="V442" s="1375">
        <f t="shared" si="25"/>
        <v>0</v>
      </c>
      <c r="W442" s="220"/>
      <c r="X442" s="684"/>
      <c r="Y442" s="738"/>
      <c r="Z442" s="221"/>
      <c r="AA442" s="221"/>
      <c r="AB442" s="862"/>
      <c r="AC442" s="222"/>
      <c r="AD442" s="1288"/>
      <c r="AE442" s="1300"/>
      <c r="AF442" s="1290"/>
      <c r="AG442" s="1291"/>
      <c r="AH442" s="232"/>
      <c r="AI442" s="224"/>
      <c r="AJ442" s="368"/>
      <c r="AK442" s="225"/>
      <c r="AL442" s="226">
        <v>0</v>
      </c>
      <c r="AM442" s="1326">
        <v>0</v>
      </c>
      <c r="AN442" s="1376">
        <f t="shared" si="26"/>
        <v>0</v>
      </c>
      <c r="AO442" s="733"/>
      <c r="AP442" s="586"/>
      <c r="AQ442" s="1249"/>
      <c r="AR442" s="1427"/>
      <c r="AS442" s="1428"/>
      <c r="AT442" s="1429"/>
      <c r="AU442" s="227"/>
      <c r="AV442" s="1430"/>
      <c r="AW442" s="1431"/>
      <c r="AX442" s="1432"/>
      <c r="AY442" s="235"/>
      <c r="AZ442" s="236"/>
      <c r="BA442" s="230"/>
      <c r="BB442" s="231"/>
      <c r="BC442" s="659"/>
      <c r="BD442" s="230"/>
      <c r="BE442" s="231"/>
      <c r="BF442" s="573"/>
      <c r="BG442" s="651"/>
      <c r="BH442" s="573"/>
      <c r="BI442" s="651"/>
      <c r="BJ442" s="573"/>
      <c r="BK442" s="651"/>
      <c r="BL442" s="573"/>
      <c r="BM442" s="651"/>
      <c r="BN442" s="638"/>
      <c r="BO442" s="670"/>
      <c r="BP442" s="675"/>
      <c r="BQ442" s="675"/>
      <c r="BR442" s="675"/>
      <c r="BS442" s="675"/>
      <c r="BT442" s="675"/>
      <c r="BU442" s="676"/>
      <c r="BV442" s="1377">
        <f t="shared" si="27"/>
        <v>0</v>
      </c>
    </row>
    <row r="443" spans="3:74" s="1092" customFormat="1" ht="36" customHeight="1">
      <c r="C443" s="1091"/>
      <c r="D443" s="233"/>
      <c r="E443" s="216"/>
      <c r="F443" s="1331"/>
      <c r="G443" s="217"/>
      <c r="H443" s="218"/>
      <c r="I443" s="736"/>
      <c r="J443" s="737"/>
      <c r="K443" s="1297"/>
      <c r="L443" s="1273"/>
      <c r="M443" s="1276"/>
      <c r="N443" s="832"/>
      <c r="O443" s="871"/>
      <c r="P443" s="872"/>
      <c r="Q443" s="219"/>
      <c r="R443" s="220"/>
      <c r="S443" s="660"/>
      <c r="T443" s="226">
        <v>0</v>
      </c>
      <c r="U443" s="1305">
        <v>0</v>
      </c>
      <c r="V443" s="1375">
        <f t="shared" si="25"/>
        <v>0</v>
      </c>
      <c r="W443" s="220"/>
      <c r="X443" s="684"/>
      <c r="Y443" s="738"/>
      <c r="Z443" s="221"/>
      <c r="AA443" s="221"/>
      <c r="AB443" s="862"/>
      <c r="AC443" s="222"/>
      <c r="AD443" s="1288"/>
      <c r="AE443" s="1300"/>
      <c r="AF443" s="1290"/>
      <c r="AG443" s="1291"/>
      <c r="AH443" s="232"/>
      <c r="AI443" s="224"/>
      <c r="AJ443" s="368"/>
      <c r="AK443" s="225"/>
      <c r="AL443" s="226">
        <v>0</v>
      </c>
      <c r="AM443" s="1326">
        <v>0</v>
      </c>
      <c r="AN443" s="1376">
        <f t="shared" si="26"/>
        <v>0</v>
      </c>
      <c r="AO443" s="733"/>
      <c r="AP443" s="586"/>
      <c r="AQ443" s="1249"/>
      <c r="AR443" s="1427"/>
      <c r="AS443" s="1428"/>
      <c r="AT443" s="1429"/>
      <c r="AU443" s="227"/>
      <c r="AV443" s="1430"/>
      <c r="AW443" s="1431"/>
      <c r="AX443" s="1432"/>
      <c r="AY443" s="235"/>
      <c r="AZ443" s="236"/>
      <c r="BA443" s="230"/>
      <c r="BB443" s="231"/>
      <c r="BC443" s="659"/>
      <c r="BD443" s="230"/>
      <c r="BE443" s="231"/>
      <c r="BF443" s="573"/>
      <c r="BG443" s="651"/>
      <c r="BH443" s="573"/>
      <c r="BI443" s="651"/>
      <c r="BJ443" s="573"/>
      <c r="BK443" s="651"/>
      <c r="BL443" s="573"/>
      <c r="BM443" s="651"/>
      <c r="BN443" s="638"/>
      <c r="BO443" s="670"/>
      <c r="BP443" s="675"/>
      <c r="BQ443" s="675"/>
      <c r="BR443" s="675"/>
      <c r="BS443" s="675"/>
      <c r="BT443" s="675"/>
      <c r="BU443" s="676"/>
      <c r="BV443" s="1377">
        <f t="shared" si="27"/>
        <v>0</v>
      </c>
    </row>
    <row r="444" spans="3:74" s="1092" customFormat="1" ht="36" customHeight="1">
      <c r="C444" s="1091"/>
      <c r="D444" s="233"/>
      <c r="E444" s="216"/>
      <c r="F444" s="1331"/>
      <c r="G444" s="217"/>
      <c r="H444" s="218"/>
      <c r="I444" s="736"/>
      <c r="J444" s="737"/>
      <c r="K444" s="1297"/>
      <c r="L444" s="1273"/>
      <c r="M444" s="1276"/>
      <c r="N444" s="832"/>
      <c r="O444" s="871"/>
      <c r="P444" s="872"/>
      <c r="Q444" s="219"/>
      <c r="R444" s="220"/>
      <c r="S444" s="660"/>
      <c r="T444" s="226">
        <v>0</v>
      </c>
      <c r="U444" s="1305">
        <v>0</v>
      </c>
      <c r="V444" s="1375">
        <f t="shared" si="25"/>
        <v>0</v>
      </c>
      <c r="W444" s="220"/>
      <c r="X444" s="684"/>
      <c r="Y444" s="738"/>
      <c r="Z444" s="221"/>
      <c r="AA444" s="221"/>
      <c r="AB444" s="862"/>
      <c r="AC444" s="222"/>
      <c r="AD444" s="1288"/>
      <c r="AE444" s="1300"/>
      <c r="AF444" s="1290"/>
      <c r="AG444" s="1291"/>
      <c r="AH444" s="232"/>
      <c r="AI444" s="224"/>
      <c r="AJ444" s="368"/>
      <c r="AK444" s="225"/>
      <c r="AL444" s="226">
        <v>0</v>
      </c>
      <c r="AM444" s="1326">
        <v>0</v>
      </c>
      <c r="AN444" s="1376">
        <f t="shared" si="26"/>
        <v>0</v>
      </c>
      <c r="AO444" s="733"/>
      <c r="AP444" s="586"/>
      <c r="AQ444" s="1249"/>
      <c r="AR444" s="1427"/>
      <c r="AS444" s="1428"/>
      <c r="AT444" s="1429"/>
      <c r="AU444" s="227"/>
      <c r="AV444" s="1430"/>
      <c r="AW444" s="1431"/>
      <c r="AX444" s="1432"/>
      <c r="AY444" s="235"/>
      <c r="AZ444" s="236"/>
      <c r="BA444" s="230"/>
      <c r="BB444" s="231"/>
      <c r="BC444" s="659"/>
      <c r="BD444" s="230"/>
      <c r="BE444" s="231"/>
      <c r="BF444" s="573"/>
      <c r="BG444" s="651"/>
      <c r="BH444" s="573"/>
      <c r="BI444" s="651"/>
      <c r="BJ444" s="573"/>
      <c r="BK444" s="651"/>
      <c r="BL444" s="573"/>
      <c r="BM444" s="651"/>
      <c r="BN444" s="638"/>
      <c r="BO444" s="670"/>
      <c r="BP444" s="675"/>
      <c r="BQ444" s="675"/>
      <c r="BR444" s="675"/>
      <c r="BS444" s="675"/>
      <c r="BT444" s="675"/>
      <c r="BU444" s="676"/>
      <c r="BV444" s="1377">
        <f t="shared" si="27"/>
        <v>0</v>
      </c>
    </row>
    <row r="445" spans="3:74" s="1092" customFormat="1" ht="36" customHeight="1">
      <c r="C445" s="1091"/>
      <c r="D445" s="233"/>
      <c r="E445" s="216"/>
      <c r="F445" s="1331"/>
      <c r="G445" s="217"/>
      <c r="H445" s="218"/>
      <c r="I445" s="736"/>
      <c r="J445" s="737"/>
      <c r="K445" s="1297"/>
      <c r="L445" s="1273"/>
      <c r="M445" s="1276"/>
      <c r="N445" s="832"/>
      <c r="O445" s="871"/>
      <c r="P445" s="872"/>
      <c r="Q445" s="219"/>
      <c r="R445" s="220"/>
      <c r="S445" s="660"/>
      <c r="T445" s="226">
        <v>0</v>
      </c>
      <c r="U445" s="1305">
        <v>0</v>
      </c>
      <c r="V445" s="1375">
        <f t="shared" si="25"/>
        <v>0</v>
      </c>
      <c r="W445" s="220"/>
      <c r="X445" s="684"/>
      <c r="Y445" s="738"/>
      <c r="Z445" s="221"/>
      <c r="AA445" s="221"/>
      <c r="AB445" s="862"/>
      <c r="AC445" s="222"/>
      <c r="AD445" s="1288"/>
      <c r="AE445" s="1300"/>
      <c r="AF445" s="1290"/>
      <c r="AG445" s="1291"/>
      <c r="AH445" s="232"/>
      <c r="AI445" s="224"/>
      <c r="AJ445" s="368"/>
      <c r="AK445" s="225"/>
      <c r="AL445" s="226">
        <v>0</v>
      </c>
      <c r="AM445" s="1326">
        <v>0</v>
      </c>
      <c r="AN445" s="1376">
        <f t="shared" si="26"/>
        <v>0</v>
      </c>
      <c r="AO445" s="733"/>
      <c r="AP445" s="586"/>
      <c r="AQ445" s="1249"/>
      <c r="AR445" s="1427"/>
      <c r="AS445" s="1428"/>
      <c r="AT445" s="1429"/>
      <c r="AU445" s="227"/>
      <c r="AV445" s="1430"/>
      <c r="AW445" s="1431"/>
      <c r="AX445" s="1432"/>
      <c r="AY445" s="235"/>
      <c r="AZ445" s="236"/>
      <c r="BA445" s="230"/>
      <c r="BB445" s="231"/>
      <c r="BC445" s="659"/>
      <c r="BD445" s="230"/>
      <c r="BE445" s="231"/>
      <c r="BF445" s="573"/>
      <c r="BG445" s="651"/>
      <c r="BH445" s="573"/>
      <c r="BI445" s="651"/>
      <c r="BJ445" s="573"/>
      <c r="BK445" s="651"/>
      <c r="BL445" s="573"/>
      <c r="BM445" s="651"/>
      <c r="BN445" s="638"/>
      <c r="BO445" s="670"/>
      <c r="BP445" s="675"/>
      <c r="BQ445" s="675"/>
      <c r="BR445" s="675"/>
      <c r="BS445" s="675"/>
      <c r="BT445" s="675"/>
      <c r="BU445" s="676"/>
      <c r="BV445" s="1377">
        <f t="shared" si="27"/>
        <v>0</v>
      </c>
    </row>
    <row r="446" spans="3:74" s="1092" customFormat="1" ht="36" customHeight="1">
      <c r="C446" s="1091"/>
      <c r="D446" s="233"/>
      <c r="E446" s="216"/>
      <c r="F446" s="1331"/>
      <c r="G446" s="217"/>
      <c r="H446" s="218"/>
      <c r="I446" s="736"/>
      <c r="J446" s="737"/>
      <c r="K446" s="1297"/>
      <c r="L446" s="1273"/>
      <c r="M446" s="1276"/>
      <c r="N446" s="832"/>
      <c r="O446" s="871"/>
      <c r="P446" s="872"/>
      <c r="Q446" s="219"/>
      <c r="R446" s="220"/>
      <c r="S446" s="660"/>
      <c r="T446" s="226">
        <v>0</v>
      </c>
      <c r="U446" s="1305">
        <v>0</v>
      </c>
      <c r="V446" s="1375">
        <f t="shared" si="25"/>
        <v>0</v>
      </c>
      <c r="W446" s="220"/>
      <c r="X446" s="684"/>
      <c r="Y446" s="738"/>
      <c r="Z446" s="221"/>
      <c r="AA446" s="221"/>
      <c r="AB446" s="862"/>
      <c r="AC446" s="222"/>
      <c r="AD446" s="1288"/>
      <c r="AE446" s="1300"/>
      <c r="AF446" s="1290"/>
      <c r="AG446" s="1291"/>
      <c r="AH446" s="232"/>
      <c r="AI446" s="224"/>
      <c r="AJ446" s="368"/>
      <c r="AK446" s="225"/>
      <c r="AL446" s="226">
        <v>0</v>
      </c>
      <c r="AM446" s="1326">
        <v>0</v>
      </c>
      <c r="AN446" s="1376">
        <f t="shared" si="26"/>
        <v>0</v>
      </c>
      <c r="AO446" s="733"/>
      <c r="AP446" s="586"/>
      <c r="AQ446" s="1249"/>
      <c r="AR446" s="1427"/>
      <c r="AS446" s="1428"/>
      <c r="AT446" s="1429"/>
      <c r="AU446" s="227"/>
      <c r="AV446" s="1430"/>
      <c r="AW446" s="1431"/>
      <c r="AX446" s="1432"/>
      <c r="AY446" s="235"/>
      <c r="AZ446" s="236"/>
      <c r="BA446" s="230"/>
      <c r="BB446" s="231"/>
      <c r="BC446" s="659"/>
      <c r="BD446" s="230"/>
      <c r="BE446" s="231"/>
      <c r="BF446" s="573"/>
      <c r="BG446" s="651"/>
      <c r="BH446" s="573"/>
      <c r="BI446" s="651"/>
      <c r="BJ446" s="573"/>
      <c r="BK446" s="651"/>
      <c r="BL446" s="573"/>
      <c r="BM446" s="651"/>
      <c r="BN446" s="638"/>
      <c r="BO446" s="670"/>
      <c r="BP446" s="675"/>
      <c r="BQ446" s="675"/>
      <c r="BR446" s="675"/>
      <c r="BS446" s="675"/>
      <c r="BT446" s="675"/>
      <c r="BU446" s="676"/>
      <c r="BV446" s="1377">
        <f t="shared" si="27"/>
        <v>0</v>
      </c>
    </row>
    <row r="447" spans="3:74" s="1092" customFormat="1" ht="36" customHeight="1">
      <c r="C447" s="1091"/>
      <c r="D447" s="233"/>
      <c r="E447" s="216"/>
      <c r="F447" s="1331"/>
      <c r="G447" s="217"/>
      <c r="H447" s="218"/>
      <c r="I447" s="736"/>
      <c r="J447" s="737"/>
      <c r="K447" s="1297"/>
      <c r="L447" s="1273"/>
      <c r="M447" s="1276"/>
      <c r="N447" s="832"/>
      <c r="O447" s="871"/>
      <c r="P447" s="872"/>
      <c r="Q447" s="219"/>
      <c r="R447" s="220"/>
      <c r="S447" s="660"/>
      <c r="T447" s="226">
        <v>0</v>
      </c>
      <c r="U447" s="1305">
        <v>0</v>
      </c>
      <c r="V447" s="1375">
        <f t="shared" ref="V447:V510" si="28">SUM(T447:U447)</f>
        <v>0</v>
      </c>
      <c r="W447" s="220"/>
      <c r="X447" s="684"/>
      <c r="Y447" s="738"/>
      <c r="Z447" s="221"/>
      <c r="AA447" s="221"/>
      <c r="AB447" s="862"/>
      <c r="AC447" s="222"/>
      <c r="AD447" s="1288"/>
      <c r="AE447" s="1300"/>
      <c r="AF447" s="1290"/>
      <c r="AG447" s="1291"/>
      <c r="AH447" s="232"/>
      <c r="AI447" s="224"/>
      <c r="AJ447" s="368"/>
      <c r="AK447" s="225"/>
      <c r="AL447" s="226">
        <v>0</v>
      </c>
      <c r="AM447" s="1326">
        <v>0</v>
      </c>
      <c r="AN447" s="1376">
        <f t="shared" ref="AN447:AN510" si="29">SUM(AL447:AM447)</f>
        <v>0</v>
      </c>
      <c r="AO447" s="733"/>
      <c r="AP447" s="586"/>
      <c r="AQ447" s="1249"/>
      <c r="AR447" s="1427"/>
      <c r="AS447" s="1428"/>
      <c r="AT447" s="1429"/>
      <c r="AU447" s="227"/>
      <c r="AV447" s="1430"/>
      <c r="AW447" s="1431"/>
      <c r="AX447" s="1432"/>
      <c r="AY447" s="235"/>
      <c r="AZ447" s="236"/>
      <c r="BA447" s="230"/>
      <c r="BB447" s="231"/>
      <c r="BC447" s="659"/>
      <c r="BD447" s="230"/>
      <c r="BE447" s="231"/>
      <c r="BF447" s="573"/>
      <c r="BG447" s="651"/>
      <c r="BH447" s="573"/>
      <c r="BI447" s="651"/>
      <c r="BJ447" s="573"/>
      <c r="BK447" s="651"/>
      <c r="BL447" s="573"/>
      <c r="BM447" s="651"/>
      <c r="BN447" s="638"/>
      <c r="BO447" s="670"/>
      <c r="BP447" s="675"/>
      <c r="BQ447" s="675"/>
      <c r="BR447" s="675"/>
      <c r="BS447" s="675"/>
      <c r="BT447" s="675"/>
      <c r="BU447" s="676"/>
      <c r="BV447" s="1377">
        <f t="shared" ref="BV447:BV510" si="30">LEN(BU447)</f>
        <v>0</v>
      </c>
    </row>
    <row r="448" spans="3:74" s="1092" customFormat="1" ht="36" customHeight="1">
      <c r="C448" s="1091"/>
      <c r="D448" s="233"/>
      <c r="E448" s="216"/>
      <c r="F448" s="1331"/>
      <c r="G448" s="217"/>
      <c r="H448" s="218"/>
      <c r="I448" s="736"/>
      <c r="J448" s="737"/>
      <c r="K448" s="1297"/>
      <c r="L448" s="1273"/>
      <c r="M448" s="1276"/>
      <c r="N448" s="832"/>
      <c r="O448" s="871"/>
      <c r="P448" s="872"/>
      <c r="Q448" s="219"/>
      <c r="R448" s="220"/>
      <c r="S448" s="660"/>
      <c r="T448" s="226">
        <v>0</v>
      </c>
      <c r="U448" s="1305">
        <v>0</v>
      </c>
      <c r="V448" s="1375">
        <f t="shared" si="28"/>
        <v>0</v>
      </c>
      <c r="W448" s="220"/>
      <c r="X448" s="684"/>
      <c r="Y448" s="738"/>
      <c r="Z448" s="221"/>
      <c r="AA448" s="221"/>
      <c r="AB448" s="862"/>
      <c r="AC448" s="222"/>
      <c r="AD448" s="1288"/>
      <c r="AE448" s="1300"/>
      <c r="AF448" s="1290"/>
      <c r="AG448" s="1291"/>
      <c r="AH448" s="232"/>
      <c r="AI448" s="224"/>
      <c r="AJ448" s="368"/>
      <c r="AK448" s="225"/>
      <c r="AL448" s="226">
        <v>0</v>
      </c>
      <c r="AM448" s="1326">
        <v>0</v>
      </c>
      <c r="AN448" s="1376">
        <f t="shared" si="29"/>
        <v>0</v>
      </c>
      <c r="AO448" s="733"/>
      <c r="AP448" s="586"/>
      <c r="AQ448" s="1249"/>
      <c r="AR448" s="1427"/>
      <c r="AS448" s="1428"/>
      <c r="AT448" s="1429"/>
      <c r="AU448" s="227"/>
      <c r="AV448" s="1430"/>
      <c r="AW448" s="1431"/>
      <c r="AX448" s="1432"/>
      <c r="AY448" s="235"/>
      <c r="AZ448" s="236"/>
      <c r="BA448" s="230"/>
      <c r="BB448" s="231"/>
      <c r="BC448" s="659"/>
      <c r="BD448" s="230"/>
      <c r="BE448" s="231"/>
      <c r="BF448" s="573"/>
      <c r="BG448" s="651"/>
      <c r="BH448" s="573"/>
      <c r="BI448" s="651"/>
      <c r="BJ448" s="573"/>
      <c r="BK448" s="651"/>
      <c r="BL448" s="573"/>
      <c r="BM448" s="651"/>
      <c r="BN448" s="638"/>
      <c r="BO448" s="670"/>
      <c r="BP448" s="675"/>
      <c r="BQ448" s="675"/>
      <c r="BR448" s="675"/>
      <c r="BS448" s="675"/>
      <c r="BT448" s="675"/>
      <c r="BU448" s="676"/>
      <c r="BV448" s="1377">
        <f t="shared" si="30"/>
        <v>0</v>
      </c>
    </row>
    <row r="449" spans="3:74" s="1092" customFormat="1" ht="36" customHeight="1">
      <c r="C449" s="1091"/>
      <c r="D449" s="233"/>
      <c r="E449" s="216"/>
      <c r="F449" s="1331"/>
      <c r="G449" s="217"/>
      <c r="H449" s="218"/>
      <c r="I449" s="736"/>
      <c r="J449" s="737"/>
      <c r="K449" s="1297"/>
      <c r="L449" s="1273"/>
      <c r="M449" s="1276"/>
      <c r="N449" s="832"/>
      <c r="O449" s="871"/>
      <c r="P449" s="872"/>
      <c r="Q449" s="219"/>
      <c r="R449" s="220"/>
      <c r="S449" s="660"/>
      <c r="T449" s="226">
        <v>0</v>
      </c>
      <c r="U449" s="1305">
        <v>0</v>
      </c>
      <c r="V449" s="1375">
        <f t="shared" si="28"/>
        <v>0</v>
      </c>
      <c r="W449" s="220"/>
      <c r="X449" s="684"/>
      <c r="Y449" s="738"/>
      <c r="Z449" s="221"/>
      <c r="AA449" s="221"/>
      <c r="AB449" s="862"/>
      <c r="AC449" s="222"/>
      <c r="AD449" s="1288"/>
      <c r="AE449" s="1300"/>
      <c r="AF449" s="1290"/>
      <c r="AG449" s="1291"/>
      <c r="AH449" s="232"/>
      <c r="AI449" s="224"/>
      <c r="AJ449" s="368"/>
      <c r="AK449" s="225"/>
      <c r="AL449" s="226">
        <v>0</v>
      </c>
      <c r="AM449" s="1326">
        <v>0</v>
      </c>
      <c r="AN449" s="1376">
        <f t="shared" si="29"/>
        <v>0</v>
      </c>
      <c r="AO449" s="733"/>
      <c r="AP449" s="586"/>
      <c r="AQ449" s="1249"/>
      <c r="AR449" s="1427"/>
      <c r="AS449" s="1428"/>
      <c r="AT449" s="1429"/>
      <c r="AU449" s="227"/>
      <c r="AV449" s="1430"/>
      <c r="AW449" s="1431"/>
      <c r="AX449" s="1432"/>
      <c r="AY449" s="235"/>
      <c r="AZ449" s="236"/>
      <c r="BA449" s="230"/>
      <c r="BB449" s="231"/>
      <c r="BC449" s="659"/>
      <c r="BD449" s="230"/>
      <c r="BE449" s="231"/>
      <c r="BF449" s="573"/>
      <c r="BG449" s="651"/>
      <c r="BH449" s="573"/>
      <c r="BI449" s="651"/>
      <c r="BJ449" s="573"/>
      <c r="BK449" s="651"/>
      <c r="BL449" s="573"/>
      <c r="BM449" s="651"/>
      <c r="BN449" s="638"/>
      <c r="BO449" s="670"/>
      <c r="BP449" s="675"/>
      <c r="BQ449" s="675"/>
      <c r="BR449" s="675"/>
      <c r="BS449" s="675"/>
      <c r="BT449" s="675"/>
      <c r="BU449" s="676"/>
      <c r="BV449" s="1377">
        <f t="shared" si="30"/>
        <v>0</v>
      </c>
    </row>
    <row r="450" spans="3:74" s="1092" customFormat="1" ht="36" customHeight="1">
      <c r="C450" s="1091"/>
      <c r="D450" s="233"/>
      <c r="E450" s="216"/>
      <c r="F450" s="1331"/>
      <c r="G450" s="217"/>
      <c r="H450" s="218"/>
      <c r="I450" s="736"/>
      <c r="J450" s="737"/>
      <c r="K450" s="1297"/>
      <c r="L450" s="1273"/>
      <c r="M450" s="1276"/>
      <c r="N450" s="832"/>
      <c r="O450" s="871"/>
      <c r="P450" s="872"/>
      <c r="Q450" s="219"/>
      <c r="R450" s="220"/>
      <c r="S450" s="660"/>
      <c r="T450" s="226">
        <v>0</v>
      </c>
      <c r="U450" s="1305">
        <v>0</v>
      </c>
      <c r="V450" s="1375">
        <f t="shared" si="28"/>
        <v>0</v>
      </c>
      <c r="W450" s="220"/>
      <c r="X450" s="684"/>
      <c r="Y450" s="738"/>
      <c r="Z450" s="221"/>
      <c r="AA450" s="221"/>
      <c r="AB450" s="862"/>
      <c r="AC450" s="222"/>
      <c r="AD450" s="1288"/>
      <c r="AE450" s="1300"/>
      <c r="AF450" s="1290"/>
      <c r="AG450" s="1291"/>
      <c r="AH450" s="232"/>
      <c r="AI450" s="224"/>
      <c r="AJ450" s="368"/>
      <c r="AK450" s="225"/>
      <c r="AL450" s="226">
        <v>0</v>
      </c>
      <c r="AM450" s="1326">
        <v>0</v>
      </c>
      <c r="AN450" s="1376">
        <f t="shared" si="29"/>
        <v>0</v>
      </c>
      <c r="AO450" s="733"/>
      <c r="AP450" s="586"/>
      <c r="AQ450" s="1249"/>
      <c r="AR450" s="1427"/>
      <c r="AS450" s="1428"/>
      <c r="AT450" s="1429"/>
      <c r="AU450" s="227"/>
      <c r="AV450" s="1430"/>
      <c r="AW450" s="1431"/>
      <c r="AX450" s="1432"/>
      <c r="AY450" s="235"/>
      <c r="AZ450" s="236"/>
      <c r="BA450" s="230"/>
      <c r="BB450" s="231"/>
      <c r="BC450" s="659"/>
      <c r="BD450" s="230"/>
      <c r="BE450" s="231"/>
      <c r="BF450" s="573"/>
      <c r="BG450" s="651"/>
      <c r="BH450" s="573"/>
      <c r="BI450" s="651"/>
      <c r="BJ450" s="573"/>
      <c r="BK450" s="651"/>
      <c r="BL450" s="573"/>
      <c r="BM450" s="651"/>
      <c r="BN450" s="638"/>
      <c r="BO450" s="670"/>
      <c r="BP450" s="675"/>
      <c r="BQ450" s="675"/>
      <c r="BR450" s="675"/>
      <c r="BS450" s="675"/>
      <c r="BT450" s="675"/>
      <c r="BU450" s="676"/>
      <c r="BV450" s="1377">
        <f t="shared" si="30"/>
        <v>0</v>
      </c>
    </row>
    <row r="451" spans="3:74" s="1092" customFormat="1" ht="36" customHeight="1">
      <c r="C451" s="1091"/>
      <c r="D451" s="233"/>
      <c r="E451" s="216"/>
      <c r="F451" s="1331"/>
      <c r="G451" s="217"/>
      <c r="H451" s="218"/>
      <c r="I451" s="736"/>
      <c r="J451" s="737"/>
      <c r="K451" s="1297"/>
      <c r="L451" s="1273"/>
      <c r="M451" s="1276"/>
      <c r="N451" s="832"/>
      <c r="O451" s="871"/>
      <c r="P451" s="872"/>
      <c r="Q451" s="219"/>
      <c r="R451" s="220"/>
      <c r="S451" s="660"/>
      <c r="T451" s="226">
        <v>0</v>
      </c>
      <c r="U451" s="1305">
        <v>0</v>
      </c>
      <c r="V451" s="1375">
        <f t="shared" si="28"/>
        <v>0</v>
      </c>
      <c r="W451" s="220"/>
      <c r="X451" s="684"/>
      <c r="Y451" s="738"/>
      <c r="Z451" s="221"/>
      <c r="AA451" s="221"/>
      <c r="AB451" s="862"/>
      <c r="AC451" s="222"/>
      <c r="AD451" s="1288"/>
      <c r="AE451" s="1300"/>
      <c r="AF451" s="1290"/>
      <c r="AG451" s="1291"/>
      <c r="AH451" s="232"/>
      <c r="AI451" s="224"/>
      <c r="AJ451" s="368"/>
      <c r="AK451" s="225"/>
      <c r="AL451" s="226">
        <v>0</v>
      </c>
      <c r="AM451" s="1326">
        <v>0</v>
      </c>
      <c r="AN451" s="1376">
        <f t="shared" si="29"/>
        <v>0</v>
      </c>
      <c r="AO451" s="733"/>
      <c r="AP451" s="586"/>
      <c r="AQ451" s="1249"/>
      <c r="AR451" s="1427"/>
      <c r="AS451" s="1428"/>
      <c r="AT451" s="1429"/>
      <c r="AU451" s="227"/>
      <c r="AV451" s="1430"/>
      <c r="AW451" s="1431"/>
      <c r="AX451" s="1432"/>
      <c r="AY451" s="235"/>
      <c r="AZ451" s="236"/>
      <c r="BA451" s="230"/>
      <c r="BB451" s="231"/>
      <c r="BC451" s="659"/>
      <c r="BD451" s="230"/>
      <c r="BE451" s="231"/>
      <c r="BF451" s="573"/>
      <c r="BG451" s="651"/>
      <c r="BH451" s="573"/>
      <c r="BI451" s="651"/>
      <c r="BJ451" s="573"/>
      <c r="BK451" s="651"/>
      <c r="BL451" s="573"/>
      <c r="BM451" s="651"/>
      <c r="BN451" s="638"/>
      <c r="BO451" s="670"/>
      <c r="BP451" s="675"/>
      <c r="BQ451" s="675"/>
      <c r="BR451" s="675"/>
      <c r="BS451" s="675"/>
      <c r="BT451" s="675"/>
      <c r="BU451" s="676"/>
      <c r="BV451" s="1377">
        <f t="shared" si="30"/>
        <v>0</v>
      </c>
    </row>
    <row r="452" spans="3:74" s="1092" customFormat="1" ht="36" customHeight="1">
      <c r="C452" s="1091"/>
      <c r="D452" s="233"/>
      <c r="E452" s="216"/>
      <c r="F452" s="1331"/>
      <c r="G452" s="217"/>
      <c r="H452" s="218"/>
      <c r="I452" s="736"/>
      <c r="J452" s="737"/>
      <c r="K452" s="1297"/>
      <c r="L452" s="1273"/>
      <c r="M452" s="1276"/>
      <c r="N452" s="832"/>
      <c r="O452" s="871"/>
      <c r="P452" s="872"/>
      <c r="Q452" s="219"/>
      <c r="R452" s="220"/>
      <c r="S452" s="660"/>
      <c r="T452" s="226">
        <v>0</v>
      </c>
      <c r="U452" s="1305">
        <v>0</v>
      </c>
      <c r="V452" s="1375">
        <f t="shared" si="28"/>
        <v>0</v>
      </c>
      <c r="W452" s="220"/>
      <c r="X452" s="684"/>
      <c r="Y452" s="738"/>
      <c r="Z452" s="221"/>
      <c r="AA452" s="221"/>
      <c r="AB452" s="862"/>
      <c r="AC452" s="222"/>
      <c r="AD452" s="1288"/>
      <c r="AE452" s="1300"/>
      <c r="AF452" s="1290"/>
      <c r="AG452" s="1291"/>
      <c r="AH452" s="232"/>
      <c r="AI452" s="224"/>
      <c r="AJ452" s="368"/>
      <c r="AK452" s="225"/>
      <c r="AL452" s="226">
        <v>0</v>
      </c>
      <c r="AM452" s="1326">
        <v>0</v>
      </c>
      <c r="AN452" s="1376">
        <f t="shared" si="29"/>
        <v>0</v>
      </c>
      <c r="AO452" s="733"/>
      <c r="AP452" s="586"/>
      <c r="AQ452" s="1249"/>
      <c r="AR452" s="1427"/>
      <c r="AS452" s="1428"/>
      <c r="AT452" s="1429"/>
      <c r="AU452" s="227"/>
      <c r="AV452" s="1430"/>
      <c r="AW452" s="1431"/>
      <c r="AX452" s="1432"/>
      <c r="AY452" s="235"/>
      <c r="AZ452" s="236"/>
      <c r="BA452" s="230"/>
      <c r="BB452" s="231"/>
      <c r="BC452" s="659"/>
      <c r="BD452" s="230"/>
      <c r="BE452" s="231"/>
      <c r="BF452" s="573"/>
      <c r="BG452" s="651"/>
      <c r="BH452" s="573"/>
      <c r="BI452" s="651"/>
      <c r="BJ452" s="573"/>
      <c r="BK452" s="651"/>
      <c r="BL452" s="573"/>
      <c r="BM452" s="651"/>
      <c r="BN452" s="638"/>
      <c r="BO452" s="670"/>
      <c r="BP452" s="675"/>
      <c r="BQ452" s="675"/>
      <c r="BR452" s="675"/>
      <c r="BS452" s="675"/>
      <c r="BT452" s="675"/>
      <c r="BU452" s="676"/>
      <c r="BV452" s="1377">
        <f t="shared" si="30"/>
        <v>0</v>
      </c>
    </row>
    <row r="453" spans="3:74" s="1092" customFormat="1" ht="36" customHeight="1">
      <c r="C453" s="1091"/>
      <c r="D453" s="233"/>
      <c r="E453" s="216"/>
      <c r="F453" s="1331"/>
      <c r="G453" s="217"/>
      <c r="H453" s="218"/>
      <c r="I453" s="736"/>
      <c r="J453" s="737"/>
      <c r="K453" s="1297"/>
      <c r="L453" s="1273"/>
      <c r="M453" s="1276"/>
      <c r="N453" s="832"/>
      <c r="O453" s="871"/>
      <c r="P453" s="872"/>
      <c r="Q453" s="219"/>
      <c r="R453" s="220"/>
      <c r="S453" s="660"/>
      <c r="T453" s="226">
        <v>0</v>
      </c>
      <c r="U453" s="1305">
        <v>0</v>
      </c>
      <c r="V453" s="1375">
        <f t="shared" si="28"/>
        <v>0</v>
      </c>
      <c r="W453" s="220"/>
      <c r="X453" s="684"/>
      <c r="Y453" s="738"/>
      <c r="Z453" s="221"/>
      <c r="AA453" s="221"/>
      <c r="AB453" s="862"/>
      <c r="AC453" s="222"/>
      <c r="AD453" s="1288"/>
      <c r="AE453" s="1300"/>
      <c r="AF453" s="1290"/>
      <c r="AG453" s="1291"/>
      <c r="AH453" s="232"/>
      <c r="AI453" s="224"/>
      <c r="AJ453" s="368"/>
      <c r="AK453" s="225"/>
      <c r="AL453" s="226">
        <v>0</v>
      </c>
      <c r="AM453" s="1326">
        <v>0</v>
      </c>
      <c r="AN453" s="1376">
        <f t="shared" si="29"/>
        <v>0</v>
      </c>
      <c r="AO453" s="733"/>
      <c r="AP453" s="586"/>
      <c r="AQ453" s="1249"/>
      <c r="AR453" s="1427"/>
      <c r="AS453" s="1428"/>
      <c r="AT453" s="1429"/>
      <c r="AU453" s="227"/>
      <c r="AV453" s="1430"/>
      <c r="AW453" s="1431"/>
      <c r="AX453" s="1432"/>
      <c r="AY453" s="235"/>
      <c r="AZ453" s="236"/>
      <c r="BA453" s="230"/>
      <c r="BB453" s="231"/>
      <c r="BC453" s="659"/>
      <c r="BD453" s="230"/>
      <c r="BE453" s="231"/>
      <c r="BF453" s="573"/>
      <c r="BG453" s="651"/>
      <c r="BH453" s="573"/>
      <c r="BI453" s="651"/>
      <c r="BJ453" s="573"/>
      <c r="BK453" s="651"/>
      <c r="BL453" s="573"/>
      <c r="BM453" s="651"/>
      <c r="BN453" s="638"/>
      <c r="BO453" s="670"/>
      <c r="BP453" s="675"/>
      <c r="BQ453" s="675"/>
      <c r="BR453" s="675"/>
      <c r="BS453" s="675"/>
      <c r="BT453" s="675"/>
      <c r="BU453" s="676"/>
      <c r="BV453" s="1377">
        <f t="shared" si="30"/>
        <v>0</v>
      </c>
    </row>
    <row r="454" spans="3:74" s="1092" customFormat="1" ht="36" customHeight="1">
      <c r="C454" s="1091"/>
      <c r="D454" s="233"/>
      <c r="E454" s="216"/>
      <c r="F454" s="1331"/>
      <c r="G454" s="217"/>
      <c r="H454" s="218"/>
      <c r="I454" s="736"/>
      <c r="J454" s="737"/>
      <c r="K454" s="1297"/>
      <c r="L454" s="1273"/>
      <c r="M454" s="1276"/>
      <c r="N454" s="832"/>
      <c r="O454" s="871"/>
      <c r="P454" s="872"/>
      <c r="Q454" s="219"/>
      <c r="R454" s="220"/>
      <c r="S454" s="660"/>
      <c r="T454" s="226">
        <v>0</v>
      </c>
      <c r="U454" s="1305">
        <v>0</v>
      </c>
      <c r="V454" s="1375">
        <f t="shared" si="28"/>
        <v>0</v>
      </c>
      <c r="W454" s="220"/>
      <c r="X454" s="684"/>
      <c r="Y454" s="738"/>
      <c r="Z454" s="221"/>
      <c r="AA454" s="221"/>
      <c r="AB454" s="862"/>
      <c r="AC454" s="222"/>
      <c r="AD454" s="1288"/>
      <c r="AE454" s="1300"/>
      <c r="AF454" s="1290"/>
      <c r="AG454" s="1291"/>
      <c r="AH454" s="232"/>
      <c r="AI454" s="224"/>
      <c r="AJ454" s="368"/>
      <c r="AK454" s="225"/>
      <c r="AL454" s="226">
        <v>0</v>
      </c>
      <c r="AM454" s="1326">
        <v>0</v>
      </c>
      <c r="AN454" s="1376">
        <f t="shared" si="29"/>
        <v>0</v>
      </c>
      <c r="AO454" s="733"/>
      <c r="AP454" s="586"/>
      <c r="AQ454" s="1249"/>
      <c r="AR454" s="1427"/>
      <c r="AS454" s="1428"/>
      <c r="AT454" s="1429"/>
      <c r="AU454" s="227"/>
      <c r="AV454" s="1430"/>
      <c r="AW454" s="1431"/>
      <c r="AX454" s="1432"/>
      <c r="AY454" s="235"/>
      <c r="AZ454" s="236"/>
      <c r="BA454" s="230"/>
      <c r="BB454" s="231"/>
      <c r="BC454" s="659"/>
      <c r="BD454" s="230"/>
      <c r="BE454" s="231"/>
      <c r="BF454" s="573"/>
      <c r="BG454" s="651"/>
      <c r="BH454" s="573"/>
      <c r="BI454" s="651"/>
      <c r="BJ454" s="573"/>
      <c r="BK454" s="651"/>
      <c r="BL454" s="573"/>
      <c r="BM454" s="651"/>
      <c r="BN454" s="638"/>
      <c r="BO454" s="670"/>
      <c r="BP454" s="675"/>
      <c r="BQ454" s="675"/>
      <c r="BR454" s="675"/>
      <c r="BS454" s="675"/>
      <c r="BT454" s="675"/>
      <c r="BU454" s="676"/>
      <c r="BV454" s="1377">
        <f t="shared" si="30"/>
        <v>0</v>
      </c>
    </row>
    <row r="455" spans="3:74" s="1092" customFormat="1" ht="36" customHeight="1">
      <c r="C455" s="1091"/>
      <c r="D455" s="233"/>
      <c r="E455" s="216"/>
      <c r="F455" s="1331"/>
      <c r="G455" s="217"/>
      <c r="H455" s="218"/>
      <c r="I455" s="736"/>
      <c r="J455" s="737"/>
      <c r="K455" s="1297"/>
      <c r="L455" s="1273"/>
      <c r="M455" s="1276"/>
      <c r="N455" s="832"/>
      <c r="O455" s="871"/>
      <c r="P455" s="872"/>
      <c r="Q455" s="219"/>
      <c r="R455" s="220"/>
      <c r="S455" s="660"/>
      <c r="T455" s="226">
        <v>0</v>
      </c>
      <c r="U455" s="1305">
        <v>0</v>
      </c>
      <c r="V455" s="1375">
        <f t="shared" si="28"/>
        <v>0</v>
      </c>
      <c r="W455" s="220"/>
      <c r="X455" s="684"/>
      <c r="Y455" s="738"/>
      <c r="Z455" s="221"/>
      <c r="AA455" s="221"/>
      <c r="AB455" s="862"/>
      <c r="AC455" s="222"/>
      <c r="AD455" s="1288"/>
      <c r="AE455" s="1300"/>
      <c r="AF455" s="1290"/>
      <c r="AG455" s="1291"/>
      <c r="AH455" s="232"/>
      <c r="AI455" s="224"/>
      <c r="AJ455" s="368"/>
      <c r="AK455" s="225"/>
      <c r="AL455" s="226">
        <v>0</v>
      </c>
      <c r="AM455" s="1326">
        <v>0</v>
      </c>
      <c r="AN455" s="1376">
        <f t="shared" si="29"/>
        <v>0</v>
      </c>
      <c r="AO455" s="733"/>
      <c r="AP455" s="586"/>
      <c r="AQ455" s="1249"/>
      <c r="AR455" s="1427"/>
      <c r="AS455" s="1428"/>
      <c r="AT455" s="1429"/>
      <c r="AU455" s="227"/>
      <c r="AV455" s="1430"/>
      <c r="AW455" s="1431"/>
      <c r="AX455" s="1432"/>
      <c r="AY455" s="235"/>
      <c r="AZ455" s="236"/>
      <c r="BA455" s="230"/>
      <c r="BB455" s="231"/>
      <c r="BC455" s="659"/>
      <c r="BD455" s="230"/>
      <c r="BE455" s="231"/>
      <c r="BF455" s="573"/>
      <c r="BG455" s="651"/>
      <c r="BH455" s="573"/>
      <c r="BI455" s="651"/>
      <c r="BJ455" s="573"/>
      <c r="BK455" s="651"/>
      <c r="BL455" s="573"/>
      <c r="BM455" s="651"/>
      <c r="BN455" s="638"/>
      <c r="BO455" s="670"/>
      <c r="BP455" s="675"/>
      <c r="BQ455" s="675"/>
      <c r="BR455" s="675"/>
      <c r="BS455" s="675"/>
      <c r="BT455" s="675"/>
      <c r="BU455" s="676"/>
      <c r="BV455" s="1377">
        <f t="shared" si="30"/>
        <v>0</v>
      </c>
    </row>
    <row r="456" spans="3:74" s="1092" customFormat="1" ht="36" customHeight="1">
      <c r="C456" s="1091"/>
      <c r="D456" s="233"/>
      <c r="E456" s="216"/>
      <c r="F456" s="1331"/>
      <c r="G456" s="217"/>
      <c r="H456" s="218"/>
      <c r="I456" s="736"/>
      <c r="J456" s="737"/>
      <c r="K456" s="1297"/>
      <c r="L456" s="1273"/>
      <c r="M456" s="1276"/>
      <c r="N456" s="832"/>
      <c r="O456" s="871"/>
      <c r="P456" s="872"/>
      <c r="Q456" s="219"/>
      <c r="R456" s="220"/>
      <c r="S456" s="660"/>
      <c r="T456" s="226">
        <v>0</v>
      </c>
      <c r="U456" s="1305">
        <v>0</v>
      </c>
      <c r="V456" s="1375">
        <f t="shared" si="28"/>
        <v>0</v>
      </c>
      <c r="W456" s="220"/>
      <c r="X456" s="684"/>
      <c r="Y456" s="738"/>
      <c r="Z456" s="221"/>
      <c r="AA456" s="221"/>
      <c r="AB456" s="862"/>
      <c r="AC456" s="222"/>
      <c r="AD456" s="1288"/>
      <c r="AE456" s="1300"/>
      <c r="AF456" s="1290"/>
      <c r="AG456" s="1291"/>
      <c r="AH456" s="232"/>
      <c r="AI456" s="224"/>
      <c r="AJ456" s="368"/>
      <c r="AK456" s="225"/>
      <c r="AL456" s="226">
        <v>0</v>
      </c>
      <c r="AM456" s="1326">
        <v>0</v>
      </c>
      <c r="AN456" s="1376">
        <f t="shared" si="29"/>
        <v>0</v>
      </c>
      <c r="AO456" s="733"/>
      <c r="AP456" s="586"/>
      <c r="AQ456" s="1249"/>
      <c r="AR456" s="1427"/>
      <c r="AS456" s="1428"/>
      <c r="AT456" s="1429"/>
      <c r="AU456" s="227"/>
      <c r="AV456" s="1430"/>
      <c r="AW456" s="1431"/>
      <c r="AX456" s="1432"/>
      <c r="AY456" s="235"/>
      <c r="AZ456" s="236"/>
      <c r="BA456" s="230"/>
      <c r="BB456" s="231"/>
      <c r="BC456" s="659"/>
      <c r="BD456" s="230"/>
      <c r="BE456" s="231"/>
      <c r="BF456" s="573"/>
      <c r="BG456" s="651"/>
      <c r="BH456" s="573"/>
      <c r="BI456" s="651"/>
      <c r="BJ456" s="573"/>
      <c r="BK456" s="651"/>
      <c r="BL456" s="573"/>
      <c r="BM456" s="651"/>
      <c r="BN456" s="638"/>
      <c r="BO456" s="670"/>
      <c r="BP456" s="675"/>
      <c r="BQ456" s="675"/>
      <c r="BR456" s="675"/>
      <c r="BS456" s="675"/>
      <c r="BT456" s="675"/>
      <c r="BU456" s="676"/>
      <c r="BV456" s="1377">
        <f t="shared" si="30"/>
        <v>0</v>
      </c>
    </row>
    <row r="457" spans="3:74" s="1092" customFormat="1" ht="36" customHeight="1">
      <c r="C457" s="1091"/>
      <c r="D457" s="233"/>
      <c r="E457" s="216"/>
      <c r="F457" s="1331"/>
      <c r="G457" s="217"/>
      <c r="H457" s="218"/>
      <c r="I457" s="736"/>
      <c r="J457" s="737"/>
      <c r="K457" s="1297"/>
      <c r="L457" s="1273"/>
      <c r="M457" s="1276"/>
      <c r="N457" s="832"/>
      <c r="O457" s="871"/>
      <c r="P457" s="872"/>
      <c r="Q457" s="219"/>
      <c r="R457" s="220"/>
      <c r="S457" s="660"/>
      <c r="T457" s="226">
        <v>0</v>
      </c>
      <c r="U457" s="1305">
        <v>0</v>
      </c>
      <c r="V457" s="1375">
        <f t="shared" si="28"/>
        <v>0</v>
      </c>
      <c r="W457" s="220"/>
      <c r="X457" s="684"/>
      <c r="Y457" s="738"/>
      <c r="Z457" s="221"/>
      <c r="AA457" s="221"/>
      <c r="AB457" s="862"/>
      <c r="AC457" s="222"/>
      <c r="AD457" s="1288"/>
      <c r="AE457" s="1300"/>
      <c r="AF457" s="1290"/>
      <c r="AG457" s="1291"/>
      <c r="AH457" s="232"/>
      <c r="AI457" s="224"/>
      <c r="AJ457" s="368"/>
      <c r="AK457" s="225"/>
      <c r="AL457" s="226">
        <v>0</v>
      </c>
      <c r="AM457" s="1326">
        <v>0</v>
      </c>
      <c r="AN457" s="1376">
        <f t="shared" si="29"/>
        <v>0</v>
      </c>
      <c r="AO457" s="733"/>
      <c r="AP457" s="586"/>
      <c r="AQ457" s="1249"/>
      <c r="AR457" s="1427"/>
      <c r="AS457" s="1428"/>
      <c r="AT457" s="1429"/>
      <c r="AU457" s="227"/>
      <c r="AV457" s="1430"/>
      <c r="AW457" s="1431"/>
      <c r="AX457" s="1432"/>
      <c r="AY457" s="235"/>
      <c r="AZ457" s="236"/>
      <c r="BA457" s="230"/>
      <c r="BB457" s="231"/>
      <c r="BC457" s="659"/>
      <c r="BD457" s="230"/>
      <c r="BE457" s="231"/>
      <c r="BF457" s="573"/>
      <c r="BG457" s="651"/>
      <c r="BH457" s="573"/>
      <c r="BI457" s="651"/>
      <c r="BJ457" s="573"/>
      <c r="BK457" s="651"/>
      <c r="BL457" s="573"/>
      <c r="BM457" s="651"/>
      <c r="BN457" s="638"/>
      <c r="BO457" s="670"/>
      <c r="BP457" s="675"/>
      <c r="BQ457" s="675"/>
      <c r="BR457" s="675"/>
      <c r="BS457" s="675"/>
      <c r="BT457" s="675"/>
      <c r="BU457" s="676"/>
      <c r="BV457" s="1377">
        <f t="shared" si="30"/>
        <v>0</v>
      </c>
    </row>
    <row r="458" spans="3:74" s="1092" customFormat="1" ht="36" customHeight="1">
      <c r="C458" s="1091"/>
      <c r="D458" s="233"/>
      <c r="E458" s="216"/>
      <c r="F458" s="1331"/>
      <c r="G458" s="217"/>
      <c r="H458" s="218"/>
      <c r="I458" s="736"/>
      <c r="J458" s="737"/>
      <c r="K458" s="1297"/>
      <c r="L458" s="1273"/>
      <c r="M458" s="1276"/>
      <c r="N458" s="832"/>
      <c r="O458" s="871"/>
      <c r="P458" s="872"/>
      <c r="Q458" s="219"/>
      <c r="R458" s="220"/>
      <c r="S458" s="660"/>
      <c r="T458" s="226">
        <v>0</v>
      </c>
      <c r="U458" s="1305">
        <v>0</v>
      </c>
      <c r="V458" s="1375">
        <f t="shared" si="28"/>
        <v>0</v>
      </c>
      <c r="W458" s="220"/>
      <c r="X458" s="684"/>
      <c r="Y458" s="738"/>
      <c r="Z458" s="221"/>
      <c r="AA458" s="221"/>
      <c r="AB458" s="862"/>
      <c r="AC458" s="222"/>
      <c r="AD458" s="1288"/>
      <c r="AE458" s="1300"/>
      <c r="AF458" s="1290"/>
      <c r="AG458" s="1291"/>
      <c r="AH458" s="232"/>
      <c r="AI458" s="224"/>
      <c r="AJ458" s="368"/>
      <c r="AK458" s="225"/>
      <c r="AL458" s="226">
        <v>0</v>
      </c>
      <c r="AM458" s="1326">
        <v>0</v>
      </c>
      <c r="AN458" s="1376">
        <f t="shared" si="29"/>
        <v>0</v>
      </c>
      <c r="AO458" s="733"/>
      <c r="AP458" s="586"/>
      <c r="AQ458" s="1249"/>
      <c r="AR458" s="1427"/>
      <c r="AS458" s="1428"/>
      <c r="AT458" s="1429"/>
      <c r="AU458" s="227"/>
      <c r="AV458" s="1430"/>
      <c r="AW458" s="1431"/>
      <c r="AX458" s="1432"/>
      <c r="AY458" s="235"/>
      <c r="AZ458" s="236"/>
      <c r="BA458" s="230"/>
      <c r="BB458" s="231"/>
      <c r="BC458" s="659"/>
      <c r="BD458" s="230"/>
      <c r="BE458" s="231"/>
      <c r="BF458" s="573"/>
      <c r="BG458" s="651"/>
      <c r="BH458" s="573"/>
      <c r="BI458" s="651"/>
      <c r="BJ458" s="573"/>
      <c r="BK458" s="651"/>
      <c r="BL458" s="573"/>
      <c r="BM458" s="651"/>
      <c r="BN458" s="638"/>
      <c r="BO458" s="670"/>
      <c r="BP458" s="675"/>
      <c r="BQ458" s="675"/>
      <c r="BR458" s="675"/>
      <c r="BS458" s="675"/>
      <c r="BT458" s="675"/>
      <c r="BU458" s="676"/>
      <c r="BV458" s="1377">
        <f t="shared" si="30"/>
        <v>0</v>
      </c>
    </row>
    <row r="459" spans="3:74" s="1092" customFormat="1" ht="36" customHeight="1">
      <c r="C459" s="1091"/>
      <c r="D459" s="233"/>
      <c r="E459" s="216"/>
      <c r="F459" s="1331"/>
      <c r="G459" s="217"/>
      <c r="H459" s="218"/>
      <c r="I459" s="736"/>
      <c r="J459" s="737"/>
      <c r="K459" s="1297"/>
      <c r="L459" s="1273"/>
      <c r="M459" s="1276"/>
      <c r="N459" s="832"/>
      <c r="O459" s="871"/>
      <c r="P459" s="872"/>
      <c r="Q459" s="219"/>
      <c r="R459" s="220"/>
      <c r="S459" s="660"/>
      <c r="T459" s="226">
        <v>0</v>
      </c>
      <c r="U459" s="1305">
        <v>0</v>
      </c>
      <c r="V459" s="1375">
        <f t="shared" si="28"/>
        <v>0</v>
      </c>
      <c r="W459" s="220"/>
      <c r="X459" s="684"/>
      <c r="Y459" s="738"/>
      <c r="Z459" s="221"/>
      <c r="AA459" s="221"/>
      <c r="AB459" s="862"/>
      <c r="AC459" s="222"/>
      <c r="AD459" s="1288"/>
      <c r="AE459" s="1300"/>
      <c r="AF459" s="1290"/>
      <c r="AG459" s="1291"/>
      <c r="AH459" s="232"/>
      <c r="AI459" s="224"/>
      <c r="AJ459" s="368"/>
      <c r="AK459" s="225"/>
      <c r="AL459" s="226">
        <v>0</v>
      </c>
      <c r="AM459" s="1326">
        <v>0</v>
      </c>
      <c r="AN459" s="1376">
        <f t="shared" si="29"/>
        <v>0</v>
      </c>
      <c r="AO459" s="733"/>
      <c r="AP459" s="586"/>
      <c r="AQ459" s="1249"/>
      <c r="AR459" s="1427"/>
      <c r="AS459" s="1428"/>
      <c r="AT459" s="1429"/>
      <c r="AU459" s="227"/>
      <c r="AV459" s="1430"/>
      <c r="AW459" s="1431"/>
      <c r="AX459" s="1432"/>
      <c r="AY459" s="235"/>
      <c r="AZ459" s="236"/>
      <c r="BA459" s="230"/>
      <c r="BB459" s="231"/>
      <c r="BC459" s="659"/>
      <c r="BD459" s="230"/>
      <c r="BE459" s="231"/>
      <c r="BF459" s="573"/>
      <c r="BG459" s="651"/>
      <c r="BH459" s="573"/>
      <c r="BI459" s="651"/>
      <c r="BJ459" s="573"/>
      <c r="BK459" s="651"/>
      <c r="BL459" s="573"/>
      <c r="BM459" s="651"/>
      <c r="BN459" s="638"/>
      <c r="BO459" s="670"/>
      <c r="BP459" s="675"/>
      <c r="BQ459" s="675"/>
      <c r="BR459" s="675"/>
      <c r="BS459" s="675"/>
      <c r="BT459" s="675"/>
      <c r="BU459" s="676"/>
      <c r="BV459" s="1377">
        <f t="shared" si="30"/>
        <v>0</v>
      </c>
    </row>
    <row r="460" spans="3:74" s="1092" customFormat="1" ht="36" customHeight="1">
      <c r="C460" s="1091"/>
      <c r="D460" s="233"/>
      <c r="E460" s="216"/>
      <c r="F460" s="1331"/>
      <c r="G460" s="217"/>
      <c r="H460" s="218"/>
      <c r="I460" s="736"/>
      <c r="J460" s="737"/>
      <c r="K460" s="1297"/>
      <c r="L460" s="1273"/>
      <c r="M460" s="1276"/>
      <c r="N460" s="832"/>
      <c r="O460" s="871"/>
      <c r="P460" s="872"/>
      <c r="Q460" s="219"/>
      <c r="R460" s="220"/>
      <c r="S460" s="660"/>
      <c r="T460" s="226">
        <v>0</v>
      </c>
      <c r="U460" s="1305">
        <v>0</v>
      </c>
      <c r="V460" s="1375">
        <f t="shared" si="28"/>
        <v>0</v>
      </c>
      <c r="W460" s="220"/>
      <c r="X460" s="684"/>
      <c r="Y460" s="738"/>
      <c r="Z460" s="221"/>
      <c r="AA460" s="221"/>
      <c r="AB460" s="862"/>
      <c r="AC460" s="222"/>
      <c r="AD460" s="1288"/>
      <c r="AE460" s="1300"/>
      <c r="AF460" s="1290"/>
      <c r="AG460" s="1291"/>
      <c r="AH460" s="232"/>
      <c r="AI460" s="224"/>
      <c r="AJ460" s="368"/>
      <c r="AK460" s="225"/>
      <c r="AL460" s="226">
        <v>0</v>
      </c>
      <c r="AM460" s="1326">
        <v>0</v>
      </c>
      <c r="AN460" s="1376">
        <f t="shared" si="29"/>
        <v>0</v>
      </c>
      <c r="AO460" s="733"/>
      <c r="AP460" s="586"/>
      <c r="AQ460" s="1249"/>
      <c r="AR460" s="1427"/>
      <c r="AS460" s="1428"/>
      <c r="AT460" s="1429"/>
      <c r="AU460" s="227"/>
      <c r="AV460" s="1430"/>
      <c r="AW460" s="1431"/>
      <c r="AX460" s="1432"/>
      <c r="AY460" s="235"/>
      <c r="AZ460" s="236"/>
      <c r="BA460" s="230"/>
      <c r="BB460" s="231"/>
      <c r="BC460" s="659"/>
      <c r="BD460" s="230"/>
      <c r="BE460" s="231"/>
      <c r="BF460" s="573"/>
      <c r="BG460" s="651"/>
      <c r="BH460" s="573"/>
      <c r="BI460" s="651"/>
      <c r="BJ460" s="573"/>
      <c r="BK460" s="651"/>
      <c r="BL460" s="573"/>
      <c r="BM460" s="651"/>
      <c r="BN460" s="638"/>
      <c r="BO460" s="670"/>
      <c r="BP460" s="675"/>
      <c r="BQ460" s="675"/>
      <c r="BR460" s="675"/>
      <c r="BS460" s="675"/>
      <c r="BT460" s="675"/>
      <c r="BU460" s="676"/>
      <c r="BV460" s="1377">
        <f t="shared" si="30"/>
        <v>0</v>
      </c>
    </row>
    <row r="461" spans="3:74" s="1092" customFormat="1" ht="36" customHeight="1">
      <c r="C461" s="1091"/>
      <c r="D461" s="233"/>
      <c r="E461" s="216"/>
      <c r="F461" s="1331"/>
      <c r="G461" s="217"/>
      <c r="H461" s="218"/>
      <c r="I461" s="736"/>
      <c r="J461" s="737"/>
      <c r="K461" s="1297"/>
      <c r="L461" s="1273"/>
      <c r="M461" s="1276"/>
      <c r="N461" s="832"/>
      <c r="O461" s="871"/>
      <c r="P461" s="872"/>
      <c r="Q461" s="219"/>
      <c r="R461" s="220"/>
      <c r="S461" s="660"/>
      <c r="T461" s="226">
        <v>0</v>
      </c>
      <c r="U461" s="1305">
        <v>0</v>
      </c>
      <c r="V461" s="1375">
        <f t="shared" si="28"/>
        <v>0</v>
      </c>
      <c r="W461" s="220"/>
      <c r="X461" s="684"/>
      <c r="Y461" s="738"/>
      <c r="Z461" s="221"/>
      <c r="AA461" s="221"/>
      <c r="AB461" s="862"/>
      <c r="AC461" s="222"/>
      <c r="AD461" s="1288"/>
      <c r="AE461" s="1300"/>
      <c r="AF461" s="1290"/>
      <c r="AG461" s="1291"/>
      <c r="AH461" s="232"/>
      <c r="AI461" s="224"/>
      <c r="AJ461" s="368"/>
      <c r="AK461" s="225"/>
      <c r="AL461" s="226">
        <v>0</v>
      </c>
      <c r="AM461" s="1326">
        <v>0</v>
      </c>
      <c r="AN461" s="1376">
        <f t="shared" si="29"/>
        <v>0</v>
      </c>
      <c r="AO461" s="733"/>
      <c r="AP461" s="586"/>
      <c r="AQ461" s="1249"/>
      <c r="AR461" s="1427"/>
      <c r="AS461" s="1428"/>
      <c r="AT461" s="1429"/>
      <c r="AU461" s="227"/>
      <c r="AV461" s="1430"/>
      <c r="AW461" s="1431"/>
      <c r="AX461" s="1432"/>
      <c r="AY461" s="235"/>
      <c r="AZ461" s="236"/>
      <c r="BA461" s="230"/>
      <c r="BB461" s="231"/>
      <c r="BC461" s="659"/>
      <c r="BD461" s="230"/>
      <c r="BE461" s="231"/>
      <c r="BF461" s="573"/>
      <c r="BG461" s="651"/>
      <c r="BH461" s="573"/>
      <c r="BI461" s="651"/>
      <c r="BJ461" s="573"/>
      <c r="BK461" s="651"/>
      <c r="BL461" s="573"/>
      <c r="BM461" s="651"/>
      <c r="BN461" s="638"/>
      <c r="BO461" s="670"/>
      <c r="BP461" s="675"/>
      <c r="BQ461" s="675"/>
      <c r="BR461" s="675"/>
      <c r="BS461" s="675"/>
      <c r="BT461" s="675"/>
      <c r="BU461" s="676"/>
      <c r="BV461" s="1377">
        <f t="shared" si="30"/>
        <v>0</v>
      </c>
    </row>
    <row r="462" spans="3:74" s="1092" customFormat="1" ht="36" customHeight="1">
      <c r="C462" s="1091"/>
      <c r="D462" s="233"/>
      <c r="E462" s="216"/>
      <c r="F462" s="1331"/>
      <c r="G462" s="217"/>
      <c r="H462" s="218"/>
      <c r="I462" s="736"/>
      <c r="J462" s="737"/>
      <c r="K462" s="1297"/>
      <c r="L462" s="1273"/>
      <c r="M462" s="1276"/>
      <c r="N462" s="832"/>
      <c r="O462" s="871"/>
      <c r="P462" s="872"/>
      <c r="Q462" s="219"/>
      <c r="R462" s="220"/>
      <c r="S462" s="660"/>
      <c r="T462" s="226">
        <v>0</v>
      </c>
      <c r="U462" s="1305">
        <v>0</v>
      </c>
      <c r="V462" s="1375">
        <f t="shared" si="28"/>
        <v>0</v>
      </c>
      <c r="W462" s="220"/>
      <c r="X462" s="684"/>
      <c r="Y462" s="738"/>
      <c r="Z462" s="221"/>
      <c r="AA462" s="221"/>
      <c r="AB462" s="862"/>
      <c r="AC462" s="222"/>
      <c r="AD462" s="1288"/>
      <c r="AE462" s="1300"/>
      <c r="AF462" s="1290"/>
      <c r="AG462" s="1291"/>
      <c r="AH462" s="232"/>
      <c r="AI462" s="224"/>
      <c r="AJ462" s="368"/>
      <c r="AK462" s="225"/>
      <c r="AL462" s="226">
        <v>0</v>
      </c>
      <c r="AM462" s="1326">
        <v>0</v>
      </c>
      <c r="AN462" s="1376">
        <f t="shared" si="29"/>
        <v>0</v>
      </c>
      <c r="AO462" s="733"/>
      <c r="AP462" s="586"/>
      <c r="AQ462" s="1249"/>
      <c r="AR462" s="1427"/>
      <c r="AS462" s="1428"/>
      <c r="AT462" s="1429"/>
      <c r="AU462" s="227"/>
      <c r="AV462" s="1430"/>
      <c r="AW462" s="1431"/>
      <c r="AX462" s="1432"/>
      <c r="AY462" s="235"/>
      <c r="AZ462" s="236"/>
      <c r="BA462" s="230"/>
      <c r="BB462" s="231"/>
      <c r="BC462" s="659"/>
      <c r="BD462" s="230"/>
      <c r="BE462" s="231"/>
      <c r="BF462" s="573"/>
      <c r="BG462" s="651"/>
      <c r="BH462" s="573"/>
      <c r="BI462" s="651"/>
      <c r="BJ462" s="573"/>
      <c r="BK462" s="651"/>
      <c r="BL462" s="573"/>
      <c r="BM462" s="651"/>
      <c r="BN462" s="638"/>
      <c r="BO462" s="670"/>
      <c r="BP462" s="675"/>
      <c r="BQ462" s="675"/>
      <c r="BR462" s="675"/>
      <c r="BS462" s="675"/>
      <c r="BT462" s="675"/>
      <c r="BU462" s="676"/>
      <c r="BV462" s="1377">
        <f t="shared" si="30"/>
        <v>0</v>
      </c>
    </row>
    <row r="463" spans="3:74" s="1092" customFormat="1" ht="36" customHeight="1">
      <c r="C463" s="1091"/>
      <c r="D463" s="233"/>
      <c r="E463" s="216"/>
      <c r="F463" s="1331"/>
      <c r="G463" s="217"/>
      <c r="H463" s="218"/>
      <c r="I463" s="736"/>
      <c r="J463" s="737"/>
      <c r="K463" s="1297"/>
      <c r="L463" s="1273"/>
      <c r="M463" s="1276"/>
      <c r="N463" s="832"/>
      <c r="O463" s="871"/>
      <c r="P463" s="872"/>
      <c r="Q463" s="219"/>
      <c r="R463" s="220"/>
      <c r="S463" s="660"/>
      <c r="T463" s="226">
        <v>0</v>
      </c>
      <c r="U463" s="1305">
        <v>0</v>
      </c>
      <c r="V463" s="1375">
        <f t="shared" si="28"/>
        <v>0</v>
      </c>
      <c r="W463" s="220"/>
      <c r="X463" s="684"/>
      <c r="Y463" s="738"/>
      <c r="Z463" s="221"/>
      <c r="AA463" s="221"/>
      <c r="AB463" s="862"/>
      <c r="AC463" s="222"/>
      <c r="AD463" s="1288"/>
      <c r="AE463" s="1300"/>
      <c r="AF463" s="1290"/>
      <c r="AG463" s="1291"/>
      <c r="AH463" s="232"/>
      <c r="AI463" s="224"/>
      <c r="AJ463" s="368"/>
      <c r="AK463" s="225"/>
      <c r="AL463" s="226">
        <v>0</v>
      </c>
      <c r="AM463" s="1326">
        <v>0</v>
      </c>
      <c r="AN463" s="1376">
        <f t="shared" si="29"/>
        <v>0</v>
      </c>
      <c r="AO463" s="733"/>
      <c r="AP463" s="586"/>
      <c r="AQ463" s="1249"/>
      <c r="AR463" s="1427"/>
      <c r="AS463" s="1428"/>
      <c r="AT463" s="1429"/>
      <c r="AU463" s="227"/>
      <c r="AV463" s="1430"/>
      <c r="AW463" s="1431"/>
      <c r="AX463" s="1432"/>
      <c r="AY463" s="235"/>
      <c r="AZ463" s="236"/>
      <c r="BA463" s="230"/>
      <c r="BB463" s="231"/>
      <c r="BC463" s="659"/>
      <c r="BD463" s="230"/>
      <c r="BE463" s="231"/>
      <c r="BF463" s="573"/>
      <c r="BG463" s="651"/>
      <c r="BH463" s="573"/>
      <c r="BI463" s="651"/>
      <c r="BJ463" s="573"/>
      <c r="BK463" s="651"/>
      <c r="BL463" s="573"/>
      <c r="BM463" s="651"/>
      <c r="BN463" s="638"/>
      <c r="BO463" s="670"/>
      <c r="BP463" s="675"/>
      <c r="BQ463" s="675"/>
      <c r="BR463" s="675"/>
      <c r="BS463" s="675"/>
      <c r="BT463" s="675"/>
      <c r="BU463" s="676"/>
      <c r="BV463" s="1377">
        <f t="shared" si="30"/>
        <v>0</v>
      </c>
    </row>
    <row r="464" spans="3:74" s="1092" customFormat="1" ht="36" customHeight="1">
      <c r="C464" s="1091"/>
      <c r="D464" s="233"/>
      <c r="E464" s="216"/>
      <c r="F464" s="1331"/>
      <c r="G464" s="217"/>
      <c r="H464" s="218"/>
      <c r="I464" s="736"/>
      <c r="J464" s="737"/>
      <c r="K464" s="1297"/>
      <c r="L464" s="1273"/>
      <c r="M464" s="1276"/>
      <c r="N464" s="832"/>
      <c r="O464" s="871"/>
      <c r="P464" s="872"/>
      <c r="Q464" s="219"/>
      <c r="R464" s="220"/>
      <c r="S464" s="660"/>
      <c r="T464" s="226">
        <v>0</v>
      </c>
      <c r="U464" s="1305">
        <v>0</v>
      </c>
      <c r="V464" s="1375">
        <f t="shared" si="28"/>
        <v>0</v>
      </c>
      <c r="W464" s="220"/>
      <c r="X464" s="684"/>
      <c r="Y464" s="738"/>
      <c r="Z464" s="221"/>
      <c r="AA464" s="221"/>
      <c r="AB464" s="862"/>
      <c r="AC464" s="222"/>
      <c r="AD464" s="1288"/>
      <c r="AE464" s="1300"/>
      <c r="AF464" s="1290"/>
      <c r="AG464" s="1291"/>
      <c r="AH464" s="232"/>
      <c r="AI464" s="224"/>
      <c r="AJ464" s="368"/>
      <c r="AK464" s="225"/>
      <c r="AL464" s="226">
        <v>0</v>
      </c>
      <c r="AM464" s="1326">
        <v>0</v>
      </c>
      <c r="AN464" s="1376">
        <f t="shared" si="29"/>
        <v>0</v>
      </c>
      <c r="AO464" s="733"/>
      <c r="AP464" s="586"/>
      <c r="AQ464" s="1249"/>
      <c r="AR464" s="1427"/>
      <c r="AS464" s="1428"/>
      <c r="AT464" s="1429"/>
      <c r="AU464" s="227"/>
      <c r="AV464" s="1430"/>
      <c r="AW464" s="1431"/>
      <c r="AX464" s="1432"/>
      <c r="AY464" s="235"/>
      <c r="AZ464" s="236"/>
      <c r="BA464" s="230"/>
      <c r="BB464" s="231"/>
      <c r="BC464" s="659"/>
      <c r="BD464" s="230"/>
      <c r="BE464" s="231"/>
      <c r="BF464" s="573"/>
      <c r="BG464" s="651"/>
      <c r="BH464" s="573"/>
      <c r="BI464" s="651"/>
      <c r="BJ464" s="573"/>
      <c r="BK464" s="651"/>
      <c r="BL464" s="573"/>
      <c r="BM464" s="651"/>
      <c r="BN464" s="638"/>
      <c r="BO464" s="670"/>
      <c r="BP464" s="675"/>
      <c r="BQ464" s="675"/>
      <c r="BR464" s="675"/>
      <c r="BS464" s="675"/>
      <c r="BT464" s="675"/>
      <c r="BU464" s="676"/>
      <c r="BV464" s="1377">
        <f t="shared" si="30"/>
        <v>0</v>
      </c>
    </row>
    <row r="465" spans="3:74" s="1092" customFormat="1" ht="36" customHeight="1">
      <c r="C465" s="1091"/>
      <c r="D465" s="233"/>
      <c r="E465" s="216"/>
      <c r="F465" s="1331"/>
      <c r="G465" s="217"/>
      <c r="H465" s="218"/>
      <c r="I465" s="736"/>
      <c r="J465" s="737"/>
      <c r="K465" s="1297"/>
      <c r="L465" s="1273"/>
      <c r="M465" s="1276"/>
      <c r="N465" s="832"/>
      <c r="O465" s="871"/>
      <c r="P465" s="872"/>
      <c r="Q465" s="219"/>
      <c r="R465" s="220"/>
      <c r="S465" s="660"/>
      <c r="T465" s="226">
        <v>0</v>
      </c>
      <c r="U465" s="1305">
        <v>0</v>
      </c>
      <c r="V465" s="1375">
        <f t="shared" si="28"/>
        <v>0</v>
      </c>
      <c r="W465" s="220"/>
      <c r="X465" s="684"/>
      <c r="Y465" s="738"/>
      <c r="Z465" s="221"/>
      <c r="AA465" s="221"/>
      <c r="AB465" s="862"/>
      <c r="AC465" s="222"/>
      <c r="AD465" s="1288"/>
      <c r="AE465" s="1300"/>
      <c r="AF465" s="1290"/>
      <c r="AG465" s="1291"/>
      <c r="AH465" s="232"/>
      <c r="AI465" s="224"/>
      <c r="AJ465" s="368"/>
      <c r="AK465" s="225"/>
      <c r="AL465" s="226">
        <v>0</v>
      </c>
      <c r="AM465" s="1326">
        <v>0</v>
      </c>
      <c r="AN465" s="1376">
        <f t="shared" si="29"/>
        <v>0</v>
      </c>
      <c r="AO465" s="733"/>
      <c r="AP465" s="586"/>
      <c r="AQ465" s="1249"/>
      <c r="AR465" s="1427"/>
      <c r="AS465" s="1428"/>
      <c r="AT465" s="1429"/>
      <c r="AU465" s="227"/>
      <c r="AV465" s="1430"/>
      <c r="AW465" s="1431"/>
      <c r="AX465" s="1432"/>
      <c r="AY465" s="235"/>
      <c r="AZ465" s="236"/>
      <c r="BA465" s="230"/>
      <c r="BB465" s="231"/>
      <c r="BC465" s="659"/>
      <c r="BD465" s="230"/>
      <c r="BE465" s="231"/>
      <c r="BF465" s="573"/>
      <c r="BG465" s="651"/>
      <c r="BH465" s="573"/>
      <c r="BI465" s="651"/>
      <c r="BJ465" s="573"/>
      <c r="BK465" s="651"/>
      <c r="BL465" s="573"/>
      <c r="BM465" s="651"/>
      <c r="BN465" s="638"/>
      <c r="BO465" s="670"/>
      <c r="BP465" s="675"/>
      <c r="BQ465" s="675"/>
      <c r="BR465" s="675"/>
      <c r="BS465" s="675"/>
      <c r="BT465" s="675"/>
      <c r="BU465" s="676"/>
      <c r="BV465" s="1377">
        <f t="shared" si="30"/>
        <v>0</v>
      </c>
    </row>
    <row r="466" spans="3:74" s="1092" customFormat="1" ht="36" customHeight="1">
      <c r="C466" s="1091"/>
      <c r="D466" s="233"/>
      <c r="E466" s="216"/>
      <c r="F466" s="1331"/>
      <c r="G466" s="217"/>
      <c r="H466" s="218"/>
      <c r="I466" s="736"/>
      <c r="J466" s="737"/>
      <c r="K466" s="1297"/>
      <c r="L466" s="1273"/>
      <c r="M466" s="1276"/>
      <c r="N466" s="832"/>
      <c r="O466" s="871"/>
      <c r="P466" s="872"/>
      <c r="Q466" s="219"/>
      <c r="R466" s="220"/>
      <c r="S466" s="660"/>
      <c r="T466" s="226">
        <v>0</v>
      </c>
      <c r="U466" s="1305">
        <v>0</v>
      </c>
      <c r="V466" s="1375">
        <f t="shared" si="28"/>
        <v>0</v>
      </c>
      <c r="W466" s="220"/>
      <c r="X466" s="684"/>
      <c r="Y466" s="738"/>
      <c r="Z466" s="221"/>
      <c r="AA466" s="221"/>
      <c r="AB466" s="862"/>
      <c r="AC466" s="222"/>
      <c r="AD466" s="1288"/>
      <c r="AE466" s="1300"/>
      <c r="AF466" s="1290"/>
      <c r="AG466" s="1291"/>
      <c r="AH466" s="232"/>
      <c r="AI466" s="224"/>
      <c r="AJ466" s="368"/>
      <c r="AK466" s="225"/>
      <c r="AL466" s="226">
        <v>0</v>
      </c>
      <c r="AM466" s="1326">
        <v>0</v>
      </c>
      <c r="AN466" s="1376">
        <f t="shared" si="29"/>
        <v>0</v>
      </c>
      <c r="AO466" s="733"/>
      <c r="AP466" s="586"/>
      <c r="AQ466" s="1249"/>
      <c r="AR466" s="1427"/>
      <c r="AS466" s="1428"/>
      <c r="AT466" s="1429"/>
      <c r="AU466" s="227"/>
      <c r="AV466" s="1430"/>
      <c r="AW466" s="1431"/>
      <c r="AX466" s="1432"/>
      <c r="AY466" s="235"/>
      <c r="AZ466" s="236"/>
      <c r="BA466" s="230"/>
      <c r="BB466" s="231"/>
      <c r="BC466" s="659"/>
      <c r="BD466" s="230"/>
      <c r="BE466" s="231"/>
      <c r="BF466" s="573"/>
      <c r="BG466" s="651"/>
      <c r="BH466" s="573"/>
      <c r="BI466" s="651"/>
      <c r="BJ466" s="573"/>
      <c r="BK466" s="651"/>
      <c r="BL466" s="573"/>
      <c r="BM466" s="651"/>
      <c r="BN466" s="638"/>
      <c r="BO466" s="670"/>
      <c r="BP466" s="675"/>
      <c r="BQ466" s="675"/>
      <c r="BR466" s="675"/>
      <c r="BS466" s="675"/>
      <c r="BT466" s="675"/>
      <c r="BU466" s="676"/>
      <c r="BV466" s="1377">
        <f t="shared" si="30"/>
        <v>0</v>
      </c>
    </row>
    <row r="467" spans="3:74" s="1092" customFormat="1" ht="36" customHeight="1">
      <c r="C467" s="1091"/>
      <c r="D467" s="233"/>
      <c r="E467" s="216"/>
      <c r="F467" s="1331"/>
      <c r="G467" s="217"/>
      <c r="H467" s="218"/>
      <c r="I467" s="736"/>
      <c r="J467" s="737"/>
      <c r="K467" s="1297"/>
      <c r="L467" s="1273"/>
      <c r="M467" s="1276"/>
      <c r="N467" s="832"/>
      <c r="O467" s="871"/>
      <c r="P467" s="872"/>
      <c r="Q467" s="219"/>
      <c r="R467" s="220"/>
      <c r="S467" s="660"/>
      <c r="T467" s="226">
        <v>0</v>
      </c>
      <c r="U467" s="1305">
        <v>0</v>
      </c>
      <c r="V467" s="1375">
        <f t="shared" si="28"/>
        <v>0</v>
      </c>
      <c r="W467" s="220"/>
      <c r="X467" s="684"/>
      <c r="Y467" s="738"/>
      <c r="Z467" s="221"/>
      <c r="AA467" s="221"/>
      <c r="AB467" s="862"/>
      <c r="AC467" s="222"/>
      <c r="AD467" s="1288"/>
      <c r="AE467" s="1300"/>
      <c r="AF467" s="1290"/>
      <c r="AG467" s="1291"/>
      <c r="AH467" s="232"/>
      <c r="AI467" s="224"/>
      <c r="AJ467" s="368"/>
      <c r="AK467" s="225"/>
      <c r="AL467" s="226">
        <v>0</v>
      </c>
      <c r="AM467" s="1326">
        <v>0</v>
      </c>
      <c r="AN467" s="1376">
        <f t="shared" si="29"/>
        <v>0</v>
      </c>
      <c r="AO467" s="733"/>
      <c r="AP467" s="586"/>
      <c r="AQ467" s="1249"/>
      <c r="AR467" s="1427"/>
      <c r="AS467" s="1428"/>
      <c r="AT467" s="1429"/>
      <c r="AU467" s="227"/>
      <c r="AV467" s="1430"/>
      <c r="AW467" s="1431"/>
      <c r="AX467" s="1432"/>
      <c r="AY467" s="235"/>
      <c r="AZ467" s="236"/>
      <c r="BA467" s="230"/>
      <c r="BB467" s="231"/>
      <c r="BC467" s="659"/>
      <c r="BD467" s="230"/>
      <c r="BE467" s="231"/>
      <c r="BF467" s="573"/>
      <c r="BG467" s="651"/>
      <c r="BH467" s="573"/>
      <c r="BI467" s="651"/>
      <c r="BJ467" s="573"/>
      <c r="BK467" s="651"/>
      <c r="BL467" s="573"/>
      <c r="BM467" s="651"/>
      <c r="BN467" s="638"/>
      <c r="BO467" s="670"/>
      <c r="BP467" s="675"/>
      <c r="BQ467" s="675"/>
      <c r="BR467" s="675"/>
      <c r="BS467" s="675"/>
      <c r="BT467" s="675"/>
      <c r="BU467" s="676"/>
      <c r="BV467" s="1377">
        <f t="shared" si="30"/>
        <v>0</v>
      </c>
    </row>
    <row r="468" spans="3:74" s="1092" customFormat="1" ht="36" customHeight="1">
      <c r="C468" s="1091"/>
      <c r="D468" s="233"/>
      <c r="E468" s="216"/>
      <c r="F468" s="1331"/>
      <c r="G468" s="217"/>
      <c r="H468" s="218"/>
      <c r="I468" s="736"/>
      <c r="J468" s="737"/>
      <c r="K468" s="1297"/>
      <c r="L468" s="1273"/>
      <c r="M468" s="1276"/>
      <c r="N468" s="832"/>
      <c r="O468" s="871"/>
      <c r="P468" s="872"/>
      <c r="Q468" s="219"/>
      <c r="R468" s="220"/>
      <c r="S468" s="660"/>
      <c r="T468" s="226">
        <v>0</v>
      </c>
      <c r="U468" s="1305">
        <v>0</v>
      </c>
      <c r="V468" s="1375">
        <f t="shared" si="28"/>
        <v>0</v>
      </c>
      <c r="W468" s="220"/>
      <c r="X468" s="684"/>
      <c r="Y468" s="738"/>
      <c r="Z468" s="221"/>
      <c r="AA468" s="221"/>
      <c r="AB468" s="862"/>
      <c r="AC468" s="222"/>
      <c r="AD468" s="1288"/>
      <c r="AE468" s="1300"/>
      <c r="AF468" s="1290"/>
      <c r="AG468" s="1291"/>
      <c r="AH468" s="232"/>
      <c r="AI468" s="224"/>
      <c r="AJ468" s="368"/>
      <c r="AK468" s="225"/>
      <c r="AL468" s="226">
        <v>0</v>
      </c>
      <c r="AM468" s="1326">
        <v>0</v>
      </c>
      <c r="AN468" s="1376">
        <f t="shared" si="29"/>
        <v>0</v>
      </c>
      <c r="AO468" s="733"/>
      <c r="AP468" s="586"/>
      <c r="AQ468" s="1249"/>
      <c r="AR468" s="1427"/>
      <c r="AS468" s="1428"/>
      <c r="AT468" s="1429"/>
      <c r="AU468" s="227"/>
      <c r="AV468" s="1430"/>
      <c r="AW468" s="1431"/>
      <c r="AX468" s="1432"/>
      <c r="AY468" s="235"/>
      <c r="AZ468" s="236"/>
      <c r="BA468" s="230"/>
      <c r="BB468" s="231"/>
      <c r="BC468" s="659"/>
      <c r="BD468" s="230"/>
      <c r="BE468" s="231"/>
      <c r="BF468" s="573"/>
      <c r="BG468" s="651"/>
      <c r="BH468" s="573"/>
      <c r="BI468" s="651"/>
      <c r="BJ468" s="573"/>
      <c r="BK468" s="651"/>
      <c r="BL468" s="573"/>
      <c r="BM468" s="651"/>
      <c r="BN468" s="638"/>
      <c r="BO468" s="670"/>
      <c r="BP468" s="675"/>
      <c r="BQ468" s="675"/>
      <c r="BR468" s="675"/>
      <c r="BS468" s="675"/>
      <c r="BT468" s="675"/>
      <c r="BU468" s="676"/>
      <c r="BV468" s="1377">
        <f t="shared" si="30"/>
        <v>0</v>
      </c>
    </row>
    <row r="469" spans="3:74" s="1092" customFormat="1" ht="36" customHeight="1">
      <c r="C469" s="1091"/>
      <c r="D469" s="233"/>
      <c r="E469" s="216"/>
      <c r="F469" s="1331"/>
      <c r="G469" s="217"/>
      <c r="H469" s="218"/>
      <c r="I469" s="736"/>
      <c r="J469" s="737"/>
      <c r="K469" s="1297"/>
      <c r="L469" s="1273"/>
      <c r="M469" s="1276"/>
      <c r="N469" s="832"/>
      <c r="O469" s="871"/>
      <c r="P469" s="872"/>
      <c r="Q469" s="219"/>
      <c r="R469" s="220"/>
      <c r="S469" s="660"/>
      <c r="T469" s="226">
        <v>0</v>
      </c>
      <c r="U469" s="1305">
        <v>0</v>
      </c>
      <c r="V469" s="1375">
        <f t="shared" si="28"/>
        <v>0</v>
      </c>
      <c r="W469" s="220"/>
      <c r="X469" s="684"/>
      <c r="Y469" s="738"/>
      <c r="Z469" s="221"/>
      <c r="AA469" s="221"/>
      <c r="AB469" s="862"/>
      <c r="AC469" s="222"/>
      <c r="AD469" s="1288"/>
      <c r="AE469" s="1300"/>
      <c r="AF469" s="1290"/>
      <c r="AG469" s="1291"/>
      <c r="AH469" s="232"/>
      <c r="AI469" s="224"/>
      <c r="AJ469" s="368"/>
      <c r="AK469" s="225"/>
      <c r="AL469" s="226">
        <v>0</v>
      </c>
      <c r="AM469" s="1326">
        <v>0</v>
      </c>
      <c r="AN469" s="1376">
        <f t="shared" si="29"/>
        <v>0</v>
      </c>
      <c r="AO469" s="733"/>
      <c r="AP469" s="586"/>
      <c r="AQ469" s="1249"/>
      <c r="AR469" s="1427"/>
      <c r="AS469" s="1428"/>
      <c r="AT469" s="1429"/>
      <c r="AU469" s="227"/>
      <c r="AV469" s="1430"/>
      <c r="AW469" s="1431"/>
      <c r="AX469" s="1432"/>
      <c r="AY469" s="235"/>
      <c r="AZ469" s="236"/>
      <c r="BA469" s="230"/>
      <c r="BB469" s="231"/>
      <c r="BC469" s="659"/>
      <c r="BD469" s="230"/>
      <c r="BE469" s="231"/>
      <c r="BF469" s="573"/>
      <c r="BG469" s="651"/>
      <c r="BH469" s="573"/>
      <c r="BI469" s="651"/>
      <c r="BJ469" s="573"/>
      <c r="BK469" s="651"/>
      <c r="BL469" s="573"/>
      <c r="BM469" s="651"/>
      <c r="BN469" s="638"/>
      <c r="BO469" s="670"/>
      <c r="BP469" s="675"/>
      <c r="BQ469" s="675"/>
      <c r="BR469" s="675"/>
      <c r="BS469" s="675"/>
      <c r="BT469" s="675"/>
      <c r="BU469" s="676"/>
      <c r="BV469" s="1377">
        <f t="shared" si="30"/>
        <v>0</v>
      </c>
    </row>
    <row r="470" spans="3:74" s="1092" customFormat="1" ht="36" customHeight="1">
      <c r="C470" s="1091"/>
      <c r="D470" s="233"/>
      <c r="E470" s="216"/>
      <c r="F470" s="1331"/>
      <c r="G470" s="217"/>
      <c r="H470" s="218"/>
      <c r="I470" s="736"/>
      <c r="J470" s="737"/>
      <c r="K470" s="1297"/>
      <c r="L470" s="1273"/>
      <c r="M470" s="1276"/>
      <c r="N470" s="832"/>
      <c r="O470" s="871"/>
      <c r="P470" s="872"/>
      <c r="Q470" s="219"/>
      <c r="R470" s="220"/>
      <c r="S470" s="660"/>
      <c r="T470" s="226">
        <v>0</v>
      </c>
      <c r="U470" s="1305">
        <v>0</v>
      </c>
      <c r="V470" s="1375">
        <f t="shared" si="28"/>
        <v>0</v>
      </c>
      <c r="W470" s="220"/>
      <c r="X470" s="684"/>
      <c r="Y470" s="738"/>
      <c r="Z470" s="221"/>
      <c r="AA470" s="221"/>
      <c r="AB470" s="862"/>
      <c r="AC470" s="222"/>
      <c r="AD470" s="1288"/>
      <c r="AE470" s="1300"/>
      <c r="AF470" s="1290"/>
      <c r="AG470" s="1291"/>
      <c r="AH470" s="232"/>
      <c r="AI470" s="224"/>
      <c r="AJ470" s="368"/>
      <c r="AK470" s="225"/>
      <c r="AL470" s="226">
        <v>0</v>
      </c>
      <c r="AM470" s="1326">
        <v>0</v>
      </c>
      <c r="AN470" s="1376">
        <f t="shared" si="29"/>
        <v>0</v>
      </c>
      <c r="AO470" s="733"/>
      <c r="AP470" s="586"/>
      <c r="AQ470" s="1249"/>
      <c r="AR470" s="1427"/>
      <c r="AS470" s="1428"/>
      <c r="AT470" s="1429"/>
      <c r="AU470" s="227"/>
      <c r="AV470" s="1430"/>
      <c r="AW470" s="1431"/>
      <c r="AX470" s="1432"/>
      <c r="AY470" s="235"/>
      <c r="AZ470" s="236"/>
      <c r="BA470" s="230"/>
      <c r="BB470" s="231"/>
      <c r="BC470" s="659"/>
      <c r="BD470" s="230"/>
      <c r="BE470" s="231"/>
      <c r="BF470" s="573"/>
      <c r="BG470" s="651"/>
      <c r="BH470" s="573"/>
      <c r="BI470" s="651"/>
      <c r="BJ470" s="573"/>
      <c r="BK470" s="651"/>
      <c r="BL470" s="573"/>
      <c r="BM470" s="651"/>
      <c r="BN470" s="638"/>
      <c r="BO470" s="670"/>
      <c r="BP470" s="675"/>
      <c r="BQ470" s="675"/>
      <c r="BR470" s="675"/>
      <c r="BS470" s="675"/>
      <c r="BT470" s="675"/>
      <c r="BU470" s="676"/>
      <c r="BV470" s="1377">
        <f t="shared" si="30"/>
        <v>0</v>
      </c>
    </row>
    <row r="471" spans="3:74" s="1092" customFormat="1" ht="36" customHeight="1">
      <c r="C471" s="1091"/>
      <c r="D471" s="233"/>
      <c r="E471" s="216"/>
      <c r="F471" s="1331"/>
      <c r="G471" s="217"/>
      <c r="H471" s="218"/>
      <c r="I471" s="736"/>
      <c r="J471" s="737"/>
      <c r="K471" s="1297"/>
      <c r="L471" s="1273"/>
      <c r="M471" s="1276"/>
      <c r="N471" s="832"/>
      <c r="O471" s="871"/>
      <c r="P471" s="872"/>
      <c r="Q471" s="219"/>
      <c r="R471" s="220"/>
      <c r="S471" s="660"/>
      <c r="T471" s="226">
        <v>0</v>
      </c>
      <c r="U471" s="1305">
        <v>0</v>
      </c>
      <c r="V471" s="1375">
        <f t="shared" si="28"/>
        <v>0</v>
      </c>
      <c r="W471" s="220"/>
      <c r="X471" s="684"/>
      <c r="Y471" s="738"/>
      <c r="Z471" s="221"/>
      <c r="AA471" s="221"/>
      <c r="AB471" s="862"/>
      <c r="AC471" s="222"/>
      <c r="AD471" s="1288"/>
      <c r="AE471" s="1300"/>
      <c r="AF471" s="1290"/>
      <c r="AG471" s="1291"/>
      <c r="AH471" s="232"/>
      <c r="AI471" s="224"/>
      <c r="AJ471" s="368"/>
      <c r="AK471" s="225"/>
      <c r="AL471" s="226">
        <v>0</v>
      </c>
      <c r="AM471" s="1326">
        <v>0</v>
      </c>
      <c r="AN471" s="1376">
        <f t="shared" si="29"/>
        <v>0</v>
      </c>
      <c r="AO471" s="733"/>
      <c r="AP471" s="586"/>
      <c r="AQ471" s="1249"/>
      <c r="AR471" s="1427"/>
      <c r="AS471" s="1428"/>
      <c r="AT471" s="1429"/>
      <c r="AU471" s="227"/>
      <c r="AV471" s="1430"/>
      <c r="AW471" s="1431"/>
      <c r="AX471" s="1432"/>
      <c r="AY471" s="235"/>
      <c r="AZ471" s="236"/>
      <c r="BA471" s="230"/>
      <c r="BB471" s="231"/>
      <c r="BC471" s="659"/>
      <c r="BD471" s="230"/>
      <c r="BE471" s="231"/>
      <c r="BF471" s="573"/>
      <c r="BG471" s="651"/>
      <c r="BH471" s="573"/>
      <c r="BI471" s="651"/>
      <c r="BJ471" s="573"/>
      <c r="BK471" s="651"/>
      <c r="BL471" s="573"/>
      <c r="BM471" s="651"/>
      <c r="BN471" s="638"/>
      <c r="BO471" s="670"/>
      <c r="BP471" s="675"/>
      <c r="BQ471" s="675"/>
      <c r="BR471" s="675"/>
      <c r="BS471" s="675"/>
      <c r="BT471" s="675"/>
      <c r="BU471" s="676"/>
      <c r="BV471" s="1377">
        <f t="shared" si="30"/>
        <v>0</v>
      </c>
    </row>
    <row r="472" spans="3:74" s="1092" customFormat="1" ht="36" customHeight="1">
      <c r="C472" s="1091"/>
      <c r="D472" s="233"/>
      <c r="E472" s="216"/>
      <c r="F472" s="1331"/>
      <c r="G472" s="217"/>
      <c r="H472" s="218"/>
      <c r="I472" s="736"/>
      <c r="J472" s="737"/>
      <c r="K472" s="1297"/>
      <c r="L472" s="1273"/>
      <c r="M472" s="1276"/>
      <c r="N472" s="832"/>
      <c r="O472" s="871"/>
      <c r="P472" s="872"/>
      <c r="Q472" s="219"/>
      <c r="R472" s="220"/>
      <c r="S472" s="660"/>
      <c r="T472" s="226">
        <v>0</v>
      </c>
      <c r="U472" s="1305">
        <v>0</v>
      </c>
      <c r="V472" s="1375">
        <f t="shared" si="28"/>
        <v>0</v>
      </c>
      <c r="W472" s="220"/>
      <c r="X472" s="684"/>
      <c r="Y472" s="738"/>
      <c r="Z472" s="221"/>
      <c r="AA472" s="221"/>
      <c r="AB472" s="862"/>
      <c r="AC472" s="222"/>
      <c r="AD472" s="1288"/>
      <c r="AE472" s="1300"/>
      <c r="AF472" s="1290"/>
      <c r="AG472" s="1291"/>
      <c r="AH472" s="232"/>
      <c r="AI472" s="224"/>
      <c r="AJ472" s="368"/>
      <c r="AK472" s="225"/>
      <c r="AL472" s="226">
        <v>0</v>
      </c>
      <c r="AM472" s="1326">
        <v>0</v>
      </c>
      <c r="AN472" s="1376">
        <f t="shared" si="29"/>
        <v>0</v>
      </c>
      <c r="AO472" s="733"/>
      <c r="AP472" s="586"/>
      <c r="AQ472" s="1249"/>
      <c r="AR472" s="1427"/>
      <c r="AS472" s="1428"/>
      <c r="AT472" s="1429"/>
      <c r="AU472" s="227"/>
      <c r="AV472" s="1430"/>
      <c r="AW472" s="1431"/>
      <c r="AX472" s="1432"/>
      <c r="AY472" s="235"/>
      <c r="AZ472" s="236"/>
      <c r="BA472" s="230"/>
      <c r="BB472" s="231"/>
      <c r="BC472" s="659"/>
      <c r="BD472" s="230"/>
      <c r="BE472" s="231"/>
      <c r="BF472" s="573"/>
      <c r="BG472" s="651"/>
      <c r="BH472" s="573"/>
      <c r="BI472" s="651"/>
      <c r="BJ472" s="573"/>
      <c r="BK472" s="651"/>
      <c r="BL472" s="573"/>
      <c r="BM472" s="651"/>
      <c r="BN472" s="638"/>
      <c r="BO472" s="670"/>
      <c r="BP472" s="675"/>
      <c r="BQ472" s="675"/>
      <c r="BR472" s="675"/>
      <c r="BS472" s="675"/>
      <c r="BT472" s="675"/>
      <c r="BU472" s="676"/>
      <c r="BV472" s="1377">
        <f t="shared" si="30"/>
        <v>0</v>
      </c>
    </row>
    <row r="473" spans="3:74" s="1092" customFormat="1" ht="36" customHeight="1">
      <c r="C473" s="1091"/>
      <c r="D473" s="233"/>
      <c r="E473" s="216"/>
      <c r="F473" s="1331"/>
      <c r="G473" s="217"/>
      <c r="H473" s="218"/>
      <c r="I473" s="736"/>
      <c r="J473" s="737"/>
      <c r="K473" s="1297"/>
      <c r="L473" s="1273"/>
      <c r="M473" s="1276"/>
      <c r="N473" s="832"/>
      <c r="O473" s="871"/>
      <c r="P473" s="872"/>
      <c r="Q473" s="219"/>
      <c r="R473" s="220"/>
      <c r="S473" s="660"/>
      <c r="T473" s="226">
        <v>0</v>
      </c>
      <c r="U473" s="1305">
        <v>0</v>
      </c>
      <c r="V473" s="1375">
        <f t="shared" si="28"/>
        <v>0</v>
      </c>
      <c r="W473" s="220"/>
      <c r="X473" s="684"/>
      <c r="Y473" s="738"/>
      <c r="Z473" s="221"/>
      <c r="AA473" s="221"/>
      <c r="AB473" s="862"/>
      <c r="AC473" s="222"/>
      <c r="AD473" s="1288"/>
      <c r="AE473" s="1300"/>
      <c r="AF473" s="1290"/>
      <c r="AG473" s="1291"/>
      <c r="AH473" s="232"/>
      <c r="AI473" s="224"/>
      <c r="AJ473" s="368"/>
      <c r="AK473" s="225"/>
      <c r="AL473" s="226">
        <v>0</v>
      </c>
      <c r="AM473" s="1326">
        <v>0</v>
      </c>
      <c r="AN473" s="1376">
        <f t="shared" si="29"/>
        <v>0</v>
      </c>
      <c r="AO473" s="733"/>
      <c r="AP473" s="586"/>
      <c r="AQ473" s="1249"/>
      <c r="AR473" s="1427"/>
      <c r="AS473" s="1428"/>
      <c r="AT473" s="1429"/>
      <c r="AU473" s="227"/>
      <c r="AV473" s="1430"/>
      <c r="AW473" s="1431"/>
      <c r="AX473" s="1432"/>
      <c r="AY473" s="235"/>
      <c r="AZ473" s="236"/>
      <c r="BA473" s="230"/>
      <c r="BB473" s="231"/>
      <c r="BC473" s="659"/>
      <c r="BD473" s="230"/>
      <c r="BE473" s="231"/>
      <c r="BF473" s="573"/>
      <c r="BG473" s="651"/>
      <c r="BH473" s="573"/>
      <c r="BI473" s="651"/>
      <c r="BJ473" s="573"/>
      <c r="BK473" s="651"/>
      <c r="BL473" s="573"/>
      <c r="BM473" s="651"/>
      <c r="BN473" s="638"/>
      <c r="BO473" s="670"/>
      <c r="BP473" s="675"/>
      <c r="BQ473" s="675"/>
      <c r="BR473" s="675"/>
      <c r="BS473" s="675"/>
      <c r="BT473" s="675"/>
      <c r="BU473" s="676"/>
      <c r="BV473" s="1377">
        <f t="shared" si="30"/>
        <v>0</v>
      </c>
    </row>
    <row r="474" spans="3:74" s="1092" customFormat="1" ht="36" customHeight="1">
      <c r="C474" s="1091"/>
      <c r="D474" s="233"/>
      <c r="E474" s="216"/>
      <c r="F474" s="1331"/>
      <c r="G474" s="217"/>
      <c r="H474" s="218"/>
      <c r="I474" s="736"/>
      <c r="J474" s="737"/>
      <c r="K474" s="1297"/>
      <c r="L474" s="1273"/>
      <c r="M474" s="1276"/>
      <c r="N474" s="832"/>
      <c r="O474" s="871"/>
      <c r="P474" s="872"/>
      <c r="Q474" s="219"/>
      <c r="R474" s="220"/>
      <c r="S474" s="660"/>
      <c r="T474" s="226">
        <v>0</v>
      </c>
      <c r="U474" s="1305">
        <v>0</v>
      </c>
      <c r="V474" s="1375">
        <f t="shared" si="28"/>
        <v>0</v>
      </c>
      <c r="W474" s="220"/>
      <c r="X474" s="684"/>
      <c r="Y474" s="738"/>
      <c r="Z474" s="221"/>
      <c r="AA474" s="221"/>
      <c r="AB474" s="862"/>
      <c r="AC474" s="222"/>
      <c r="AD474" s="1288"/>
      <c r="AE474" s="1300"/>
      <c r="AF474" s="1290"/>
      <c r="AG474" s="1291"/>
      <c r="AH474" s="232"/>
      <c r="AI474" s="224"/>
      <c r="AJ474" s="368"/>
      <c r="AK474" s="225"/>
      <c r="AL474" s="226">
        <v>0</v>
      </c>
      <c r="AM474" s="1326">
        <v>0</v>
      </c>
      <c r="AN474" s="1376">
        <f t="shared" si="29"/>
        <v>0</v>
      </c>
      <c r="AO474" s="733"/>
      <c r="AP474" s="586"/>
      <c r="AQ474" s="1249"/>
      <c r="AR474" s="1427"/>
      <c r="AS474" s="1428"/>
      <c r="AT474" s="1429"/>
      <c r="AU474" s="227"/>
      <c r="AV474" s="1430"/>
      <c r="AW474" s="1431"/>
      <c r="AX474" s="1432"/>
      <c r="AY474" s="235"/>
      <c r="AZ474" s="236"/>
      <c r="BA474" s="230"/>
      <c r="BB474" s="231"/>
      <c r="BC474" s="659"/>
      <c r="BD474" s="230"/>
      <c r="BE474" s="231"/>
      <c r="BF474" s="573"/>
      <c r="BG474" s="651"/>
      <c r="BH474" s="573"/>
      <c r="BI474" s="651"/>
      <c r="BJ474" s="573"/>
      <c r="BK474" s="651"/>
      <c r="BL474" s="573"/>
      <c r="BM474" s="651"/>
      <c r="BN474" s="638"/>
      <c r="BO474" s="670"/>
      <c r="BP474" s="675"/>
      <c r="BQ474" s="675"/>
      <c r="BR474" s="675"/>
      <c r="BS474" s="675"/>
      <c r="BT474" s="675"/>
      <c r="BU474" s="676"/>
      <c r="BV474" s="1377">
        <f t="shared" si="30"/>
        <v>0</v>
      </c>
    </row>
    <row r="475" spans="3:74" s="1092" customFormat="1" ht="36" customHeight="1">
      <c r="C475" s="1091"/>
      <c r="D475" s="233"/>
      <c r="E475" s="216"/>
      <c r="F475" s="1331"/>
      <c r="G475" s="217"/>
      <c r="H475" s="218"/>
      <c r="I475" s="736"/>
      <c r="J475" s="737"/>
      <c r="K475" s="1297"/>
      <c r="L475" s="1273"/>
      <c r="M475" s="1276"/>
      <c r="N475" s="832"/>
      <c r="O475" s="871"/>
      <c r="P475" s="872"/>
      <c r="Q475" s="219"/>
      <c r="R475" s="220"/>
      <c r="S475" s="660"/>
      <c r="T475" s="226">
        <v>0</v>
      </c>
      <c r="U475" s="1305">
        <v>0</v>
      </c>
      <c r="V475" s="1375">
        <f t="shared" si="28"/>
        <v>0</v>
      </c>
      <c r="W475" s="220"/>
      <c r="X475" s="684"/>
      <c r="Y475" s="738"/>
      <c r="Z475" s="221"/>
      <c r="AA475" s="221"/>
      <c r="AB475" s="862"/>
      <c r="AC475" s="222"/>
      <c r="AD475" s="1288"/>
      <c r="AE475" s="1300"/>
      <c r="AF475" s="1290"/>
      <c r="AG475" s="1291"/>
      <c r="AH475" s="232"/>
      <c r="AI475" s="224"/>
      <c r="AJ475" s="368"/>
      <c r="AK475" s="225"/>
      <c r="AL475" s="226">
        <v>0</v>
      </c>
      <c r="AM475" s="1326">
        <v>0</v>
      </c>
      <c r="AN475" s="1376">
        <f t="shared" si="29"/>
        <v>0</v>
      </c>
      <c r="AO475" s="733"/>
      <c r="AP475" s="586"/>
      <c r="AQ475" s="1249"/>
      <c r="AR475" s="1427"/>
      <c r="AS475" s="1428"/>
      <c r="AT475" s="1429"/>
      <c r="AU475" s="227"/>
      <c r="AV475" s="1430"/>
      <c r="AW475" s="1431"/>
      <c r="AX475" s="1432"/>
      <c r="AY475" s="235"/>
      <c r="AZ475" s="236"/>
      <c r="BA475" s="230"/>
      <c r="BB475" s="231"/>
      <c r="BC475" s="659"/>
      <c r="BD475" s="230"/>
      <c r="BE475" s="231"/>
      <c r="BF475" s="573"/>
      <c r="BG475" s="651"/>
      <c r="BH475" s="573"/>
      <c r="BI475" s="651"/>
      <c r="BJ475" s="573"/>
      <c r="BK475" s="651"/>
      <c r="BL475" s="573"/>
      <c r="BM475" s="651"/>
      <c r="BN475" s="638"/>
      <c r="BO475" s="670"/>
      <c r="BP475" s="675"/>
      <c r="BQ475" s="675"/>
      <c r="BR475" s="675"/>
      <c r="BS475" s="675"/>
      <c r="BT475" s="675"/>
      <c r="BU475" s="676"/>
      <c r="BV475" s="1377">
        <f t="shared" si="30"/>
        <v>0</v>
      </c>
    </row>
    <row r="476" spans="3:74" s="1092" customFormat="1" ht="36" customHeight="1">
      <c r="C476" s="1091"/>
      <c r="D476" s="233"/>
      <c r="E476" s="216"/>
      <c r="F476" s="1331"/>
      <c r="G476" s="217"/>
      <c r="H476" s="218"/>
      <c r="I476" s="736"/>
      <c r="J476" s="737"/>
      <c r="K476" s="1297"/>
      <c r="L476" s="1273"/>
      <c r="M476" s="1276"/>
      <c r="N476" s="832"/>
      <c r="O476" s="871"/>
      <c r="P476" s="872"/>
      <c r="Q476" s="219"/>
      <c r="R476" s="220"/>
      <c r="S476" s="660"/>
      <c r="T476" s="226">
        <v>0</v>
      </c>
      <c r="U476" s="1305">
        <v>0</v>
      </c>
      <c r="V476" s="1375">
        <f t="shared" si="28"/>
        <v>0</v>
      </c>
      <c r="W476" s="220"/>
      <c r="X476" s="684"/>
      <c r="Y476" s="738"/>
      <c r="Z476" s="221"/>
      <c r="AA476" s="221"/>
      <c r="AB476" s="862"/>
      <c r="AC476" s="222"/>
      <c r="AD476" s="1288"/>
      <c r="AE476" s="1300"/>
      <c r="AF476" s="1290"/>
      <c r="AG476" s="1291"/>
      <c r="AH476" s="232"/>
      <c r="AI476" s="224"/>
      <c r="AJ476" s="368"/>
      <c r="AK476" s="225"/>
      <c r="AL476" s="226">
        <v>0</v>
      </c>
      <c r="AM476" s="1326">
        <v>0</v>
      </c>
      <c r="AN476" s="1376">
        <f t="shared" si="29"/>
        <v>0</v>
      </c>
      <c r="AO476" s="733"/>
      <c r="AP476" s="586"/>
      <c r="AQ476" s="1249"/>
      <c r="AR476" s="1427"/>
      <c r="AS476" s="1428"/>
      <c r="AT476" s="1429"/>
      <c r="AU476" s="227"/>
      <c r="AV476" s="1430"/>
      <c r="AW476" s="1431"/>
      <c r="AX476" s="1432"/>
      <c r="AY476" s="235"/>
      <c r="AZ476" s="236"/>
      <c r="BA476" s="230"/>
      <c r="BB476" s="231"/>
      <c r="BC476" s="659"/>
      <c r="BD476" s="230"/>
      <c r="BE476" s="231"/>
      <c r="BF476" s="573"/>
      <c r="BG476" s="651"/>
      <c r="BH476" s="573"/>
      <c r="BI476" s="651"/>
      <c r="BJ476" s="573"/>
      <c r="BK476" s="651"/>
      <c r="BL476" s="573"/>
      <c r="BM476" s="651"/>
      <c r="BN476" s="638"/>
      <c r="BO476" s="670"/>
      <c r="BP476" s="675"/>
      <c r="BQ476" s="675"/>
      <c r="BR476" s="675"/>
      <c r="BS476" s="675"/>
      <c r="BT476" s="675"/>
      <c r="BU476" s="676"/>
      <c r="BV476" s="1377">
        <f t="shared" si="30"/>
        <v>0</v>
      </c>
    </row>
    <row r="477" spans="3:74" s="1092" customFormat="1" ht="36" customHeight="1">
      <c r="C477" s="1091"/>
      <c r="D477" s="233"/>
      <c r="E477" s="216"/>
      <c r="F477" s="1331"/>
      <c r="G477" s="217"/>
      <c r="H477" s="218"/>
      <c r="I477" s="736"/>
      <c r="J477" s="737"/>
      <c r="K477" s="1297"/>
      <c r="L477" s="1273"/>
      <c r="M477" s="1276"/>
      <c r="N477" s="832"/>
      <c r="O477" s="871"/>
      <c r="P477" s="872"/>
      <c r="Q477" s="219"/>
      <c r="R477" s="220"/>
      <c r="S477" s="660"/>
      <c r="T477" s="226">
        <v>0</v>
      </c>
      <c r="U477" s="1305">
        <v>0</v>
      </c>
      <c r="V477" s="1375">
        <f t="shared" si="28"/>
        <v>0</v>
      </c>
      <c r="W477" s="220"/>
      <c r="X477" s="684"/>
      <c r="Y477" s="738"/>
      <c r="Z477" s="221"/>
      <c r="AA477" s="221"/>
      <c r="AB477" s="862"/>
      <c r="AC477" s="222"/>
      <c r="AD477" s="1288"/>
      <c r="AE477" s="1300"/>
      <c r="AF477" s="1290"/>
      <c r="AG477" s="1291"/>
      <c r="AH477" s="232"/>
      <c r="AI477" s="224"/>
      <c r="AJ477" s="368"/>
      <c r="AK477" s="225"/>
      <c r="AL477" s="226">
        <v>0</v>
      </c>
      <c r="AM477" s="1326">
        <v>0</v>
      </c>
      <c r="AN477" s="1376">
        <f t="shared" si="29"/>
        <v>0</v>
      </c>
      <c r="AO477" s="733"/>
      <c r="AP477" s="586"/>
      <c r="AQ477" s="1249"/>
      <c r="AR477" s="1427"/>
      <c r="AS477" s="1428"/>
      <c r="AT477" s="1429"/>
      <c r="AU477" s="227"/>
      <c r="AV477" s="1430"/>
      <c r="AW477" s="1431"/>
      <c r="AX477" s="1432"/>
      <c r="AY477" s="235"/>
      <c r="AZ477" s="236"/>
      <c r="BA477" s="230"/>
      <c r="BB477" s="231"/>
      <c r="BC477" s="659"/>
      <c r="BD477" s="230"/>
      <c r="BE477" s="231"/>
      <c r="BF477" s="573"/>
      <c r="BG477" s="651"/>
      <c r="BH477" s="573"/>
      <c r="BI477" s="651"/>
      <c r="BJ477" s="573"/>
      <c r="BK477" s="651"/>
      <c r="BL477" s="573"/>
      <c r="BM477" s="651"/>
      <c r="BN477" s="638"/>
      <c r="BO477" s="670"/>
      <c r="BP477" s="675"/>
      <c r="BQ477" s="675"/>
      <c r="BR477" s="675"/>
      <c r="BS477" s="675"/>
      <c r="BT477" s="675"/>
      <c r="BU477" s="676"/>
      <c r="BV477" s="1377">
        <f t="shared" si="30"/>
        <v>0</v>
      </c>
    </row>
    <row r="478" spans="3:74" s="1092" customFormat="1" ht="36" customHeight="1">
      <c r="C478" s="1091"/>
      <c r="D478" s="233"/>
      <c r="E478" s="216"/>
      <c r="F478" s="1331"/>
      <c r="G478" s="217"/>
      <c r="H478" s="218"/>
      <c r="I478" s="736"/>
      <c r="J478" s="737"/>
      <c r="K478" s="1297"/>
      <c r="L478" s="1273"/>
      <c r="M478" s="1276"/>
      <c r="N478" s="832"/>
      <c r="O478" s="871"/>
      <c r="P478" s="872"/>
      <c r="Q478" s="219"/>
      <c r="R478" s="220"/>
      <c r="S478" s="660"/>
      <c r="T478" s="226">
        <v>0</v>
      </c>
      <c r="U478" s="1305">
        <v>0</v>
      </c>
      <c r="V478" s="1375">
        <f t="shared" si="28"/>
        <v>0</v>
      </c>
      <c r="W478" s="220"/>
      <c r="X478" s="684"/>
      <c r="Y478" s="738"/>
      <c r="Z478" s="221"/>
      <c r="AA478" s="221"/>
      <c r="AB478" s="862"/>
      <c r="AC478" s="222"/>
      <c r="AD478" s="1288"/>
      <c r="AE478" s="1300"/>
      <c r="AF478" s="1290"/>
      <c r="AG478" s="1291"/>
      <c r="AH478" s="232"/>
      <c r="AI478" s="224"/>
      <c r="AJ478" s="368"/>
      <c r="AK478" s="225"/>
      <c r="AL478" s="226">
        <v>0</v>
      </c>
      <c r="AM478" s="1326">
        <v>0</v>
      </c>
      <c r="AN478" s="1376">
        <f t="shared" si="29"/>
        <v>0</v>
      </c>
      <c r="AO478" s="733"/>
      <c r="AP478" s="586"/>
      <c r="AQ478" s="1249"/>
      <c r="AR478" s="1427"/>
      <c r="AS478" s="1428"/>
      <c r="AT478" s="1429"/>
      <c r="AU478" s="227"/>
      <c r="AV478" s="1430"/>
      <c r="AW478" s="1431"/>
      <c r="AX478" s="1432"/>
      <c r="AY478" s="235"/>
      <c r="AZ478" s="236"/>
      <c r="BA478" s="230"/>
      <c r="BB478" s="231"/>
      <c r="BC478" s="659"/>
      <c r="BD478" s="230"/>
      <c r="BE478" s="231"/>
      <c r="BF478" s="573"/>
      <c r="BG478" s="651"/>
      <c r="BH478" s="573"/>
      <c r="BI478" s="651"/>
      <c r="BJ478" s="573"/>
      <c r="BK478" s="651"/>
      <c r="BL478" s="573"/>
      <c r="BM478" s="651"/>
      <c r="BN478" s="638"/>
      <c r="BO478" s="670"/>
      <c r="BP478" s="675"/>
      <c r="BQ478" s="675"/>
      <c r="BR478" s="675"/>
      <c r="BS478" s="675"/>
      <c r="BT478" s="675"/>
      <c r="BU478" s="676"/>
      <c r="BV478" s="1377">
        <f t="shared" si="30"/>
        <v>0</v>
      </c>
    </row>
    <row r="479" spans="3:74" s="1092" customFormat="1" ht="36" customHeight="1">
      <c r="C479" s="1091"/>
      <c r="D479" s="233"/>
      <c r="E479" s="216"/>
      <c r="F479" s="1331"/>
      <c r="G479" s="217"/>
      <c r="H479" s="218"/>
      <c r="I479" s="736"/>
      <c r="J479" s="737"/>
      <c r="K479" s="1297"/>
      <c r="L479" s="1273"/>
      <c r="M479" s="1276"/>
      <c r="N479" s="832"/>
      <c r="O479" s="871"/>
      <c r="P479" s="872"/>
      <c r="Q479" s="219"/>
      <c r="R479" s="220"/>
      <c r="S479" s="660"/>
      <c r="T479" s="226">
        <v>0</v>
      </c>
      <c r="U479" s="1305">
        <v>0</v>
      </c>
      <c r="V479" s="1375">
        <f t="shared" si="28"/>
        <v>0</v>
      </c>
      <c r="W479" s="220"/>
      <c r="X479" s="684"/>
      <c r="Y479" s="738"/>
      <c r="Z479" s="221"/>
      <c r="AA479" s="221"/>
      <c r="AB479" s="862"/>
      <c r="AC479" s="222"/>
      <c r="AD479" s="1288"/>
      <c r="AE479" s="1300"/>
      <c r="AF479" s="1290"/>
      <c r="AG479" s="1291"/>
      <c r="AH479" s="232"/>
      <c r="AI479" s="224"/>
      <c r="AJ479" s="368"/>
      <c r="AK479" s="225"/>
      <c r="AL479" s="226">
        <v>0</v>
      </c>
      <c r="AM479" s="1326">
        <v>0</v>
      </c>
      <c r="AN479" s="1376">
        <f t="shared" si="29"/>
        <v>0</v>
      </c>
      <c r="AO479" s="733"/>
      <c r="AP479" s="586"/>
      <c r="AQ479" s="1249"/>
      <c r="AR479" s="1427"/>
      <c r="AS479" s="1428"/>
      <c r="AT479" s="1429"/>
      <c r="AU479" s="227"/>
      <c r="AV479" s="1430"/>
      <c r="AW479" s="1431"/>
      <c r="AX479" s="1432"/>
      <c r="AY479" s="235"/>
      <c r="AZ479" s="236"/>
      <c r="BA479" s="230"/>
      <c r="BB479" s="231"/>
      <c r="BC479" s="659"/>
      <c r="BD479" s="230"/>
      <c r="BE479" s="231"/>
      <c r="BF479" s="573"/>
      <c r="BG479" s="651"/>
      <c r="BH479" s="573"/>
      <c r="BI479" s="651"/>
      <c r="BJ479" s="573"/>
      <c r="BK479" s="651"/>
      <c r="BL479" s="573"/>
      <c r="BM479" s="651"/>
      <c r="BN479" s="638"/>
      <c r="BO479" s="670"/>
      <c r="BP479" s="675"/>
      <c r="BQ479" s="675"/>
      <c r="BR479" s="675"/>
      <c r="BS479" s="675"/>
      <c r="BT479" s="675"/>
      <c r="BU479" s="676"/>
      <c r="BV479" s="1377">
        <f t="shared" si="30"/>
        <v>0</v>
      </c>
    </row>
    <row r="480" spans="3:74" s="1092" customFormat="1" ht="36" customHeight="1">
      <c r="C480" s="1091"/>
      <c r="D480" s="233"/>
      <c r="E480" s="216"/>
      <c r="F480" s="1331"/>
      <c r="G480" s="217"/>
      <c r="H480" s="218"/>
      <c r="I480" s="736"/>
      <c r="J480" s="737"/>
      <c r="K480" s="1297"/>
      <c r="L480" s="1273"/>
      <c r="M480" s="1276"/>
      <c r="N480" s="832"/>
      <c r="O480" s="871"/>
      <c r="P480" s="872"/>
      <c r="Q480" s="219"/>
      <c r="R480" s="220"/>
      <c r="S480" s="660"/>
      <c r="T480" s="226">
        <v>0</v>
      </c>
      <c r="U480" s="1305">
        <v>0</v>
      </c>
      <c r="V480" s="1375">
        <f t="shared" si="28"/>
        <v>0</v>
      </c>
      <c r="W480" s="220"/>
      <c r="X480" s="684"/>
      <c r="Y480" s="738"/>
      <c r="Z480" s="221"/>
      <c r="AA480" s="221"/>
      <c r="AB480" s="862"/>
      <c r="AC480" s="222"/>
      <c r="AD480" s="1288"/>
      <c r="AE480" s="1300"/>
      <c r="AF480" s="1290"/>
      <c r="AG480" s="1291"/>
      <c r="AH480" s="232"/>
      <c r="AI480" s="224"/>
      <c r="AJ480" s="368"/>
      <c r="AK480" s="225"/>
      <c r="AL480" s="226">
        <v>0</v>
      </c>
      <c r="AM480" s="1326">
        <v>0</v>
      </c>
      <c r="AN480" s="1376">
        <f t="shared" si="29"/>
        <v>0</v>
      </c>
      <c r="AO480" s="733"/>
      <c r="AP480" s="586"/>
      <c r="AQ480" s="1249"/>
      <c r="AR480" s="1427"/>
      <c r="AS480" s="1428"/>
      <c r="AT480" s="1429"/>
      <c r="AU480" s="227"/>
      <c r="AV480" s="1430"/>
      <c r="AW480" s="1431"/>
      <c r="AX480" s="1432"/>
      <c r="AY480" s="235"/>
      <c r="AZ480" s="236"/>
      <c r="BA480" s="230"/>
      <c r="BB480" s="231"/>
      <c r="BC480" s="659"/>
      <c r="BD480" s="230"/>
      <c r="BE480" s="231"/>
      <c r="BF480" s="573"/>
      <c r="BG480" s="651"/>
      <c r="BH480" s="573"/>
      <c r="BI480" s="651"/>
      <c r="BJ480" s="573"/>
      <c r="BK480" s="651"/>
      <c r="BL480" s="573"/>
      <c r="BM480" s="651"/>
      <c r="BN480" s="638"/>
      <c r="BO480" s="670"/>
      <c r="BP480" s="675"/>
      <c r="BQ480" s="675"/>
      <c r="BR480" s="675"/>
      <c r="BS480" s="675"/>
      <c r="BT480" s="675"/>
      <c r="BU480" s="676"/>
      <c r="BV480" s="1377">
        <f t="shared" si="30"/>
        <v>0</v>
      </c>
    </row>
    <row r="481" spans="3:74" s="1092" customFormat="1" ht="36" customHeight="1">
      <c r="C481" s="1091"/>
      <c r="D481" s="233"/>
      <c r="E481" s="216"/>
      <c r="F481" s="1331"/>
      <c r="G481" s="217"/>
      <c r="H481" s="218"/>
      <c r="I481" s="736"/>
      <c r="J481" s="737"/>
      <c r="K481" s="1297"/>
      <c r="L481" s="1273"/>
      <c r="M481" s="1276"/>
      <c r="N481" s="832"/>
      <c r="O481" s="871"/>
      <c r="P481" s="872"/>
      <c r="Q481" s="219"/>
      <c r="R481" s="220"/>
      <c r="S481" s="660"/>
      <c r="T481" s="226">
        <v>0</v>
      </c>
      <c r="U481" s="1305">
        <v>0</v>
      </c>
      <c r="V481" s="1375">
        <f t="shared" si="28"/>
        <v>0</v>
      </c>
      <c r="W481" s="220"/>
      <c r="X481" s="684"/>
      <c r="Y481" s="738"/>
      <c r="Z481" s="221"/>
      <c r="AA481" s="221"/>
      <c r="AB481" s="862"/>
      <c r="AC481" s="222"/>
      <c r="AD481" s="1288"/>
      <c r="AE481" s="1300"/>
      <c r="AF481" s="1290"/>
      <c r="AG481" s="1291"/>
      <c r="AH481" s="232"/>
      <c r="AI481" s="224"/>
      <c r="AJ481" s="368"/>
      <c r="AK481" s="225"/>
      <c r="AL481" s="226">
        <v>0</v>
      </c>
      <c r="AM481" s="1326">
        <v>0</v>
      </c>
      <c r="AN481" s="1376">
        <f t="shared" si="29"/>
        <v>0</v>
      </c>
      <c r="AO481" s="733"/>
      <c r="AP481" s="586"/>
      <c r="AQ481" s="1249"/>
      <c r="AR481" s="1427"/>
      <c r="AS481" s="1428"/>
      <c r="AT481" s="1429"/>
      <c r="AU481" s="227"/>
      <c r="AV481" s="1430"/>
      <c r="AW481" s="1431"/>
      <c r="AX481" s="1432"/>
      <c r="AY481" s="235"/>
      <c r="AZ481" s="236"/>
      <c r="BA481" s="230"/>
      <c r="BB481" s="231"/>
      <c r="BC481" s="659"/>
      <c r="BD481" s="230"/>
      <c r="BE481" s="231"/>
      <c r="BF481" s="573"/>
      <c r="BG481" s="651"/>
      <c r="BH481" s="573"/>
      <c r="BI481" s="651"/>
      <c r="BJ481" s="573"/>
      <c r="BK481" s="651"/>
      <c r="BL481" s="573"/>
      <c r="BM481" s="651"/>
      <c r="BN481" s="638"/>
      <c r="BO481" s="670"/>
      <c r="BP481" s="675"/>
      <c r="BQ481" s="675"/>
      <c r="BR481" s="675"/>
      <c r="BS481" s="675"/>
      <c r="BT481" s="675"/>
      <c r="BU481" s="676"/>
      <c r="BV481" s="1377">
        <f t="shared" si="30"/>
        <v>0</v>
      </c>
    </row>
    <row r="482" spans="3:74" s="1092" customFormat="1" ht="36" customHeight="1">
      <c r="C482" s="1091"/>
      <c r="D482" s="233"/>
      <c r="E482" s="216"/>
      <c r="F482" s="1331"/>
      <c r="G482" s="217"/>
      <c r="H482" s="218"/>
      <c r="I482" s="736"/>
      <c r="J482" s="737"/>
      <c r="K482" s="1297"/>
      <c r="L482" s="1273"/>
      <c r="M482" s="1276"/>
      <c r="N482" s="832"/>
      <c r="O482" s="871"/>
      <c r="P482" s="872"/>
      <c r="Q482" s="219"/>
      <c r="R482" s="220"/>
      <c r="S482" s="660"/>
      <c r="T482" s="226">
        <v>0</v>
      </c>
      <c r="U482" s="1305">
        <v>0</v>
      </c>
      <c r="V482" s="1375">
        <f t="shared" si="28"/>
        <v>0</v>
      </c>
      <c r="W482" s="220"/>
      <c r="X482" s="684"/>
      <c r="Y482" s="738"/>
      <c r="Z482" s="221"/>
      <c r="AA482" s="221"/>
      <c r="AB482" s="862"/>
      <c r="AC482" s="222"/>
      <c r="AD482" s="1288"/>
      <c r="AE482" s="1300"/>
      <c r="AF482" s="1290"/>
      <c r="AG482" s="1291"/>
      <c r="AH482" s="232"/>
      <c r="AI482" s="224"/>
      <c r="AJ482" s="368"/>
      <c r="AK482" s="225"/>
      <c r="AL482" s="226">
        <v>0</v>
      </c>
      <c r="AM482" s="1326">
        <v>0</v>
      </c>
      <c r="AN482" s="1376">
        <f t="shared" si="29"/>
        <v>0</v>
      </c>
      <c r="AO482" s="733"/>
      <c r="AP482" s="586"/>
      <c r="AQ482" s="1249"/>
      <c r="AR482" s="1427"/>
      <c r="AS482" s="1428"/>
      <c r="AT482" s="1429"/>
      <c r="AU482" s="227"/>
      <c r="AV482" s="1430"/>
      <c r="AW482" s="1431"/>
      <c r="AX482" s="1432"/>
      <c r="AY482" s="235"/>
      <c r="AZ482" s="236"/>
      <c r="BA482" s="230"/>
      <c r="BB482" s="231"/>
      <c r="BC482" s="659"/>
      <c r="BD482" s="230"/>
      <c r="BE482" s="231"/>
      <c r="BF482" s="573"/>
      <c r="BG482" s="651"/>
      <c r="BH482" s="573"/>
      <c r="BI482" s="651"/>
      <c r="BJ482" s="573"/>
      <c r="BK482" s="651"/>
      <c r="BL482" s="573"/>
      <c r="BM482" s="651"/>
      <c r="BN482" s="638"/>
      <c r="BO482" s="670"/>
      <c r="BP482" s="675"/>
      <c r="BQ482" s="675"/>
      <c r="BR482" s="675"/>
      <c r="BS482" s="675"/>
      <c r="BT482" s="675"/>
      <c r="BU482" s="676"/>
      <c r="BV482" s="1377">
        <f t="shared" si="30"/>
        <v>0</v>
      </c>
    </row>
    <row r="483" spans="3:74" s="1092" customFormat="1" ht="36" customHeight="1">
      <c r="C483" s="1091"/>
      <c r="D483" s="233"/>
      <c r="E483" s="216"/>
      <c r="F483" s="1331"/>
      <c r="G483" s="217"/>
      <c r="H483" s="218"/>
      <c r="I483" s="736"/>
      <c r="J483" s="737"/>
      <c r="K483" s="1297"/>
      <c r="L483" s="1273"/>
      <c r="M483" s="1276"/>
      <c r="N483" s="832"/>
      <c r="O483" s="871"/>
      <c r="P483" s="872"/>
      <c r="Q483" s="219"/>
      <c r="R483" s="220"/>
      <c r="S483" s="660"/>
      <c r="T483" s="226">
        <v>0</v>
      </c>
      <c r="U483" s="1305">
        <v>0</v>
      </c>
      <c r="V483" s="1375">
        <f t="shared" si="28"/>
        <v>0</v>
      </c>
      <c r="W483" s="220"/>
      <c r="X483" s="684"/>
      <c r="Y483" s="738"/>
      <c r="Z483" s="221"/>
      <c r="AA483" s="221"/>
      <c r="AB483" s="862"/>
      <c r="AC483" s="222"/>
      <c r="AD483" s="1288"/>
      <c r="AE483" s="1300"/>
      <c r="AF483" s="1290"/>
      <c r="AG483" s="1291"/>
      <c r="AH483" s="232"/>
      <c r="AI483" s="224"/>
      <c r="AJ483" s="368"/>
      <c r="AK483" s="225"/>
      <c r="AL483" s="226">
        <v>0</v>
      </c>
      <c r="AM483" s="1326">
        <v>0</v>
      </c>
      <c r="AN483" s="1376">
        <f t="shared" si="29"/>
        <v>0</v>
      </c>
      <c r="AO483" s="733"/>
      <c r="AP483" s="586"/>
      <c r="AQ483" s="1249"/>
      <c r="AR483" s="1427"/>
      <c r="AS483" s="1428"/>
      <c r="AT483" s="1429"/>
      <c r="AU483" s="227"/>
      <c r="AV483" s="1430"/>
      <c r="AW483" s="1431"/>
      <c r="AX483" s="1432"/>
      <c r="AY483" s="235"/>
      <c r="AZ483" s="236"/>
      <c r="BA483" s="230"/>
      <c r="BB483" s="231"/>
      <c r="BC483" s="659"/>
      <c r="BD483" s="230"/>
      <c r="BE483" s="231"/>
      <c r="BF483" s="573"/>
      <c r="BG483" s="651"/>
      <c r="BH483" s="573"/>
      <c r="BI483" s="651"/>
      <c r="BJ483" s="573"/>
      <c r="BK483" s="651"/>
      <c r="BL483" s="573"/>
      <c r="BM483" s="651"/>
      <c r="BN483" s="638"/>
      <c r="BO483" s="670"/>
      <c r="BP483" s="675"/>
      <c r="BQ483" s="675"/>
      <c r="BR483" s="675"/>
      <c r="BS483" s="675"/>
      <c r="BT483" s="675"/>
      <c r="BU483" s="676"/>
      <c r="BV483" s="1377">
        <f t="shared" si="30"/>
        <v>0</v>
      </c>
    </row>
    <row r="484" spans="3:74" s="1092" customFormat="1" ht="36" customHeight="1">
      <c r="C484" s="1091"/>
      <c r="D484" s="233"/>
      <c r="E484" s="216"/>
      <c r="F484" s="1331"/>
      <c r="G484" s="217"/>
      <c r="H484" s="218"/>
      <c r="I484" s="736"/>
      <c r="J484" s="737"/>
      <c r="K484" s="1297"/>
      <c r="L484" s="1273"/>
      <c r="M484" s="1276"/>
      <c r="N484" s="832"/>
      <c r="O484" s="871"/>
      <c r="P484" s="872"/>
      <c r="Q484" s="219"/>
      <c r="R484" s="220"/>
      <c r="S484" s="660"/>
      <c r="T484" s="226">
        <v>0</v>
      </c>
      <c r="U484" s="1305">
        <v>0</v>
      </c>
      <c r="V484" s="1375">
        <f t="shared" si="28"/>
        <v>0</v>
      </c>
      <c r="W484" s="220"/>
      <c r="X484" s="684"/>
      <c r="Y484" s="738"/>
      <c r="Z484" s="221"/>
      <c r="AA484" s="221"/>
      <c r="AB484" s="862"/>
      <c r="AC484" s="222"/>
      <c r="AD484" s="1288"/>
      <c r="AE484" s="1300"/>
      <c r="AF484" s="1290"/>
      <c r="AG484" s="1291"/>
      <c r="AH484" s="232"/>
      <c r="AI484" s="224"/>
      <c r="AJ484" s="368"/>
      <c r="AK484" s="225"/>
      <c r="AL484" s="226">
        <v>0</v>
      </c>
      <c r="AM484" s="1326">
        <v>0</v>
      </c>
      <c r="AN484" s="1376">
        <f t="shared" si="29"/>
        <v>0</v>
      </c>
      <c r="AO484" s="733"/>
      <c r="AP484" s="586"/>
      <c r="AQ484" s="1249"/>
      <c r="AR484" s="1427"/>
      <c r="AS484" s="1428"/>
      <c r="AT484" s="1429"/>
      <c r="AU484" s="227"/>
      <c r="AV484" s="1430"/>
      <c r="AW484" s="1431"/>
      <c r="AX484" s="1432"/>
      <c r="AY484" s="235"/>
      <c r="AZ484" s="236"/>
      <c r="BA484" s="230"/>
      <c r="BB484" s="231"/>
      <c r="BC484" s="659"/>
      <c r="BD484" s="230"/>
      <c r="BE484" s="231"/>
      <c r="BF484" s="573"/>
      <c r="BG484" s="651"/>
      <c r="BH484" s="573"/>
      <c r="BI484" s="651"/>
      <c r="BJ484" s="573"/>
      <c r="BK484" s="651"/>
      <c r="BL484" s="573"/>
      <c r="BM484" s="651"/>
      <c r="BN484" s="638"/>
      <c r="BO484" s="670"/>
      <c r="BP484" s="675"/>
      <c r="BQ484" s="675"/>
      <c r="BR484" s="675"/>
      <c r="BS484" s="675"/>
      <c r="BT484" s="675"/>
      <c r="BU484" s="676"/>
      <c r="BV484" s="1377">
        <f t="shared" si="30"/>
        <v>0</v>
      </c>
    </row>
    <row r="485" spans="3:74" s="1092" customFormat="1" ht="36" customHeight="1">
      <c r="C485" s="1091"/>
      <c r="D485" s="233"/>
      <c r="E485" s="216"/>
      <c r="F485" s="1331"/>
      <c r="G485" s="217"/>
      <c r="H485" s="218"/>
      <c r="I485" s="736"/>
      <c r="J485" s="737"/>
      <c r="K485" s="1297"/>
      <c r="L485" s="1273"/>
      <c r="M485" s="1276"/>
      <c r="N485" s="832"/>
      <c r="O485" s="871"/>
      <c r="P485" s="872"/>
      <c r="Q485" s="219"/>
      <c r="R485" s="220"/>
      <c r="S485" s="660"/>
      <c r="T485" s="226">
        <v>0</v>
      </c>
      <c r="U485" s="1305">
        <v>0</v>
      </c>
      <c r="V485" s="1375">
        <f t="shared" si="28"/>
        <v>0</v>
      </c>
      <c r="W485" s="220"/>
      <c r="X485" s="684"/>
      <c r="Y485" s="738"/>
      <c r="Z485" s="221"/>
      <c r="AA485" s="221"/>
      <c r="AB485" s="862"/>
      <c r="AC485" s="222"/>
      <c r="AD485" s="1288"/>
      <c r="AE485" s="1300"/>
      <c r="AF485" s="1290"/>
      <c r="AG485" s="1291"/>
      <c r="AH485" s="232"/>
      <c r="AI485" s="224"/>
      <c r="AJ485" s="368"/>
      <c r="AK485" s="225"/>
      <c r="AL485" s="226">
        <v>0</v>
      </c>
      <c r="AM485" s="1326">
        <v>0</v>
      </c>
      <c r="AN485" s="1376">
        <f t="shared" si="29"/>
        <v>0</v>
      </c>
      <c r="AO485" s="733"/>
      <c r="AP485" s="586"/>
      <c r="AQ485" s="1249"/>
      <c r="AR485" s="1427"/>
      <c r="AS485" s="1428"/>
      <c r="AT485" s="1429"/>
      <c r="AU485" s="227"/>
      <c r="AV485" s="1430"/>
      <c r="AW485" s="1431"/>
      <c r="AX485" s="1432"/>
      <c r="AY485" s="235"/>
      <c r="AZ485" s="236"/>
      <c r="BA485" s="230"/>
      <c r="BB485" s="231"/>
      <c r="BC485" s="659"/>
      <c r="BD485" s="230"/>
      <c r="BE485" s="231"/>
      <c r="BF485" s="573"/>
      <c r="BG485" s="651"/>
      <c r="BH485" s="573"/>
      <c r="BI485" s="651"/>
      <c r="BJ485" s="573"/>
      <c r="BK485" s="651"/>
      <c r="BL485" s="573"/>
      <c r="BM485" s="651"/>
      <c r="BN485" s="638"/>
      <c r="BO485" s="670"/>
      <c r="BP485" s="675"/>
      <c r="BQ485" s="675"/>
      <c r="BR485" s="675"/>
      <c r="BS485" s="675"/>
      <c r="BT485" s="675"/>
      <c r="BU485" s="676"/>
      <c r="BV485" s="1377">
        <f t="shared" si="30"/>
        <v>0</v>
      </c>
    </row>
    <row r="486" spans="3:74" s="1092" customFormat="1" ht="36" customHeight="1">
      <c r="C486" s="1091"/>
      <c r="D486" s="233"/>
      <c r="E486" s="216"/>
      <c r="F486" s="1331"/>
      <c r="G486" s="217"/>
      <c r="H486" s="218"/>
      <c r="I486" s="736"/>
      <c r="J486" s="737"/>
      <c r="K486" s="1297"/>
      <c r="L486" s="1273"/>
      <c r="M486" s="1276"/>
      <c r="N486" s="832"/>
      <c r="O486" s="871"/>
      <c r="P486" s="872"/>
      <c r="Q486" s="219"/>
      <c r="R486" s="220"/>
      <c r="S486" s="660"/>
      <c r="T486" s="226">
        <v>0</v>
      </c>
      <c r="U486" s="1305">
        <v>0</v>
      </c>
      <c r="V486" s="1375">
        <f t="shared" si="28"/>
        <v>0</v>
      </c>
      <c r="W486" s="220"/>
      <c r="X486" s="684"/>
      <c r="Y486" s="738"/>
      <c r="Z486" s="221"/>
      <c r="AA486" s="221"/>
      <c r="AB486" s="862"/>
      <c r="AC486" s="222"/>
      <c r="AD486" s="1288"/>
      <c r="AE486" s="1300"/>
      <c r="AF486" s="1290"/>
      <c r="AG486" s="1291"/>
      <c r="AH486" s="232"/>
      <c r="AI486" s="224"/>
      <c r="AJ486" s="368"/>
      <c r="AK486" s="225"/>
      <c r="AL486" s="226">
        <v>0</v>
      </c>
      <c r="AM486" s="1326">
        <v>0</v>
      </c>
      <c r="AN486" s="1376">
        <f t="shared" si="29"/>
        <v>0</v>
      </c>
      <c r="AO486" s="733"/>
      <c r="AP486" s="586"/>
      <c r="AQ486" s="1249"/>
      <c r="AR486" s="1427"/>
      <c r="AS486" s="1428"/>
      <c r="AT486" s="1429"/>
      <c r="AU486" s="227"/>
      <c r="AV486" s="1430"/>
      <c r="AW486" s="1431"/>
      <c r="AX486" s="1432"/>
      <c r="AY486" s="235"/>
      <c r="AZ486" s="236"/>
      <c r="BA486" s="230"/>
      <c r="BB486" s="231"/>
      <c r="BC486" s="659"/>
      <c r="BD486" s="230"/>
      <c r="BE486" s="231"/>
      <c r="BF486" s="573"/>
      <c r="BG486" s="651"/>
      <c r="BH486" s="573"/>
      <c r="BI486" s="651"/>
      <c r="BJ486" s="573"/>
      <c r="BK486" s="651"/>
      <c r="BL486" s="573"/>
      <c r="BM486" s="651"/>
      <c r="BN486" s="638"/>
      <c r="BO486" s="670"/>
      <c r="BP486" s="675"/>
      <c r="BQ486" s="675"/>
      <c r="BR486" s="675"/>
      <c r="BS486" s="675"/>
      <c r="BT486" s="675"/>
      <c r="BU486" s="676"/>
      <c r="BV486" s="1377">
        <f t="shared" si="30"/>
        <v>0</v>
      </c>
    </row>
    <row r="487" spans="3:74" s="1092" customFormat="1" ht="36" customHeight="1">
      <c r="C487" s="1091"/>
      <c r="D487" s="233"/>
      <c r="E487" s="216"/>
      <c r="F487" s="1331"/>
      <c r="G487" s="217"/>
      <c r="H487" s="218"/>
      <c r="I487" s="736"/>
      <c r="J487" s="737"/>
      <c r="K487" s="1297"/>
      <c r="L487" s="1273"/>
      <c r="M487" s="1276"/>
      <c r="N487" s="832"/>
      <c r="O487" s="871"/>
      <c r="P487" s="872"/>
      <c r="Q487" s="219"/>
      <c r="R487" s="220"/>
      <c r="S487" s="660"/>
      <c r="T487" s="226">
        <v>0</v>
      </c>
      <c r="U487" s="1305">
        <v>0</v>
      </c>
      <c r="V487" s="1375">
        <f t="shared" si="28"/>
        <v>0</v>
      </c>
      <c r="W487" s="220"/>
      <c r="X487" s="684"/>
      <c r="Y487" s="738"/>
      <c r="Z487" s="221"/>
      <c r="AA487" s="221"/>
      <c r="AB487" s="862"/>
      <c r="AC487" s="222"/>
      <c r="AD487" s="1288"/>
      <c r="AE487" s="1300"/>
      <c r="AF487" s="1290"/>
      <c r="AG487" s="1291"/>
      <c r="AH487" s="232"/>
      <c r="AI487" s="224"/>
      <c r="AJ487" s="368"/>
      <c r="AK487" s="225"/>
      <c r="AL487" s="226">
        <v>0</v>
      </c>
      <c r="AM487" s="1326">
        <v>0</v>
      </c>
      <c r="AN487" s="1376">
        <f t="shared" si="29"/>
        <v>0</v>
      </c>
      <c r="AO487" s="733"/>
      <c r="AP487" s="586"/>
      <c r="AQ487" s="1249"/>
      <c r="AR487" s="1427"/>
      <c r="AS487" s="1428"/>
      <c r="AT487" s="1429"/>
      <c r="AU487" s="227"/>
      <c r="AV487" s="1430"/>
      <c r="AW487" s="1431"/>
      <c r="AX487" s="1432"/>
      <c r="AY487" s="235"/>
      <c r="AZ487" s="236"/>
      <c r="BA487" s="230"/>
      <c r="BB487" s="231"/>
      <c r="BC487" s="659"/>
      <c r="BD487" s="230"/>
      <c r="BE487" s="231"/>
      <c r="BF487" s="573"/>
      <c r="BG487" s="651"/>
      <c r="BH487" s="573"/>
      <c r="BI487" s="651"/>
      <c r="BJ487" s="573"/>
      <c r="BK487" s="651"/>
      <c r="BL487" s="573"/>
      <c r="BM487" s="651"/>
      <c r="BN487" s="638"/>
      <c r="BO487" s="670"/>
      <c r="BP487" s="675"/>
      <c r="BQ487" s="675"/>
      <c r="BR487" s="675"/>
      <c r="BS487" s="675"/>
      <c r="BT487" s="675"/>
      <c r="BU487" s="676"/>
      <c r="BV487" s="1377">
        <f t="shared" si="30"/>
        <v>0</v>
      </c>
    </row>
    <row r="488" spans="3:74" s="1092" customFormat="1" ht="36" customHeight="1">
      <c r="C488" s="1091"/>
      <c r="D488" s="233"/>
      <c r="E488" s="216"/>
      <c r="F488" s="1331"/>
      <c r="G488" s="217"/>
      <c r="H488" s="218"/>
      <c r="I488" s="736"/>
      <c r="J488" s="737"/>
      <c r="K488" s="1297"/>
      <c r="L488" s="1273"/>
      <c r="M488" s="1276"/>
      <c r="N488" s="832"/>
      <c r="O488" s="871"/>
      <c r="P488" s="872"/>
      <c r="Q488" s="219"/>
      <c r="R488" s="220"/>
      <c r="S488" s="660"/>
      <c r="T488" s="226">
        <v>0</v>
      </c>
      <c r="U488" s="1305">
        <v>0</v>
      </c>
      <c r="V488" s="1375">
        <f t="shared" si="28"/>
        <v>0</v>
      </c>
      <c r="W488" s="220"/>
      <c r="X488" s="684"/>
      <c r="Y488" s="738"/>
      <c r="Z488" s="221"/>
      <c r="AA488" s="221"/>
      <c r="AB488" s="862"/>
      <c r="AC488" s="222"/>
      <c r="AD488" s="1288"/>
      <c r="AE488" s="1300"/>
      <c r="AF488" s="1290"/>
      <c r="AG488" s="1291"/>
      <c r="AH488" s="232"/>
      <c r="AI488" s="224"/>
      <c r="AJ488" s="368"/>
      <c r="AK488" s="225"/>
      <c r="AL488" s="226">
        <v>0</v>
      </c>
      <c r="AM488" s="1326">
        <v>0</v>
      </c>
      <c r="AN488" s="1376">
        <f t="shared" si="29"/>
        <v>0</v>
      </c>
      <c r="AO488" s="733"/>
      <c r="AP488" s="586"/>
      <c r="AQ488" s="1249"/>
      <c r="AR488" s="1427"/>
      <c r="AS488" s="1428"/>
      <c r="AT488" s="1429"/>
      <c r="AU488" s="227"/>
      <c r="AV488" s="1430"/>
      <c r="AW488" s="1431"/>
      <c r="AX488" s="1432"/>
      <c r="AY488" s="235"/>
      <c r="AZ488" s="236"/>
      <c r="BA488" s="230"/>
      <c r="BB488" s="231"/>
      <c r="BC488" s="659"/>
      <c r="BD488" s="230"/>
      <c r="BE488" s="231"/>
      <c r="BF488" s="573"/>
      <c r="BG488" s="651"/>
      <c r="BH488" s="573"/>
      <c r="BI488" s="651"/>
      <c r="BJ488" s="573"/>
      <c r="BK488" s="651"/>
      <c r="BL488" s="573"/>
      <c r="BM488" s="651"/>
      <c r="BN488" s="638"/>
      <c r="BO488" s="670"/>
      <c r="BP488" s="675"/>
      <c r="BQ488" s="675"/>
      <c r="BR488" s="675"/>
      <c r="BS488" s="675"/>
      <c r="BT488" s="675"/>
      <c r="BU488" s="676"/>
      <c r="BV488" s="1377">
        <f t="shared" si="30"/>
        <v>0</v>
      </c>
    </row>
    <row r="489" spans="3:74" s="1092" customFormat="1" ht="36" customHeight="1">
      <c r="C489" s="1091"/>
      <c r="D489" s="233"/>
      <c r="E489" s="216"/>
      <c r="F489" s="1331"/>
      <c r="G489" s="217"/>
      <c r="H489" s="218"/>
      <c r="I489" s="736"/>
      <c r="J489" s="737"/>
      <c r="K489" s="1297"/>
      <c r="L489" s="1273"/>
      <c r="M489" s="1276"/>
      <c r="N489" s="832"/>
      <c r="O489" s="871"/>
      <c r="P489" s="872"/>
      <c r="Q489" s="219"/>
      <c r="R489" s="220"/>
      <c r="S489" s="660"/>
      <c r="T489" s="226">
        <v>0</v>
      </c>
      <c r="U489" s="1305">
        <v>0</v>
      </c>
      <c r="V489" s="1375">
        <f t="shared" si="28"/>
        <v>0</v>
      </c>
      <c r="W489" s="220"/>
      <c r="X489" s="684"/>
      <c r="Y489" s="738"/>
      <c r="Z489" s="221"/>
      <c r="AA489" s="221"/>
      <c r="AB489" s="862"/>
      <c r="AC489" s="222"/>
      <c r="AD489" s="1288"/>
      <c r="AE489" s="1300"/>
      <c r="AF489" s="1290"/>
      <c r="AG489" s="1291"/>
      <c r="AH489" s="232"/>
      <c r="AI489" s="224"/>
      <c r="AJ489" s="368"/>
      <c r="AK489" s="225"/>
      <c r="AL489" s="226">
        <v>0</v>
      </c>
      <c r="AM489" s="1326">
        <v>0</v>
      </c>
      <c r="AN489" s="1376">
        <f t="shared" si="29"/>
        <v>0</v>
      </c>
      <c r="AO489" s="733"/>
      <c r="AP489" s="586"/>
      <c r="AQ489" s="1249"/>
      <c r="AR489" s="1427"/>
      <c r="AS489" s="1428"/>
      <c r="AT489" s="1429"/>
      <c r="AU489" s="227"/>
      <c r="AV489" s="1430"/>
      <c r="AW489" s="1431"/>
      <c r="AX489" s="1432"/>
      <c r="AY489" s="235"/>
      <c r="AZ489" s="236"/>
      <c r="BA489" s="230"/>
      <c r="BB489" s="231"/>
      <c r="BC489" s="659"/>
      <c r="BD489" s="230"/>
      <c r="BE489" s="231"/>
      <c r="BF489" s="573"/>
      <c r="BG489" s="651"/>
      <c r="BH489" s="573"/>
      <c r="BI489" s="651"/>
      <c r="BJ489" s="573"/>
      <c r="BK489" s="651"/>
      <c r="BL489" s="573"/>
      <c r="BM489" s="651"/>
      <c r="BN489" s="638"/>
      <c r="BO489" s="670"/>
      <c r="BP489" s="675"/>
      <c r="BQ489" s="675"/>
      <c r="BR489" s="675"/>
      <c r="BS489" s="675"/>
      <c r="BT489" s="675"/>
      <c r="BU489" s="676"/>
      <c r="BV489" s="1377">
        <f t="shared" si="30"/>
        <v>0</v>
      </c>
    </row>
    <row r="490" spans="3:74" s="1092" customFormat="1" ht="36" customHeight="1">
      <c r="C490" s="1091"/>
      <c r="D490" s="233"/>
      <c r="E490" s="216"/>
      <c r="F490" s="1331"/>
      <c r="G490" s="217"/>
      <c r="H490" s="218"/>
      <c r="I490" s="736"/>
      <c r="J490" s="737"/>
      <c r="K490" s="1297"/>
      <c r="L490" s="1273"/>
      <c r="M490" s="1276"/>
      <c r="N490" s="832"/>
      <c r="O490" s="871"/>
      <c r="P490" s="872"/>
      <c r="Q490" s="219"/>
      <c r="R490" s="220"/>
      <c r="S490" s="660"/>
      <c r="T490" s="226">
        <v>0</v>
      </c>
      <c r="U490" s="1305">
        <v>0</v>
      </c>
      <c r="V490" s="1375">
        <f t="shared" si="28"/>
        <v>0</v>
      </c>
      <c r="W490" s="220"/>
      <c r="X490" s="684"/>
      <c r="Y490" s="738"/>
      <c r="Z490" s="221"/>
      <c r="AA490" s="221"/>
      <c r="AB490" s="862"/>
      <c r="AC490" s="222"/>
      <c r="AD490" s="1288"/>
      <c r="AE490" s="1300"/>
      <c r="AF490" s="1290"/>
      <c r="AG490" s="1291"/>
      <c r="AH490" s="232"/>
      <c r="AI490" s="224"/>
      <c r="AJ490" s="368"/>
      <c r="AK490" s="225"/>
      <c r="AL490" s="226">
        <v>0</v>
      </c>
      <c r="AM490" s="1326">
        <v>0</v>
      </c>
      <c r="AN490" s="1376">
        <f t="shared" si="29"/>
        <v>0</v>
      </c>
      <c r="AO490" s="733"/>
      <c r="AP490" s="586"/>
      <c r="AQ490" s="1249"/>
      <c r="AR490" s="1427"/>
      <c r="AS490" s="1428"/>
      <c r="AT490" s="1429"/>
      <c r="AU490" s="227"/>
      <c r="AV490" s="1430"/>
      <c r="AW490" s="1431"/>
      <c r="AX490" s="1432"/>
      <c r="AY490" s="235"/>
      <c r="AZ490" s="236"/>
      <c r="BA490" s="230"/>
      <c r="BB490" s="231"/>
      <c r="BC490" s="659"/>
      <c r="BD490" s="230"/>
      <c r="BE490" s="231"/>
      <c r="BF490" s="573"/>
      <c r="BG490" s="651"/>
      <c r="BH490" s="573"/>
      <c r="BI490" s="651"/>
      <c r="BJ490" s="573"/>
      <c r="BK490" s="651"/>
      <c r="BL490" s="573"/>
      <c r="BM490" s="651"/>
      <c r="BN490" s="638"/>
      <c r="BO490" s="670"/>
      <c r="BP490" s="675"/>
      <c r="BQ490" s="675"/>
      <c r="BR490" s="675"/>
      <c r="BS490" s="675"/>
      <c r="BT490" s="675"/>
      <c r="BU490" s="676"/>
      <c r="BV490" s="1377">
        <f t="shared" si="30"/>
        <v>0</v>
      </c>
    </row>
    <row r="491" spans="3:74" s="1092" customFormat="1" ht="36" customHeight="1">
      <c r="C491" s="1091"/>
      <c r="D491" s="233"/>
      <c r="E491" s="216"/>
      <c r="F491" s="1331"/>
      <c r="G491" s="217"/>
      <c r="H491" s="218"/>
      <c r="I491" s="736"/>
      <c r="J491" s="737"/>
      <c r="K491" s="1297"/>
      <c r="L491" s="1273"/>
      <c r="M491" s="1276"/>
      <c r="N491" s="832"/>
      <c r="O491" s="871"/>
      <c r="P491" s="872"/>
      <c r="Q491" s="219"/>
      <c r="R491" s="220"/>
      <c r="S491" s="660"/>
      <c r="T491" s="226">
        <v>0</v>
      </c>
      <c r="U491" s="1305">
        <v>0</v>
      </c>
      <c r="V491" s="1375">
        <f t="shared" si="28"/>
        <v>0</v>
      </c>
      <c r="W491" s="220"/>
      <c r="X491" s="684"/>
      <c r="Y491" s="738"/>
      <c r="Z491" s="221"/>
      <c r="AA491" s="221"/>
      <c r="AB491" s="862"/>
      <c r="AC491" s="222"/>
      <c r="AD491" s="1288"/>
      <c r="AE491" s="1300"/>
      <c r="AF491" s="1290"/>
      <c r="AG491" s="1291"/>
      <c r="AH491" s="232"/>
      <c r="AI491" s="224"/>
      <c r="AJ491" s="368"/>
      <c r="AK491" s="225"/>
      <c r="AL491" s="226">
        <v>0</v>
      </c>
      <c r="AM491" s="1326">
        <v>0</v>
      </c>
      <c r="AN491" s="1376">
        <f t="shared" si="29"/>
        <v>0</v>
      </c>
      <c r="AO491" s="733"/>
      <c r="AP491" s="586"/>
      <c r="AQ491" s="1249"/>
      <c r="AR491" s="1427"/>
      <c r="AS491" s="1428"/>
      <c r="AT491" s="1429"/>
      <c r="AU491" s="227"/>
      <c r="AV491" s="1430"/>
      <c r="AW491" s="1431"/>
      <c r="AX491" s="1432"/>
      <c r="AY491" s="235"/>
      <c r="AZ491" s="236"/>
      <c r="BA491" s="230"/>
      <c r="BB491" s="231"/>
      <c r="BC491" s="659"/>
      <c r="BD491" s="230"/>
      <c r="BE491" s="231"/>
      <c r="BF491" s="573"/>
      <c r="BG491" s="651"/>
      <c r="BH491" s="573"/>
      <c r="BI491" s="651"/>
      <c r="BJ491" s="573"/>
      <c r="BK491" s="651"/>
      <c r="BL491" s="573"/>
      <c r="BM491" s="651"/>
      <c r="BN491" s="638"/>
      <c r="BO491" s="670"/>
      <c r="BP491" s="675"/>
      <c r="BQ491" s="675"/>
      <c r="BR491" s="675"/>
      <c r="BS491" s="675"/>
      <c r="BT491" s="675"/>
      <c r="BU491" s="676"/>
      <c r="BV491" s="1377">
        <f t="shared" si="30"/>
        <v>0</v>
      </c>
    </row>
    <row r="492" spans="3:74" s="1092" customFormat="1" ht="36" customHeight="1">
      <c r="C492" s="1091"/>
      <c r="D492" s="233"/>
      <c r="E492" s="216"/>
      <c r="F492" s="1331"/>
      <c r="G492" s="217"/>
      <c r="H492" s="218"/>
      <c r="I492" s="736"/>
      <c r="J492" s="737"/>
      <c r="K492" s="1297"/>
      <c r="L492" s="1273"/>
      <c r="M492" s="1276"/>
      <c r="N492" s="832"/>
      <c r="O492" s="871"/>
      <c r="P492" s="872"/>
      <c r="Q492" s="219"/>
      <c r="R492" s="220"/>
      <c r="S492" s="660"/>
      <c r="T492" s="226">
        <v>0</v>
      </c>
      <c r="U492" s="1305">
        <v>0</v>
      </c>
      <c r="V492" s="1375">
        <f t="shared" si="28"/>
        <v>0</v>
      </c>
      <c r="W492" s="220"/>
      <c r="X492" s="684"/>
      <c r="Y492" s="738"/>
      <c r="Z492" s="221"/>
      <c r="AA492" s="221"/>
      <c r="AB492" s="862"/>
      <c r="AC492" s="222"/>
      <c r="AD492" s="1288"/>
      <c r="AE492" s="1300"/>
      <c r="AF492" s="1290"/>
      <c r="AG492" s="1291"/>
      <c r="AH492" s="232"/>
      <c r="AI492" s="224"/>
      <c r="AJ492" s="368"/>
      <c r="AK492" s="225"/>
      <c r="AL492" s="226">
        <v>0</v>
      </c>
      <c r="AM492" s="1326">
        <v>0</v>
      </c>
      <c r="AN492" s="1376">
        <f t="shared" si="29"/>
        <v>0</v>
      </c>
      <c r="AO492" s="733"/>
      <c r="AP492" s="586"/>
      <c r="AQ492" s="1249"/>
      <c r="AR492" s="1427"/>
      <c r="AS492" s="1428"/>
      <c r="AT492" s="1429"/>
      <c r="AU492" s="227"/>
      <c r="AV492" s="1430"/>
      <c r="AW492" s="1431"/>
      <c r="AX492" s="1432"/>
      <c r="AY492" s="235"/>
      <c r="AZ492" s="236"/>
      <c r="BA492" s="230"/>
      <c r="BB492" s="231"/>
      <c r="BC492" s="659"/>
      <c r="BD492" s="230"/>
      <c r="BE492" s="231"/>
      <c r="BF492" s="573"/>
      <c r="BG492" s="651"/>
      <c r="BH492" s="573"/>
      <c r="BI492" s="651"/>
      <c r="BJ492" s="573"/>
      <c r="BK492" s="651"/>
      <c r="BL492" s="573"/>
      <c r="BM492" s="651"/>
      <c r="BN492" s="638"/>
      <c r="BO492" s="670"/>
      <c r="BP492" s="675"/>
      <c r="BQ492" s="675"/>
      <c r="BR492" s="675"/>
      <c r="BS492" s="675"/>
      <c r="BT492" s="675"/>
      <c r="BU492" s="676"/>
      <c r="BV492" s="1377">
        <f t="shared" si="30"/>
        <v>0</v>
      </c>
    </row>
    <row r="493" spans="3:74" s="1092" customFormat="1" ht="36" customHeight="1">
      <c r="C493" s="1091"/>
      <c r="D493" s="233"/>
      <c r="E493" s="216"/>
      <c r="F493" s="1331"/>
      <c r="G493" s="217"/>
      <c r="H493" s="218"/>
      <c r="I493" s="736"/>
      <c r="J493" s="737"/>
      <c r="K493" s="1297"/>
      <c r="L493" s="1273"/>
      <c r="M493" s="1276"/>
      <c r="N493" s="832"/>
      <c r="O493" s="871"/>
      <c r="P493" s="872"/>
      <c r="Q493" s="219"/>
      <c r="R493" s="220"/>
      <c r="S493" s="660"/>
      <c r="T493" s="226">
        <v>0</v>
      </c>
      <c r="U493" s="1305">
        <v>0</v>
      </c>
      <c r="V493" s="1375">
        <f t="shared" si="28"/>
        <v>0</v>
      </c>
      <c r="W493" s="220"/>
      <c r="X493" s="684"/>
      <c r="Y493" s="738"/>
      <c r="Z493" s="221"/>
      <c r="AA493" s="221"/>
      <c r="AB493" s="862"/>
      <c r="AC493" s="222"/>
      <c r="AD493" s="1288"/>
      <c r="AE493" s="1300"/>
      <c r="AF493" s="1290"/>
      <c r="AG493" s="1291"/>
      <c r="AH493" s="232"/>
      <c r="AI493" s="224"/>
      <c r="AJ493" s="368"/>
      <c r="AK493" s="225"/>
      <c r="AL493" s="226">
        <v>0</v>
      </c>
      <c r="AM493" s="1326">
        <v>0</v>
      </c>
      <c r="AN493" s="1376">
        <f t="shared" si="29"/>
        <v>0</v>
      </c>
      <c r="AO493" s="733"/>
      <c r="AP493" s="586"/>
      <c r="AQ493" s="1249"/>
      <c r="AR493" s="1427"/>
      <c r="AS493" s="1428"/>
      <c r="AT493" s="1429"/>
      <c r="AU493" s="227"/>
      <c r="AV493" s="1430"/>
      <c r="AW493" s="1431"/>
      <c r="AX493" s="1432"/>
      <c r="AY493" s="235"/>
      <c r="AZ493" s="236"/>
      <c r="BA493" s="230"/>
      <c r="BB493" s="231"/>
      <c r="BC493" s="659"/>
      <c r="BD493" s="230"/>
      <c r="BE493" s="231"/>
      <c r="BF493" s="573"/>
      <c r="BG493" s="651"/>
      <c r="BH493" s="573"/>
      <c r="BI493" s="651"/>
      <c r="BJ493" s="573"/>
      <c r="BK493" s="651"/>
      <c r="BL493" s="573"/>
      <c r="BM493" s="651"/>
      <c r="BN493" s="638"/>
      <c r="BO493" s="670"/>
      <c r="BP493" s="675"/>
      <c r="BQ493" s="675"/>
      <c r="BR493" s="675"/>
      <c r="BS493" s="675"/>
      <c r="BT493" s="675"/>
      <c r="BU493" s="676"/>
      <c r="BV493" s="1377">
        <f t="shared" si="30"/>
        <v>0</v>
      </c>
    </row>
    <row r="494" spans="3:74" s="1092" customFormat="1" ht="36" customHeight="1">
      <c r="C494" s="1091"/>
      <c r="D494" s="233"/>
      <c r="E494" s="216"/>
      <c r="F494" s="1331"/>
      <c r="G494" s="217"/>
      <c r="H494" s="218"/>
      <c r="I494" s="736"/>
      <c r="J494" s="737"/>
      <c r="K494" s="1297"/>
      <c r="L494" s="1273"/>
      <c r="M494" s="1276"/>
      <c r="N494" s="832"/>
      <c r="O494" s="871"/>
      <c r="P494" s="872"/>
      <c r="Q494" s="219"/>
      <c r="R494" s="220"/>
      <c r="S494" s="660"/>
      <c r="T494" s="226">
        <v>0</v>
      </c>
      <c r="U494" s="1305">
        <v>0</v>
      </c>
      <c r="V494" s="1375">
        <f t="shared" si="28"/>
        <v>0</v>
      </c>
      <c r="W494" s="220"/>
      <c r="X494" s="684"/>
      <c r="Y494" s="738"/>
      <c r="Z494" s="221"/>
      <c r="AA494" s="221"/>
      <c r="AB494" s="862"/>
      <c r="AC494" s="222"/>
      <c r="AD494" s="1288"/>
      <c r="AE494" s="1300"/>
      <c r="AF494" s="1290"/>
      <c r="AG494" s="1291"/>
      <c r="AH494" s="232"/>
      <c r="AI494" s="224"/>
      <c r="AJ494" s="368"/>
      <c r="AK494" s="225"/>
      <c r="AL494" s="226">
        <v>0</v>
      </c>
      <c r="AM494" s="1326">
        <v>0</v>
      </c>
      <c r="AN494" s="1376">
        <f t="shared" si="29"/>
        <v>0</v>
      </c>
      <c r="AO494" s="733"/>
      <c r="AP494" s="586"/>
      <c r="AQ494" s="1249"/>
      <c r="AR494" s="1427"/>
      <c r="AS494" s="1428"/>
      <c r="AT494" s="1429"/>
      <c r="AU494" s="227"/>
      <c r="AV494" s="1430"/>
      <c r="AW494" s="1431"/>
      <c r="AX494" s="1432"/>
      <c r="AY494" s="235"/>
      <c r="AZ494" s="236"/>
      <c r="BA494" s="230"/>
      <c r="BB494" s="231"/>
      <c r="BC494" s="659"/>
      <c r="BD494" s="230"/>
      <c r="BE494" s="231"/>
      <c r="BF494" s="573"/>
      <c r="BG494" s="651"/>
      <c r="BH494" s="573"/>
      <c r="BI494" s="651"/>
      <c r="BJ494" s="573"/>
      <c r="BK494" s="651"/>
      <c r="BL494" s="573"/>
      <c r="BM494" s="651"/>
      <c r="BN494" s="638"/>
      <c r="BO494" s="670"/>
      <c r="BP494" s="675"/>
      <c r="BQ494" s="675"/>
      <c r="BR494" s="675"/>
      <c r="BS494" s="675"/>
      <c r="BT494" s="675"/>
      <c r="BU494" s="676"/>
      <c r="BV494" s="1377">
        <f t="shared" si="30"/>
        <v>0</v>
      </c>
    </row>
    <row r="495" spans="3:74" s="1092" customFormat="1" ht="36" customHeight="1">
      <c r="C495" s="1091"/>
      <c r="D495" s="233"/>
      <c r="E495" s="216"/>
      <c r="F495" s="1331"/>
      <c r="G495" s="217"/>
      <c r="H495" s="218"/>
      <c r="I495" s="736"/>
      <c r="J495" s="737"/>
      <c r="K495" s="1297"/>
      <c r="L495" s="1273"/>
      <c r="M495" s="1276"/>
      <c r="N495" s="832"/>
      <c r="O495" s="871"/>
      <c r="P495" s="872"/>
      <c r="Q495" s="219"/>
      <c r="R495" s="220"/>
      <c r="S495" s="660"/>
      <c r="T495" s="226">
        <v>0</v>
      </c>
      <c r="U495" s="1305">
        <v>0</v>
      </c>
      <c r="V495" s="1375">
        <f t="shared" si="28"/>
        <v>0</v>
      </c>
      <c r="W495" s="220"/>
      <c r="X495" s="684"/>
      <c r="Y495" s="738"/>
      <c r="Z495" s="221"/>
      <c r="AA495" s="221"/>
      <c r="AB495" s="862"/>
      <c r="AC495" s="222"/>
      <c r="AD495" s="1288"/>
      <c r="AE495" s="1300"/>
      <c r="AF495" s="1290"/>
      <c r="AG495" s="1291"/>
      <c r="AH495" s="232"/>
      <c r="AI495" s="224"/>
      <c r="AJ495" s="368"/>
      <c r="AK495" s="225"/>
      <c r="AL495" s="226">
        <v>0</v>
      </c>
      <c r="AM495" s="1326">
        <v>0</v>
      </c>
      <c r="AN495" s="1376">
        <f t="shared" si="29"/>
        <v>0</v>
      </c>
      <c r="AO495" s="733"/>
      <c r="AP495" s="586"/>
      <c r="AQ495" s="1249"/>
      <c r="AR495" s="1427"/>
      <c r="AS495" s="1428"/>
      <c r="AT495" s="1429"/>
      <c r="AU495" s="227"/>
      <c r="AV495" s="1430"/>
      <c r="AW495" s="1431"/>
      <c r="AX495" s="1432"/>
      <c r="AY495" s="235"/>
      <c r="AZ495" s="236"/>
      <c r="BA495" s="230"/>
      <c r="BB495" s="231"/>
      <c r="BC495" s="659"/>
      <c r="BD495" s="230"/>
      <c r="BE495" s="231"/>
      <c r="BF495" s="573"/>
      <c r="BG495" s="651"/>
      <c r="BH495" s="573"/>
      <c r="BI495" s="651"/>
      <c r="BJ495" s="573"/>
      <c r="BK495" s="651"/>
      <c r="BL495" s="573"/>
      <c r="BM495" s="651"/>
      <c r="BN495" s="638"/>
      <c r="BO495" s="670"/>
      <c r="BP495" s="675"/>
      <c r="BQ495" s="675"/>
      <c r="BR495" s="675"/>
      <c r="BS495" s="675"/>
      <c r="BT495" s="675"/>
      <c r="BU495" s="676"/>
      <c r="BV495" s="1377">
        <f t="shared" si="30"/>
        <v>0</v>
      </c>
    </row>
    <row r="496" spans="3:74" s="1092" customFormat="1" ht="36" customHeight="1">
      <c r="C496" s="1091"/>
      <c r="D496" s="233"/>
      <c r="E496" s="216"/>
      <c r="F496" s="1331"/>
      <c r="G496" s="217"/>
      <c r="H496" s="218"/>
      <c r="I496" s="736"/>
      <c r="J496" s="737"/>
      <c r="K496" s="1297"/>
      <c r="L496" s="1273"/>
      <c r="M496" s="1276"/>
      <c r="N496" s="832"/>
      <c r="O496" s="871"/>
      <c r="P496" s="872"/>
      <c r="Q496" s="219"/>
      <c r="R496" s="220"/>
      <c r="S496" s="660"/>
      <c r="T496" s="226">
        <v>0</v>
      </c>
      <c r="U496" s="1305">
        <v>0</v>
      </c>
      <c r="V496" s="1375">
        <f t="shared" si="28"/>
        <v>0</v>
      </c>
      <c r="W496" s="220"/>
      <c r="X496" s="684"/>
      <c r="Y496" s="738"/>
      <c r="Z496" s="221"/>
      <c r="AA496" s="221"/>
      <c r="AB496" s="862"/>
      <c r="AC496" s="222"/>
      <c r="AD496" s="1288"/>
      <c r="AE496" s="1300"/>
      <c r="AF496" s="1290"/>
      <c r="AG496" s="1291"/>
      <c r="AH496" s="232"/>
      <c r="AI496" s="224"/>
      <c r="AJ496" s="368"/>
      <c r="AK496" s="225"/>
      <c r="AL496" s="226">
        <v>0</v>
      </c>
      <c r="AM496" s="1326">
        <v>0</v>
      </c>
      <c r="AN496" s="1376">
        <f t="shared" si="29"/>
        <v>0</v>
      </c>
      <c r="AO496" s="733"/>
      <c r="AP496" s="586"/>
      <c r="AQ496" s="1249"/>
      <c r="AR496" s="1427"/>
      <c r="AS496" s="1428"/>
      <c r="AT496" s="1429"/>
      <c r="AU496" s="227"/>
      <c r="AV496" s="1430"/>
      <c r="AW496" s="1431"/>
      <c r="AX496" s="1432"/>
      <c r="AY496" s="235"/>
      <c r="AZ496" s="236"/>
      <c r="BA496" s="230"/>
      <c r="BB496" s="231"/>
      <c r="BC496" s="659"/>
      <c r="BD496" s="230"/>
      <c r="BE496" s="231"/>
      <c r="BF496" s="573"/>
      <c r="BG496" s="651"/>
      <c r="BH496" s="573"/>
      <c r="BI496" s="651"/>
      <c r="BJ496" s="573"/>
      <c r="BK496" s="651"/>
      <c r="BL496" s="573"/>
      <c r="BM496" s="651"/>
      <c r="BN496" s="638"/>
      <c r="BO496" s="670"/>
      <c r="BP496" s="675"/>
      <c r="BQ496" s="675"/>
      <c r="BR496" s="675"/>
      <c r="BS496" s="675"/>
      <c r="BT496" s="675"/>
      <c r="BU496" s="676"/>
      <c r="BV496" s="1377">
        <f t="shared" si="30"/>
        <v>0</v>
      </c>
    </row>
    <row r="497" spans="3:74" s="1092" customFormat="1" ht="36" customHeight="1">
      <c r="C497" s="1091"/>
      <c r="D497" s="233"/>
      <c r="E497" s="216"/>
      <c r="F497" s="1331"/>
      <c r="G497" s="217"/>
      <c r="H497" s="218"/>
      <c r="I497" s="736"/>
      <c r="J497" s="737"/>
      <c r="K497" s="1297"/>
      <c r="L497" s="1273"/>
      <c r="M497" s="1276"/>
      <c r="N497" s="832"/>
      <c r="O497" s="871"/>
      <c r="P497" s="872"/>
      <c r="Q497" s="219"/>
      <c r="R497" s="220"/>
      <c r="S497" s="660"/>
      <c r="T497" s="226">
        <v>0</v>
      </c>
      <c r="U497" s="1305">
        <v>0</v>
      </c>
      <c r="V497" s="1375">
        <f t="shared" si="28"/>
        <v>0</v>
      </c>
      <c r="W497" s="220"/>
      <c r="X497" s="684"/>
      <c r="Y497" s="738"/>
      <c r="Z497" s="221"/>
      <c r="AA497" s="221"/>
      <c r="AB497" s="862"/>
      <c r="AC497" s="222"/>
      <c r="AD497" s="1288"/>
      <c r="AE497" s="1300"/>
      <c r="AF497" s="1290"/>
      <c r="AG497" s="1291"/>
      <c r="AH497" s="232"/>
      <c r="AI497" s="224"/>
      <c r="AJ497" s="368"/>
      <c r="AK497" s="225"/>
      <c r="AL497" s="226">
        <v>0</v>
      </c>
      <c r="AM497" s="1326">
        <v>0</v>
      </c>
      <c r="AN497" s="1376">
        <f t="shared" si="29"/>
        <v>0</v>
      </c>
      <c r="AO497" s="733"/>
      <c r="AP497" s="586"/>
      <c r="AQ497" s="1249"/>
      <c r="AR497" s="1427"/>
      <c r="AS497" s="1428"/>
      <c r="AT497" s="1429"/>
      <c r="AU497" s="227"/>
      <c r="AV497" s="1430"/>
      <c r="AW497" s="1431"/>
      <c r="AX497" s="1432"/>
      <c r="AY497" s="235"/>
      <c r="AZ497" s="236"/>
      <c r="BA497" s="230"/>
      <c r="BB497" s="231"/>
      <c r="BC497" s="659"/>
      <c r="BD497" s="230"/>
      <c r="BE497" s="231"/>
      <c r="BF497" s="573"/>
      <c r="BG497" s="651"/>
      <c r="BH497" s="573"/>
      <c r="BI497" s="651"/>
      <c r="BJ497" s="573"/>
      <c r="BK497" s="651"/>
      <c r="BL497" s="573"/>
      <c r="BM497" s="651"/>
      <c r="BN497" s="638"/>
      <c r="BO497" s="670"/>
      <c r="BP497" s="675"/>
      <c r="BQ497" s="675"/>
      <c r="BR497" s="675"/>
      <c r="BS497" s="675"/>
      <c r="BT497" s="675"/>
      <c r="BU497" s="676"/>
      <c r="BV497" s="1377">
        <f t="shared" si="30"/>
        <v>0</v>
      </c>
    </row>
    <row r="498" spans="3:74" s="1092" customFormat="1" ht="36" customHeight="1">
      <c r="C498" s="1091"/>
      <c r="D498" s="233"/>
      <c r="E498" s="216"/>
      <c r="F498" s="1331"/>
      <c r="G498" s="217"/>
      <c r="H498" s="218"/>
      <c r="I498" s="736"/>
      <c r="J498" s="737"/>
      <c r="K498" s="1297"/>
      <c r="L498" s="1273"/>
      <c r="M498" s="1276"/>
      <c r="N498" s="832"/>
      <c r="O498" s="871"/>
      <c r="P498" s="872"/>
      <c r="Q498" s="219"/>
      <c r="R498" s="220"/>
      <c r="S498" s="660"/>
      <c r="T498" s="226">
        <v>0</v>
      </c>
      <c r="U498" s="1305">
        <v>0</v>
      </c>
      <c r="V498" s="1375">
        <f t="shared" si="28"/>
        <v>0</v>
      </c>
      <c r="W498" s="220"/>
      <c r="X498" s="684"/>
      <c r="Y498" s="738"/>
      <c r="Z498" s="221"/>
      <c r="AA498" s="221"/>
      <c r="AB498" s="862"/>
      <c r="AC498" s="222"/>
      <c r="AD498" s="1288"/>
      <c r="AE498" s="1300"/>
      <c r="AF498" s="1290"/>
      <c r="AG498" s="1291"/>
      <c r="AH498" s="232"/>
      <c r="AI498" s="224"/>
      <c r="AJ498" s="368"/>
      <c r="AK498" s="225"/>
      <c r="AL498" s="226">
        <v>0</v>
      </c>
      <c r="AM498" s="1326">
        <v>0</v>
      </c>
      <c r="AN498" s="1376">
        <f t="shared" si="29"/>
        <v>0</v>
      </c>
      <c r="AO498" s="733"/>
      <c r="AP498" s="586"/>
      <c r="AQ498" s="1249"/>
      <c r="AR498" s="1427"/>
      <c r="AS498" s="1428"/>
      <c r="AT498" s="1429"/>
      <c r="AU498" s="227"/>
      <c r="AV498" s="1430"/>
      <c r="AW498" s="1431"/>
      <c r="AX498" s="1432"/>
      <c r="AY498" s="235"/>
      <c r="AZ498" s="236"/>
      <c r="BA498" s="230"/>
      <c r="BB498" s="231"/>
      <c r="BC498" s="659"/>
      <c r="BD498" s="230"/>
      <c r="BE498" s="231"/>
      <c r="BF498" s="573"/>
      <c r="BG498" s="651"/>
      <c r="BH498" s="573"/>
      <c r="BI498" s="651"/>
      <c r="BJ498" s="573"/>
      <c r="BK498" s="651"/>
      <c r="BL498" s="573"/>
      <c r="BM498" s="651"/>
      <c r="BN498" s="638"/>
      <c r="BO498" s="670"/>
      <c r="BP498" s="675"/>
      <c r="BQ498" s="675"/>
      <c r="BR498" s="675"/>
      <c r="BS498" s="675"/>
      <c r="BT498" s="675"/>
      <c r="BU498" s="676"/>
      <c r="BV498" s="1377">
        <f t="shared" si="30"/>
        <v>0</v>
      </c>
    </row>
    <row r="499" spans="3:74" s="1092" customFormat="1" ht="36" customHeight="1">
      <c r="C499" s="1091"/>
      <c r="D499" s="233"/>
      <c r="E499" s="216"/>
      <c r="F499" s="1331"/>
      <c r="G499" s="217"/>
      <c r="H499" s="218"/>
      <c r="I499" s="736"/>
      <c r="J499" s="737"/>
      <c r="K499" s="1297"/>
      <c r="L499" s="1273"/>
      <c r="M499" s="1276"/>
      <c r="N499" s="832"/>
      <c r="O499" s="871"/>
      <c r="P499" s="872"/>
      <c r="Q499" s="219"/>
      <c r="R499" s="220"/>
      <c r="S499" s="660"/>
      <c r="T499" s="226">
        <v>0</v>
      </c>
      <c r="U499" s="1305">
        <v>0</v>
      </c>
      <c r="V499" s="1375">
        <f t="shared" si="28"/>
        <v>0</v>
      </c>
      <c r="W499" s="220"/>
      <c r="X499" s="684"/>
      <c r="Y499" s="738"/>
      <c r="Z499" s="221"/>
      <c r="AA499" s="221"/>
      <c r="AB499" s="862"/>
      <c r="AC499" s="222"/>
      <c r="AD499" s="1288"/>
      <c r="AE499" s="1300"/>
      <c r="AF499" s="1290"/>
      <c r="AG499" s="1291"/>
      <c r="AH499" s="232"/>
      <c r="AI499" s="224"/>
      <c r="AJ499" s="368"/>
      <c r="AK499" s="225"/>
      <c r="AL499" s="226">
        <v>0</v>
      </c>
      <c r="AM499" s="1326">
        <v>0</v>
      </c>
      <c r="AN499" s="1376">
        <f t="shared" si="29"/>
        <v>0</v>
      </c>
      <c r="AO499" s="733"/>
      <c r="AP499" s="586"/>
      <c r="AQ499" s="1249"/>
      <c r="AR499" s="1427"/>
      <c r="AS499" s="1428"/>
      <c r="AT499" s="1429"/>
      <c r="AU499" s="227"/>
      <c r="AV499" s="1430"/>
      <c r="AW499" s="1431"/>
      <c r="AX499" s="1432"/>
      <c r="AY499" s="235"/>
      <c r="AZ499" s="236"/>
      <c r="BA499" s="230"/>
      <c r="BB499" s="231"/>
      <c r="BC499" s="659"/>
      <c r="BD499" s="230"/>
      <c r="BE499" s="231"/>
      <c r="BF499" s="573"/>
      <c r="BG499" s="651"/>
      <c r="BH499" s="573"/>
      <c r="BI499" s="651"/>
      <c r="BJ499" s="573"/>
      <c r="BK499" s="651"/>
      <c r="BL499" s="573"/>
      <c r="BM499" s="651"/>
      <c r="BN499" s="638"/>
      <c r="BO499" s="670"/>
      <c r="BP499" s="675"/>
      <c r="BQ499" s="675"/>
      <c r="BR499" s="675"/>
      <c r="BS499" s="675"/>
      <c r="BT499" s="675"/>
      <c r="BU499" s="676"/>
      <c r="BV499" s="1377">
        <f t="shared" si="30"/>
        <v>0</v>
      </c>
    </row>
    <row r="500" spans="3:74" s="1092" customFormat="1" ht="36" customHeight="1">
      <c r="C500" s="1091"/>
      <c r="D500" s="233"/>
      <c r="E500" s="216"/>
      <c r="F500" s="1331"/>
      <c r="G500" s="217"/>
      <c r="H500" s="218"/>
      <c r="I500" s="736"/>
      <c r="J500" s="737"/>
      <c r="K500" s="1297"/>
      <c r="L500" s="1273"/>
      <c r="M500" s="1276"/>
      <c r="N500" s="832"/>
      <c r="O500" s="871"/>
      <c r="P500" s="872"/>
      <c r="Q500" s="219"/>
      <c r="R500" s="220"/>
      <c r="S500" s="660"/>
      <c r="T500" s="226">
        <v>0</v>
      </c>
      <c r="U500" s="1305">
        <v>0</v>
      </c>
      <c r="V500" s="1375">
        <f t="shared" si="28"/>
        <v>0</v>
      </c>
      <c r="W500" s="220"/>
      <c r="X500" s="684"/>
      <c r="Y500" s="738"/>
      <c r="Z500" s="221"/>
      <c r="AA500" s="221"/>
      <c r="AB500" s="862"/>
      <c r="AC500" s="222"/>
      <c r="AD500" s="1288"/>
      <c r="AE500" s="1300"/>
      <c r="AF500" s="1290"/>
      <c r="AG500" s="1291"/>
      <c r="AH500" s="232"/>
      <c r="AI500" s="224"/>
      <c r="AJ500" s="368"/>
      <c r="AK500" s="225"/>
      <c r="AL500" s="226">
        <v>0</v>
      </c>
      <c r="AM500" s="1326">
        <v>0</v>
      </c>
      <c r="AN500" s="1376">
        <f t="shared" si="29"/>
        <v>0</v>
      </c>
      <c r="AO500" s="733"/>
      <c r="AP500" s="586"/>
      <c r="AQ500" s="1249"/>
      <c r="AR500" s="1427"/>
      <c r="AS500" s="1428"/>
      <c r="AT500" s="1429"/>
      <c r="AU500" s="227"/>
      <c r="AV500" s="1430"/>
      <c r="AW500" s="1431"/>
      <c r="AX500" s="1432"/>
      <c r="AY500" s="235"/>
      <c r="AZ500" s="236"/>
      <c r="BA500" s="230"/>
      <c r="BB500" s="231"/>
      <c r="BC500" s="659"/>
      <c r="BD500" s="230"/>
      <c r="BE500" s="231"/>
      <c r="BF500" s="573"/>
      <c r="BG500" s="651"/>
      <c r="BH500" s="573"/>
      <c r="BI500" s="651"/>
      <c r="BJ500" s="573"/>
      <c r="BK500" s="651"/>
      <c r="BL500" s="573"/>
      <c r="BM500" s="651"/>
      <c r="BN500" s="638"/>
      <c r="BO500" s="670"/>
      <c r="BP500" s="675"/>
      <c r="BQ500" s="675"/>
      <c r="BR500" s="675"/>
      <c r="BS500" s="675"/>
      <c r="BT500" s="675"/>
      <c r="BU500" s="676"/>
      <c r="BV500" s="1377">
        <f t="shared" si="30"/>
        <v>0</v>
      </c>
    </row>
    <row r="501" spans="3:74" s="1092" customFormat="1" ht="36" customHeight="1">
      <c r="C501" s="1091"/>
      <c r="D501" s="233"/>
      <c r="E501" s="216"/>
      <c r="F501" s="1331"/>
      <c r="G501" s="217"/>
      <c r="H501" s="218"/>
      <c r="I501" s="736"/>
      <c r="J501" s="737"/>
      <c r="K501" s="1297"/>
      <c r="L501" s="1273"/>
      <c r="M501" s="1276"/>
      <c r="N501" s="832"/>
      <c r="O501" s="871"/>
      <c r="P501" s="872"/>
      <c r="Q501" s="219"/>
      <c r="R501" s="220"/>
      <c r="S501" s="660"/>
      <c r="T501" s="226">
        <v>0</v>
      </c>
      <c r="U501" s="1305">
        <v>0</v>
      </c>
      <c r="V501" s="1375">
        <f t="shared" si="28"/>
        <v>0</v>
      </c>
      <c r="W501" s="220"/>
      <c r="X501" s="684"/>
      <c r="Y501" s="738"/>
      <c r="Z501" s="221"/>
      <c r="AA501" s="221"/>
      <c r="AB501" s="862"/>
      <c r="AC501" s="222"/>
      <c r="AD501" s="1288"/>
      <c r="AE501" s="1300"/>
      <c r="AF501" s="1290"/>
      <c r="AG501" s="1291"/>
      <c r="AH501" s="232"/>
      <c r="AI501" s="224"/>
      <c r="AJ501" s="368"/>
      <c r="AK501" s="225"/>
      <c r="AL501" s="226">
        <v>0</v>
      </c>
      <c r="AM501" s="1326">
        <v>0</v>
      </c>
      <c r="AN501" s="1376">
        <f t="shared" si="29"/>
        <v>0</v>
      </c>
      <c r="AO501" s="733"/>
      <c r="AP501" s="586"/>
      <c r="AQ501" s="1249"/>
      <c r="AR501" s="1427"/>
      <c r="AS501" s="1428"/>
      <c r="AT501" s="1429"/>
      <c r="AU501" s="227"/>
      <c r="AV501" s="1430"/>
      <c r="AW501" s="1431"/>
      <c r="AX501" s="1432"/>
      <c r="AY501" s="235"/>
      <c r="AZ501" s="236"/>
      <c r="BA501" s="230"/>
      <c r="BB501" s="231"/>
      <c r="BC501" s="659"/>
      <c r="BD501" s="230"/>
      <c r="BE501" s="231"/>
      <c r="BF501" s="573"/>
      <c r="BG501" s="651"/>
      <c r="BH501" s="573"/>
      <c r="BI501" s="651"/>
      <c r="BJ501" s="573"/>
      <c r="BK501" s="651"/>
      <c r="BL501" s="573"/>
      <c r="BM501" s="651"/>
      <c r="BN501" s="638"/>
      <c r="BO501" s="670"/>
      <c r="BP501" s="675"/>
      <c r="BQ501" s="675"/>
      <c r="BR501" s="675"/>
      <c r="BS501" s="675"/>
      <c r="BT501" s="675"/>
      <c r="BU501" s="676"/>
      <c r="BV501" s="1377">
        <f t="shared" si="30"/>
        <v>0</v>
      </c>
    </row>
    <row r="502" spans="3:74" s="1092" customFormat="1" ht="36" customHeight="1">
      <c r="C502" s="1091"/>
      <c r="D502" s="233"/>
      <c r="E502" s="216"/>
      <c r="F502" s="1331"/>
      <c r="G502" s="217"/>
      <c r="H502" s="218"/>
      <c r="I502" s="736"/>
      <c r="J502" s="737"/>
      <c r="K502" s="1297"/>
      <c r="L502" s="1273"/>
      <c r="M502" s="1276"/>
      <c r="N502" s="832"/>
      <c r="O502" s="871"/>
      <c r="P502" s="872"/>
      <c r="Q502" s="219"/>
      <c r="R502" s="220"/>
      <c r="S502" s="660"/>
      <c r="T502" s="226">
        <v>0</v>
      </c>
      <c r="U502" s="1305">
        <v>0</v>
      </c>
      <c r="V502" s="1375">
        <f t="shared" si="28"/>
        <v>0</v>
      </c>
      <c r="W502" s="220"/>
      <c r="X502" s="684"/>
      <c r="Y502" s="738"/>
      <c r="Z502" s="221"/>
      <c r="AA502" s="221"/>
      <c r="AB502" s="862"/>
      <c r="AC502" s="222"/>
      <c r="AD502" s="1288"/>
      <c r="AE502" s="1300"/>
      <c r="AF502" s="1290"/>
      <c r="AG502" s="1291"/>
      <c r="AH502" s="232"/>
      <c r="AI502" s="224"/>
      <c r="AJ502" s="368"/>
      <c r="AK502" s="225"/>
      <c r="AL502" s="226">
        <v>0</v>
      </c>
      <c r="AM502" s="1326">
        <v>0</v>
      </c>
      <c r="AN502" s="1376">
        <f t="shared" si="29"/>
        <v>0</v>
      </c>
      <c r="AO502" s="733"/>
      <c r="AP502" s="586"/>
      <c r="AQ502" s="1249"/>
      <c r="AR502" s="1427"/>
      <c r="AS502" s="1428"/>
      <c r="AT502" s="1429"/>
      <c r="AU502" s="227"/>
      <c r="AV502" s="1430"/>
      <c r="AW502" s="1431"/>
      <c r="AX502" s="1432"/>
      <c r="AY502" s="235"/>
      <c r="AZ502" s="236"/>
      <c r="BA502" s="230"/>
      <c r="BB502" s="231"/>
      <c r="BC502" s="659"/>
      <c r="BD502" s="230"/>
      <c r="BE502" s="231"/>
      <c r="BF502" s="573"/>
      <c r="BG502" s="651"/>
      <c r="BH502" s="573"/>
      <c r="BI502" s="651"/>
      <c r="BJ502" s="573"/>
      <c r="BK502" s="651"/>
      <c r="BL502" s="573"/>
      <c r="BM502" s="651"/>
      <c r="BN502" s="638"/>
      <c r="BO502" s="670"/>
      <c r="BP502" s="675"/>
      <c r="BQ502" s="675"/>
      <c r="BR502" s="675"/>
      <c r="BS502" s="675"/>
      <c r="BT502" s="675"/>
      <c r="BU502" s="676"/>
      <c r="BV502" s="1377">
        <f t="shared" si="30"/>
        <v>0</v>
      </c>
    </row>
    <row r="503" spans="3:74" s="1092" customFormat="1" ht="36" customHeight="1">
      <c r="C503" s="1091"/>
      <c r="D503" s="233"/>
      <c r="E503" s="216"/>
      <c r="F503" s="1331"/>
      <c r="G503" s="217"/>
      <c r="H503" s="218"/>
      <c r="I503" s="736"/>
      <c r="J503" s="737"/>
      <c r="K503" s="1297"/>
      <c r="L503" s="1273"/>
      <c r="M503" s="1276"/>
      <c r="N503" s="832"/>
      <c r="O503" s="871"/>
      <c r="P503" s="872"/>
      <c r="Q503" s="219"/>
      <c r="R503" s="220"/>
      <c r="S503" s="660"/>
      <c r="T503" s="226">
        <v>0</v>
      </c>
      <c r="U503" s="1305">
        <v>0</v>
      </c>
      <c r="V503" s="1375">
        <f t="shared" si="28"/>
        <v>0</v>
      </c>
      <c r="W503" s="220"/>
      <c r="X503" s="684"/>
      <c r="Y503" s="738"/>
      <c r="Z503" s="221"/>
      <c r="AA503" s="221"/>
      <c r="AB503" s="862"/>
      <c r="AC503" s="222"/>
      <c r="AD503" s="1288"/>
      <c r="AE503" s="1300"/>
      <c r="AF503" s="1290"/>
      <c r="AG503" s="1291"/>
      <c r="AH503" s="232"/>
      <c r="AI503" s="224"/>
      <c r="AJ503" s="368"/>
      <c r="AK503" s="225"/>
      <c r="AL503" s="226">
        <v>0</v>
      </c>
      <c r="AM503" s="1326">
        <v>0</v>
      </c>
      <c r="AN503" s="1376">
        <f t="shared" si="29"/>
        <v>0</v>
      </c>
      <c r="AO503" s="733"/>
      <c r="AP503" s="586"/>
      <c r="AQ503" s="1249"/>
      <c r="AR503" s="1427"/>
      <c r="AS503" s="1428"/>
      <c r="AT503" s="1429"/>
      <c r="AU503" s="227"/>
      <c r="AV503" s="1430"/>
      <c r="AW503" s="1431"/>
      <c r="AX503" s="1432"/>
      <c r="AY503" s="235"/>
      <c r="AZ503" s="236"/>
      <c r="BA503" s="230"/>
      <c r="BB503" s="231"/>
      <c r="BC503" s="659"/>
      <c r="BD503" s="230"/>
      <c r="BE503" s="231"/>
      <c r="BF503" s="573"/>
      <c r="BG503" s="651"/>
      <c r="BH503" s="573"/>
      <c r="BI503" s="651"/>
      <c r="BJ503" s="573"/>
      <c r="BK503" s="651"/>
      <c r="BL503" s="573"/>
      <c r="BM503" s="651"/>
      <c r="BN503" s="638"/>
      <c r="BO503" s="670"/>
      <c r="BP503" s="675"/>
      <c r="BQ503" s="675"/>
      <c r="BR503" s="675"/>
      <c r="BS503" s="675"/>
      <c r="BT503" s="675"/>
      <c r="BU503" s="676"/>
      <c r="BV503" s="1377">
        <f t="shared" si="30"/>
        <v>0</v>
      </c>
    </row>
    <row r="504" spans="3:74" s="1092" customFormat="1" ht="36" customHeight="1">
      <c r="C504" s="1091"/>
      <c r="D504" s="233"/>
      <c r="E504" s="216"/>
      <c r="F504" s="1331"/>
      <c r="G504" s="217"/>
      <c r="H504" s="218"/>
      <c r="I504" s="736"/>
      <c r="J504" s="737"/>
      <c r="K504" s="1297"/>
      <c r="L504" s="1273"/>
      <c r="M504" s="1276"/>
      <c r="N504" s="832"/>
      <c r="O504" s="871"/>
      <c r="P504" s="872"/>
      <c r="Q504" s="219"/>
      <c r="R504" s="220"/>
      <c r="S504" s="660"/>
      <c r="T504" s="226">
        <v>0</v>
      </c>
      <c r="U504" s="1305">
        <v>0</v>
      </c>
      <c r="V504" s="1375">
        <f t="shared" si="28"/>
        <v>0</v>
      </c>
      <c r="W504" s="220"/>
      <c r="X504" s="684"/>
      <c r="Y504" s="738"/>
      <c r="Z504" s="221"/>
      <c r="AA504" s="221"/>
      <c r="AB504" s="862"/>
      <c r="AC504" s="222"/>
      <c r="AD504" s="1288"/>
      <c r="AE504" s="1300"/>
      <c r="AF504" s="1290"/>
      <c r="AG504" s="1291"/>
      <c r="AH504" s="232"/>
      <c r="AI504" s="224"/>
      <c r="AJ504" s="368"/>
      <c r="AK504" s="225"/>
      <c r="AL504" s="226">
        <v>0</v>
      </c>
      <c r="AM504" s="1326">
        <v>0</v>
      </c>
      <c r="AN504" s="1376">
        <f t="shared" si="29"/>
        <v>0</v>
      </c>
      <c r="AO504" s="733"/>
      <c r="AP504" s="586"/>
      <c r="AQ504" s="1249"/>
      <c r="AR504" s="1427"/>
      <c r="AS504" s="1428"/>
      <c r="AT504" s="1429"/>
      <c r="AU504" s="227"/>
      <c r="AV504" s="1430"/>
      <c r="AW504" s="1431"/>
      <c r="AX504" s="1432"/>
      <c r="AY504" s="235"/>
      <c r="AZ504" s="236"/>
      <c r="BA504" s="230"/>
      <c r="BB504" s="231"/>
      <c r="BC504" s="659"/>
      <c r="BD504" s="230"/>
      <c r="BE504" s="231"/>
      <c r="BF504" s="573"/>
      <c r="BG504" s="651"/>
      <c r="BH504" s="573"/>
      <c r="BI504" s="651"/>
      <c r="BJ504" s="573"/>
      <c r="BK504" s="651"/>
      <c r="BL504" s="573"/>
      <c r="BM504" s="651"/>
      <c r="BN504" s="638"/>
      <c r="BO504" s="670"/>
      <c r="BP504" s="675"/>
      <c r="BQ504" s="675"/>
      <c r="BR504" s="675"/>
      <c r="BS504" s="675"/>
      <c r="BT504" s="675"/>
      <c r="BU504" s="676"/>
      <c r="BV504" s="1377">
        <f t="shared" si="30"/>
        <v>0</v>
      </c>
    </row>
    <row r="505" spans="3:74" s="1092" customFormat="1" ht="36" customHeight="1">
      <c r="C505" s="1091"/>
      <c r="D505" s="233"/>
      <c r="E505" s="216"/>
      <c r="F505" s="1331"/>
      <c r="G505" s="217"/>
      <c r="H505" s="218"/>
      <c r="I505" s="736"/>
      <c r="J505" s="737"/>
      <c r="K505" s="1297"/>
      <c r="L505" s="1273"/>
      <c r="M505" s="1276"/>
      <c r="N505" s="832"/>
      <c r="O505" s="871"/>
      <c r="P505" s="872"/>
      <c r="Q505" s="219"/>
      <c r="R505" s="220"/>
      <c r="S505" s="660"/>
      <c r="T505" s="226">
        <v>0</v>
      </c>
      <c r="U505" s="1305">
        <v>0</v>
      </c>
      <c r="V505" s="1375">
        <f t="shared" si="28"/>
        <v>0</v>
      </c>
      <c r="W505" s="220"/>
      <c r="X505" s="684"/>
      <c r="Y505" s="738"/>
      <c r="Z505" s="221"/>
      <c r="AA505" s="221"/>
      <c r="AB505" s="862"/>
      <c r="AC505" s="222"/>
      <c r="AD505" s="1288"/>
      <c r="AE505" s="1300"/>
      <c r="AF505" s="1290"/>
      <c r="AG505" s="1291"/>
      <c r="AH505" s="232"/>
      <c r="AI505" s="224"/>
      <c r="AJ505" s="368"/>
      <c r="AK505" s="225"/>
      <c r="AL505" s="226">
        <v>0</v>
      </c>
      <c r="AM505" s="1326">
        <v>0</v>
      </c>
      <c r="AN505" s="1376">
        <f t="shared" si="29"/>
        <v>0</v>
      </c>
      <c r="AO505" s="733"/>
      <c r="AP505" s="586"/>
      <c r="AQ505" s="1249"/>
      <c r="AR505" s="1427"/>
      <c r="AS505" s="1428"/>
      <c r="AT505" s="1429"/>
      <c r="AU505" s="227"/>
      <c r="AV505" s="1430"/>
      <c r="AW505" s="1431"/>
      <c r="AX505" s="1432"/>
      <c r="AY505" s="235"/>
      <c r="AZ505" s="236"/>
      <c r="BA505" s="230"/>
      <c r="BB505" s="231"/>
      <c r="BC505" s="659"/>
      <c r="BD505" s="230"/>
      <c r="BE505" s="231"/>
      <c r="BF505" s="573"/>
      <c r="BG505" s="651"/>
      <c r="BH505" s="573"/>
      <c r="BI505" s="651"/>
      <c r="BJ505" s="573"/>
      <c r="BK505" s="651"/>
      <c r="BL505" s="573"/>
      <c r="BM505" s="651"/>
      <c r="BN505" s="638"/>
      <c r="BO505" s="670"/>
      <c r="BP505" s="675"/>
      <c r="BQ505" s="675"/>
      <c r="BR505" s="675"/>
      <c r="BS505" s="675"/>
      <c r="BT505" s="675"/>
      <c r="BU505" s="676"/>
      <c r="BV505" s="1377">
        <f t="shared" si="30"/>
        <v>0</v>
      </c>
    </row>
    <row r="506" spans="3:74" s="1092" customFormat="1" ht="36" customHeight="1">
      <c r="C506" s="1091"/>
      <c r="D506" s="233"/>
      <c r="E506" s="216"/>
      <c r="F506" s="1331"/>
      <c r="G506" s="217"/>
      <c r="H506" s="218"/>
      <c r="I506" s="736"/>
      <c r="J506" s="737"/>
      <c r="K506" s="1297"/>
      <c r="L506" s="1273"/>
      <c r="M506" s="1276"/>
      <c r="N506" s="832"/>
      <c r="O506" s="871"/>
      <c r="P506" s="872"/>
      <c r="Q506" s="219"/>
      <c r="R506" s="220"/>
      <c r="S506" s="660"/>
      <c r="T506" s="226">
        <v>0</v>
      </c>
      <c r="U506" s="1305">
        <v>0</v>
      </c>
      <c r="V506" s="1375">
        <f t="shared" si="28"/>
        <v>0</v>
      </c>
      <c r="W506" s="220"/>
      <c r="X506" s="684"/>
      <c r="Y506" s="738"/>
      <c r="Z506" s="221"/>
      <c r="AA506" s="221"/>
      <c r="AB506" s="862"/>
      <c r="AC506" s="222"/>
      <c r="AD506" s="1288"/>
      <c r="AE506" s="1300"/>
      <c r="AF506" s="1290"/>
      <c r="AG506" s="1291"/>
      <c r="AH506" s="232"/>
      <c r="AI506" s="224"/>
      <c r="AJ506" s="368"/>
      <c r="AK506" s="225"/>
      <c r="AL506" s="226">
        <v>0</v>
      </c>
      <c r="AM506" s="1326">
        <v>0</v>
      </c>
      <c r="AN506" s="1376">
        <f t="shared" si="29"/>
        <v>0</v>
      </c>
      <c r="AO506" s="733"/>
      <c r="AP506" s="586"/>
      <c r="AQ506" s="1249"/>
      <c r="AR506" s="1427"/>
      <c r="AS506" s="1428"/>
      <c r="AT506" s="1429"/>
      <c r="AU506" s="227"/>
      <c r="AV506" s="1430"/>
      <c r="AW506" s="1431"/>
      <c r="AX506" s="1432"/>
      <c r="AY506" s="235"/>
      <c r="AZ506" s="236"/>
      <c r="BA506" s="230"/>
      <c r="BB506" s="231"/>
      <c r="BC506" s="659"/>
      <c r="BD506" s="230"/>
      <c r="BE506" s="231"/>
      <c r="BF506" s="573"/>
      <c r="BG506" s="651"/>
      <c r="BH506" s="573"/>
      <c r="BI506" s="651"/>
      <c r="BJ506" s="573"/>
      <c r="BK506" s="651"/>
      <c r="BL506" s="573"/>
      <c r="BM506" s="651"/>
      <c r="BN506" s="638"/>
      <c r="BO506" s="670"/>
      <c r="BP506" s="675"/>
      <c r="BQ506" s="675"/>
      <c r="BR506" s="675"/>
      <c r="BS506" s="675"/>
      <c r="BT506" s="675"/>
      <c r="BU506" s="676"/>
      <c r="BV506" s="1377">
        <f t="shared" si="30"/>
        <v>0</v>
      </c>
    </row>
    <row r="507" spans="3:74" s="1092" customFormat="1" ht="36" customHeight="1">
      <c r="C507" s="1091"/>
      <c r="D507" s="233"/>
      <c r="E507" s="216"/>
      <c r="F507" s="1331"/>
      <c r="G507" s="217"/>
      <c r="H507" s="218"/>
      <c r="I507" s="736"/>
      <c r="J507" s="737"/>
      <c r="K507" s="1297"/>
      <c r="L507" s="1273"/>
      <c r="M507" s="1276"/>
      <c r="N507" s="832"/>
      <c r="O507" s="871"/>
      <c r="P507" s="872"/>
      <c r="Q507" s="219"/>
      <c r="R507" s="220"/>
      <c r="S507" s="660"/>
      <c r="T507" s="226">
        <v>0</v>
      </c>
      <c r="U507" s="1305">
        <v>0</v>
      </c>
      <c r="V507" s="1375">
        <f t="shared" si="28"/>
        <v>0</v>
      </c>
      <c r="W507" s="220"/>
      <c r="X507" s="684"/>
      <c r="Y507" s="738"/>
      <c r="Z507" s="221"/>
      <c r="AA507" s="221"/>
      <c r="AB507" s="862"/>
      <c r="AC507" s="222"/>
      <c r="AD507" s="1288"/>
      <c r="AE507" s="1300"/>
      <c r="AF507" s="1290"/>
      <c r="AG507" s="1291"/>
      <c r="AH507" s="232"/>
      <c r="AI507" s="224"/>
      <c r="AJ507" s="368"/>
      <c r="AK507" s="225"/>
      <c r="AL507" s="226">
        <v>0</v>
      </c>
      <c r="AM507" s="1326">
        <v>0</v>
      </c>
      <c r="AN507" s="1376">
        <f t="shared" si="29"/>
        <v>0</v>
      </c>
      <c r="AO507" s="733"/>
      <c r="AP507" s="586"/>
      <c r="AQ507" s="1249"/>
      <c r="AR507" s="1427"/>
      <c r="AS507" s="1428"/>
      <c r="AT507" s="1429"/>
      <c r="AU507" s="227"/>
      <c r="AV507" s="1430"/>
      <c r="AW507" s="1431"/>
      <c r="AX507" s="1432"/>
      <c r="AY507" s="235"/>
      <c r="AZ507" s="236"/>
      <c r="BA507" s="230"/>
      <c r="BB507" s="231"/>
      <c r="BC507" s="659"/>
      <c r="BD507" s="230"/>
      <c r="BE507" s="231"/>
      <c r="BF507" s="573"/>
      <c r="BG507" s="651"/>
      <c r="BH507" s="573"/>
      <c r="BI507" s="651"/>
      <c r="BJ507" s="573"/>
      <c r="BK507" s="651"/>
      <c r="BL507" s="573"/>
      <c r="BM507" s="651"/>
      <c r="BN507" s="638"/>
      <c r="BO507" s="670"/>
      <c r="BP507" s="675"/>
      <c r="BQ507" s="675"/>
      <c r="BR507" s="675"/>
      <c r="BS507" s="675"/>
      <c r="BT507" s="675"/>
      <c r="BU507" s="676"/>
      <c r="BV507" s="1377">
        <f t="shared" si="30"/>
        <v>0</v>
      </c>
    </row>
    <row r="508" spans="3:74" s="1092" customFormat="1" ht="36" customHeight="1">
      <c r="C508" s="1091"/>
      <c r="D508" s="233"/>
      <c r="E508" s="216"/>
      <c r="F508" s="1331"/>
      <c r="G508" s="217"/>
      <c r="H508" s="218"/>
      <c r="I508" s="736"/>
      <c r="J508" s="737"/>
      <c r="K508" s="1297"/>
      <c r="L508" s="1273"/>
      <c r="M508" s="1276"/>
      <c r="N508" s="832"/>
      <c r="O508" s="871"/>
      <c r="P508" s="872"/>
      <c r="Q508" s="219"/>
      <c r="R508" s="220"/>
      <c r="S508" s="660"/>
      <c r="T508" s="226">
        <v>0</v>
      </c>
      <c r="U508" s="1305">
        <v>0</v>
      </c>
      <c r="V508" s="1375">
        <f t="shared" si="28"/>
        <v>0</v>
      </c>
      <c r="W508" s="220"/>
      <c r="X508" s="684"/>
      <c r="Y508" s="738"/>
      <c r="Z508" s="221"/>
      <c r="AA508" s="221"/>
      <c r="AB508" s="862"/>
      <c r="AC508" s="222"/>
      <c r="AD508" s="1288"/>
      <c r="AE508" s="1300"/>
      <c r="AF508" s="1290"/>
      <c r="AG508" s="1291"/>
      <c r="AH508" s="232"/>
      <c r="AI508" s="224"/>
      <c r="AJ508" s="368"/>
      <c r="AK508" s="225"/>
      <c r="AL508" s="226">
        <v>0</v>
      </c>
      <c r="AM508" s="1326">
        <v>0</v>
      </c>
      <c r="AN508" s="1376">
        <f t="shared" si="29"/>
        <v>0</v>
      </c>
      <c r="AO508" s="733"/>
      <c r="AP508" s="586"/>
      <c r="AQ508" s="1249"/>
      <c r="AR508" s="1427"/>
      <c r="AS508" s="1428"/>
      <c r="AT508" s="1429"/>
      <c r="AU508" s="227"/>
      <c r="AV508" s="1430"/>
      <c r="AW508" s="1431"/>
      <c r="AX508" s="1432"/>
      <c r="AY508" s="235"/>
      <c r="AZ508" s="236"/>
      <c r="BA508" s="230"/>
      <c r="BB508" s="231"/>
      <c r="BC508" s="659"/>
      <c r="BD508" s="230"/>
      <c r="BE508" s="231"/>
      <c r="BF508" s="573"/>
      <c r="BG508" s="651"/>
      <c r="BH508" s="573"/>
      <c r="BI508" s="651"/>
      <c r="BJ508" s="573"/>
      <c r="BK508" s="651"/>
      <c r="BL508" s="573"/>
      <c r="BM508" s="651"/>
      <c r="BN508" s="638"/>
      <c r="BO508" s="670"/>
      <c r="BP508" s="675"/>
      <c r="BQ508" s="675"/>
      <c r="BR508" s="675"/>
      <c r="BS508" s="675"/>
      <c r="BT508" s="675"/>
      <c r="BU508" s="676"/>
      <c r="BV508" s="1377">
        <f t="shared" si="30"/>
        <v>0</v>
      </c>
    </row>
    <row r="509" spans="3:74" s="1092" customFormat="1" ht="36" customHeight="1">
      <c r="C509" s="1091"/>
      <c r="D509" s="233"/>
      <c r="E509" s="216"/>
      <c r="F509" s="1331"/>
      <c r="G509" s="217"/>
      <c r="H509" s="218"/>
      <c r="I509" s="736"/>
      <c r="J509" s="737"/>
      <c r="K509" s="1297"/>
      <c r="L509" s="1273"/>
      <c r="M509" s="1276"/>
      <c r="N509" s="832"/>
      <c r="O509" s="871"/>
      <c r="P509" s="872"/>
      <c r="Q509" s="219"/>
      <c r="R509" s="220"/>
      <c r="S509" s="660"/>
      <c r="T509" s="226">
        <v>0</v>
      </c>
      <c r="U509" s="1305">
        <v>0</v>
      </c>
      <c r="V509" s="1375">
        <f t="shared" si="28"/>
        <v>0</v>
      </c>
      <c r="W509" s="220"/>
      <c r="X509" s="684"/>
      <c r="Y509" s="738"/>
      <c r="Z509" s="221"/>
      <c r="AA509" s="221"/>
      <c r="AB509" s="862"/>
      <c r="AC509" s="222"/>
      <c r="AD509" s="1288"/>
      <c r="AE509" s="1300"/>
      <c r="AF509" s="1290"/>
      <c r="AG509" s="1291"/>
      <c r="AH509" s="232"/>
      <c r="AI509" s="224"/>
      <c r="AJ509" s="368"/>
      <c r="AK509" s="225"/>
      <c r="AL509" s="226">
        <v>0</v>
      </c>
      <c r="AM509" s="1326">
        <v>0</v>
      </c>
      <c r="AN509" s="1376">
        <f t="shared" si="29"/>
        <v>0</v>
      </c>
      <c r="AO509" s="733"/>
      <c r="AP509" s="586"/>
      <c r="AQ509" s="1249"/>
      <c r="AR509" s="1427"/>
      <c r="AS509" s="1428"/>
      <c r="AT509" s="1429"/>
      <c r="AU509" s="227"/>
      <c r="AV509" s="1430"/>
      <c r="AW509" s="1431"/>
      <c r="AX509" s="1432"/>
      <c r="AY509" s="235"/>
      <c r="AZ509" s="236"/>
      <c r="BA509" s="230"/>
      <c r="BB509" s="231"/>
      <c r="BC509" s="659"/>
      <c r="BD509" s="230"/>
      <c r="BE509" s="231"/>
      <c r="BF509" s="573"/>
      <c r="BG509" s="651"/>
      <c r="BH509" s="573"/>
      <c r="BI509" s="651"/>
      <c r="BJ509" s="573"/>
      <c r="BK509" s="651"/>
      <c r="BL509" s="573"/>
      <c r="BM509" s="651"/>
      <c r="BN509" s="638"/>
      <c r="BO509" s="670"/>
      <c r="BP509" s="675"/>
      <c r="BQ509" s="675"/>
      <c r="BR509" s="675"/>
      <c r="BS509" s="675"/>
      <c r="BT509" s="675"/>
      <c r="BU509" s="676"/>
      <c r="BV509" s="1377">
        <f t="shared" si="30"/>
        <v>0</v>
      </c>
    </row>
    <row r="510" spans="3:74" s="1092" customFormat="1" ht="36" customHeight="1">
      <c r="C510" s="1091"/>
      <c r="D510" s="233"/>
      <c r="E510" s="216"/>
      <c r="F510" s="1331"/>
      <c r="G510" s="217"/>
      <c r="H510" s="218"/>
      <c r="I510" s="736"/>
      <c r="J510" s="737"/>
      <c r="K510" s="1297"/>
      <c r="L510" s="1273"/>
      <c r="M510" s="1276"/>
      <c r="N510" s="832"/>
      <c r="O510" s="871"/>
      <c r="P510" s="872"/>
      <c r="Q510" s="219"/>
      <c r="R510" s="220"/>
      <c r="S510" s="660"/>
      <c r="T510" s="226">
        <v>0</v>
      </c>
      <c r="U510" s="1305">
        <v>0</v>
      </c>
      <c r="V510" s="1375">
        <f t="shared" si="28"/>
        <v>0</v>
      </c>
      <c r="W510" s="220"/>
      <c r="X510" s="684"/>
      <c r="Y510" s="738"/>
      <c r="Z510" s="221"/>
      <c r="AA510" s="221"/>
      <c r="AB510" s="862"/>
      <c r="AC510" s="222"/>
      <c r="AD510" s="1288"/>
      <c r="AE510" s="1300"/>
      <c r="AF510" s="1290"/>
      <c r="AG510" s="1291"/>
      <c r="AH510" s="232"/>
      <c r="AI510" s="224"/>
      <c r="AJ510" s="368"/>
      <c r="AK510" s="225"/>
      <c r="AL510" s="226">
        <v>0</v>
      </c>
      <c r="AM510" s="1326">
        <v>0</v>
      </c>
      <c r="AN510" s="1376">
        <f t="shared" si="29"/>
        <v>0</v>
      </c>
      <c r="AO510" s="733"/>
      <c r="AP510" s="586"/>
      <c r="AQ510" s="1249"/>
      <c r="AR510" s="1427"/>
      <c r="AS510" s="1428"/>
      <c r="AT510" s="1429"/>
      <c r="AU510" s="227"/>
      <c r="AV510" s="1430"/>
      <c r="AW510" s="1431"/>
      <c r="AX510" s="1432"/>
      <c r="AY510" s="235"/>
      <c r="AZ510" s="236"/>
      <c r="BA510" s="230"/>
      <c r="BB510" s="231"/>
      <c r="BC510" s="659"/>
      <c r="BD510" s="230"/>
      <c r="BE510" s="231"/>
      <c r="BF510" s="573"/>
      <c r="BG510" s="651"/>
      <c r="BH510" s="573"/>
      <c r="BI510" s="651"/>
      <c r="BJ510" s="573"/>
      <c r="BK510" s="651"/>
      <c r="BL510" s="573"/>
      <c r="BM510" s="651"/>
      <c r="BN510" s="638"/>
      <c r="BO510" s="670"/>
      <c r="BP510" s="675"/>
      <c r="BQ510" s="675"/>
      <c r="BR510" s="675"/>
      <c r="BS510" s="675"/>
      <c r="BT510" s="675"/>
      <c r="BU510" s="676"/>
      <c r="BV510" s="1377">
        <f t="shared" si="30"/>
        <v>0</v>
      </c>
    </row>
    <row r="511" spans="3:74" s="1092" customFormat="1" ht="36" customHeight="1">
      <c r="C511" s="1091"/>
      <c r="D511" s="233"/>
      <c r="E511" s="216"/>
      <c r="F511" s="1331"/>
      <c r="G511" s="217"/>
      <c r="H511" s="218"/>
      <c r="I511" s="736"/>
      <c r="J511" s="737"/>
      <c r="K511" s="1297"/>
      <c r="L511" s="1273"/>
      <c r="M511" s="1276"/>
      <c r="N511" s="832"/>
      <c r="O511" s="871"/>
      <c r="P511" s="872"/>
      <c r="Q511" s="219"/>
      <c r="R511" s="220"/>
      <c r="S511" s="660"/>
      <c r="T511" s="226">
        <v>0</v>
      </c>
      <c r="U511" s="1305">
        <v>0</v>
      </c>
      <c r="V511" s="1375">
        <f t="shared" ref="V511:V574" si="31">SUM(T511:U511)</f>
        <v>0</v>
      </c>
      <c r="W511" s="220"/>
      <c r="X511" s="684"/>
      <c r="Y511" s="738"/>
      <c r="Z511" s="221"/>
      <c r="AA511" s="221"/>
      <c r="AB511" s="862"/>
      <c r="AC511" s="222"/>
      <c r="AD511" s="1288"/>
      <c r="AE511" s="1300"/>
      <c r="AF511" s="1290"/>
      <c r="AG511" s="1291"/>
      <c r="AH511" s="232"/>
      <c r="AI511" s="224"/>
      <c r="AJ511" s="368"/>
      <c r="AK511" s="225"/>
      <c r="AL511" s="226">
        <v>0</v>
      </c>
      <c r="AM511" s="1326">
        <v>0</v>
      </c>
      <c r="AN511" s="1376">
        <f t="shared" ref="AN511:AN574" si="32">SUM(AL511:AM511)</f>
        <v>0</v>
      </c>
      <c r="AO511" s="733"/>
      <c r="AP511" s="586"/>
      <c r="AQ511" s="1249"/>
      <c r="AR511" s="1427"/>
      <c r="AS511" s="1428"/>
      <c r="AT511" s="1429"/>
      <c r="AU511" s="227"/>
      <c r="AV511" s="1430"/>
      <c r="AW511" s="1431"/>
      <c r="AX511" s="1432"/>
      <c r="AY511" s="235"/>
      <c r="AZ511" s="236"/>
      <c r="BA511" s="230"/>
      <c r="BB511" s="231"/>
      <c r="BC511" s="659"/>
      <c r="BD511" s="230"/>
      <c r="BE511" s="231"/>
      <c r="BF511" s="573"/>
      <c r="BG511" s="651"/>
      <c r="BH511" s="573"/>
      <c r="BI511" s="651"/>
      <c r="BJ511" s="573"/>
      <c r="BK511" s="651"/>
      <c r="BL511" s="573"/>
      <c r="BM511" s="651"/>
      <c r="BN511" s="638"/>
      <c r="BO511" s="670"/>
      <c r="BP511" s="675"/>
      <c r="BQ511" s="675"/>
      <c r="BR511" s="675"/>
      <c r="BS511" s="675"/>
      <c r="BT511" s="675"/>
      <c r="BU511" s="676"/>
      <c r="BV511" s="1377">
        <f t="shared" ref="BV511:BV574" si="33">LEN(BU511)</f>
        <v>0</v>
      </c>
    </row>
    <row r="512" spans="3:74" s="1092" customFormat="1" ht="36" customHeight="1">
      <c r="C512" s="1091"/>
      <c r="D512" s="233"/>
      <c r="E512" s="216"/>
      <c r="F512" s="1331"/>
      <c r="G512" s="217"/>
      <c r="H512" s="218"/>
      <c r="I512" s="736"/>
      <c r="J512" s="737"/>
      <c r="K512" s="1297"/>
      <c r="L512" s="1273"/>
      <c r="M512" s="1276"/>
      <c r="N512" s="832"/>
      <c r="O512" s="871"/>
      <c r="P512" s="872"/>
      <c r="Q512" s="219"/>
      <c r="R512" s="220"/>
      <c r="S512" s="660"/>
      <c r="T512" s="226">
        <v>0</v>
      </c>
      <c r="U512" s="1305">
        <v>0</v>
      </c>
      <c r="V512" s="1375">
        <f t="shared" si="31"/>
        <v>0</v>
      </c>
      <c r="W512" s="220"/>
      <c r="X512" s="684"/>
      <c r="Y512" s="738"/>
      <c r="Z512" s="221"/>
      <c r="AA512" s="221"/>
      <c r="AB512" s="862"/>
      <c r="AC512" s="222"/>
      <c r="AD512" s="1288"/>
      <c r="AE512" s="1300"/>
      <c r="AF512" s="1290"/>
      <c r="AG512" s="1291"/>
      <c r="AH512" s="232"/>
      <c r="AI512" s="224"/>
      <c r="AJ512" s="368"/>
      <c r="AK512" s="225"/>
      <c r="AL512" s="226">
        <v>0</v>
      </c>
      <c r="AM512" s="1326">
        <v>0</v>
      </c>
      <c r="AN512" s="1376">
        <f t="shared" si="32"/>
        <v>0</v>
      </c>
      <c r="AO512" s="733"/>
      <c r="AP512" s="586"/>
      <c r="AQ512" s="1249"/>
      <c r="AR512" s="1427"/>
      <c r="AS512" s="1428"/>
      <c r="AT512" s="1429"/>
      <c r="AU512" s="227"/>
      <c r="AV512" s="1430"/>
      <c r="AW512" s="1431"/>
      <c r="AX512" s="1432"/>
      <c r="AY512" s="235"/>
      <c r="AZ512" s="236"/>
      <c r="BA512" s="230"/>
      <c r="BB512" s="231"/>
      <c r="BC512" s="659"/>
      <c r="BD512" s="230"/>
      <c r="BE512" s="231"/>
      <c r="BF512" s="573"/>
      <c r="BG512" s="651"/>
      <c r="BH512" s="573"/>
      <c r="BI512" s="651"/>
      <c r="BJ512" s="573"/>
      <c r="BK512" s="651"/>
      <c r="BL512" s="573"/>
      <c r="BM512" s="651"/>
      <c r="BN512" s="638"/>
      <c r="BO512" s="670"/>
      <c r="BP512" s="675"/>
      <c r="BQ512" s="675"/>
      <c r="BR512" s="675"/>
      <c r="BS512" s="675"/>
      <c r="BT512" s="675"/>
      <c r="BU512" s="676"/>
      <c r="BV512" s="1377">
        <f t="shared" si="33"/>
        <v>0</v>
      </c>
    </row>
    <row r="513" spans="3:74" s="1092" customFormat="1" ht="36" customHeight="1">
      <c r="C513" s="1091"/>
      <c r="D513" s="233"/>
      <c r="E513" s="216"/>
      <c r="F513" s="1331"/>
      <c r="G513" s="217"/>
      <c r="H513" s="218"/>
      <c r="I513" s="736"/>
      <c r="J513" s="737"/>
      <c r="K513" s="1297"/>
      <c r="L513" s="1273"/>
      <c r="M513" s="1276"/>
      <c r="N513" s="832"/>
      <c r="O513" s="871"/>
      <c r="P513" s="872"/>
      <c r="Q513" s="219"/>
      <c r="R513" s="220"/>
      <c r="S513" s="660"/>
      <c r="T513" s="226">
        <v>0</v>
      </c>
      <c r="U513" s="1305">
        <v>0</v>
      </c>
      <c r="V513" s="1375">
        <f t="shared" si="31"/>
        <v>0</v>
      </c>
      <c r="W513" s="220"/>
      <c r="X513" s="684"/>
      <c r="Y513" s="738"/>
      <c r="Z513" s="221"/>
      <c r="AA513" s="221"/>
      <c r="AB513" s="862"/>
      <c r="AC513" s="222"/>
      <c r="AD513" s="1288"/>
      <c r="AE513" s="1300"/>
      <c r="AF513" s="1290"/>
      <c r="AG513" s="1291"/>
      <c r="AH513" s="232"/>
      <c r="AI513" s="224"/>
      <c r="AJ513" s="368"/>
      <c r="AK513" s="225"/>
      <c r="AL513" s="226">
        <v>0</v>
      </c>
      <c r="AM513" s="1326">
        <v>0</v>
      </c>
      <c r="AN513" s="1376">
        <f t="shared" si="32"/>
        <v>0</v>
      </c>
      <c r="AO513" s="733"/>
      <c r="AP513" s="586"/>
      <c r="AQ513" s="1249"/>
      <c r="AR513" s="1427"/>
      <c r="AS513" s="1428"/>
      <c r="AT513" s="1429"/>
      <c r="AU513" s="227"/>
      <c r="AV513" s="1430"/>
      <c r="AW513" s="1431"/>
      <c r="AX513" s="1432"/>
      <c r="AY513" s="235"/>
      <c r="AZ513" s="236"/>
      <c r="BA513" s="230"/>
      <c r="BB513" s="231"/>
      <c r="BC513" s="659"/>
      <c r="BD513" s="230"/>
      <c r="BE513" s="231"/>
      <c r="BF513" s="573"/>
      <c r="BG513" s="651"/>
      <c r="BH513" s="573"/>
      <c r="BI513" s="651"/>
      <c r="BJ513" s="573"/>
      <c r="BK513" s="651"/>
      <c r="BL513" s="573"/>
      <c r="BM513" s="651"/>
      <c r="BN513" s="638"/>
      <c r="BO513" s="670"/>
      <c r="BP513" s="675"/>
      <c r="BQ513" s="675"/>
      <c r="BR513" s="675"/>
      <c r="BS513" s="675"/>
      <c r="BT513" s="675"/>
      <c r="BU513" s="676"/>
      <c r="BV513" s="1377">
        <f t="shared" si="33"/>
        <v>0</v>
      </c>
    </row>
    <row r="514" spans="3:74" s="1092" customFormat="1" ht="36" customHeight="1">
      <c r="C514" s="1091"/>
      <c r="D514" s="233"/>
      <c r="E514" s="216"/>
      <c r="F514" s="1331"/>
      <c r="G514" s="217"/>
      <c r="H514" s="218"/>
      <c r="I514" s="736"/>
      <c r="J514" s="737"/>
      <c r="K514" s="1297"/>
      <c r="L514" s="1273"/>
      <c r="M514" s="1276"/>
      <c r="N514" s="832"/>
      <c r="O514" s="871"/>
      <c r="P514" s="872"/>
      <c r="Q514" s="219"/>
      <c r="R514" s="220"/>
      <c r="S514" s="660"/>
      <c r="T514" s="226">
        <v>0</v>
      </c>
      <c r="U514" s="1305">
        <v>0</v>
      </c>
      <c r="V514" s="1375">
        <f t="shared" si="31"/>
        <v>0</v>
      </c>
      <c r="W514" s="220"/>
      <c r="X514" s="684"/>
      <c r="Y514" s="738"/>
      <c r="Z514" s="221"/>
      <c r="AA514" s="221"/>
      <c r="AB514" s="862"/>
      <c r="AC514" s="222"/>
      <c r="AD514" s="1288"/>
      <c r="AE514" s="1300"/>
      <c r="AF514" s="1290"/>
      <c r="AG514" s="1291"/>
      <c r="AH514" s="232"/>
      <c r="AI514" s="224"/>
      <c r="AJ514" s="368"/>
      <c r="AK514" s="225"/>
      <c r="AL514" s="226">
        <v>0</v>
      </c>
      <c r="AM514" s="1326">
        <v>0</v>
      </c>
      <c r="AN514" s="1376">
        <f t="shared" si="32"/>
        <v>0</v>
      </c>
      <c r="AO514" s="733"/>
      <c r="AP514" s="586"/>
      <c r="AQ514" s="1249"/>
      <c r="AR514" s="1427"/>
      <c r="AS514" s="1428"/>
      <c r="AT514" s="1429"/>
      <c r="AU514" s="227"/>
      <c r="AV514" s="1430"/>
      <c r="AW514" s="1431"/>
      <c r="AX514" s="1432"/>
      <c r="AY514" s="235"/>
      <c r="AZ514" s="236"/>
      <c r="BA514" s="230"/>
      <c r="BB514" s="231"/>
      <c r="BC514" s="659"/>
      <c r="BD514" s="230"/>
      <c r="BE514" s="231"/>
      <c r="BF514" s="573"/>
      <c r="BG514" s="651"/>
      <c r="BH514" s="573"/>
      <c r="BI514" s="651"/>
      <c r="BJ514" s="573"/>
      <c r="BK514" s="651"/>
      <c r="BL514" s="573"/>
      <c r="BM514" s="651"/>
      <c r="BN514" s="638"/>
      <c r="BO514" s="670"/>
      <c r="BP514" s="675"/>
      <c r="BQ514" s="675"/>
      <c r="BR514" s="675"/>
      <c r="BS514" s="675"/>
      <c r="BT514" s="675"/>
      <c r="BU514" s="676"/>
      <c r="BV514" s="1377">
        <f t="shared" si="33"/>
        <v>0</v>
      </c>
    </row>
    <row r="515" spans="3:74" s="1092" customFormat="1" ht="36" customHeight="1">
      <c r="C515" s="1091"/>
      <c r="D515" s="233"/>
      <c r="E515" s="216"/>
      <c r="F515" s="1331"/>
      <c r="G515" s="217"/>
      <c r="H515" s="218"/>
      <c r="I515" s="736"/>
      <c r="J515" s="737"/>
      <c r="K515" s="1297"/>
      <c r="L515" s="1273"/>
      <c r="M515" s="1276"/>
      <c r="N515" s="832"/>
      <c r="O515" s="871"/>
      <c r="P515" s="872"/>
      <c r="Q515" s="219"/>
      <c r="R515" s="220"/>
      <c r="S515" s="660"/>
      <c r="T515" s="226">
        <v>0</v>
      </c>
      <c r="U515" s="1305">
        <v>0</v>
      </c>
      <c r="V515" s="1375">
        <f t="shared" si="31"/>
        <v>0</v>
      </c>
      <c r="W515" s="220"/>
      <c r="X515" s="684"/>
      <c r="Y515" s="738"/>
      <c r="Z515" s="221"/>
      <c r="AA515" s="221"/>
      <c r="AB515" s="862"/>
      <c r="AC515" s="222"/>
      <c r="AD515" s="1288"/>
      <c r="AE515" s="1300"/>
      <c r="AF515" s="1290"/>
      <c r="AG515" s="1291"/>
      <c r="AH515" s="232"/>
      <c r="AI515" s="224"/>
      <c r="AJ515" s="368"/>
      <c r="AK515" s="225"/>
      <c r="AL515" s="226">
        <v>0</v>
      </c>
      <c r="AM515" s="1326">
        <v>0</v>
      </c>
      <c r="AN515" s="1376">
        <f t="shared" si="32"/>
        <v>0</v>
      </c>
      <c r="AO515" s="733"/>
      <c r="AP515" s="586"/>
      <c r="AQ515" s="1249"/>
      <c r="AR515" s="1427"/>
      <c r="AS515" s="1428"/>
      <c r="AT515" s="1429"/>
      <c r="AU515" s="227"/>
      <c r="AV515" s="1430"/>
      <c r="AW515" s="1431"/>
      <c r="AX515" s="1432"/>
      <c r="AY515" s="235"/>
      <c r="AZ515" s="236"/>
      <c r="BA515" s="230"/>
      <c r="BB515" s="231"/>
      <c r="BC515" s="659"/>
      <c r="BD515" s="230"/>
      <c r="BE515" s="231"/>
      <c r="BF515" s="573"/>
      <c r="BG515" s="651"/>
      <c r="BH515" s="573"/>
      <c r="BI515" s="651"/>
      <c r="BJ515" s="573"/>
      <c r="BK515" s="651"/>
      <c r="BL515" s="573"/>
      <c r="BM515" s="651"/>
      <c r="BN515" s="638"/>
      <c r="BO515" s="670"/>
      <c r="BP515" s="675"/>
      <c r="BQ515" s="675"/>
      <c r="BR515" s="675"/>
      <c r="BS515" s="675"/>
      <c r="BT515" s="675"/>
      <c r="BU515" s="676"/>
      <c r="BV515" s="1377">
        <f t="shared" si="33"/>
        <v>0</v>
      </c>
    </row>
    <row r="516" spans="3:74" s="1092" customFormat="1" ht="36" customHeight="1">
      <c r="C516" s="1091"/>
      <c r="D516" s="233"/>
      <c r="E516" s="216"/>
      <c r="F516" s="1331"/>
      <c r="G516" s="217"/>
      <c r="H516" s="218"/>
      <c r="I516" s="736"/>
      <c r="J516" s="737"/>
      <c r="K516" s="1297"/>
      <c r="L516" s="1273"/>
      <c r="M516" s="1276"/>
      <c r="N516" s="832"/>
      <c r="O516" s="871"/>
      <c r="P516" s="872"/>
      <c r="Q516" s="219"/>
      <c r="R516" s="220"/>
      <c r="S516" s="660"/>
      <c r="T516" s="226">
        <v>0</v>
      </c>
      <c r="U516" s="1305">
        <v>0</v>
      </c>
      <c r="V516" s="1375">
        <f t="shared" si="31"/>
        <v>0</v>
      </c>
      <c r="W516" s="220"/>
      <c r="X516" s="684"/>
      <c r="Y516" s="738"/>
      <c r="Z516" s="221"/>
      <c r="AA516" s="221"/>
      <c r="AB516" s="862"/>
      <c r="AC516" s="222"/>
      <c r="AD516" s="1288"/>
      <c r="AE516" s="1300"/>
      <c r="AF516" s="1290"/>
      <c r="AG516" s="1291"/>
      <c r="AH516" s="232"/>
      <c r="AI516" s="224"/>
      <c r="AJ516" s="368"/>
      <c r="AK516" s="225"/>
      <c r="AL516" s="226">
        <v>0</v>
      </c>
      <c r="AM516" s="1326">
        <v>0</v>
      </c>
      <c r="AN516" s="1376">
        <f t="shared" si="32"/>
        <v>0</v>
      </c>
      <c r="AO516" s="733"/>
      <c r="AP516" s="586"/>
      <c r="AQ516" s="1249"/>
      <c r="AR516" s="1427"/>
      <c r="AS516" s="1428"/>
      <c r="AT516" s="1429"/>
      <c r="AU516" s="227"/>
      <c r="AV516" s="1430"/>
      <c r="AW516" s="1431"/>
      <c r="AX516" s="1432"/>
      <c r="AY516" s="235"/>
      <c r="AZ516" s="236"/>
      <c r="BA516" s="230"/>
      <c r="BB516" s="231"/>
      <c r="BC516" s="659"/>
      <c r="BD516" s="230"/>
      <c r="BE516" s="231"/>
      <c r="BF516" s="573"/>
      <c r="BG516" s="651"/>
      <c r="BH516" s="573"/>
      <c r="BI516" s="651"/>
      <c r="BJ516" s="573"/>
      <c r="BK516" s="651"/>
      <c r="BL516" s="573"/>
      <c r="BM516" s="651"/>
      <c r="BN516" s="638"/>
      <c r="BO516" s="670"/>
      <c r="BP516" s="675"/>
      <c r="BQ516" s="675"/>
      <c r="BR516" s="675"/>
      <c r="BS516" s="675"/>
      <c r="BT516" s="675"/>
      <c r="BU516" s="676"/>
      <c r="BV516" s="1377">
        <f t="shared" si="33"/>
        <v>0</v>
      </c>
    </row>
    <row r="517" spans="3:74" s="1092" customFormat="1" ht="36" customHeight="1">
      <c r="C517" s="1091"/>
      <c r="D517" s="233"/>
      <c r="E517" s="216"/>
      <c r="F517" s="1331"/>
      <c r="G517" s="217"/>
      <c r="H517" s="218"/>
      <c r="I517" s="736"/>
      <c r="J517" s="737"/>
      <c r="K517" s="1297"/>
      <c r="L517" s="1273"/>
      <c r="M517" s="1276"/>
      <c r="N517" s="832"/>
      <c r="O517" s="871"/>
      <c r="P517" s="872"/>
      <c r="Q517" s="219"/>
      <c r="R517" s="220"/>
      <c r="S517" s="660"/>
      <c r="T517" s="226">
        <v>0</v>
      </c>
      <c r="U517" s="1305">
        <v>0</v>
      </c>
      <c r="V517" s="1375">
        <f t="shared" si="31"/>
        <v>0</v>
      </c>
      <c r="W517" s="220"/>
      <c r="X517" s="684"/>
      <c r="Y517" s="738"/>
      <c r="Z517" s="221"/>
      <c r="AA517" s="221"/>
      <c r="AB517" s="862"/>
      <c r="AC517" s="222"/>
      <c r="AD517" s="1288"/>
      <c r="AE517" s="1300"/>
      <c r="AF517" s="1290"/>
      <c r="AG517" s="1291"/>
      <c r="AH517" s="232"/>
      <c r="AI517" s="224"/>
      <c r="AJ517" s="368"/>
      <c r="AK517" s="225"/>
      <c r="AL517" s="226">
        <v>0</v>
      </c>
      <c r="AM517" s="1326">
        <v>0</v>
      </c>
      <c r="AN517" s="1376">
        <f t="shared" si="32"/>
        <v>0</v>
      </c>
      <c r="AO517" s="733"/>
      <c r="AP517" s="586"/>
      <c r="AQ517" s="1249"/>
      <c r="AR517" s="1427"/>
      <c r="AS517" s="1428"/>
      <c r="AT517" s="1429"/>
      <c r="AU517" s="227"/>
      <c r="AV517" s="1430"/>
      <c r="AW517" s="1431"/>
      <c r="AX517" s="1432"/>
      <c r="AY517" s="235"/>
      <c r="AZ517" s="236"/>
      <c r="BA517" s="230"/>
      <c r="BB517" s="231"/>
      <c r="BC517" s="659"/>
      <c r="BD517" s="230"/>
      <c r="BE517" s="231"/>
      <c r="BF517" s="573"/>
      <c r="BG517" s="651"/>
      <c r="BH517" s="573"/>
      <c r="BI517" s="651"/>
      <c r="BJ517" s="573"/>
      <c r="BK517" s="651"/>
      <c r="BL517" s="573"/>
      <c r="BM517" s="651"/>
      <c r="BN517" s="638"/>
      <c r="BO517" s="670"/>
      <c r="BP517" s="675"/>
      <c r="BQ517" s="675"/>
      <c r="BR517" s="675"/>
      <c r="BS517" s="675"/>
      <c r="BT517" s="675"/>
      <c r="BU517" s="676"/>
      <c r="BV517" s="1377">
        <f t="shared" si="33"/>
        <v>0</v>
      </c>
    </row>
    <row r="518" spans="3:74" s="1092" customFormat="1" ht="36" customHeight="1">
      <c r="C518" s="1091"/>
      <c r="D518" s="233"/>
      <c r="E518" s="216"/>
      <c r="F518" s="1331"/>
      <c r="G518" s="217"/>
      <c r="H518" s="218"/>
      <c r="I518" s="736"/>
      <c r="J518" s="737"/>
      <c r="K518" s="1297"/>
      <c r="L518" s="1273"/>
      <c r="M518" s="1276"/>
      <c r="N518" s="832"/>
      <c r="O518" s="871"/>
      <c r="P518" s="872"/>
      <c r="Q518" s="219"/>
      <c r="R518" s="220"/>
      <c r="S518" s="660"/>
      <c r="T518" s="226">
        <v>0</v>
      </c>
      <c r="U518" s="1305">
        <v>0</v>
      </c>
      <c r="V518" s="1375">
        <f t="shared" si="31"/>
        <v>0</v>
      </c>
      <c r="W518" s="220"/>
      <c r="X518" s="684"/>
      <c r="Y518" s="738"/>
      <c r="Z518" s="221"/>
      <c r="AA518" s="221"/>
      <c r="AB518" s="862"/>
      <c r="AC518" s="222"/>
      <c r="AD518" s="1288"/>
      <c r="AE518" s="1300"/>
      <c r="AF518" s="1290"/>
      <c r="AG518" s="1291"/>
      <c r="AH518" s="232"/>
      <c r="AI518" s="224"/>
      <c r="AJ518" s="368"/>
      <c r="AK518" s="225"/>
      <c r="AL518" s="226">
        <v>0</v>
      </c>
      <c r="AM518" s="1326">
        <v>0</v>
      </c>
      <c r="AN518" s="1376">
        <f t="shared" si="32"/>
        <v>0</v>
      </c>
      <c r="AO518" s="733"/>
      <c r="AP518" s="586"/>
      <c r="AQ518" s="1249"/>
      <c r="AR518" s="1427"/>
      <c r="AS518" s="1428"/>
      <c r="AT518" s="1429"/>
      <c r="AU518" s="227"/>
      <c r="AV518" s="1430"/>
      <c r="AW518" s="1431"/>
      <c r="AX518" s="1432"/>
      <c r="AY518" s="235"/>
      <c r="AZ518" s="236"/>
      <c r="BA518" s="230"/>
      <c r="BB518" s="231"/>
      <c r="BC518" s="659"/>
      <c r="BD518" s="230"/>
      <c r="BE518" s="231"/>
      <c r="BF518" s="573"/>
      <c r="BG518" s="651"/>
      <c r="BH518" s="573"/>
      <c r="BI518" s="651"/>
      <c r="BJ518" s="573"/>
      <c r="BK518" s="651"/>
      <c r="BL518" s="573"/>
      <c r="BM518" s="651"/>
      <c r="BN518" s="638"/>
      <c r="BO518" s="670"/>
      <c r="BP518" s="675"/>
      <c r="BQ518" s="675"/>
      <c r="BR518" s="675"/>
      <c r="BS518" s="675"/>
      <c r="BT518" s="675"/>
      <c r="BU518" s="676"/>
      <c r="BV518" s="1377">
        <f t="shared" si="33"/>
        <v>0</v>
      </c>
    </row>
    <row r="519" spans="3:74" s="1092" customFormat="1" ht="36" customHeight="1">
      <c r="C519" s="1091"/>
      <c r="D519" s="233"/>
      <c r="E519" s="216"/>
      <c r="F519" s="1331"/>
      <c r="G519" s="217"/>
      <c r="H519" s="218"/>
      <c r="I519" s="736"/>
      <c r="J519" s="737"/>
      <c r="K519" s="1297"/>
      <c r="L519" s="1273"/>
      <c r="M519" s="1276"/>
      <c r="N519" s="832"/>
      <c r="O519" s="871"/>
      <c r="P519" s="872"/>
      <c r="Q519" s="219"/>
      <c r="R519" s="220"/>
      <c r="S519" s="660"/>
      <c r="T519" s="226">
        <v>0</v>
      </c>
      <c r="U519" s="1305">
        <v>0</v>
      </c>
      <c r="V519" s="1375">
        <f t="shared" si="31"/>
        <v>0</v>
      </c>
      <c r="W519" s="220"/>
      <c r="X519" s="684"/>
      <c r="Y519" s="738"/>
      <c r="Z519" s="221"/>
      <c r="AA519" s="221"/>
      <c r="AB519" s="862"/>
      <c r="AC519" s="222"/>
      <c r="AD519" s="1288"/>
      <c r="AE519" s="1300"/>
      <c r="AF519" s="1290"/>
      <c r="AG519" s="1291"/>
      <c r="AH519" s="232"/>
      <c r="AI519" s="224"/>
      <c r="AJ519" s="368"/>
      <c r="AK519" s="225"/>
      <c r="AL519" s="226">
        <v>0</v>
      </c>
      <c r="AM519" s="1326">
        <v>0</v>
      </c>
      <c r="AN519" s="1376">
        <f t="shared" si="32"/>
        <v>0</v>
      </c>
      <c r="AO519" s="733"/>
      <c r="AP519" s="586"/>
      <c r="AQ519" s="1249"/>
      <c r="AR519" s="1427"/>
      <c r="AS519" s="1428"/>
      <c r="AT519" s="1429"/>
      <c r="AU519" s="227"/>
      <c r="AV519" s="1430"/>
      <c r="AW519" s="1431"/>
      <c r="AX519" s="1432"/>
      <c r="AY519" s="235"/>
      <c r="AZ519" s="236"/>
      <c r="BA519" s="230"/>
      <c r="BB519" s="231"/>
      <c r="BC519" s="659"/>
      <c r="BD519" s="230"/>
      <c r="BE519" s="231"/>
      <c r="BF519" s="573"/>
      <c r="BG519" s="651"/>
      <c r="BH519" s="573"/>
      <c r="BI519" s="651"/>
      <c r="BJ519" s="573"/>
      <c r="BK519" s="651"/>
      <c r="BL519" s="573"/>
      <c r="BM519" s="651"/>
      <c r="BN519" s="638"/>
      <c r="BO519" s="670"/>
      <c r="BP519" s="675"/>
      <c r="BQ519" s="675"/>
      <c r="BR519" s="675"/>
      <c r="BS519" s="675"/>
      <c r="BT519" s="675"/>
      <c r="BU519" s="676"/>
      <c r="BV519" s="1377">
        <f t="shared" si="33"/>
        <v>0</v>
      </c>
    </row>
    <row r="520" spans="3:74" s="1092" customFormat="1" ht="36" customHeight="1">
      <c r="C520" s="1091"/>
      <c r="D520" s="233"/>
      <c r="E520" s="216"/>
      <c r="F520" s="1331"/>
      <c r="G520" s="217"/>
      <c r="H520" s="218"/>
      <c r="I520" s="736"/>
      <c r="J520" s="737"/>
      <c r="K520" s="1297"/>
      <c r="L520" s="1273"/>
      <c r="M520" s="1276"/>
      <c r="N520" s="832"/>
      <c r="O520" s="871"/>
      <c r="P520" s="872"/>
      <c r="Q520" s="219"/>
      <c r="R520" s="220"/>
      <c r="S520" s="660"/>
      <c r="T520" s="226">
        <v>0</v>
      </c>
      <c r="U520" s="1305">
        <v>0</v>
      </c>
      <c r="V520" s="1375">
        <f t="shared" si="31"/>
        <v>0</v>
      </c>
      <c r="W520" s="220"/>
      <c r="X520" s="684"/>
      <c r="Y520" s="738"/>
      <c r="Z520" s="221"/>
      <c r="AA520" s="221"/>
      <c r="AB520" s="862"/>
      <c r="AC520" s="222"/>
      <c r="AD520" s="1288"/>
      <c r="AE520" s="1300"/>
      <c r="AF520" s="1290"/>
      <c r="AG520" s="1291"/>
      <c r="AH520" s="232"/>
      <c r="AI520" s="224"/>
      <c r="AJ520" s="368"/>
      <c r="AK520" s="225"/>
      <c r="AL520" s="226">
        <v>0</v>
      </c>
      <c r="AM520" s="1326">
        <v>0</v>
      </c>
      <c r="AN520" s="1376">
        <f t="shared" si="32"/>
        <v>0</v>
      </c>
      <c r="AO520" s="733"/>
      <c r="AP520" s="586"/>
      <c r="AQ520" s="1249"/>
      <c r="AR520" s="1427"/>
      <c r="AS520" s="1428"/>
      <c r="AT520" s="1429"/>
      <c r="AU520" s="227"/>
      <c r="AV520" s="1430"/>
      <c r="AW520" s="1431"/>
      <c r="AX520" s="1432"/>
      <c r="AY520" s="235"/>
      <c r="AZ520" s="236"/>
      <c r="BA520" s="230"/>
      <c r="BB520" s="231"/>
      <c r="BC520" s="659"/>
      <c r="BD520" s="230"/>
      <c r="BE520" s="231"/>
      <c r="BF520" s="573"/>
      <c r="BG520" s="651"/>
      <c r="BH520" s="573"/>
      <c r="BI520" s="651"/>
      <c r="BJ520" s="573"/>
      <c r="BK520" s="651"/>
      <c r="BL520" s="573"/>
      <c r="BM520" s="651"/>
      <c r="BN520" s="638"/>
      <c r="BO520" s="670"/>
      <c r="BP520" s="675"/>
      <c r="BQ520" s="675"/>
      <c r="BR520" s="675"/>
      <c r="BS520" s="675"/>
      <c r="BT520" s="675"/>
      <c r="BU520" s="676"/>
      <c r="BV520" s="1377">
        <f t="shared" si="33"/>
        <v>0</v>
      </c>
    </row>
    <row r="521" spans="3:74" s="1092" customFormat="1" ht="36" customHeight="1">
      <c r="C521" s="1091"/>
      <c r="D521" s="233"/>
      <c r="E521" s="216"/>
      <c r="F521" s="1331"/>
      <c r="G521" s="217"/>
      <c r="H521" s="218"/>
      <c r="I521" s="736"/>
      <c r="J521" s="737"/>
      <c r="K521" s="1297"/>
      <c r="L521" s="1273"/>
      <c r="M521" s="1276"/>
      <c r="N521" s="832"/>
      <c r="O521" s="871"/>
      <c r="P521" s="872"/>
      <c r="Q521" s="219"/>
      <c r="R521" s="220"/>
      <c r="S521" s="660"/>
      <c r="T521" s="226">
        <v>0</v>
      </c>
      <c r="U521" s="1305">
        <v>0</v>
      </c>
      <c r="V521" s="1375">
        <f t="shared" si="31"/>
        <v>0</v>
      </c>
      <c r="W521" s="220"/>
      <c r="X521" s="684"/>
      <c r="Y521" s="738"/>
      <c r="Z521" s="221"/>
      <c r="AA521" s="221"/>
      <c r="AB521" s="862"/>
      <c r="AC521" s="222"/>
      <c r="AD521" s="1288"/>
      <c r="AE521" s="1300"/>
      <c r="AF521" s="1290"/>
      <c r="AG521" s="1291"/>
      <c r="AH521" s="232"/>
      <c r="AI521" s="224"/>
      <c r="AJ521" s="368"/>
      <c r="AK521" s="225"/>
      <c r="AL521" s="226">
        <v>0</v>
      </c>
      <c r="AM521" s="1326">
        <v>0</v>
      </c>
      <c r="AN521" s="1376">
        <f t="shared" si="32"/>
        <v>0</v>
      </c>
      <c r="AO521" s="733"/>
      <c r="AP521" s="586"/>
      <c r="AQ521" s="1249"/>
      <c r="AR521" s="1427"/>
      <c r="AS521" s="1428"/>
      <c r="AT521" s="1429"/>
      <c r="AU521" s="227"/>
      <c r="AV521" s="1430"/>
      <c r="AW521" s="1431"/>
      <c r="AX521" s="1432"/>
      <c r="AY521" s="235"/>
      <c r="AZ521" s="236"/>
      <c r="BA521" s="230"/>
      <c r="BB521" s="231"/>
      <c r="BC521" s="659"/>
      <c r="BD521" s="230"/>
      <c r="BE521" s="231"/>
      <c r="BF521" s="573"/>
      <c r="BG521" s="651"/>
      <c r="BH521" s="573"/>
      <c r="BI521" s="651"/>
      <c r="BJ521" s="573"/>
      <c r="BK521" s="651"/>
      <c r="BL521" s="573"/>
      <c r="BM521" s="651"/>
      <c r="BN521" s="638"/>
      <c r="BO521" s="670"/>
      <c r="BP521" s="675"/>
      <c r="BQ521" s="675"/>
      <c r="BR521" s="675"/>
      <c r="BS521" s="675"/>
      <c r="BT521" s="675"/>
      <c r="BU521" s="676"/>
      <c r="BV521" s="1377">
        <f t="shared" si="33"/>
        <v>0</v>
      </c>
    </row>
    <row r="522" spans="3:74" s="1092" customFormat="1" ht="36" customHeight="1">
      <c r="C522" s="1091"/>
      <c r="D522" s="233"/>
      <c r="E522" s="216"/>
      <c r="F522" s="1331"/>
      <c r="G522" s="217"/>
      <c r="H522" s="218"/>
      <c r="I522" s="736"/>
      <c r="J522" s="737"/>
      <c r="K522" s="1297"/>
      <c r="L522" s="1273"/>
      <c r="M522" s="1276"/>
      <c r="N522" s="832"/>
      <c r="O522" s="871"/>
      <c r="P522" s="872"/>
      <c r="Q522" s="219"/>
      <c r="R522" s="220"/>
      <c r="S522" s="660"/>
      <c r="T522" s="226">
        <v>0</v>
      </c>
      <c r="U522" s="1305">
        <v>0</v>
      </c>
      <c r="V522" s="1375">
        <f t="shared" si="31"/>
        <v>0</v>
      </c>
      <c r="W522" s="220"/>
      <c r="X522" s="684"/>
      <c r="Y522" s="738"/>
      <c r="Z522" s="221"/>
      <c r="AA522" s="221"/>
      <c r="AB522" s="862"/>
      <c r="AC522" s="222"/>
      <c r="AD522" s="1288"/>
      <c r="AE522" s="1300"/>
      <c r="AF522" s="1290"/>
      <c r="AG522" s="1291"/>
      <c r="AH522" s="232"/>
      <c r="AI522" s="224"/>
      <c r="AJ522" s="368"/>
      <c r="AK522" s="225"/>
      <c r="AL522" s="226">
        <v>0</v>
      </c>
      <c r="AM522" s="1326">
        <v>0</v>
      </c>
      <c r="AN522" s="1376">
        <f t="shared" si="32"/>
        <v>0</v>
      </c>
      <c r="AO522" s="733"/>
      <c r="AP522" s="586"/>
      <c r="AQ522" s="1249"/>
      <c r="AR522" s="1427"/>
      <c r="AS522" s="1428"/>
      <c r="AT522" s="1429"/>
      <c r="AU522" s="227"/>
      <c r="AV522" s="1430"/>
      <c r="AW522" s="1431"/>
      <c r="AX522" s="1432"/>
      <c r="AY522" s="235"/>
      <c r="AZ522" s="236"/>
      <c r="BA522" s="230"/>
      <c r="BB522" s="231"/>
      <c r="BC522" s="659"/>
      <c r="BD522" s="230"/>
      <c r="BE522" s="231"/>
      <c r="BF522" s="573"/>
      <c r="BG522" s="651"/>
      <c r="BH522" s="573"/>
      <c r="BI522" s="651"/>
      <c r="BJ522" s="573"/>
      <c r="BK522" s="651"/>
      <c r="BL522" s="573"/>
      <c r="BM522" s="651"/>
      <c r="BN522" s="638"/>
      <c r="BO522" s="670"/>
      <c r="BP522" s="675"/>
      <c r="BQ522" s="675"/>
      <c r="BR522" s="675"/>
      <c r="BS522" s="675"/>
      <c r="BT522" s="675"/>
      <c r="BU522" s="676"/>
      <c r="BV522" s="1377">
        <f t="shared" si="33"/>
        <v>0</v>
      </c>
    </row>
    <row r="523" spans="3:74" s="1092" customFormat="1" ht="36" customHeight="1">
      <c r="C523" s="1091"/>
      <c r="D523" s="233"/>
      <c r="E523" s="216"/>
      <c r="F523" s="1331"/>
      <c r="G523" s="217"/>
      <c r="H523" s="218"/>
      <c r="I523" s="736"/>
      <c r="J523" s="737"/>
      <c r="K523" s="1297"/>
      <c r="L523" s="1273"/>
      <c r="M523" s="1276"/>
      <c r="N523" s="832"/>
      <c r="O523" s="871"/>
      <c r="P523" s="872"/>
      <c r="Q523" s="219"/>
      <c r="R523" s="220"/>
      <c r="S523" s="660"/>
      <c r="T523" s="226">
        <v>0</v>
      </c>
      <c r="U523" s="1305">
        <v>0</v>
      </c>
      <c r="V523" s="1375">
        <f t="shared" si="31"/>
        <v>0</v>
      </c>
      <c r="W523" s="220"/>
      <c r="X523" s="684"/>
      <c r="Y523" s="738"/>
      <c r="Z523" s="221"/>
      <c r="AA523" s="221"/>
      <c r="AB523" s="862"/>
      <c r="AC523" s="222"/>
      <c r="AD523" s="1288"/>
      <c r="AE523" s="1300"/>
      <c r="AF523" s="1290"/>
      <c r="AG523" s="1291"/>
      <c r="AH523" s="232"/>
      <c r="AI523" s="224"/>
      <c r="AJ523" s="368"/>
      <c r="AK523" s="225"/>
      <c r="AL523" s="226">
        <v>0</v>
      </c>
      <c r="AM523" s="1326">
        <v>0</v>
      </c>
      <c r="AN523" s="1376">
        <f t="shared" si="32"/>
        <v>0</v>
      </c>
      <c r="AO523" s="733"/>
      <c r="AP523" s="586"/>
      <c r="AQ523" s="1249"/>
      <c r="AR523" s="1427"/>
      <c r="AS523" s="1428"/>
      <c r="AT523" s="1429"/>
      <c r="AU523" s="227"/>
      <c r="AV523" s="1430"/>
      <c r="AW523" s="1431"/>
      <c r="AX523" s="1432"/>
      <c r="AY523" s="235"/>
      <c r="AZ523" s="236"/>
      <c r="BA523" s="230"/>
      <c r="BB523" s="231"/>
      <c r="BC523" s="659"/>
      <c r="BD523" s="230"/>
      <c r="BE523" s="231"/>
      <c r="BF523" s="573"/>
      <c r="BG523" s="651"/>
      <c r="BH523" s="573"/>
      <c r="BI523" s="651"/>
      <c r="BJ523" s="573"/>
      <c r="BK523" s="651"/>
      <c r="BL523" s="573"/>
      <c r="BM523" s="651"/>
      <c r="BN523" s="638"/>
      <c r="BO523" s="670"/>
      <c r="BP523" s="675"/>
      <c r="BQ523" s="675"/>
      <c r="BR523" s="675"/>
      <c r="BS523" s="675"/>
      <c r="BT523" s="675"/>
      <c r="BU523" s="676"/>
      <c r="BV523" s="1377">
        <f t="shared" si="33"/>
        <v>0</v>
      </c>
    </row>
    <row r="524" spans="3:74" s="1092" customFormat="1" ht="36" customHeight="1">
      <c r="C524" s="1091"/>
      <c r="D524" s="233"/>
      <c r="E524" s="216"/>
      <c r="F524" s="1331"/>
      <c r="G524" s="217"/>
      <c r="H524" s="218"/>
      <c r="I524" s="736"/>
      <c r="J524" s="737"/>
      <c r="K524" s="1297"/>
      <c r="L524" s="1273"/>
      <c r="M524" s="1276"/>
      <c r="N524" s="832"/>
      <c r="O524" s="871"/>
      <c r="P524" s="872"/>
      <c r="Q524" s="219"/>
      <c r="R524" s="220"/>
      <c r="S524" s="660"/>
      <c r="T524" s="226">
        <v>0</v>
      </c>
      <c r="U524" s="1305">
        <v>0</v>
      </c>
      <c r="V524" s="1375">
        <f t="shared" si="31"/>
        <v>0</v>
      </c>
      <c r="W524" s="220"/>
      <c r="X524" s="684"/>
      <c r="Y524" s="738"/>
      <c r="Z524" s="221"/>
      <c r="AA524" s="221"/>
      <c r="AB524" s="862"/>
      <c r="AC524" s="222"/>
      <c r="AD524" s="1288"/>
      <c r="AE524" s="1300"/>
      <c r="AF524" s="1290"/>
      <c r="AG524" s="1291"/>
      <c r="AH524" s="232"/>
      <c r="AI524" s="224"/>
      <c r="AJ524" s="368"/>
      <c r="AK524" s="225"/>
      <c r="AL524" s="226">
        <v>0</v>
      </c>
      <c r="AM524" s="1326">
        <v>0</v>
      </c>
      <c r="AN524" s="1376">
        <f t="shared" si="32"/>
        <v>0</v>
      </c>
      <c r="AO524" s="733"/>
      <c r="AP524" s="586"/>
      <c r="AQ524" s="1249"/>
      <c r="AR524" s="1427"/>
      <c r="AS524" s="1428"/>
      <c r="AT524" s="1429"/>
      <c r="AU524" s="227"/>
      <c r="AV524" s="1430"/>
      <c r="AW524" s="1431"/>
      <c r="AX524" s="1432"/>
      <c r="AY524" s="235"/>
      <c r="AZ524" s="236"/>
      <c r="BA524" s="230"/>
      <c r="BB524" s="231"/>
      <c r="BC524" s="659"/>
      <c r="BD524" s="230"/>
      <c r="BE524" s="231"/>
      <c r="BF524" s="573"/>
      <c r="BG524" s="651"/>
      <c r="BH524" s="573"/>
      <c r="BI524" s="651"/>
      <c r="BJ524" s="573"/>
      <c r="BK524" s="651"/>
      <c r="BL524" s="573"/>
      <c r="BM524" s="651"/>
      <c r="BN524" s="638"/>
      <c r="BO524" s="670"/>
      <c r="BP524" s="675"/>
      <c r="BQ524" s="675"/>
      <c r="BR524" s="675"/>
      <c r="BS524" s="675"/>
      <c r="BT524" s="675"/>
      <c r="BU524" s="676"/>
      <c r="BV524" s="1377">
        <f t="shared" si="33"/>
        <v>0</v>
      </c>
    </row>
    <row r="525" spans="3:74" s="1092" customFormat="1" ht="36" customHeight="1">
      <c r="C525" s="1091"/>
      <c r="D525" s="233"/>
      <c r="E525" s="216"/>
      <c r="F525" s="1331"/>
      <c r="G525" s="217"/>
      <c r="H525" s="218"/>
      <c r="I525" s="736"/>
      <c r="J525" s="737"/>
      <c r="K525" s="1297"/>
      <c r="L525" s="1273"/>
      <c r="M525" s="1276"/>
      <c r="N525" s="832"/>
      <c r="O525" s="871"/>
      <c r="P525" s="872"/>
      <c r="Q525" s="219"/>
      <c r="R525" s="220"/>
      <c r="S525" s="660"/>
      <c r="T525" s="226">
        <v>0</v>
      </c>
      <c r="U525" s="1305">
        <v>0</v>
      </c>
      <c r="V525" s="1375">
        <f t="shared" si="31"/>
        <v>0</v>
      </c>
      <c r="W525" s="220"/>
      <c r="X525" s="684"/>
      <c r="Y525" s="738"/>
      <c r="Z525" s="221"/>
      <c r="AA525" s="221"/>
      <c r="AB525" s="862"/>
      <c r="AC525" s="222"/>
      <c r="AD525" s="1288"/>
      <c r="AE525" s="1300"/>
      <c r="AF525" s="1290"/>
      <c r="AG525" s="1291"/>
      <c r="AH525" s="232"/>
      <c r="AI525" s="224"/>
      <c r="AJ525" s="368"/>
      <c r="AK525" s="225"/>
      <c r="AL525" s="226">
        <v>0</v>
      </c>
      <c r="AM525" s="1326">
        <v>0</v>
      </c>
      <c r="AN525" s="1376">
        <f t="shared" si="32"/>
        <v>0</v>
      </c>
      <c r="AO525" s="733"/>
      <c r="AP525" s="586"/>
      <c r="AQ525" s="1249"/>
      <c r="AR525" s="1427"/>
      <c r="AS525" s="1428"/>
      <c r="AT525" s="1429"/>
      <c r="AU525" s="227"/>
      <c r="AV525" s="1430"/>
      <c r="AW525" s="1431"/>
      <c r="AX525" s="1432"/>
      <c r="AY525" s="235"/>
      <c r="AZ525" s="236"/>
      <c r="BA525" s="230"/>
      <c r="BB525" s="231"/>
      <c r="BC525" s="659"/>
      <c r="BD525" s="230"/>
      <c r="BE525" s="231"/>
      <c r="BF525" s="573"/>
      <c r="BG525" s="651"/>
      <c r="BH525" s="573"/>
      <c r="BI525" s="651"/>
      <c r="BJ525" s="573"/>
      <c r="BK525" s="651"/>
      <c r="BL525" s="573"/>
      <c r="BM525" s="651"/>
      <c r="BN525" s="638"/>
      <c r="BO525" s="670"/>
      <c r="BP525" s="675"/>
      <c r="BQ525" s="675"/>
      <c r="BR525" s="675"/>
      <c r="BS525" s="675"/>
      <c r="BT525" s="675"/>
      <c r="BU525" s="676"/>
      <c r="BV525" s="1377">
        <f t="shared" si="33"/>
        <v>0</v>
      </c>
    </row>
    <row r="526" spans="3:74" s="1092" customFormat="1" ht="36" customHeight="1">
      <c r="C526" s="1091"/>
      <c r="D526" s="233"/>
      <c r="E526" s="216"/>
      <c r="F526" s="1331"/>
      <c r="G526" s="217"/>
      <c r="H526" s="218"/>
      <c r="I526" s="736"/>
      <c r="J526" s="737"/>
      <c r="K526" s="1297"/>
      <c r="L526" s="1273"/>
      <c r="M526" s="1276"/>
      <c r="N526" s="832"/>
      <c r="O526" s="871"/>
      <c r="P526" s="872"/>
      <c r="Q526" s="219"/>
      <c r="R526" s="220"/>
      <c r="S526" s="660"/>
      <c r="T526" s="226">
        <v>0</v>
      </c>
      <c r="U526" s="1305">
        <v>0</v>
      </c>
      <c r="V526" s="1375">
        <f t="shared" si="31"/>
        <v>0</v>
      </c>
      <c r="W526" s="220"/>
      <c r="X526" s="684"/>
      <c r="Y526" s="738"/>
      <c r="Z526" s="221"/>
      <c r="AA526" s="221"/>
      <c r="AB526" s="862"/>
      <c r="AC526" s="222"/>
      <c r="AD526" s="1288"/>
      <c r="AE526" s="1300"/>
      <c r="AF526" s="1290"/>
      <c r="AG526" s="1291"/>
      <c r="AH526" s="232"/>
      <c r="AI526" s="224"/>
      <c r="AJ526" s="368"/>
      <c r="AK526" s="225"/>
      <c r="AL526" s="226">
        <v>0</v>
      </c>
      <c r="AM526" s="1326">
        <v>0</v>
      </c>
      <c r="AN526" s="1376">
        <f t="shared" si="32"/>
        <v>0</v>
      </c>
      <c r="AO526" s="733"/>
      <c r="AP526" s="586"/>
      <c r="AQ526" s="1249"/>
      <c r="AR526" s="1427"/>
      <c r="AS526" s="1428"/>
      <c r="AT526" s="1429"/>
      <c r="AU526" s="227"/>
      <c r="AV526" s="1430"/>
      <c r="AW526" s="1431"/>
      <c r="AX526" s="1432"/>
      <c r="AY526" s="235"/>
      <c r="AZ526" s="236"/>
      <c r="BA526" s="230"/>
      <c r="BB526" s="231"/>
      <c r="BC526" s="659"/>
      <c r="BD526" s="230"/>
      <c r="BE526" s="231"/>
      <c r="BF526" s="573"/>
      <c r="BG526" s="651"/>
      <c r="BH526" s="573"/>
      <c r="BI526" s="651"/>
      <c r="BJ526" s="573"/>
      <c r="BK526" s="651"/>
      <c r="BL526" s="573"/>
      <c r="BM526" s="651"/>
      <c r="BN526" s="638"/>
      <c r="BO526" s="670"/>
      <c r="BP526" s="675"/>
      <c r="BQ526" s="675"/>
      <c r="BR526" s="675"/>
      <c r="BS526" s="675"/>
      <c r="BT526" s="675"/>
      <c r="BU526" s="676"/>
      <c r="BV526" s="1377">
        <f t="shared" si="33"/>
        <v>0</v>
      </c>
    </row>
    <row r="527" spans="3:74" s="1092" customFormat="1" ht="36" customHeight="1">
      <c r="C527" s="1091"/>
      <c r="D527" s="233"/>
      <c r="E527" s="216"/>
      <c r="F527" s="1331"/>
      <c r="G527" s="217"/>
      <c r="H527" s="218"/>
      <c r="I527" s="736"/>
      <c r="J527" s="737"/>
      <c r="K527" s="1297"/>
      <c r="L527" s="1273"/>
      <c r="M527" s="1276"/>
      <c r="N527" s="832"/>
      <c r="O527" s="871"/>
      <c r="P527" s="872"/>
      <c r="Q527" s="219"/>
      <c r="R527" s="220"/>
      <c r="S527" s="660"/>
      <c r="T527" s="226">
        <v>0</v>
      </c>
      <c r="U527" s="1305">
        <v>0</v>
      </c>
      <c r="V527" s="1375">
        <f t="shared" si="31"/>
        <v>0</v>
      </c>
      <c r="W527" s="220"/>
      <c r="X527" s="684"/>
      <c r="Y527" s="738"/>
      <c r="Z527" s="221"/>
      <c r="AA527" s="221"/>
      <c r="AB527" s="862"/>
      <c r="AC527" s="222"/>
      <c r="AD527" s="1288"/>
      <c r="AE527" s="1300"/>
      <c r="AF527" s="1290"/>
      <c r="AG527" s="1291"/>
      <c r="AH527" s="232"/>
      <c r="AI527" s="224"/>
      <c r="AJ527" s="368"/>
      <c r="AK527" s="225"/>
      <c r="AL527" s="226">
        <v>0</v>
      </c>
      <c r="AM527" s="1326">
        <v>0</v>
      </c>
      <c r="AN527" s="1376">
        <f t="shared" si="32"/>
        <v>0</v>
      </c>
      <c r="AO527" s="733"/>
      <c r="AP527" s="586"/>
      <c r="AQ527" s="1249"/>
      <c r="AR527" s="1427"/>
      <c r="AS527" s="1428"/>
      <c r="AT527" s="1429"/>
      <c r="AU527" s="227"/>
      <c r="AV527" s="1430"/>
      <c r="AW527" s="1431"/>
      <c r="AX527" s="1432"/>
      <c r="AY527" s="235"/>
      <c r="AZ527" s="236"/>
      <c r="BA527" s="230"/>
      <c r="BB527" s="231"/>
      <c r="BC527" s="659"/>
      <c r="BD527" s="230"/>
      <c r="BE527" s="231"/>
      <c r="BF527" s="573"/>
      <c r="BG527" s="651"/>
      <c r="BH527" s="573"/>
      <c r="BI527" s="651"/>
      <c r="BJ527" s="573"/>
      <c r="BK527" s="651"/>
      <c r="BL527" s="573"/>
      <c r="BM527" s="651"/>
      <c r="BN527" s="638"/>
      <c r="BO527" s="670"/>
      <c r="BP527" s="675"/>
      <c r="BQ527" s="675"/>
      <c r="BR527" s="675"/>
      <c r="BS527" s="675"/>
      <c r="BT527" s="675"/>
      <c r="BU527" s="676"/>
      <c r="BV527" s="1377">
        <f t="shared" si="33"/>
        <v>0</v>
      </c>
    </row>
    <row r="528" spans="3:74" s="1092" customFormat="1" ht="36" customHeight="1">
      <c r="C528" s="1091"/>
      <c r="D528" s="233"/>
      <c r="E528" s="216"/>
      <c r="F528" s="1331"/>
      <c r="G528" s="217"/>
      <c r="H528" s="218"/>
      <c r="I528" s="736"/>
      <c r="J528" s="737"/>
      <c r="K528" s="1297"/>
      <c r="L528" s="1273"/>
      <c r="M528" s="1276"/>
      <c r="N528" s="832"/>
      <c r="O528" s="871"/>
      <c r="P528" s="872"/>
      <c r="Q528" s="219"/>
      <c r="R528" s="220"/>
      <c r="S528" s="660"/>
      <c r="T528" s="226">
        <v>0</v>
      </c>
      <c r="U528" s="1305">
        <v>0</v>
      </c>
      <c r="V528" s="1375">
        <f t="shared" si="31"/>
        <v>0</v>
      </c>
      <c r="W528" s="220"/>
      <c r="X528" s="684"/>
      <c r="Y528" s="738"/>
      <c r="Z528" s="221"/>
      <c r="AA528" s="221"/>
      <c r="AB528" s="862"/>
      <c r="AC528" s="222"/>
      <c r="AD528" s="1288"/>
      <c r="AE528" s="1300"/>
      <c r="AF528" s="1290"/>
      <c r="AG528" s="1291"/>
      <c r="AH528" s="232"/>
      <c r="AI528" s="224"/>
      <c r="AJ528" s="368"/>
      <c r="AK528" s="225"/>
      <c r="AL528" s="226">
        <v>0</v>
      </c>
      <c r="AM528" s="1326">
        <v>0</v>
      </c>
      <c r="AN528" s="1376">
        <f t="shared" si="32"/>
        <v>0</v>
      </c>
      <c r="AO528" s="733"/>
      <c r="AP528" s="586"/>
      <c r="AQ528" s="1249"/>
      <c r="AR528" s="1427"/>
      <c r="AS528" s="1428"/>
      <c r="AT528" s="1429"/>
      <c r="AU528" s="227"/>
      <c r="AV528" s="1430"/>
      <c r="AW528" s="1431"/>
      <c r="AX528" s="1432"/>
      <c r="AY528" s="235"/>
      <c r="AZ528" s="236"/>
      <c r="BA528" s="230"/>
      <c r="BB528" s="231"/>
      <c r="BC528" s="659"/>
      <c r="BD528" s="230"/>
      <c r="BE528" s="231"/>
      <c r="BF528" s="573"/>
      <c r="BG528" s="651"/>
      <c r="BH528" s="573"/>
      <c r="BI528" s="651"/>
      <c r="BJ528" s="573"/>
      <c r="BK528" s="651"/>
      <c r="BL528" s="573"/>
      <c r="BM528" s="651"/>
      <c r="BN528" s="638"/>
      <c r="BO528" s="670"/>
      <c r="BP528" s="675"/>
      <c r="BQ528" s="675"/>
      <c r="BR528" s="675"/>
      <c r="BS528" s="675"/>
      <c r="BT528" s="675"/>
      <c r="BU528" s="676"/>
      <c r="BV528" s="1377">
        <f t="shared" si="33"/>
        <v>0</v>
      </c>
    </row>
    <row r="529" spans="3:74" s="1092" customFormat="1" ht="36" customHeight="1">
      <c r="C529" s="1091"/>
      <c r="D529" s="233"/>
      <c r="E529" s="216"/>
      <c r="F529" s="1331"/>
      <c r="G529" s="217"/>
      <c r="H529" s="218"/>
      <c r="I529" s="736"/>
      <c r="J529" s="737"/>
      <c r="K529" s="1297"/>
      <c r="L529" s="1273"/>
      <c r="M529" s="1276"/>
      <c r="N529" s="832"/>
      <c r="O529" s="871"/>
      <c r="P529" s="872"/>
      <c r="Q529" s="219"/>
      <c r="R529" s="220"/>
      <c r="S529" s="660"/>
      <c r="T529" s="226">
        <v>0</v>
      </c>
      <c r="U529" s="1305">
        <v>0</v>
      </c>
      <c r="V529" s="1375">
        <f t="shared" si="31"/>
        <v>0</v>
      </c>
      <c r="W529" s="220"/>
      <c r="X529" s="684"/>
      <c r="Y529" s="738"/>
      <c r="Z529" s="221"/>
      <c r="AA529" s="221"/>
      <c r="AB529" s="862"/>
      <c r="AC529" s="222"/>
      <c r="AD529" s="1288"/>
      <c r="AE529" s="1300"/>
      <c r="AF529" s="1290"/>
      <c r="AG529" s="1291"/>
      <c r="AH529" s="232"/>
      <c r="AI529" s="224"/>
      <c r="AJ529" s="368"/>
      <c r="AK529" s="225"/>
      <c r="AL529" s="226">
        <v>0</v>
      </c>
      <c r="AM529" s="1326">
        <v>0</v>
      </c>
      <c r="AN529" s="1376">
        <f t="shared" si="32"/>
        <v>0</v>
      </c>
      <c r="AO529" s="733"/>
      <c r="AP529" s="586"/>
      <c r="AQ529" s="1249"/>
      <c r="AR529" s="1427"/>
      <c r="AS529" s="1428"/>
      <c r="AT529" s="1429"/>
      <c r="AU529" s="227"/>
      <c r="AV529" s="1430"/>
      <c r="AW529" s="1431"/>
      <c r="AX529" s="1432"/>
      <c r="AY529" s="235"/>
      <c r="AZ529" s="236"/>
      <c r="BA529" s="230"/>
      <c r="BB529" s="231"/>
      <c r="BC529" s="659"/>
      <c r="BD529" s="230"/>
      <c r="BE529" s="231"/>
      <c r="BF529" s="573"/>
      <c r="BG529" s="651"/>
      <c r="BH529" s="573"/>
      <c r="BI529" s="651"/>
      <c r="BJ529" s="573"/>
      <c r="BK529" s="651"/>
      <c r="BL529" s="573"/>
      <c r="BM529" s="651"/>
      <c r="BN529" s="638"/>
      <c r="BO529" s="670"/>
      <c r="BP529" s="675"/>
      <c r="BQ529" s="675"/>
      <c r="BR529" s="675"/>
      <c r="BS529" s="675"/>
      <c r="BT529" s="675"/>
      <c r="BU529" s="676"/>
      <c r="BV529" s="1377">
        <f t="shared" si="33"/>
        <v>0</v>
      </c>
    </row>
    <row r="530" spans="3:74" s="1092" customFormat="1" ht="36" customHeight="1">
      <c r="C530" s="1091"/>
      <c r="D530" s="233"/>
      <c r="E530" s="216"/>
      <c r="F530" s="1331"/>
      <c r="G530" s="217"/>
      <c r="H530" s="218"/>
      <c r="I530" s="736"/>
      <c r="J530" s="737"/>
      <c r="K530" s="1297"/>
      <c r="L530" s="1273"/>
      <c r="M530" s="1276"/>
      <c r="N530" s="832"/>
      <c r="O530" s="871"/>
      <c r="P530" s="872"/>
      <c r="Q530" s="219"/>
      <c r="R530" s="220"/>
      <c r="S530" s="660"/>
      <c r="T530" s="226">
        <v>0</v>
      </c>
      <c r="U530" s="1305">
        <v>0</v>
      </c>
      <c r="V530" s="1375">
        <f t="shared" si="31"/>
        <v>0</v>
      </c>
      <c r="W530" s="220"/>
      <c r="X530" s="684"/>
      <c r="Y530" s="738"/>
      <c r="Z530" s="221"/>
      <c r="AA530" s="221"/>
      <c r="AB530" s="862"/>
      <c r="AC530" s="222"/>
      <c r="AD530" s="1288"/>
      <c r="AE530" s="1300"/>
      <c r="AF530" s="1290"/>
      <c r="AG530" s="1291"/>
      <c r="AH530" s="232"/>
      <c r="AI530" s="224"/>
      <c r="AJ530" s="368"/>
      <c r="AK530" s="225"/>
      <c r="AL530" s="226">
        <v>0</v>
      </c>
      <c r="AM530" s="1326">
        <v>0</v>
      </c>
      <c r="AN530" s="1376">
        <f t="shared" si="32"/>
        <v>0</v>
      </c>
      <c r="AO530" s="733"/>
      <c r="AP530" s="586"/>
      <c r="AQ530" s="1249"/>
      <c r="AR530" s="1427"/>
      <c r="AS530" s="1428"/>
      <c r="AT530" s="1429"/>
      <c r="AU530" s="227"/>
      <c r="AV530" s="1430"/>
      <c r="AW530" s="1431"/>
      <c r="AX530" s="1432"/>
      <c r="AY530" s="235"/>
      <c r="AZ530" s="236"/>
      <c r="BA530" s="230"/>
      <c r="BB530" s="231"/>
      <c r="BC530" s="659"/>
      <c r="BD530" s="230"/>
      <c r="BE530" s="231"/>
      <c r="BF530" s="573"/>
      <c r="BG530" s="651"/>
      <c r="BH530" s="573"/>
      <c r="BI530" s="651"/>
      <c r="BJ530" s="573"/>
      <c r="BK530" s="651"/>
      <c r="BL530" s="573"/>
      <c r="BM530" s="651"/>
      <c r="BN530" s="638"/>
      <c r="BO530" s="670"/>
      <c r="BP530" s="675"/>
      <c r="BQ530" s="675"/>
      <c r="BR530" s="675"/>
      <c r="BS530" s="675"/>
      <c r="BT530" s="675"/>
      <c r="BU530" s="676"/>
      <c r="BV530" s="1377">
        <f t="shared" si="33"/>
        <v>0</v>
      </c>
    </row>
    <row r="531" spans="3:74" s="1092" customFormat="1" ht="36" customHeight="1">
      <c r="C531" s="1091"/>
      <c r="D531" s="233"/>
      <c r="E531" s="216"/>
      <c r="F531" s="1331"/>
      <c r="G531" s="217"/>
      <c r="H531" s="218"/>
      <c r="I531" s="736"/>
      <c r="J531" s="737"/>
      <c r="K531" s="1297"/>
      <c r="L531" s="1273"/>
      <c r="M531" s="1276"/>
      <c r="N531" s="832"/>
      <c r="O531" s="871"/>
      <c r="P531" s="872"/>
      <c r="Q531" s="219"/>
      <c r="R531" s="220"/>
      <c r="S531" s="660"/>
      <c r="T531" s="226">
        <v>0</v>
      </c>
      <c r="U531" s="1305">
        <v>0</v>
      </c>
      <c r="V531" s="1375">
        <f t="shared" si="31"/>
        <v>0</v>
      </c>
      <c r="W531" s="220"/>
      <c r="X531" s="684"/>
      <c r="Y531" s="738"/>
      <c r="Z531" s="221"/>
      <c r="AA531" s="221"/>
      <c r="AB531" s="862"/>
      <c r="AC531" s="222"/>
      <c r="AD531" s="1288"/>
      <c r="AE531" s="1300"/>
      <c r="AF531" s="1290"/>
      <c r="AG531" s="1291"/>
      <c r="AH531" s="232"/>
      <c r="AI531" s="224"/>
      <c r="AJ531" s="368"/>
      <c r="AK531" s="225"/>
      <c r="AL531" s="226">
        <v>0</v>
      </c>
      <c r="AM531" s="1326">
        <v>0</v>
      </c>
      <c r="AN531" s="1376">
        <f t="shared" si="32"/>
        <v>0</v>
      </c>
      <c r="AO531" s="733"/>
      <c r="AP531" s="586"/>
      <c r="AQ531" s="1249"/>
      <c r="AR531" s="1427"/>
      <c r="AS531" s="1428"/>
      <c r="AT531" s="1429"/>
      <c r="AU531" s="227"/>
      <c r="AV531" s="1430"/>
      <c r="AW531" s="1431"/>
      <c r="AX531" s="1432"/>
      <c r="AY531" s="235"/>
      <c r="AZ531" s="236"/>
      <c r="BA531" s="230"/>
      <c r="BB531" s="231"/>
      <c r="BC531" s="659"/>
      <c r="BD531" s="230"/>
      <c r="BE531" s="231"/>
      <c r="BF531" s="573"/>
      <c r="BG531" s="651"/>
      <c r="BH531" s="573"/>
      <c r="BI531" s="651"/>
      <c r="BJ531" s="573"/>
      <c r="BK531" s="651"/>
      <c r="BL531" s="573"/>
      <c r="BM531" s="651"/>
      <c r="BN531" s="638"/>
      <c r="BO531" s="670"/>
      <c r="BP531" s="675"/>
      <c r="BQ531" s="675"/>
      <c r="BR531" s="675"/>
      <c r="BS531" s="675"/>
      <c r="BT531" s="675"/>
      <c r="BU531" s="676"/>
      <c r="BV531" s="1377">
        <f t="shared" si="33"/>
        <v>0</v>
      </c>
    </row>
    <row r="532" spans="3:74" s="1092" customFormat="1" ht="36" customHeight="1">
      <c r="C532" s="1091"/>
      <c r="D532" s="233"/>
      <c r="E532" s="216"/>
      <c r="F532" s="1331"/>
      <c r="G532" s="217"/>
      <c r="H532" s="218"/>
      <c r="I532" s="736"/>
      <c r="J532" s="737"/>
      <c r="K532" s="1297"/>
      <c r="L532" s="1273"/>
      <c r="M532" s="1276"/>
      <c r="N532" s="832"/>
      <c r="O532" s="871"/>
      <c r="P532" s="872"/>
      <c r="Q532" s="219"/>
      <c r="R532" s="220"/>
      <c r="S532" s="660"/>
      <c r="T532" s="226">
        <v>0</v>
      </c>
      <c r="U532" s="1305">
        <v>0</v>
      </c>
      <c r="V532" s="1375">
        <f t="shared" si="31"/>
        <v>0</v>
      </c>
      <c r="W532" s="220"/>
      <c r="X532" s="684"/>
      <c r="Y532" s="738"/>
      <c r="Z532" s="221"/>
      <c r="AA532" s="221"/>
      <c r="AB532" s="862"/>
      <c r="AC532" s="222"/>
      <c r="AD532" s="1288"/>
      <c r="AE532" s="1300"/>
      <c r="AF532" s="1290"/>
      <c r="AG532" s="1291"/>
      <c r="AH532" s="232"/>
      <c r="AI532" s="224"/>
      <c r="AJ532" s="368"/>
      <c r="AK532" s="225"/>
      <c r="AL532" s="226">
        <v>0</v>
      </c>
      <c r="AM532" s="1326">
        <v>0</v>
      </c>
      <c r="AN532" s="1376">
        <f t="shared" si="32"/>
        <v>0</v>
      </c>
      <c r="AO532" s="733"/>
      <c r="AP532" s="586"/>
      <c r="AQ532" s="1249"/>
      <c r="AR532" s="1427"/>
      <c r="AS532" s="1428"/>
      <c r="AT532" s="1429"/>
      <c r="AU532" s="227"/>
      <c r="AV532" s="1430"/>
      <c r="AW532" s="1431"/>
      <c r="AX532" s="1432"/>
      <c r="AY532" s="235"/>
      <c r="AZ532" s="236"/>
      <c r="BA532" s="230"/>
      <c r="BB532" s="231"/>
      <c r="BC532" s="659"/>
      <c r="BD532" s="230"/>
      <c r="BE532" s="231"/>
      <c r="BF532" s="573"/>
      <c r="BG532" s="651"/>
      <c r="BH532" s="573"/>
      <c r="BI532" s="651"/>
      <c r="BJ532" s="573"/>
      <c r="BK532" s="651"/>
      <c r="BL532" s="573"/>
      <c r="BM532" s="651"/>
      <c r="BN532" s="638"/>
      <c r="BO532" s="670"/>
      <c r="BP532" s="675"/>
      <c r="BQ532" s="675"/>
      <c r="BR532" s="675"/>
      <c r="BS532" s="675"/>
      <c r="BT532" s="675"/>
      <c r="BU532" s="676"/>
      <c r="BV532" s="1377">
        <f t="shared" si="33"/>
        <v>0</v>
      </c>
    </row>
    <row r="533" spans="3:74" s="1092" customFormat="1" ht="36" customHeight="1">
      <c r="C533" s="1091"/>
      <c r="D533" s="233"/>
      <c r="E533" s="216"/>
      <c r="F533" s="1331"/>
      <c r="G533" s="217"/>
      <c r="H533" s="218"/>
      <c r="I533" s="736"/>
      <c r="J533" s="737"/>
      <c r="K533" s="1297"/>
      <c r="L533" s="1273"/>
      <c r="M533" s="1276"/>
      <c r="N533" s="832"/>
      <c r="O533" s="871"/>
      <c r="P533" s="872"/>
      <c r="Q533" s="219"/>
      <c r="R533" s="220"/>
      <c r="S533" s="660"/>
      <c r="T533" s="226">
        <v>0</v>
      </c>
      <c r="U533" s="1305">
        <v>0</v>
      </c>
      <c r="V533" s="1375">
        <f t="shared" si="31"/>
        <v>0</v>
      </c>
      <c r="W533" s="220"/>
      <c r="X533" s="684"/>
      <c r="Y533" s="738"/>
      <c r="Z533" s="221"/>
      <c r="AA533" s="221"/>
      <c r="AB533" s="862"/>
      <c r="AC533" s="222"/>
      <c r="AD533" s="1288"/>
      <c r="AE533" s="1300"/>
      <c r="AF533" s="1290"/>
      <c r="AG533" s="1291"/>
      <c r="AH533" s="232"/>
      <c r="AI533" s="224"/>
      <c r="AJ533" s="368"/>
      <c r="AK533" s="225"/>
      <c r="AL533" s="226">
        <v>0</v>
      </c>
      <c r="AM533" s="1326">
        <v>0</v>
      </c>
      <c r="AN533" s="1376">
        <f t="shared" si="32"/>
        <v>0</v>
      </c>
      <c r="AO533" s="733"/>
      <c r="AP533" s="586"/>
      <c r="AQ533" s="1249"/>
      <c r="AR533" s="1427"/>
      <c r="AS533" s="1428"/>
      <c r="AT533" s="1429"/>
      <c r="AU533" s="227"/>
      <c r="AV533" s="1430"/>
      <c r="AW533" s="1431"/>
      <c r="AX533" s="1432"/>
      <c r="AY533" s="235"/>
      <c r="AZ533" s="236"/>
      <c r="BA533" s="230"/>
      <c r="BB533" s="231"/>
      <c r="BC533" s="659"/>
      <c r="BD533" s="230"/>
      <c r="BE533" s="231"/>
      <c r="BF533" s="573"/>
      <c r="BG533" s="651"/>
      <c r="BH533" s="573"/>
      <c r="BI533" s="651"/>
      <c r="BJ533" s="573"/>
      <c r="BK533" s="651"/>
      <c r="BL533" s="573"/>
      <c r="BM533" s="651"/>
      <c r="BN533" s="638"/>
      <c r="BO533" s="670"/>
      <c r="BP533" s="675"/>
      <c r="BQ533" s="675"/>
      <c r="BR533" s="675"/>
      <c r="BS533" s="675"/>
      <c r="BT533" s="675"/>
      <c r="BU533" s="676"/>
      <c r="BV533" s="1377">
        <f t="shared" si="33"/>
        <v>0</v>
      </c>
    </row>
    <row r="534" spans="3:74" s="1092" customFormat="1" ht="36" customHeight="1">
      <c r="C534" s="1091"/>
      <c r="D534" s="233"/>
      <c r="E534" s="216"/>
      <c r="F534" s="1331"/>
      <c r="G534" s="217"/>
      <c r="H534" s="218"/>
      <c r="I534" s="736"/>
      <c r="J534" s="737"/>
      <c r="K534" s="1297"/>
      <c r="L534" s="1273"/>
      <c r="M534" s="1276"/>
      <c r="N534" s="832"/>
      <c r="O534" s="871"/>
      <c r="P534" s="872"/>
      <c r="Q534" s="219"/>
      <c r="R534" s="220"/>
      <c r="S534" s="660"/>
      <c r="T534" s="226">
        <v>0</v>
      </c>
      <c r="U534" s="1305">
        <v>0</v>
      </c>
      <c r="V534" s="1375">
        <f t="shared" si="31"/>
        <v>0</v>
      </c>
      <c r="W534" s="220"/>
      <c r="X534" s="684"/>
      <c r="Y534" s="738"/>
      <c r="Z534" s="221"/>
      <c r="AA534" s="221"/>
      <c r="AB534" s="862"/>
      <c r="AC534" s="222"/>
      <c r="AD534" s="1288"/>
      <c r="AE534" s="1300"/>
      <c r="AF534" s="1290"/>
      <c r="AG534" s="1291"/>
      <c r="AH534" s="232"/>
      <c r="AI534" s="224"/>
      <c r="AJ534" s="368"/>
      <c r="AK534" s="225"/>
      <c r="AL534" s="226">
        <v>0</v>
      </c>
      <c r="AM534" s="1326">
        <v>0</v>
      </c>
      <c r="AN534" s="1376">
        <f t="shared" si="32"/>
        <v>0</v>
      </c>
      <c r="AO534" s="733"/>
      <c r="AP534" s="586"/>
      <c r="AQ534" s="1249"/>
      <c r="AR534" s="1427"/>
      <c r="AS534" s="1428"/>
      <c r="AT534" s="1429"/>
      <c r="AU534" s="227"/>
      <c r="AV534" s="1430"/>
      <c r="AW534" s="1431"/>
      <c r="AX534" s="1432"/>
      <c r="AY534" s="235"/>
      <c r="AZ534" s="236"/>
      <c r="BA534" s="230"/>
      <c r="BB534" s="231"/>
      <c r="BC534" s="659"/>
      <c r="BD534" s="230"/>
      <c r="BE534" s="231"/>
      <c r="BF534" s="573"/>
      <c r="BG534" s="651"/>
      <c r="BH534" s="573"/>
      <c r="BI534" s="651"/>
      <c r="BJ534" s="573"/>
      <c r="BK534" s="651"/>
      <c r="BL534" s="573"/>
      <c r="BM534" s="651"/>
      <c r="BN534" s="638"/>
      <c r="BO534" s="670"/>
      <c r="BP534" s="675"/>
      <c r="BQ534" s="675"/>
      <c r="BR534" s="675"/>
      <c r="BS534" s="675"/>
      <c r="BT534" s="675"/>
      <c r="BU534" s="676"/>
      <c r="BV534" s="1377">
        <f t="shared" si="33"/>
        <v>0</v>
      </c>
    </row>
    <row r="535" spans="3:74" s="1092" customFormat="1" ht="36" customHeight="1">
      <c r="C535" s="1091"/>
      <c r="D535" s="233"/>
      <c r="E535" s="216"/>
      <c r="F535" s="1331"/>
      <c r="G535" s="217"/>
      <c r="H535" s="218"/>
      <c r="I535" s="736"/>
      <c r="J535" s="737"/>
      <c r="K535" s="1297"/>
      <c r="L535" s="1273"/>
      <c r="M535" s="1276"/>
      <c r="N535" s="832"/>
      <c r="O535" s="871"/>
      <c r="P535" s="872"/>
      <c r="Q535" s="219"/>
      <c r="R535" s="220"/>
      <c r="S535" s="660"/>
      <c r="T535" s="226">
        <v>0</v>
      </c>
      <c r="U535" s="1305">
        <v>0</v>
      </c>
      <c r="V535" s="1375">
        <f t="shared" si="31"/>
        <v>0</v>
      </c>
      <c r="W535" s="220"/>
      <c r="X535" s="684"/>
      <c r="Y535" s="738"/>
      <c r="Z535" s="221"/>
      <c r="AA535" s="221"/>
      <c r="AB535" s="862"/>
      <c r="AC535" s="222"/>
      <c r="AD535" s="1288"/>
      <c r="AE535" s="1300"/>
      <c r="AF535" s="1290"/>
      <c r="AG535" s="1291"/>
      <c r="AH535" s="232"/>
      <c r="AI535" s="224"/>
      <c r="AJ535" s="368"/>
      <c r="AK535" s="225"/>
      <c r="AL535" s="226">
        <v>0</v>
      </c>
      <c r="AM535" s="1326">
        <v>0</v>
      </c>
      <c r="AN535" s="1376">
        <f t="shared" si="32"/>
        <v>0</v>
      </c>
      <c r="AO535" s="733"/>
      <c r="AP535" s="586"/>
      <c r="AQ535" s="1249"/>
      <c r="AR535" s="1427"/>
      <c r="AS535" s="1428"/>
      <c r="AT535" s="1429"/>
      <c r="AU535" s="227"/>
      <c r="AV535" s="1430"/>
      <c r="AW535" s="1431"/>
      <c r="AX535" s="1432"/>
      <c r="AY535" s="235"/>
      <c r="AZ535" s="236"/>
      <c r="BA535" s="230"/>
      <c r="BB535" s="231"/>
      <c r="BC535" s="659"/>
      <c r="BD535" s="230"/>
      <c r="BE535" s="231"/>
      <c r="BF535" s="573"/>
      <c r="BG535" s="651"/>
      <c r="BH535" s="573"/>
      <c r="BI535" s="651"/>
      <c r="BJ535" s="573"/>
      <c r="BK535" s="651"/>
      <c r="BL535" s="573"/>
      <c r="BM535" s="651"/>
      <c r="BN535" s="638"/>
      <c r="BO535" s="670"/>
      <c r="BP535" s="675"/>
      <c r="BQ535" s="675"/>
      <c r="BR535" s="675"/>
      <c r="BS535" s="675"/>
      <c r="BT535" s="675"/>
      <c r="BU535" s="676"/>
      <c r="BV535" s="1377">
        <f t="shared" si="33"/>
        <v>0</v>
      </c>
    </row>
    <row r="536" spans="3:74" s="1092" customFormat="1" ht="36" customHeight="1">
      <c r="C536" s="1091"/>
      <c r="D536" s="233"/>
      <c r="E536" s="216"/>
      <c r="F536" s="1331"/>
      <c r="G536" s="217"/>
      <c r="H536" s="218"/>
      <c r="I536" s="736"/>
      <c r="J536" s="737"/>
      <c r="K536" s="1297"/>
      <c r="L536" s="1273"/>
      <c r="M536" s="1276"/>
      <c r="N536" s="832"/>
      <c r="O536" s="871"/>
      <c r="P536" s="872"/>
      <c r="Q536" s="219"/>
      <c r="R536" s="220"/>
      <c r="S536" s="660"/>
      <c r="T536" s="226">
        <v>0</v>
      </c>
      <c r="U536" s="1305">
        <v>0</v>
      </c>
      <c r="V536" s="1375">
        <f t="shared" si="31"/>
        <v>0</v>
      </c>
      <c r="W536" s="220"/>
      <c r="X536" s="684"/>
      <c r="Y536" s="738"/>
      <c r="Z536" s="221"/>
      <c r="AA536" s="221"/>
      <c r="AB536" s="862"/>
      <c r="AC536" s="222"/>
      <c r="AD536" s="1288"/>
      <c r="AE536" s="1300"/>
      <c r="AF536" s="1290"/>
      <c r="AG536" s="1291"/>
      <c r="AH536" s="232"/>
      <c r="AI536" s="224"/>
      <c r="AJ536" s="368"/>
      <c r="AK536" s="225"/>
      <c r="AL536" s="226">
        <v>0</v>
      </c>
      <c r="AM536" s="1326">
        <v>0</v>
      </c>
      <c r="AN536" s="1376">
        <f t="shared" si="32"/>
        <v>0</v>
      </c>
      <c r="AO536" s="733"/>
      <c r="AP536" s="586"/>
      <c r="AQ536" s="1249"/>
      <c r="AR536" s="1427"/>
      <c r="AS536" s="1428"/>
      <c r="AT536" s="1429"/>
      <c r="AU536" s="227"/>
      <c r="AV536" s="1430"/>
      <c r="AW536" s="1431"/>
      <c r="AX536" s="1432"/>
      <c r="AY536" s="235"/>
      <c r="AZ536" s="236"/>
      <c r="BA536" s="230"/>
      <c r="BB536" s="231"/>
      <c r="BC536" s="659"/>
      <c r="BD536" s="230"/>
      <c r="BE536" s="231"/>
      <c r="BF536" s="573"/>
      <c r="BG536" s="651"/>
      <c r="BH536" s="573"/>
      <c r="BI536" s="651"/>
      <c r="BJ536" s="573"/>
      <c r="BK536" s="651"/>
      <c r="BL536" s="573"/>
      <c r="BM536" s="651"/>
      <c r="BN536" s="638"/>
      <c r="BO536" s="670"/>
      <c r="BP536" s="675"/>
      <c r="BQ536" s="675"/>
      <c r="BR536" s="675"/>
      <c r="BS536" s="675"/>
      <c r="BT536" s="675"/>
      <c r="BU536" s="676"/>
      <c r="BV536" s="1377">
        <f t="shared" si="33"/>
        <v>0</v>
      </c>
    </row>
    <row r="537" spans="3:74" s="1092" customFormat="1" ht="36" customHeight="1">
      <c r="C537" s="1091"/>
      <c r="D537" s="233"/>
      <c r="E537" s="216"/>
      <c r="F537" s="1331"/>
      <c r="G537" s="217"/>
      <c r="H537" s="218"/>
      <c r="I537" s="736"/>
      <c r="J537" s="737"/>
      <c r="K537" s="1297"/>
      <c r="L537" s="1273"/>
      <c r="M537" s="1276"/>
      <c r="N537" s="832"/>
      <c r="O537" s="871"/>
      <c r="P537" s="872"/>
      <c r="Q537" s="219"/>
      <c r="R537" s="220"/>
      <c r="S537" s="660"/>
      <c r="T537" s="226">
        <v>0</v>
      </c>
      <c r="U537" s="1305">
        <v>0</v>
      </c>
      <c r="V537" s="1375">
        <f t="shared" si="31"/>
        <v>0</v>
      </c>
      <c r="W537" s="220"/>
      <c r="X537" s="684"/>
      <c r="Y537" s="738"/>
      <c r="Z537" s="221"/>
      <c r="AA537" s="221"/>
      <c r="AB537" s="862"/>
      <c r="AC537" s="222"/>
      <c r="AD537" s="1288"/>
      <c r="AE537" s="1300"/>
      <c r="AF537" s="1290"/>
      <c r="AG537" s="1291"/>
      <c r="AH537" s="232"/>
      <c r="AI537" s="224"/>
      <c r="AJ537" s="368"/>
      <c r="AK537" s="225"/>
      <c r="AL537" s="226">
        <v>0</v>
      </c>
      <c r="AM537" s="1326">
        <v>0</v>
      </c>
      <c r="AN537" s="1376">
        <f t="shared" si="32"/>
        <v>0</v>
      </c>
      <c r="AO537" s="733"/>
      <c r="AP537" s="586"/>
      <c r="AQ537" s="1249"/>
      <c r="AR537" s="1427"/>
      <c r="AS537" s="1428"/>
      <c r="AT537" s="1429"/>
      <c r="AU537" s="227"/>
      <c r="AV537" s="1430"/>
      <c r="AW537" s="1431"/>
      <c r="AX537" s="1432"/>
      <c r="AY537" s="235"/>
      <c r="AZ537" s="236"/>
      <c r="BA537" s="230"/>
      <c r="BB537" s="231"/>
      <c r="BC537" s="659"/>
      <c r="BD537" s="230"/>
      <c r="BE537" s="231"/>
      <c r="BF537" s="573"/>
      <c r="BG537" s="651"/>
      <c r="BH537" s="573"/>
      <c r="BI537" s="651"/>
      <c r="BJ537" s="573"/>
      <c r="BK537" s="651"/>
      <c r="BL537" s="573"/>
      <c r="BM537" s="651"/>
      <c r="BN537" s="638"/>
      <c r="BO537" s="670"/>
      <c r="BP537" s="675"/>
      <c r="BQ537" s="675"/>
      <c r="BR537" s="675"/>
      <c r="BS537" s="675"/>
      <c r="BT537" s="675"/>
      <c r="BU537" s="676"/>
      <c r="BV537" s="1377">
        <f t="shared" si="33"/>
        <v>0</v>
      </c>
    </row>
    <row r="538" spans="3:74" s="1092" customFormat="1" ht="36" customHeight="1">
      <c r="C538" s="1091"/>
      <c r="D538" s="233"/>
      <c r="E538" s="216"/>
      <c r="F538" s="1331"/>
      <c r="G538" s="217"/>
      <c r="H538" s="218"/>
      <c r="I538" s="736"/>
      <c r="J538" s="737"/>
      <c r="K538" s="1297"/>
      <c r="L538" s="1273"/>
      <c r="M538" s="1276"/>
      <c r="N538" s="832"/>
      <c r="O538" s="871"/>
      <c r="P538" s="872"/>
      <c r="Q538" s="219"/>
      <c r="R538" s="220"/>
      <c r="S538" s="660"/>
      <c r="T538" s="226">
        <v>0</v>
      </c>
      <c r="U538" s="1305">
        <v>0</v>
      </c>
      <c r="V538" s="1375">
        <f t="shared" si="31"/>
        <v>0</v>
      </c>
      <c r="W538" s="220"/>
      <c r="X538" s="684"/>
      <c r="Y538" s="738"/>
      <c r="Z538" s="221"/>
      <c r="AA538" s="221"/>
      <c r="AB538" s="862"/>
      <c r="AC538" s="222"/>
      <c r="AD538" s="1288"/>
      <c r="AE538" s="1300"/>
      <c r="AF538" s="1290"/>
      <c r="AG538" s="1291"/>
      <c r="AH538" s="232"/>
      <c r="AI538" s="224"/>
      <c r="AJ538" s="368"/>
      <c r="AK538" s="225"/>
      <c r="AL538" s="226">
        <v>0</v>
      </c>
      <c r="AM538" s="1326">
        <v>0</v>
      </c>
      <c r="AN538" s="1376">
        <f t="shared" si="32"/>
        <v>0</v>
      </c>
      <c r="AO538" s="733"/>
      <c r="AP538" s="586"/>
      <c r="AQ538" s="1249"/>
      <c r="AR538" s="1427"/>
      <c r="AS538" s="1428"/>
      <c r="AT538" s="1429"/>
      <c r="AU538" s="227"/>
      <c r="AV538" s="1430"/>
      <c r="AW538" s="1431"/>
      <c r="AX538" s="1432"/>
      <c r="AY538" s="235"/>
      <c r="AZ538" s="236"/>
      <c r="BA538" s="230"/>
      <c r="BB538" s="231"/>
      <c r="BC538" s="659"/>
      <c r="BD538" s="230"/>
      <c r="BE538" s="231"/>
      <c r="BF538" s="573"/>
      <c r="BG538" s="651"/>
      <c r="BH538" s="573"/>
      <c r="BI538" s="651"/>
      <c r="BJ538" s="573"/>
      <c r="BK538" s="651"/>
      <c r="BL538" s="573"/>
      <c r="BM538" s="651"/>
      <c r="BN538" s="638"/>
      <c r="BO538" s="670"/>
      <c r="BP538" s="675"/>
      <c r="BQ538" s="675"/>
      <c r="BR538" s="675"/>
      <c r="BS538" s="675"/>
      <c r="BT538" s="675"/>
      <c r="BU538" s="676"/>
      <c r="BV538" s="1377">
        <f t="shared" si="33"/>
        <v>0</v>
      </c>
    </row>
    <row r="539" spans="3:74" s="1092" customFormat="1" ht="36" customHeight="1">
      <c r="C539" s="1091"/>
      <c r="D539" s="233"/>
      <c r="E539" s="216"/>
      <c r="F539" s="1331"/>
      <c r="G539" s="217"/>
      <c r="H539" s="218"/>
      <c r="I539" s="736"/>
      <c r="J539" s="737"/>
      <c r="K539" s="1297"/>
      <c r="L539" s="1273"/>
      <c r="M539" s="1276"/>
      <c r="N539" s="832"/>
      <c r="O539" s="871"/>
      <c r="P539" s="872"/>
      <c r="Q539" s="219"/>
      <c r="R539" s="220"/>
      <c r="S539" s="660"/>
      <c r="T539" s="226">
        <v>0</v>
      </c>
      <c r="U539" s="1305">
        <v>0</v>
      </c>
      <c r="V539" s="1375">
        <f t="shared" si="31"/>
        <v>0</v>
      </c>
      <c r="W539" s="220"/>
      <c r="X539" s="684"/>
      <c r="Y539" s="738"/>
      <c r="Z539" s="221"/>
      <c r="AA539" s="221"/>
      <c r="AB539" s="862"/>
      <c r="AC539" s="222"/>
      <c r="AD539" s="1288"/>
      <c r="AE539" s="1300"/>
      <c r="AF539" s="1290"/>
      <c r="AG539" s="1291"/>
      <c r="AH539" s="232"/>
      <c r="AI539" s="224"/>
      <c r="AJ539" s="368"/>
      <c r="AK539" s="225"/>
      <c r="AL539" s="226">
        <v>0</v>
      </c>
      <c r="AM539" s="1326">
        <v>0</v>
      </c>
      <c r="AN539" s="1376">
        <f t="shared" si="32"/>
        <v>0</v>
      </c>
      <c r="AO539" s="733"/>
      <c r="AP539" s="586"/>
      <c r="AQ539" s="1249"/>
      <c r="AR539" s="1427"/>
      <c r="AS539" s="1428"/>
      <c r="AT539" s="1429"/>
      <c r="AU539" s="227"/>
      <c r="AV539" s="1430"/>
      <c r="AW539" s="1431"/>
      <c r="AX539" s="1432"/>
      <c r="AY539" s="235"/>
      <c r="AZ539" s="236"/>
      <c r="BA539" s="230"/>
      <c r="BB539" s="231"/>
      <c r="BC539" s="659"/>
      <c r="BD539" s="230"/>
      <c r="BE539" s="231"/>
      <c r="BF539" s="573"/>
      <c r="BG539" s="651"/>
      <c r="BH539" s="573"/>
      <c r="BI539" s="651"/>
      <c r="BJ539" s="573"/>
      <c r="BK539" s="651"/>
      <c r="BL539" s="573"/>
      <c r="BM539" s="651"/>
      <c r="BN539" s="638"/>
      <c r="BO539" s="670"/>
      <c r="BP539" s="675"/>
      <c r="BQ539" s="675"/>
      <c r="BR539" s="675"/>
      <c r="BS539" s="675"/>
      <c r="BT539" s="675"/>
      <c r="BU539" s="676"/>
      <c r="BV539" s="1377">
        <f t="shared" si="33"/>
        <v>0</v>
      </c>
    </row>
    <row r="540" spans="3:74" s="1092" customFormat="1" ht="36" customHeight="1">
      <c r="C540" s="1091"/>
      <c r="D540" s="233"/>
      <c r="E540" s="216"/>
      <c r="F540" s="1331"/>
      <c r="G540" s="217"/>
      <c r="H540" s="218"/>
      <c r="I540" s="736"/>
      <c r="J540" s="737"/>
      <c r="K540" s="1297"/>
      <c r="L540" s="1273"/>
      <c r="M540" s="1276"/>
      <c r="N540" s="832"/>
      <c r="O540" s="871"/>
      <c r="P540" s="872"/>
      <c r="Q540" s="219"/>
      <c r="R540" s="220"/>
      <c r="S540" s="660"/>
      <c r="T540" s="226">
        <v>0</v>
      </c>
      <c r="U540" s="1305">
        <v>0</v>
      </c>
      <c r="V540" s="1375">
        <f t="shared" si="31"/>
        <v>0</v>
      </c>
      <c r="W540" s="220"/>
      <c r="X540" s="684"/>
      <c r="Y540" s="738"/>
      <c r="Z540" s="221"/>
      <c r="AA540" s="221"/>
      <c r="AB540" s="862"/>
      <c r="AC540" s="222"/>
      <c r="AD540" s="1288"/>
      <c r="AE540" s="1300"/>
      <c r="AF540" s="1290"/>
      <c r="AG540" s="1291"/>
      <c r="AH540" s="232"/>
      <c r="AI540" s="224"/>
      <c r="AJ540" s="368"/>
      <c r="AK540" s="225"/>
      <c r="AL540" s="226">
        <v>0</v>
      </c>
      <c r="AM540" s="1326">
        <v>0</v>
      </c>
      <c r="AN540" s="1376">
        <f t="shared" si="32"/>
        <v>0</v>
      </c>
      <c r="AO540" s="733"/>
      <c r="AP540" s="586"/>
      <c r="AQ540" s="1249"/>
      <c r="AR540" s="1427"/>
      <c r="AS540" s="1428"/>
      <c r="AT540" s="1429"/>
      <c r="AU540" s="227"/>
      <c r="AV540" s="1430"/>
      <c r="AW540" s="1431"/>
      <c r="AX540" s="1432"/>
      <c r="AY540" s="235"/>
      <c r="AZ540" s="236"/>
      <c r="BA540" s="230"/>
      <c r="BB540" s="231"/>
      <c r="BC540" s="659"/>
      <c r="BD540" s="230"/>
      <c r="BE540" s="231"/>
      <c r="BF540" s="573"/>
      <c r="BG540" s="651"/>
      <c r="BH540" s="573"/>
      <c r="BI540" s="651"/>
      <c r="BJ540" s="573"/>
      <c r="BK540" s="651"/>
      <c r="BL540" s="573"/>
      <c r="BM540" s="651"/>
      <c r="BN540" s="638"/>
      <c r="BO540" s="670"/>
      <c r="BP540" s="675"/>
      <c r="BQ540" s="675"/>
      <c r="BR540" s="675"/>
      <c r="BS540" s="675"/>
      <c r="BT540" s="675"/>
      <c r="BU540" s="676"/>
      <c r="BV540" s="1377">
        <f t="shared" si="33"/>
        <v>0</v>
      </c>
    </row>
    <row r="541" spans="3:74" s="1092" customFormat="1" ht="36" customHeight="1">
      <c r="C541" s="1091"/>
      <c r="D541" s="233"/>
      <c r="E541" s="216"/>
      <c r="F541" s="1331"/>
      <c r="G541" s="217"/>
      <c r="H541" s="218"/>
      <c r="I541" s="736"/>
      <c r="J541" s="737"/>
      <c r="K541" s="1297"/>
      <c r="L541" s="1273"/>
      <c r="M541" s="1276"/>
      <c r="N541" s="832"/>
      <c r="O541" s="871"/>
      <c r="P541" s="872"/>
      <c r="Q541" s="219"/>
      <c r="R541" s="220"/>
      <c r="S541" s="660"/>
      <c r="T541" s="226">
        <v>0</v>
      </c>
      <c r="U541" s="1305">
        <v>0</v>
      </c>
      <c r="V541" s="1375">
        <f t="shared" si="31"/>
        <v>0</v>
      </c>
      <c r="W541" s="220"/>
      <c r="X541" s="684"/>
      <c r="Y541" s="738"/>
      <c r="Z541" s="221"/>
      <c r="AA541" s="221"/>
      <c r="AB541" s="862"/>
      <c r="AC541" s="222"/>
      <c r="AD541" s="1288"/>
      <c r="AE541" s="1300"/>
      <c r="AF541" s="1290"/>
      <c r="AG541" s="1291"/>
      <c r="AH541" s="232"/>
      <c r="AI541" s="224"/>
      <c r="AJ541" s="368"/>
      <c r="AK541" s="225"/>
      <c r="AL541" s="226">
        <v>0</v>
      </c>
      <c r="AM541" s="1326">
        <v>0</v>
      </c>
      <c r="AN541" s="1376">
        <f t="shared" si="32"/>
        <v>0</v>
      </c>
      <c r="AO541" s="733"/>
      <c r="AP541" s="586"/>
      <c r="AQ541" s="1249"/>
      <c r="AR541" s="1427"/>
      <c r="AS541" s="1428"/>
      <c r="AT541" s="1429"/>
      <c r="AU541" s="227"/>
      <c r="AV541" s="1430"/>
      <c r="AW541" s="1431"/>
      <c r="AX541" s="1432"/>
      <c r="AY541" s="235"/>
      <c r="AZ541" s="236"/>
      <c r="BA541" s="230"/>
      <c r="BB541" s="231"/>
      <c r="BC541" s="659"/>
      <c r="BD541" s="230"/>
      <c r="BE541" s="231"/>
      <c r="BF541" s="573"/>
      <c r="BG541" s="651"/>
      <c r="BH541" s="573"/>
      <c r="BI541" s="651"/>
      <c r="BJ541" s="573"/>
      <c r="BK541" s="651"/>
      <c r="BL541" s="573"/>
      <c r="BM541" s="651"/>
      <c r="BN541" s="638"/>
      <c r="BO541" s="670"/>
      <c r="BP541" s="675"/>
      <c r="BQ541" s="675"/>
      <c r="BR541" s="675"/>
      <c r="BS541" s="675"/>
      <c r="BT541" s="675"/>
      <c r="BU541" s="676"/>
      <c r="BV541" s="1377">
        <f t="shared" si="33"/>
        <v>0</v>
      </c>
    </row>
    <row r="542" spans="3:74" s="1092" customFormat="1" ht="36" customHeight="1">
      <c r="C542" s="1091"/>
      <c r="D542" s="233"/>
      <c r="E542" s="216"/>
      <c r="F542" s="1331"/>
      <c r="G542" s="217"/>
      <c r="H542" s="218"/>
      <c r="I542" s="736"/>
      <c r="J542" s="737"/>
      <c r="K542" s="1297"/>
      <c r="L542" s="1273"/>
      <c r="M542" s="1276"/>
      <c r="N542" s="832"/>
      <c r="O542" s="871"/>
      <c r="P542" s="872"/>
      <c r="Q542" s="219"/>
      <c r="R542" s="220"/>
      <c r="S542" s="660"/>
      <c r="T542" s="226">
        <v>0</v>
      </c>
      <c r="U542" s="1305">
        <v>0</v>
      </c>
      <c r="V542" s="1375">
        <f t="shared" si="31"/>
        <v>0</v>
      </c>
      <c r="W542" s="220"/>
      <c r="X542" s="684"/>
      <c r="Y542" s="738"/>
      <c r="Z542" s="221"/>
      <c r="AA542" s="221"/>
      <c r="AB542" s="862"/>
      <c r="AC542" s="222"/>
      <c r="AD542" s="1288"/>
      <c r="AE542" s="1300"/>
      <c r="AF542" s="1290"/>
      <c r="AG542" s="1291"/>
      <c r="AH542" s="232"/>
      <c r="AI542" s="224"/>
      <c r="AJ542" s="368"/>
      <c r="AK542" s="225"/>
      <c r="AL542" s="226">
        <v>0</v>
      </c>
      <c r="AM542" s="1326">
        <v>0</v>
      </c>
      <c r="AN542" s="1376">
        <f t="shared" si="32"/>
        <v>0</v>
      </c>
      <c r="AO542" s="733"/>
      <c r="AP542" s="586"/>
      <c r="AQ542" s="1249"/>
      <c r="AR542" s="1427"/>
      <c r="AS542" s="1428"/>
      <c r="AT542" s="1429"/>
      <c r="AU542" s="227"/>
      <c r="AV542" s="1430"/>
      <c r="AW542" s="1431"/>
      <c r="AX542" s="1432"/>
      <c r="AY542" s="235"/>
      <c r="AZ542" s="236"/>
      <c r="BA542" s="230"/>
      <c r="BB542" s="231"/>
      <c r="BC542" s="659"/>
      <c r="BD542" s="230"/>
      <c r="BE542" s="231"/>
      <c r="BF542" s="573"/>
      <c r="BG542" s="651"/>
      <c r="BH542" s="573"/>
      <c r="BI542" s="651"/>
      <c r="BJ542" s="573"/>
      <c r="BK542" s="651"/>
      <c r="BL542" s="573"/>
      <c r="BM542" s="651"/>
      <c r="BN542" s="638"/>
      <c r="BO542" s="670"/>
      <c r="BP542" s="675"/>
      <c r="BQ542" s="675"/>
      <c r="BR542" s="675"/>
      <c r="BS542" s="675"/>
      <c r="BT542" s="675"/>
      <c r="BU542" s="676"/>
      <c r="BV542" s="1377">
        <f t="shared" si="33"/>
        <v>0</v>
      </c>
    </row>
    <row r="543" spans="3:74" s="1092" customFormat="1" ht="36" customHeight="1">
      <c r="C543" s="1091"/>
      <c r="D543" s="233"/>
      <c r="E543" s="216"/>
      <c r="F543" s="1331"/>
      <c r="G543" s="217"/>
      <c r="H543" s="218"/>
      <c r="I543" s="736"/>
      <c r="J543" s="737"/>
      <c r="K543" s="1297"/>
      <c r="L543" s="1273"/>
      <c r="M543" s="1276"/>
      <c r="N543" s="832"/>
      <c r="O543" s="871"/>
      <c r="P543" s="872"/>
      <c r="Q543" s="219"/>
      <c r="R543" s="220"/>
      <c r="S543" s="660"/>
      <c r="T543" s="226">
        <v>0</v>
      </c>
      <c r="U543" s="1305">
        <v>0</v>
      </c>
      <c r="V543" s="1375">
        <f t="shared" si="31"/>
        <v>0</v>
      </c>
      <c r="W543" s="220"/>
      <c r="X543" s="684"/>
      <c r="Y543" s="738"/>
      <c r="Z543" s="221"/>
      <c r="AA543" s="221"/>
      <c r="AB543" s="862"/>
      <c r="AC543" s="222"/>
      <c r="AD543" s="1288"/>
      <c r="AE543" s="1300"/>
      <c r="AF543" s="1290"/>
      <c r="AG543" s="1291"/>
      <c r="AH543" s="232"/>
      <c r="AI543" s="224"/>
      <c r="AJ543" s="368"/>
      <c r="AK543" s="225"/>
      <c r="AL543" s="226">
        <v>0</v>
      </c>
      <c r="AM543" s="1326">
        <v>0</v>
      </c>
      <c r="AN543" s="1376">
        <f t="shared" si="32"/>
        <v>0</v>
      </c>
      <c r="AO543" s="733"/>
      <c r="AP543" s="586"/>
      <c r="AQ543" s="1249"/>
      <c r="AR543" s="1427"/>
      <c r="AS543" s="1428"/>
      <c r="AT543" s="1429"/>
      <c r="AU543" s="227"/>
      <c r="AV543" s="1430"/>
      <c r="AW543" s="1431"/>
      <c r="AX543" s="1432"/>
      <c r="AY543" s="235"/>
      <c r="AZ543" s="236"/>
      <c r="BA543" s="230"/>
      <c r="BB543" s="231"/>
      <c r="BC543" s="659"/>
      <c r="BD543" s="230"/>
      <c r="BE543" s="231"/>
      <c r="BF543" s="573"/>
      <c r="BG543" s="651"/>
      <c r="BH543" s="573"/>
      <c r="BI543" s="651"/>
      <c r="BJ543" s="573"/>
      <c r="BK543" s="651"/>
      <c r="BL543" s="573"/>
      <c r="BM543" s="651"/>
      <c r="BN543" s="638"/>
      <c r="BO543" s="670"/>
      <c r="BP543" s="675"/>
      <c r="BQ543" s="675"/>
      <c r="BR543" s="675"/>
      <c r="BS543" s="675"/>
      <c r="BT543" s="675"/>
      <c r="BU543" s="676"/>
      <c r="BV543" s="1377">
        <f t="shared" si="33"/>
        <v>0</v>
      </c>
    </row>
    <row r="544" spans="3:74" s="1092" customFormat="1" ht="36" customHeight="1">
      <c r="C544" s="1091"/>
      <c r="D544" s="233"/>
      <c r="E544" s="216"/>
      <c r="F544" s="1331"/>
      <c r="G544" s="217"/>
      <c r="H544" s="218"/>
      <c r="I544" s="736"/>
      <c r="J544" s="737"/>
      <c r="K544" s="1297"/>
      <c r="L544" s="1273"/>
      <c r="M544" s="1276"/>
      <c r="N544" s="832"/>
      <c r="O544" s="871"/>
      <c r="P544" s="872"/>
      <c r="Q544" s="219"/>
      <c r="R544" s="220"/>
      <c r="S544" s="660"/>
      <c r="T544" s="226">
        <v>0</v>
      </c>
      <c r="U544" s="1305">
        <v>0</v>
      </c>
      <c r="V544" s="1375">
        <f t="shared" si="31"/>
        <v>0</v>
      </c>
      <c r="W544" s="220"/>
      <c r="X544" s="684"/>
      <c r="Y544" s="738"/>
      <c r="Z544" s="221"/>
      <c r="AA544" s="221"/>
      <c r="AB544" s="862"/>
      <c r="AC544" s="222"/>
      <c r="AD544" s="1288"/>
      <c r="AE544" s="1300"/>
      <c r="AF544" s="1290"/>
      <c r="AG544" s="1291"/>
      <c r="AH544" s="232"/>
      <c r="AI544" s="224"/>
      <c r="AJ544" s="368"/>
      <c r="AK544" s="225"/>
      <c r="AL544" s="226">
        <v>0</v>
      </c>
      <c r="AM544" s="1326">
        <v>0</v>
      </c>
      <c r="AN544" s="1376">
        <f t="shared" si="32"/>
        <v>0</v>
      </c>
      <c r="AO544" s="733"/>
      <c r="AP544" s="586"/>
      <c r="AQ544" s="1249"/>
      <c r="AR544" s="1427"/>
      <c r="AS544" s="1428"/>
      <c r="AT544" s="1429"/>
      <c r="AU544" s="227"/>
      <c r="AV544" s="1430"/>
      <c r="AW544" s="1431"/>
      <c r="AX544" s="1432"/>
      <c r="AY544" s="235"/>
      <c r="AZ544" s="236"/>
      <c r="BA544" s="230"/>
      <c r="BB544" s="231"/>
      <c r="BC544" s="659"/>
      <c r="BD544" s="230"/>
      <c r="BE544" s="231"/>
      <c r="BF544" s="573"/>
      <c r="BG544" s="651"/>
      <c r="BH544" s="573"/>
      <c r="BI544" s="651"/>
      <c r="BJ544" s="573"/>
      <c r="BK544" s="651"/>
      <c r="BL544" s="573"/>
      <c r="BM544" s="651"/>
      <c r="BN544" s="638"/>
      <c r="BO544" s="670"/>
      <c r="BP544" s="675"/>
      <c r="BQ544" s="675"/>
      <c r="BR544" s="675"/>
      <c r="BS544" s="675"/>
      <c r="BT544" s="675"/>
      <c r="BU544" s="676"/>
      <c r="BV544" s="1377">
        <f t="shared" si="33"/>
        <v>0</v>
      </c>
    </row>
    <row r="545" spans="3:74" s="1092" customFormat="1" ht="36" customHeight="1">
      <c r="C545" s="1091"/>
      <c r="D545" s="233"/>
      <c r="E545" s="216"/>
      <c r="F545" s="1331"/>
      <c r="G545" s="217"/>
      <c r="H545" s="218"/>
      <c r="I545" s="736"/>
      <c r="J545" s="737"/>
      <c r="K545" s="1297"/>
      <c r="L545" s="1273"/>
      <c r="M545" s="1276"/>
      <c r="N545" s="832"/>
      <c r="O545" s="871"/>
      <c r="P545" s="872"/>
      <c r="Q545" s="219"/>
      <c r="R545" s="220"/>
      <c r="S545" s="660"/>
      <c r="T545" s="226">
        <v>0</v>
      </c>
      <c r="U545" s="1305">
        <v>0</v>
      </c>
      <c r="V545" s="1375">
        <f t="shared" si="31"/>
        <v>0</v>
      </c>
      <c r="W545" s="220"/>
      <c r="X545" s="684"/>
      <c r="Y545" s="738"/>
      <c r="Z545" s="221"/>
      <c r="AA545" s="221"/>
      <c r="AB545" s="862"/>
      <c r="AC545" s="222"/>
      <c r="AD545" s="1288"/>
      <c r="AE545" s="1300"/>
      <c r="AF545" s="1290"/>
      <c r="AG545" s="1291"/>
      <c r="AH545" s="232"/>
      <c r="AI545" s="224"/>
      <c r="AJ545" s="368"/>
      <c r="AK545" s="225"/>
      <c r="AL545" s="226">
        <v>0</v>
      </c>
      <c r="AM545" s="1326">
        <v>0</v>
      </c>
      <c r="AN545" s="1376">
        <f t="shared" si="32"/>
        <v>0</v>
      </c>
      <c r="AO545" s="733"/>
      <c r="AP545" s="586"/>
      <c r="AQ545" s="1249"/>
      <c r="AR545" s="1427"/>
      <c r="AS545" s="1428"/>
      <c r="AT545" s="1429"/>
      <c r="AU545" s="227"/>
      <c r="AV545" s="1430"/>
      <c r="AW545" s="1431"/>
      <c r="AX545" s="1432"/>
      <c r="AY545" s="235"/>
      <c r="AZ545" s="236"/>
      <c r="BA545" s="230"/>
      <c r="BB545" s="231"/>
      <c r="BC545" s="659"/>
      <c r="BD545" s="230"/>
      <c r="BE545" s="231"/>
      <c r="BF545" s="573"/>
      <c r="BG545" s="651"/>
      <c r="BH545" s="573"/>
      <c r="BI545" s="651"/>
      <c r="BJ545" s="573"/>
      <c r="BK545" s="651"/>
      <c r="BL545" s="573"/>
      <c r="BM545" s="651"/>
      <c r="BN545" s="638"/>
      <c r="BO545" s="670"/>
      <c r="BP545" s="675"/>
      <c r="BQ545" s="675"/>
      <c r="BR545" s="675"/>
      <c r="BS545" s="675"/>
      <c r="BT545" s="675"/>
      <c r="BU545" s="676"/>
      <c r="BV545" s="1377">
        <f t="shared" si="33"/>
        <v>0</v>
      </c>
    </row>
    <row r="546" spans="3:74" s="1092" customFormat="1" ht="36" customHeight="1">
      <c r="C546" s="1091"/>
      <c r="D546" s="233"/>
      <c r="E546" s="216"/>
      <c r="F546" s="1331"/>
      <c r="G546" s="217"/>
      <c r="H546" s="218"/>
      <c r="I546" s="736"/>
      <c r="J546" s="737"/>
      <c r="K546" s="1297"/>
      <c r="L546" s="1273"/>
      <c r="M546" s="1276"/>
      <c r="N546" s="832"/>
      <c r="O546" s="871"/>
      <c r="P546" s="872"/>
      <c r="Q546" s="219"/>
      <c r="R546" s="220"/>
      <c r="S546" s="660"/>
      <c r="T546" s="226">
        <v>0</v>
      </c>
      <c r="U546" s="1305">
        <v>0</v>
      </c>
      <c r="V546" s="1375">
        <f t="shared" si="31"/>
        <v>0</v>
      </c>
      <c r="W546" s="220"/>
      <c r="X546" s="684"/>
      <c r="Y546" s="738"/>
      <c r="Z546" s="221"/>
      <c r="AA546" s="221"/>
      <c r="AB546" s="862"/>
      <c r="AC546" s="222"/>
      <c r="AD546" s="1288"/>
      <c r="AE546" s="1300"/>
      <c r="AF546" s="1290"/>
      <c r="AG546" s="1291"/>
      <c r="AH546" s="232"/>
      <c r="AI546" s="224"/>
      <c r="AJ546" s="368"/>
      <c r="AK546" s="225"/>
      <c r="AL546" s="226">
        <v>0</v>
      </c>
      <c r="AM546" s="1326">
        <v>0</v>
      </c>
      <c r="AN546" s="1376">
        <f t="shared" si="32"/>
        <v>0</v>
      </c>
      <c r="AO546" s="733"/>
      <c r="AP546" s="586"/>
      <c r="AQ546" s="1249"/>
      <c r="AR546" s="1427"/>
      <c r="AS546" s="1428"/>
      <c r="AT546" s="1429"/>
      <c r="AU546" s="227"/>
      <c r="AV546" s="1430"/>
      <c r="AW546" s="1431"/>
      <c r="AX546" s="1432"/>
      <c r="AY546" s="235"/>
      <c r="AZ546" s="236"/>
      <c r="BA546" s="230"/>
      <c r="BB546" s="231"/>
      <c r="BC546" s="659"/>
      <c r="BD546" s="230"/>
      <c r="BE546" s="231"/>
      <c r="BF546" s="573"/>
      <c r="BG546" s="651"/>
      <c r="BH546" s="573"/>
      <c r="BI546" s="651"/>
      <c r="BJ546" s="573"/>
      <c r="BK546" s="651"/>
      <c r="BL546" s="573"/>
      <c r="BM546" s="651"/>
      <c r="BN546" s="638"/>
      <c r="BO546" s="670"/>
      <c r="BP546" s="675"/>
      <c r="BQ546" s="675"/>
      <c r="BR546" s="675"/>
      <c r="BS546" s="675"/>
      <c r="BT546" s="675"/>
      <c r="BU546" s="676"/>
      <c r="BV546" s="1377">
        <f t="shared" si="33"/>
        <v>0</v>
      </c>
    </row>
    <row r="547" spans="3:74" s="1092" customFormat="1" ht="36" customHeight="1">
      <c r="C547" s="1091"/>
      <c r="D547" s="233"/>
      <c r="E547" s="216"/>
      <c r="F547" s="1331"/>
      <c r="G547" s="217"/>
      <c r="H547" s="218"/>
      <c r="I547" s="736"/>
      <c r="J547" s="737"/>
      <c r="K547" s="1297"/>
      <c r="L547" s="1273"/>
      <c r="M547" s="1276"/>
      <c r="N547" s="832"/>
      <c r="O547" s="871"/>
      <c r="P547" s="872"/>
      <c r="Q547" s="219"/>
      <c r="R547" s="220"/>
      <c r="S547" s="660"/>
      <c r="T547" s="226">
        <v>0</v>
      </c>
      <c r="U547" s="1305">
        <v>0</v>
      </c>
      <c r="V547" s="1375">
        <f t="shared" si="31"/>
        <v>0</v>
      </c>
      <c r="W547" s="220"/>
      <c r="X547" s="684"/>
      <c r="Y547" s="738"/>
      <c r="Z547" s="221"/>
      <c r="AA547" s="221"/>
      <c r="AB547" s="862"/>
      <c r="AC547" s="222"/>
      <c r="AD547" s="1288"/>
      <c r="AE547" s="1300"/>
      <c r="AF547" s="1290"/>
      <c r="AG547" s="1291"/>
      <c r="AH547" s="232"/>
      <c r="AI547" s="224"/>
      <c r="AJ547" s="368"/>
      <c r="AK547" s="225"/>
      <c r="AL547" s="226">
        <v>0</v>
      </c>
      <c r="AM547" s="1326">
        <v>0</v>
      </c>
      <c r="AN547" s="1376">
        <f t="shared" si="32"/>
        <v>0</v>
      </c>
      <c r="AO547" s="733"/>
      <c r="AP547" s="586"/>
      <c r="AQ547" s="1249"/>
      <c r="AR547" s="1427"/>
      <c r="AS547" s="1428"/>
      <c r="AT547" s="1429"/>
      <c r="AU547" s="227"/>
      <c r="AV547" s="1430"/>
      <c r="AW547" s="1431"/>
      <c r="AX547" s="1432"/>
      <c r="AY547" s="235"/>
      <c r="AZ547" s="236"/>
      <c r="BA547" s="230"/>
      <c r="BB547" s="231"/>
      <c r="BC547" s="659"/>
      <c r="BD547" s="230"/>
      <c r="BE547" s="231"/>
      <c r="BF547" s="573"/>
      <c r="BG547" s="651"/>
      <c r="BH547" s="573"/>
      <c r="BI547" s="651"/>
      <c r="BJ547" s="573"/>
      <c r="BK547" s="651"/>
      <c r="BL547" s="573"/>
      <c r="BM547" s="651"/>
      <c r="BN547" s="638"/>
      <c r="BO547" s="670"/>
      <c r="BP547" s="675"/>
      <c r="BQ547" s="675"/>
      <c r="BR547" s="675"/>
      <c r="BS547" s="675"/>
      <c r="BT547" s="675"/>
      <c r="BU547" s="676"/>
      <c r="BV547" s="1377">
        <f t="shared" si="33"/>
        <v>0</v>
      </c>
    </row>
    <row r="548" spans="3:74" s="1092" customFormat="1" ht="36" customHeight="1">
      <c r="C548" s="1091"/>
      <c r="D548" s="233"/>
      <c r="E548" s="216"/>
      <c r="F548" s="1331"/>
      <c r="G548" s="217"/>
      <c r="H548" s="218"/>
      <c r="I548" s="736"/>
      <c r="J548" s="737"/>
      <c r="K548" s="1297"/>
      <c r="L548" s="1273"/>
      <c r="M548" s="1276"/>
      <c r="N548" s="832"/>
      <c r="O548" s="871"/>
      <c r="P548" s="872"/>
      <c r="Q548" s="219"/>
      <c r="R548" s="220"/>
      <c r="S548" s="660"/>
      <c r="T548" s="226">
        <v>0</v>
      </c>
      <c r="U548" s="1305">
        <v>0</v>
      </c>
      <c r="V548" s="1375">
        <f t="shared" si="31"/>
        <v>0</v>
      </c>
      <c r="W548" s="220"/>
      <c r="X548" s="684"/>
      <c r="Y548" s="738"/>
      <c r="Z548" s="221"/>
      <c r="AA548" s="221"/>
      <c r="AB548" s="862"/>
      <c r="AC548" s="222"/>
      <c r="AD548" s="1288"/>
      <c r="AE548" s="1300"/>
      <c r="AF548" s="1290"/>
      <c r="AG548" s="1291"/>
      <c r="AH548" s="232"/>
      <c r="AI548" s="224"/>
      <c r="AJ548" s="368"/>
      <c r="AK548" s="225"/>
      <c r="AL548" s="226">
        <v>0</v>
      </c>
      <c r="AM548" s="1326">
        <v>0</v>
      </c>
      <c r="AN548" s="1376">
        <f t="shared" si="32"/>
        <v>0</v>
      </c>
      <c r="AO548" s="733"/>
      <c r="AP548" s="586"/>
      <c r="AQ548" s="1249"/>
      <c r="AR548" s="1427"/>
      <c r="AS548" s="1428"/>
      <c r="AT548" s="1429"/>
      <c r="AU548" s="227"/>
      <c r="AV548" s="1430"/>
      <c r="AW548" s="1431"/>
      <c r="AX548" s="1432"/>
      <c r="AY548" s="235"/>
      <c r="AZ548" s="236"/>
      <c r="BA548" s="230"/>
      <c r="BB548" s="231"/>
      <c r="BC548" s="659"/>
      <c r="BD548" s="230"/>
      <c r="BE548" s="231"/>
      <c r="BF548" s="573"/>
      <c r="BG548" s="651"/>
      <c r="BH548" s="573"/>
      <c r="BI548" s="651"/>
      <c r="BJ548" s="573"/>
      <c r="BK548" s="651"/>
      <c r="BL548" s="573"/>
      <c r="BM548" s="651"/>
      <c r="BN548" s="638"/>
      <c r="BO548" s="670"/>
      <c r="BP548" s="675"/>
      <c r="BQ548" s="675"/>
      <c r="BR548" s="675"/>
      <c r="BS548" s="675"/>
      <c r="BT548" s="675"/>
      <c r="BU548" s="676"/>
      <c r="BV548" s="1377">
        <f t="shared" si="33"/>
        <v>0</v>
      </c>
    </row>
    <row r="549" spans="3:74" s="1092" customFormat="1" ht="36" customHeight="1">
      <c r="C549" s="1091"/>
      <c r="D549" s="233"/>
      <c r="E549" s="216"/>
      <c r="F549" s="1331"/>
      <c r="G549" s="217"/>
      <c r="H549" s="218"/>
      <c r="I549" s="736"/>
      <c r="J549" s="737"/>
      <c r="K549" s="1297"/>
      <c r="L549" s="1273"/>
      <c r="M549" s="1276"/>
      <c r="N549" s="832"/>
      <c r="O549" s="871"/>
      <c r="P549" s="872"/>
      <c r="Q549" s="219"/>
      <c r="R549" s="220"/>
      <c r="S549" s="660"/>
      <c r="T549" s="226">
        <v>0</v>
      </c>
      <c r="U549" s="1305">
        <v>0</v>
      </c>
      <c r="V549" s="1375">
        <f t="shared" si="31"/>
        <v>0</v>
      </c>
      <c r="W549" s="220"/>
      <c r="X549" s="684"/>
      <c r="Y549" s="738"/>
      <c r="Z549" s="221"/>
      <c r="AA549" s="221"/>
      <c r="AB549" s="862"/>
      <c r="AC549" s="222"/>
      <c r="AD549" s="1288"/>
      <c r="AE549" s="1300"/>
      <c r="AF549" s="1290"/>
      <c r="AG549" s="1291"/>
      <c r="AH549" s="232"/>
      <c r="AI549" s="224"/>
      <c r="AJ549" s="368"/>
      <c r="AK549" s="225"/>
      <c r="AL549" s="226">
        <v>0</v>
      </c>
      <c r="AM549" s="1326">
        <v>0</v>
      </c>
      <c r="AN549" s="1376">
        <f t="shared" si="32"/>
        <v>0</v>
      </c>
      <c r="AO549" s="733"/>
      <c r="AP549" s="586"/>
      <c r="AQ549" s="1249"/>
      <c r="AR549" s="1427"/>
      <c r="AS549" s="1428"/>
      <c r="AT549" s="1429"/>
      <c r="AU549" s="227"/>
      <c r="AV549" s="1430"/>
      <c r="AW549" s="1431"/>
      <c r="AX549" s="1432"/>
      <c r="AY549" s="235"/>
      <c r="AZ549" s="236"/>
      <c r="BA549" s="230"/>
      <c r="BB549" s="231"/>
      <c r="BC549" s="659"/>
      <c r="BD549" s="230"/>
      <c r="BE549" s="231"/>
      <c r="BF549" s="573"/>
      <c r="BG549" s="651"/>
      <c r="BH549" s="573"/>
      <c r="BI549" s="651"/>
      <c r="BJ549" s="573"/>
      <c r="BK549" s="651"/>
      <c r="BL549" s="573"/>
      <c r="BM549" s="651"/>
      <c r="BN549" s="638"/>
      <c r="BO549" s="670"/>
      <c r="BP549" s="675"/>
      <c r="BQ549" s="675"/>
      <c r="BR549" s="675"/>
      <c r="BS549" s="675"/>
      <c r="BT549" s="675"/>
      <c r="BU549" s="676"/>
      <c r="BV549" s="1377">
        <f t="shared" si="33"/>
        <v>0</v>
      </c>
    </row>
    <row r="550" spans="3:74" s="1092" customFormat="1" ht="36" customHeight="1">
      <c r="C550" s="1091"/>
      <c r="D550" s="233"/>
      <c r="E550" s="216"/>
      <c r="F550" s="1331"/>
      <c r="G550" s="217"/>
      <c r="H550" s="218"/>
      <c r="I550" s="736"/>
      <c r="J550" s="737"/>
      <c r="K550" s="1297"/>
      <c r="L550" s="1273"/>
      <c r="M550" s="1276"/>
      <c r="N550" s="832"/>
      <c r="O550" s="871"/>
      <c r="P550" s="872"/>
      <c r="Q550" s="219"/>
      <c r="R550" s="220"/>
      <c r="S550" s="660"/>
      <c r="T550" s="226">
        <v>0</v>
      </c>
      <c r="U550" s="1305">
        <v>0</v>
      </c>
      <c r="V550" s="1375">
        <f t="shared" si="31"/>
        <v>0</v>
      </c>
      <c r="W550" s="220"/>
      <c r="X550" s="684"/>
      <c r="Y550" s="738"/>
      <c r="Z550" s="221"/>
      <c r="AA550" s="221"/>
      <c r="AB550" s="862"/>
      <c r="AC550" s="222"/>
      <c r="AD550" s="1288"/>
      <c r="AE550" s="1300"/>
      <c r="AF550" s="1290"/>
      <c r="AG550" s="1291"/>
      <c r="AH550" s="232"/>
      <c r="AI550" s="224"/>
      <c r="AJ550" s="368"/>
      <c r="AK550" s="225"/>
      <c r="AL550" s="226">
        <v>0</v>
      </c>
      <c r="AM550" s="1326">
        <v>0</v>
      </c>
      <c r="AN550" s="1376">
        <f t="shared" si="32"/>
        <v>0</v>
      </c>
      <c r="AO550" s="733"/>
      <c r="AP550" s="586"/>
      <c r="AQ550" s="1249"/>
      <c r="AR550" s="1427"/>
      <c r="AS550" s="1428"/>
      <c r="AT550" s="1429"/>
      <c r="AU550" s="227"/>
      <c r="AV550" s="1430"/>
      <c r="AW550" s="1431"/>
      <c r="AX550" s="1432"/>
      <c r="AY550" s="235"/>
      <c r="AZ550" s="236"/>
      <c r="BA550" s="230"/>
      <c r="BB550" s="231"/>
      <c r="BC550" s="659"/>
      <c r="BD550" s="230"/>
      <c r="BE550" s="231"/>
      <c r="BF550" s="573"/>
      <c r="BG550" s="651"/>
      <c r="BH550" s="573"/>
      <c r="BI550" s="651"/>
      <c r="BJ550" s="573"/>
      <c r="BK550" s="651"/>
      <c r="BL550" s="573"/>
      <c r="BM550" s="651"/>
      <c r="BN550" s="638"/>
      <c r="BO550" s="670"/>
      <c r="BP550" s="675"/>
      <c r="BQ550" s="675"/>
      <c r="BR550" s="675"/>
      <c r="BS550" s="675"/>
      <c r="BT550" s="675"/>
      <c r="BU550" s="676"/>
      <c r="BV550" s="1377">
        <f t="shared" si="33"/>
        <v>0</v>
      </c>
    </row>
    <row r="551" spans="3:74" s="1092" customFormat="1" ht="36" customHeight="1">
      <c r="C551" s="1091"/>
      <c r="D551" s="233"/>
      <c r="E551" s="216"/>
      <c r="F551" s="1331"/>
      <c r="G551" s="217"/>
      <c r="H551" s="218"/>
      <c r="I551" s="736"/>
      <c r="J551" s="737"/>
      <c r="K551" s="1297"/>
      <c r="L551" s="1273"/>
      <c r="M551" s="1276"/>
      <c r="N551" s="832"/>
      <c r="O551" s="871"/>
      <c r="P551" s="872"/>
      <c r="Q551" s="219"/>
      <c r="R551" s="220"/>
      <c r="S551" s="660"/>
      <c r="T551" s="226">
        <v>0</v>
      </c>
      <c r="U551" s="1305">
        <v>0</v>
      </c>
      <c r="V551" s="1375">
        <f t="shared" si="31"/>
        <v>0</v>
      </c>
      <c r="W551" s="220"/>
      <c r="X551" s="684"/>
      <c r="Y551" s="738"/>
      <c r="Z551" s="221"/>
      <c r="AA551" s="221"/>
      <c r="AB551" s="862"/>
      <c r="AC551" s="222"/>
      <c r="AD551" s="1288"/>
      <c r="AE551" s="1300"/>
      <c r="AF551" s="1290"/>
      <c r="AG551" s="1291"/>
      <c r="AH551" s="232"/>
      <c r="AI551" s="224"/>
      <c r="AJ551" s="368"/>
      <c r="AK551" s="225"/>
      <c r="AL551" s="226">
        <v>0</v>
      </c>
      <c r="AM551" s="1326">
        <v>0</v>
      </c>
      <c r="AN551" s="1376">
        <f t="shared" si="32"/>
        <v>0</v>
      </c>
      <c r="AO551" s="733"/>
      <c r="AP551" s="586"/>
      <c r="AQ551" s="1249"/>
      <c r="AR551" s="1427"/>
      <c r="AS551" s="1428"/>
      <c r="AT551" s="1429"/>
      <c r="AU551" s="227"/>
      <c r="AV551" s="1430"/>
      <c r="AW551" s="1431"/>
      <c r="AX551" s="1432"/>
      <c r="AY551" s="235"/>
      <c r="AZ551" s="236"/>
      <c r="BA551" s="230"/>
      <c r="BB551" s="231"/>
      <c r="BC551" s="659"/>
      <c r="BD551" s="230"/>
      <c r="BE551" s="231"/>
      <c r="BF551" s="573"/>
      <c r="BG551" s="651"/>
      <c r="BH551" s="573"/>
      <c r="BI551" s="651"/>
      <c r="BJ551" s="573"/>
      <c r="BK551" s="651"/>
      <c r="BL551" s="573"/>
      <c r="BM551" s="651"/>
      <c r="BN551" s="638"/>
      <c r="BO551" s="670"/>
      <c r="BP551" s="675"/>
      <c r="BQ551" s="675"/>
      <c r="BR551" s="675"/>
      <c r="BS551" s="675"/>
      <c r="BT551" s="675"/>
      <c r="BU551" s="676"/>
      <c r="BV551" s="1377">
        <f t="shared" si="33"/>
        <v>0</v>
      </c>
    </row>
    <row r="552" spans="3:74" s="1092" customFormat="1" ht="36" customHeight="1">
      <c r="C552" s="1091"/>
      <c r="D552" s="233"/>
      <c r="E552" s="216"/>
      <c r="F552" s="1331"/>
      <c r="G552" s="217"/>
      <c r="H552" s="218"/>
      <c r="I552" s="736"/>
      <c r="J552" s="737"/>
      <c r="K552" s="1297"/>
      <c r="L552" s="1273"/>
      <c r="M552" s="1276"/>
      <c r="N552" s="832"/>
      <c r="O552" s="871"/>
      <c r="P552" s="872"/>
      <c r="Q552" s="219"/>
      <c r="R552" s="220"/>
      <c r="S552" s="660"/>
      <c r="T552" s="226">
        <v>0</v>
      </c>
      <c r="U552" s="1305">
        <v>0</v>
      </c>
      <c r="V552" s="1375">
        <f t="shared" si="31"/>
        <v>0</v>
      </c>
      <c r="W552" s="220"/>
      <c r="X552" s="684"/>
      <c r="Y552" s="738"/>
      <c r="Z552" s="221"/>
      <c r="AA552" s="221"/>
      <c r="AB552" s="862"/>
      <c r="AC552" s="222"/>
      <c r="AD552" s="1288"/>
      <c r="AE552" s="1300"/>
      <c r="AF552" s="1290"/>
      <c r="AG552" s="1291"/>
      <c r="AH552" s="232"/>
      <c r="AI552" s="224"/>
      <c r="AJ552" s="368"/>
      <c r="AK552" s="225"/>
      <c r="AL552" s="226">
        <v>0</v>
      </c>
      <c r="AM552" s="1326">
        <v>0</v>
      </c>
      <c r="AN552" s="1376">
        <f t="shared" si="32"/>
        <v>0</v>
      </c>
      <c r="AO552" s="733"/>
      <c r="AP552" s="586"/>
      <c r="AQ552" s="1249"/>
      <c r="AR552" s="1427"/>
      <c r="AS552" s="1428"/>
      <c r="AT552" s="1429"/>
      <c r="AU552" s="227"/>
      <c r="AV552" s="1430"/>
      <c r="AW552" s="1431"/>
      <c r="AX552" s="1432"/>
      <c r="AY552" s="235"/>
      <c r="AZ552" s="236"/>
      <c r="BA552" s="230"/>
      <c r="BB552" s="231"/>
      <c r="BC552" s="659"/>
      <c r="BD552" s="230"/>
      <c r="BE552" s="231"/>
      <c r="BF552" s="573"/>
      <c r="BG552" s="651"/>
      <c r="BH552" s="573"/>
      <c r="BI552" s="651"/>
      <c r="BJ552" s="573"/>
      <c r="BK552" s="651"/>
      <c r="BL552" s="573"/>
      <c r="BM552" s="651"/>
      <c r="BN552" s="638"/>
      <c r="BO552" s="670"/>
      <c r="BP552" s="675"/>
      <c r="BQ552" s="675"/>
      <c r="BR552" s="675"/>
      <c r="BS552" s="675"/>
      <c r="BT552" s="675"/>
      <c r="BU552" s="676"/>
      <c r="BV552" s="1377">
        <f t="shared" si="33"/>
        <v>0</v>
      </c>
    </row>
    <row r="553" spans="3:74" s="1092" customFormat="1" ht="36" customHeight="1">
      <c r="C553" s="1091"/>
      <c r="D553" s="233"/>
      <c r="E553" s="216"/>
      <c r="F553" s="1331"/>
      <c r="G553" s="217"/>
      <c r="H553" s="218"/>
      <c r="I553" s="736"/>
      <c r="J553" s="737"/>
      <c r="K553" s="1297"/>
      <c r="L553" s="1273"/>
      <c r="M553" s="1276"/>
      <c r="N553" s="832"/>
      <c r="O553" s="871"/>
      <c r="P553" s="872"/>
      <c r="Q553" s="219"/>
      <c r="R553" s="220"/>
      <c r="S553" s="660"/>
      <c r="T553" s="226">
        <v>0</v>
      </c>
      <c r="U553" s="1305">
        <v>0</v>
      </c>
      <c r="V553" s="1375">
        <f t="shared" si="31"/>
        <v>0</v>
      </c>
      <c r="W553" s="220"/>
      <c r="X553" s="684"/>
      <c r="Y553" s="738"/>
      <c r="Z553" s="221"/>
      <c r="AA553" s="221"/>
      <c r="AB553" s="862"/>
      <c r="AC553" s="222"/>
      <c r="AD553" s="1288"/>
      <c r="AE553" s="1300"/>
      <c r="AF553" s="1290"/>
      <c r="AG553" s="1291"/>
      <c r="AH553" s="232"/>
      <c r="AI553" s="224"/>
      <c r="AJ553" s="368"/>
      <c r="AK553" s="225"/>
      <c r="AL553" s="226">
        <v>0</v>
      </c>
      <c r="AM553" s="1326">
        <v>0</v>
      </c>
      <c r="AN553" s="1376">
        <f t="shared" si="32"/>
        <v>0</v>
      </c>
      <c r="AO553" s="733"/>
      <c r="AP553" s="586"/>
      <c r="AQ553" s="1249"/>
      <c r="AR553" s="1427"/>
      <c r="AS553" s="1428"/>
      <c r="AT553" s="1429"/>
      <c r="AU553" s="227"/>
      <c r="AV553" s="1430"/>
      <c r="AW553" s="1431"/>
      <c r="AX553" s="1432"/>
      <c r="AY553" s="235"/>
      <c r="AZ553" s="236"/>
      <c r="BA553" s="230"/>
      <c r="BB553" s="231"/>
      <c r="BC553" s="659"/>
      <c r="BD553" s="230"/>
      <c r="BE553" s="231"/>
      <c r="BF553" s="573"/>
      <c r="BG553" s="651"/>
      <c r="BH553" s="573"/>
      <c r="BI553" s="651"/>
      <c r="BJ553" s="573"/>
      <c r="BK553" s="651"/>
      <c r="BL553" s="573"/>
      <c r="BM553" s="651"/>
      <c r="BN553" s="638"/>
      <c r="BO553" s="670"/>
      <c r="BP553" s="675"/>
      <c r="BQ553" s="675"/>
      <c r="BR553" s="675"/>
      <c r="BS553" s="675"/>
      <c r="BT553" s="675"/>
      <c r="BU553" s="676"/>
      <c r="BV553" s="1377">
        <f t="shared" si="33"/>
        <v>0</v>
      </c>
    </row>
    <row r="554" spans="3:74" s="1092" customFormat="1" ht="36" customHeight="1">
      <c r="C554" s="1091"/>
      <c r="D554" s="233"/>
      <c r="E554" s="216"/>
      <c r="F554" s="1331"/>
      <c r="G554" s="217"/>
      <c r="H554" s="218"/>
      <c r="I554" s="736"/>
      <c r="J554" s="737"/>
      <c r="K554" s="1297"/>
      <c r="L554" s="1273"/>
      <c r="M554" s="1276"/>
      <c r="N554" s="832"/>
      <c r="O554" s="871"/>
      <c r="P554" s="872"/>
      <c r="Q554" s="219"/>
      <c r="R554" s="220"/>
      <c r="S554" s="660"/>
      <c r="T554" s="226">
        <v>0</v>
      </c>
      <c r="U554" s="1305">
        <v>0</v>
      </c>
      <c r="V554" s="1375">
        <f t="shared" si="31"/>
        <v>0</v>
      </c>
      <c r="W554" s="220"/>
      <c r="X554" s="684"/>
      <c r="Y554" s="738"/>
      <c r="Z554" s="221"/>
      <c r="AA554" s="221"/>
      <c r="AB554" s="862"/>
      <c r="AC554" s="222"/>
      <c r="AD554" s="1288"/>
      <c r="AE554" s="1300"/>
      <c r="AF554" s="1290"/>
      <c r="AG554" s="1291"/>
      <c r="AH554" s="232"/>
      <c r="AI554" s="224"/>
      <c r="AJ554" s="368"/>
      <c r="AK554" s="225"/>
      <c r="AL554" s="226">
        <v>0</v>
      </c>
      <c r="AM554" s="1326">
        <v>0</v>
      </c>
      <c r="AN554" s="1376">
        <f t="shared" si="32"/>
        <v>0</v>
      </c>
      <c r="AO554" s="733"/>
      <c r="AP554" s="586"/>
      <c r="AQ554" s="1249"/>
      <c r="AR554" s="1427"/>
      <c r="AS554" s="1428"/>
      <c r="AT554" s="1429"/>
      <c r="AU554" s="227"/>
      <c r="AV554" s="1430"/>
      <c r="AW554" s="1431"/>
      <c r="AX554" s="1432"/>
      <c r="AY554" s="235"/>
      <c r="AZ554" s="236"/>
      <c r="BA554" s="230"/>
      <c r="BB554" s="231"/>
      <c r="BC554" s="659"/>
      <c r="BD554" s="230"/>
      <c r="BE554" s="231"/>
      <c r="BF554" s="573"/>
      <c r="BG554" s="651"/>
      <c r="BH554" s="573"/>
      <c r="BI554" s="651"/>
      <c r="BJ554" s="573"/>
      <c r="BK554" s="651"/>
      <c r="BL554" s="573"/>
      <c r="BM554" s="651"/>
      <c r="BN554" s="638"/>
      <c r="BO554" s="670"/>
      <c r="BP554" s="675"/>
      <c r="BQ554" s="675"/>
      <c r="BR554" s="675"/>
      <c r="BS554" s="675"/>
      <c r="BT554" s="675"/>
      <c r="BU554" s="676"/>
      <c r="BV554" s="1377">
        <f t="shared" si="33"/>
        <v>0</v>
      </c>
    </row>
    <row r="555" spans="3:74" s="1092" customFormat="1" ht="36" customHeight="1">
      <c r="C555" s="1091"/>
      <c r="D555" s="233"/>
      <c r="E555" s="216"/>
      <c r="F555" s="1331"/>
      <c r="G555" s="217"/>
      <c r="H555" s="218"/>
      <c r="I555" s="736"/>
      <c r="J555" s="737"/>
      <c r="K555" s="1297"/>
      <c r="L555" s="1273"/>
      <c r="M555" s="1276"/>
      <c r="N555" s="832"/>
      <c r="O555" s="871"/>
      <c r="P555" s="872"/>
      <c r="Q555" s="219"/>
      <c r="R555" s="220"/>
      <c r="S555" s="660"/>
      <c r="T555" s="226">
        <v>0</v>
      </c>
      <c r="U555" s="1305">
        <v>0</v>
      </c>
      <c r="V555" s="1375">
        <f t="shared" si="31"/>
        <v>0</v>
      </c>
      <c r="W555" s="220"/>
      <c r="X555" s="684"/>
      <c r="Y555" s="738"/>
      <c r="Z555" s="221"/>
      <c r="AA555" s="221"/>
      <c r="AB555" s="862"/>
      <c r="AC555" s="222"/>
      <c r="AD555" s="1288"/>
      <c r="AE555" s="1300"/>
      <c r="AF555" s="1290"/>
      <c r="AG555" s="1291"/>
      <c r="AH555" s="232"/>
      <c r="AI555" s="224"/>
      <c r="AJ555" s="368"/>
      <c r="AK555" s="225"/>
      <c r="AL555" s="226">
        <v>0</v>
      </c>
      <c r="AM555" s="1326">
        <v>0</v>
      </c>
      <c r="AN555" s="1376">
        <f t="shared" si="32"/>
        <v>0</v>
      </c>
      <c r="AO555" s="733"/>
      <c r="AP555" s="586"/>
      <c r="AQ555" s="1249"/>
      <c r="AR555" s="1427"/>
      <c r="AS555" s="1428"/>
      <c r="AT555" s="1429"/>
      <c r="AU555" s="227"/>
      <c r="AV555" s="1430"/>
      <c r="AW555" s="1431"/>
      <c r="AX555" s="1432"/>
      <c r="AY555" s="235"/>
      <c r="AZ555" s="236"/>
      <c r="BA555" s="230"/>
      <c r="BB555" s="231"/>
      <c r="BC555" s="659"/>
      <c r="BD555" s="230"/>
      <c r="BE555" s="231"/>
      <c r="BF555" s="573"/>
      <c r="BG555" s="651"/>
      <c r="BH555" s="573"/>
      <c r="BI555" s="651"/>
      <c r="BJ555" s="573"/>
      <c r="BK555" s="651"/>
      <c r="BL555" s="573"/>
      <c r="BM555" s="651"/>
      <c r="BN555" s="638"/>
      <c r="BO555" s="670"/>
      <c r="BP555" s="675"/>
      <c r="BQ555" s="675"/>
      <c r="BR555" s="675"/>
      <c r="BS555" s="675"/>
      <c r="BT555" s="675"/>
      <c r="BU555" s="676"/>
      <c r="BV555" s="1377">
        <f t="shared" si="33"/>
        <v>0</v>
      </c>
    </row>
    <row r="556" spans="3:74" s="1092" customFormat="1" ht="36" customHeight="1">
      <c r="C556" s="1091"/>
      <c r="D556" s="233"/>
      <c r="E556" s="216"/>
      <c r="F556" s="1331"/>
      <c r="G556" s="217"/>
      <c r="H556" s="218"/>
      <c r="I556" s="736"/>
      <c r="J556" s="737"/>
      <c r="K556" s="1297"/>
      <c r="L556" s="1273"/>
      <c r="M556" s="1276"/>
      <c r="N556" s="832"/>
      <c r="O556" s="871"/>
      <c r="P556" s="872"/>
      <c r="Q556" s="219"/>
      <c r="R556" s="220"/>
      <c r="S556" s="660"/>
      <c r="T556" s="226">
        <v>0</v>
      </c>
      <c r="U556" s="1305">
        <v>0</v>
      </c>
      <c r="V556" s="1375">
        <f t="shared" si="31"/>
        <v>0</v>
      </c>
      <c r="W556" s="220"/>
      <c r="X556" s="684"/>
      <c r="Y556" s="738"/>
      <c r="Z556" s="221"/>
      <c r="AA556" s="221"/>
      <c r="AB556" s="862"/>
      <c r="AC556" s="222"/>
      <c r="AD556" s="1288"/>
      <c r="AE556" s="1300"/>
      <c r="AF556" s="1290"/>
      <c r="AG556" s="1291"/>
      <c r="AH556" s="232"/>
      <c r="AI556" s="224"/>
      <c r="AJ556" s="368"/>
      <c r="AK556" s="225"/>
      <c r="AL556" s="226">
        <v>0</v>
      </c>
      <c r="AM556" s="1326">
        <v>0</v>
      </c>
      <c r="AN556" s="1376">
        <f t="shared" si="32"/>
        <v>0</v>
      </c>
      <c r="AO556" s="733"/>
      <c r="AP556" s="586"/>
      <c r="AQ556" s="1249"/>
      <c r="AR556" s="1427"/>
      <c r="AS556" s="1428"/>
      <c r="AT556" s="1429"/>
      <c r="AU556" s="227"/>
      <c r="AV556" s="1430"/>
      <c r="AW556" s="1431"/>
      <c r="AX556" s="1432"/>
      <c r="AY556" s="235"/>
      <c r="AZ556" s="236"/>
      <c r="BA556" s="230"/>
      <c r="BB556" s="231"/>
      <c r="BC556" s="659"/>
      <c r="BD556" s="230"/>
      <c r="BE556" s="231"/>
      <c r="BF556" s="573"/>
      <c r="BG556" s="651"/>
      <c r="BH556" s="573"/>
      <c r="BI556" s="651"/>
      <c r="BJ556" s="573"/>
      <c r="BK556" s="651"/>
      <c r="BL556" s="573"/>
      <c r="BM556" s="651"/>
      <c r="BN556" s="638"/>
      <c r="BO556" s="670"/>
      <c r="BP556" s="675"/>
      <c r="BQ556" s="675"/>
      <c r="BR556" s="675"/>
      <c r="BS556" s="675"/>
      <c r="BT556" s="675"/>
      <c r="BU556" s="676"/>
      <c r="BV556" s="1377">
        <f t="shared" si="33"/>
        <v>0</v>
      </c>
    </row>
    <row r="557" spans="3:74" s="1092" customFormat="1" ht="36" customHeight="1">
      <c r="C557" s="1091"/>
      <c r="D557" s="233"/>
      <c r="E557" s="216"/>
      <c r="F557" s="1331"/>
      <c r="G557" s="217"/>
      <c r="H557" s="218"/>
      <c r="I557" s="736"/>
      <c r="J557" s="737"/>
      <c r="K557" s="1297"/>
      <c r="L557" s="1273"/>
      <c r="M557" s="1276"/>
      <c r="N557" s="832"/>
      <c r="O557" s="871"/>
      <c r="P557" s="872"/>
      <c r="Q557" s="219"/>
      <c r="R557" s="220"/>
      <c r="S557" s="660"/>
      <c r="T557" s="226">
        <v>0</v>
      </c>
      <c r="U557" s="1305">
        <v>0</v>
      </c>
      <c r="V557" s="1375">
        <f t="shared" si="31"/>
        <v>0</v>
      </c>
      <c r="W557" s="220"/>
      <c r="X557" s="684"/>
      <c r="Y557" s="738"/>
      <c r="Z557" s="221"/>
      <c r="AA557" s="221"/>
      <c r="AB557" s="862"/>
      <c r="AC557" s="222"/>
      <c r="AD557" s="1288"/>
      <c r="AE557" s="1300"/>
      <c r="AF557" s="1290"/>
      <c r="AG557" s="1291"/>
      <c r="AH557" s="232"/>
      <c r="AI557" s="224"/>
      <c r="AJ557" s="368"/>
      <c r="AK557" s="225"/>
      <c r="AL557" s="226">
        <v>0</v>
      </c>
      <c r="AM557" s="1326">
        <v>0</v>
      </c>
      <c r="AN557" s="1376">
        <f t="shared" si="32"/>
        <v>0</v>
      </c>
      <c r="AO557" s="733"/>
      <c r="AP557" s="586"/>
      <c r="AQ557" s="1249"/>
      <c r="AR557" s="1427"/>
      <c r="AS557" s="1428"/>
      <c r="AT557" s="1429"/>
      <c r="AU557" s="227"/>
      <c r="AV557" s="1430"/>
      <c r="AW557" s="1431"/>
      <c r="AX557" s="1432"/>
      <c r="AY557" s="235"/>
      <c r="AZ557" s="236"/>
      <c r="BA557" s="230"/>
      <c r="BB557" s="231"/>
      <c r="BC557" s="659"/>
      <c r="BD557" s="230"/>
      <c r="BE557" s="231"/>
      <c r="BF557" s="573"/>
      <c r="BG557" s="651"/>
      <c r="BH557" s="573"/>
      <c r="BI557" s="651"/>
      <c r="BJ557" s="573"/>
      <c r="BK557" s="651"/>
      <c r="BL557" s="573"/>
      <c r="BM557" s="651"/>
      <c r="BN557" s="638"/>
      <c r="BO557" s="670"/>
      <c r="BP557" s="675"/>
      <c r="BQ557" s="675"/>
      <c r="BR557" s="675"/>
      <c r="BS557" s="675"/>
      <c r="BT557" s="675"/>
      <c r="BU557" s="676"/>
      <c r="BV557" s="1377">
        <f t="shared" si="33"/>
        <v>0</v>
      </c>
    </row>
    <row r="558" spans="3:74" s="1092" customFormat="1" ht="36" customHeight="1">
      <c r="C558" s="1091"/>
      <c r="D558" s="233"/>
      <c r="E558" s="216"/>
      <c r="F558" s="1331"/>
      <c r="G558" s="217"/>
      <c r="H558" s="218"/>
      <c r="I558" s="736"/>
      <c r="J558" s="737"/>
      <c r="K558" s="1297"/>
      <c r="L558" s="1273"/>
      <c r="M558" s="1276"/>
      <c r="N558" s="832"/>
      <c r="O558" s="871"/>
      <c r="P558" s="872"/>
      <c r="Q558" s="219"/>
      <c r="R558" s="220"/>
      <c r="S558" s="660"/>
      <c r="T558" s="226">
        <v>0</v>
      </c>
      <c r="U558" s="1305">
        <v>0</v>
      </c>
      <c r="V558" s="1375">
        <f t="shared" si="31"/>
        <v>0</v>
      </c>
      <c r="W558" s="220"/>
      <c r="X558" s="684"/>
      <c r="Y558" s="738"/>
      <c r="Z558" s="221"/>
      <c r="AA558" s="221"/>
      <c r="AB558" s="862"/>
      <c r="AC558" s="222"/>
      <c r="AD558" s="1288"/>
      <c r="AE558" s="1300"/>
      <c r="AF558" s="1290"/>
      <c r="AG558" s="1291"/>
      <c r="AH558" s="232"/>
      <c r="AI558" s="224"/>
      <c r="AJ558" s="368"/>
      <c r="AK558" s="225"/>
      <c r="AL558" s="226">
        <v>0</v>
      </c>
      <c r="AM558" s="1326">
        <v>0</v>
      </c>
      <c r="AN558" s="1376">
        <f t="shared" si="32"/>
        <v>0</v>
      </c>
      <c r="AO558" s="733"/>
      <c r="AP558" s="586"/>
      <c r="AQ558" s="1249"/>
      <c r="AR558" s="1427"/>
      <c r="AS558" s="1428"/>
      <c r="AT558" s="1429"/>
      <c r="AU558" s="227"/>
      <c r="AV558" s="1430"/>
      <c r="AW558" s="1431"/>
      <c r="AX558" s="1432"/>
      <c r="AY558" s="235"/>
      <c r="AZ558" s="236"/>
      <c r="BA558" s="230"/>
      <c r="BB558" s="231"/>
      <c r="BC558" s="659"/>
      <c r="BD558" s="230"/>
      <c r="BE558" s="231"/>
      <c r="BF558" s="573"/>
      <c r="BG558" s="651"/>
      <c r="BH558" s="573"/>
      <c r="BI558" s="651"/>
      <c r="BJ558" s="573"/>
      <c r="BK558" s="651"/>
      <c r="BL558" s="573"/>
      <c r="BM558" s="651"/>
      <c r="BN558" s="638"/>
      <c r="BO558" s="670"/>
      <c r="BP558" s="675"/>
      <c r="BQ558" s="675"/>
      <c r="BR558" s="675"/>
      <c r="BS558" s="675"/>
      <c r="BT558" s="675"/>
      <c r="BU558" s="676"/>
      <c r="BV558" s="1377">
        <f t="shared" si="33"/>
        <v>0</v>
      </c>
    </row>
    <row r="559" spans="3:74" s="1092" customFormat="1" ht="36" customHeight="1">
      <c r="C559" s="1091"/>
      <c r="D559" s="233"/>
      <c r="E559" s="216"/>
      <c r="F559" s="1331"/>
      <c r="G559" s="217"/>
      <c r="H559" s="218"/>
      <c r="I559" s="736"/>
      <c r="J559" s="737"/>
      <c r="K559" s="1297"/>
      <c r="L559" s="1273"/>
      <c r="M559" s="1276"/>
      <c r="N559" s="832"/>
      <c r="O559" s="871"/>
      <c r="P559" s="872"/>
      <c r="Q559" s="219"/>
      <c r="R559" s="220"/>
      <c r="S559" s="660"/>
      <c r="T559" s="226">
        <v>0</v>
      </c>
      <c r="U559" s="1305">
        <v>0</v>
      </c>
      <c r="V559" s="1375">
        <f t="shared" si="31"/>
        <v>0</v>
      </c>
      <c r="W559" s="220"/>
      <c r="X559" s="684"/>
      <c r="Y559" s="738"/>
      <c r="Z559" s="221"/>
      <c r="AA559" s="221"/>
      <c r="AB559" s="862"/>
      <c r="AC559" s="222"/>
      <c r="AD559" s="1288"/>
      <c r="AE559" s="1300"/>
      <c r="AF559" s="1290"/>
      <c r="AG559" s="1291"/>
      <c r="AH559" s="232"/>
      <c r="AI559" s="224"/>
      <c r="AJ559" s="368"/>
      <c r="AK559" s="225"/>
      <c r="AL559" s="226">
        <v>0</v>
      </c>
      <c r="AM559" s="1326">
        <v>0</v>
      </c>
      <c r="AN559" s="1376">
        <f t="shared" si="32"/>
        <v>0</v>
      </c>
      <c r="AO559" s="733"/>
      <c r="AP559" s="586"/>
      <c r="AQ559" s="1249"/>
      <c r="AR559" s="1427"/>
      <c r="AS559" s="1428"/>
      <c r="AT559" s="1429"/>
      <c r="AU559" s="227"/>
      <c r="AV559" s="1430"/>
      <c r="AW559" s="1431"/>
      <c r="AX559" s="1432"/>
      <c r="AY559" s="235"/>
      <c r="AZ559" s="236"/>
      <c r="BA559" s="230"/>
      <c r="BB559" s="231"/>
      <c r="BC559" s="659"/>
      <c r="BD559" s="230"/>
      <c r="BE559" s="231"/>
      <c r="BF559" s="573"/>
      <c r="BG559" s="651"/>
      <c r="BH559" s="573"/>
      <c r="BI559" s="651"/>
      <c r="BJ559" s="573"/>
      <c r="BK559" s="651"/>
      <c r="BL559" s="573"/>
      <c r="BM559" s="651"/>
      <c r="BN559" s="638"/>
      <c r="BO559" s="670"/>
      <c r="BP559" s="675"/>
      <c r="BQ559" s="675"/>
      <c r="BR559" s="675"/>
      <c r="BS559" s="675"/>
      <c r="BT559" s="675"/>
      <c r="BU559" s="676"/>
      <c r="BV559" s="1377">
        <f t="shared" si="33"/>
        <v>0</v>
      </c>
    </row>
    <row r="560" spans="3:74" s="1092" customFormat="1" ht="36" customHeight="1">
      <c r="C560" s="1091"/>
      <c r="D560" s="233"/>
      <c r="E560" s="216"/>
      <c r="F560" s="1331"/>
      <c r="G560" s="217"/>
      <c r="H560" s="218"/>
      <c r="I560" s="736"/>
      <c r="J560" s="737"/>
      <c r="K560" s="1297"/>
      <c r="L560" s="1273"/>
      <c r="M560" s="1276"/>
      <c r="N560" s="832"/>
      <c r="O560" s="871"/>
      <c r="P560" s="872"/>
      <c r="Q560" s="219"/>
      <c r="R560" s="220"/>
      <c r="S560" s="660"/>
      <c r="T560" s="226">
        <v>0</v>
      </c>
      <c r="U560" s="1305">
        <v>0</v>
      </c>
      <c r="V560" s="1375">
        <f t="shared" si="31"/>
        <v>0</v>
      </c>
      <c r="W560" s="220"/>
      <c r="X560" s="684"/>
      <c r="Y560" s="738"/>
      <c r="Z560" s="221"/>
      <c r="AA560" s="221"/>
      <c r="AB560" s="862"/>
      <c r="AC560" s="222"/>
      <c r="AD560" s="1288"/>
      <c r="AE560" s="1300"/>
      <c r="AF560" s="1290"/>
      <c r="AG560" s="1291"/>
      <c r="AH560" s="232"/>
      <c r="AI560" s="224"/>
      <c r="AJ560" s="368"/>
      <c r="AK560" s="225"/>
      <c r="AL560" s="226">
        <v>0</v>
      </c>
      <c r="AM560" s="1326">
        <v>0</v>
      </c>
      <c r="AN560" s="1376">
        <f t="shared" si="32"/>
        <v>0</v>
      </c>
      <c r="AO560" s="733"/>
      <c r="AP560" s="586"/>
      <c r="AQ560" s="1249"/>
      <c r="AR560" s="1427"/>
      <c r="AS560" s="1428"/>
      <c r="AT560" s="1429"/>
      <c r="AU560" s="227"/>
      <c r="AV560" s="1430"/>
      <c r="AW560" s="1431"/>
      <c r="AX560" s="1432"/>
      <c r="AY560" s="235"/>
      <c r="AZ560" s="236"/>
      <c r="BA560" s="230"/>
      <c r="BB560" s="231"/>
      <c r="BC560" s="659"/>
      <c r="BD560" s="230"/>
      <c r="BE560" s="231"/>
      <c r="BF560" s="573"/>
      <c r="BG560" s="651"/>
      <c r="BH560" s="573"/>
      <c r="BI560" s="651"/>
      <c r="BJ560" s="573"/>
      <c r="BK560" s="651"/>
      <c r="BL560" s="573"/>
      <c r="BM560" s="651"/>
      <c r="BN560" s="638"/>
      <c r="BO560" s="670"/>
      <c r="BP560" s="675"/>
      <c r="BQ560" s="675"/>
      <c r="BR560" s="675"/>
      <c r="BS560" s="675"/>
      <c r="BT560" s="675"/>
      <c r="BU560" s="676"/>
      <c r="BV560" s="1377">
        <f t="shared" si="33"/>
        <v>0</v>
      </c>
    </row>
    <row r="561" spans="3:74" s="1092" customFormat="1" ht="36" customHeight="1">
      <c r="C561" s="1091"/>
      <c r="D561" s="233"/>
      <c r="E561" s="216"/>
      <c r="F561" s="1331"/>
      <c r="G561" s="217"/>
      <c r="H561" s="218"/>
      <c r="I561" s="736"/>
      <c r="J561" s="737"/>
      <c r="K561" s="1297"/>
      <c r="L561" s="1273"/>
      <c r="M561" s="1276"/>
      <c r="N561" s="832"/>
      <c r="O561" s="871"/>
      <c r="P561" s="872"/>
      <c r="Q561" s="219"/>
      <c r="R561" s="220"/>
      <c r="S561" s="660"/>
      <c r="T561" s="226">
        <v>0</v>
      </c>
      <c r="U561" s="1305">
        <v>0</v>
      </c>
      <c r="V561" s="1375">
        <f t="shared" si="31"/>
        <v>0</v>
      </c>
      <c r="W561" s="220"/>
      <c r="X561" s="684"/>
      <c r="Y561" s="738"/>
      <c r="Z561" s="221"/>
      <c r="AA561" s="221"/>
      <c r="AB561" s="862"/>
      <c r="AC561" s="222"/>
      <c r="AD561" s="1288"/>
      <c r="AE561" s="1300"/>
      <c r="AF561" s="1290"/>
      <c r="AG561" s="1291"/>
      <c r="AH561" s="232"/>
      <c r="AI561" s="224"/>
      <c r="AJ561" s="368"/>
      <c r="AK561" s="225"/>
      <c r="AL561" s="226">
        <v>0</v>
      </c>
      <c r="AM561" s="1326">
        <v>0</v>
      </c>
      <c r="AN561" s="1376">
        <f t="shared" si="32"/>
        <v>0</v>
      </c>
      <c r="AO561" s="733"/>
      <c r="AP561" s="586"/>
      <c r="AQ561" s="1249"/>
      <c r="AR561" s="1427"/>
      <c r="AS561" s="1428"/>
      <c r="AT561" s="1429"/>
      <c r="AU561" s="227"/>
      <c r="AV561" s="1430"/>
      <c r="AW561" s="1431"/>
      <c r="AX561" s="1432"/>
      <c r="AY561" s="235"/>
      <c r="AZ561" s="236"/>
      <c r="BA561" s="230"/>
      <c r="BB561" s="231"/>
      <c r="BC561" s="659"/>
      <c r="BD561" s="230"/>
      <c r="BE561" s="231"/>
      <c r="BF561" s="573"/>
      <c r="BG561" s="651"/>
      <c r="BH561" s="573"/>
      <c r="BI561" s="651"/>
      <c r="BJ561" s="573"/>
      <c r="BK561" s="651"/>
      <c r="BL561" s="573"/>
      <c r="BM561" s="651"/>
      <c r="BN561" s="638"/>
      <c r="BO561" s="670"/>
      <c r="BP561" s="675"/>
      <c r="BQ561" s="675"/>
      <c r="BR561" s="675"/>
      <c r="BS561" s="675"/>
      <c r="BT561" s="675"/>
      <c r="BU561" s="676"/>
      <c r="BV561" s="1377">
        <f t="shared" si="33"/>
        <v>0</v>
      </c>
    </row>
    <row r="562" spans="3:74" s="1092" customFormat="1" ht="36" customHeight="1">
      <c r="C562" s="1091"/>
      <c r="D562" s="233"/>
      <c r="E562" s="216"/>
      <c r="F562" s="1331"/>
      <c r="G562" s="217"/>
      <c r="H562" s="218"/>
      <c r="I562" s="736"/>
      <c r="J562" s="737"/>
      <c r="K562" s="1297"/>
      <c r="L562" s="1273"/>
      <c r="M562" s="1276"/>
      <c r="N562" s="832"/>
      <c r="O562" s="871"/>
      <c r="P562" s="872"/>
      <c r="Q562" s="219"/>
      <c r="R562" s="220"/>
      <c r="S562" s="660"/>
      <c r="T562" s="226">
        <v>0</v>
      </c>
      <c r="U562" s="1305">
        <v>0</v>
      </c>
      <c r="V562" s="1375">
        <f t="shared" si="31"/>
        <v>0</v>
      </c>
      <c r="W562" s="220"/>
      <c r="X562" s="684"/>
      <c r="Y562" s="738"/>
      <c r="Z562" s="221"/>
      <c r="AA562" s="221"/>
      <c r="AB562" s="862"/>
      <c r="AC562" s="222"/>
      <c r="AD562" s="1288"/>
      <c r="AE562" s="1300"/>
      <c r="AF562" s="1290"/>
      <c r="AG562" s="1291"/>
      <c r="AH562" s="232"/>
      <c r="AI562" s="224"/>
      <c r="AJ562" s="368"/>
      <c r="AK562" s="225"/>
      <c r="AL562" s="226">
        <v>0</v>
      </c>
      <c r="AM562" s="1326">
        <v>0</v>
      </c>
      <c r="AN562" s="1376">
        <f t="shared" si="32"/>
        <v>0</v>
      </c>
      <c r="AO562" s="733"/>
      <c r="AP562" s="586"/>
      <c r="AQ562" s="1249"/>
      <c r="AR562" s="1427"/>
      <c r="AS562" s="1428"/>
      <c r="AT562" s="1429"/>
      <c r="AU562" s="227"/>
      <c r="AV562" s="1430"/>
      <c r="AW562" s="1431"/>
      <c r="AX562" s="1432"/>
      <c r="AY562" s="235"/>
      <c r="AZ562" s="236"/>
      <c r="BA562" s="230"/>
      <c r="BB562" s="231"/>
      <c r="BC562" s="659"/>
      <c r="BD562" s="230"/>
      <c r="BE562" s="231"/>
      <c r="BF562" s="573"/>
      <c r="BG562" s="651"/>
      <c r="BH562" s="573"/>
      <c r="BI562" s="651"/>
      <c r="BJ562" s="573"/>
      <c r="BK562" s="651"/>
      <c r="BL562" s="573"/>
      <c r="BM562" s="651"/>
      <c r="BN562" s="638"/>
      <c r="BO562" s="670"/>
      <c r="BP562" s="675"/>
      <c r="BQ562" s="675"/>
      <c r="BR562" s="675"/>
      <c r="BS562" s="675"/>
      <c r="BT562" s="675"/>
      <c r="BU562" s="676"/>
      <c r="BV562" s="1377">
        <f t="shared" si="33"/>
        <v>0</v>
      </c>
    </row>
    <row r="563" spans="3:74" s="1092" customFormat="1" ht="36" customHeight="1">
      <c r="C563" s="1091"/>
      <c r="D563" s="233"/>
      <c r="E563" s="216"/>
      <c r="F563" s="1331"/>
      <c r="G563" s="217"/>
      <c r="H563" s="218"/>
      <c r="I563" s="736"/>
      <c r="J563" s="737"/>
      <c r="K563" s="1297"/>
      <c r="L563" s="1273"/>
      <c r="M563" s="1276"/>
      <c r="N563" s="832"/>
      <c r="O563" s="871"/>
      <c r="P563" s="872"/>
      <c r="Q563" s="219"/>
      <c r="R563" s="220"/>
      <c r="S563" s="660"/>
      <c r="T563" s="226">
        <v>0</v>
      </c>
      <c r="U563" s="1305">
        <v>0</v>
      </c>
      <c r="V563" s="1375">
        <f t="shared" si="31"/>
        <v>0</v>
      </c>
      <c r="W563" s="220"/>
      <c r="X563" s="684"/>
      <c r="Y563" s="738"/>
      <c r="Z563" s="221"/>
      <c r="AA563" s="221"/>
      <c r="AB563" s="862"/>
      <c r="AC563" s="222"/>
      <c r="AD563" s="1288"/>
      <c r="AE563" s="1300"/>
      <c r="AF563" s="1290"/>
      <c r="AG563" s="1291"/>
      <c r="AH563" s="232"/>
      <c r="AI563" s="224"/>
      <c r="AJ563" s="368"/>
      <c r="AK563" s="225"/>
      <c r="AL563" s="226">
        <v>0</v>
      </c>
      <c r="AM563" s="1326">
        <v>0</v>
      </c>
      <c r="AN563" s="1376">
        <f t="shared" si="32"/>
        <v>0</v>
      </c>
      <c r="AO563" s="733"/>
      <c r="AP563" s="586"/>
      <c r="AQ563" s="1249"/>
      <c r="AR563" s="1427"/>
      <c r="AS563" s="1428"/>
      <c r="AT563" s="1429"/>
      <c r="AU563" s="227"/>
      <c r="AV563" s="1430"/>
      <c r="AW563" s="1431"/>
      <c r="AX563" s="1432"/>
      <c r="AY563" s="235"/>
      <c r="AZ563" s="236"/>
      <c r="BA563" s="230"/>
      <c r="BB563" s="231"/>
      <c r="BC563" s="659"/>
      <c r="BD563" s="230"/>
      <c r="BE563" s="231"/>
      <c r="BF563" s="573"/>
      <c r="BG563" s="651"/>
      <c r="BH563" s="573"/>
      <c r="BI563" s="651"/>
      <c r="BJ563" s="573"/>
      <c r="BK563" s="651"/>
      <c r="BL563" s="573"/>
      <c r="BM563" s="651"/>
      <c r="BN563" s="638"/>
      <c r="BO563" s="670"/>
      <c r="BP563" s="675"/>
      <c r="BQ563" s="675"/>
      <c r="BR563" s="675"/>
      <c r="BS563" s="675"/>
      <c r="BT563" s="675"/>
      <c r="BU563" s="676"/>
      <c r="BV563" s="1377">
        <f t="shared" si="33"/>
        <v>0</v>
      </c>
    </row>
    <row r="564" spans="3:74" s="1092" customFormat="1" ht="36" customHeight="1">
      <c r="C564" s="1091"/>
      <c r="D564" s="233"/>
      <c r="E564" s="216"/>
      <c r="F564" s="1331"/>
      <c r="G564" s="217"/>
      <c r="H564" s="218"/>
      <c r="I564" s="736"/>
      <c r="J564" s="737"/>
      <c r="K564" s="1297"/>
      <c r="L564" s="1273"/>
      <c r="M564" s="1276"/>
      <c r="N564" s="832"/>
      <c r="O564" s="871"/>
      <c r="P564" s="872"/>
      <c r="Q564" s="219"/>
      <c r="R564" s="220"/>
      <c r="S564" s="660"/>
      <c r="T564" s="226">
        <v>0</v>
      </c>
      <c r="U564" s="1305">
        <v>0</v>
      </c>
      <c r="V564" s="1375">
        <f t="shared" si="31"/>
        <v>0</v>
      </c>
      <c r="W564" s="220"/>
      <c r="X564" s="684"/>
      <c r="Y564" s="738"/>
      <c r="Z564" s="221"/>
      <c r="AA564" s="221"/>
      <c r="AB564" s="862"/>
      <c r="AC564" s="222"/>
      <c r="AD564" s="1288"/>
      <c r="AE564" s="1300"/>
      <c r="AF564" s="1290"/>
      <c r="AG564" s="1291"/>
      <c r="AH564" s="232"/>
      <c r="AI564" s="224"/>
      <c r="AJ564" s="368"/>
      <c r="AK564" s="225"/>
      <c r="AL564" s="226">
        <v>0</v>
      </c>
      <c r="AM564" s="1326">
        <v>0</v>
      </c>
      <c r="AN564" s="1376">
        <f t="shared" si="32"/>
        <v>0</v>
      </c>
      <c r="AO564" s="733"/>
      <c r="AP564" s="586"/>
      <c r="AQ564" s="1249"/>
      <c r="AR564" s="1427"/>
      <c r="AS564" s="1428"/>
      <c r="AT564" s="1429"/>
      <c r="AU564" s="227"/>
      <c r="AV564" s="1430"/>
      <c r="AW564" s="1431"/>
      <c r="AX564" s="1432"/>
      <c r="AY564" s="235"/>
      <c r="AZ564" s="236"/>
      <c r="BA564" s="230"/>
      <c r="BB564" s="231"/>
      <c r="BC564" s="659"/>
      <c r="BD564" s="230"/>
      <c r="BE564" s="231"/>
      <c r="BF564" s="573"/>
      <c r="BG564" s="651"/>
      <c r="BH564" s="573"/>
      <c r="BI564" s="651"/>
      <c r="BJ564" s="573"/>
      <c r="BK564" s="651"/>
      <c r="BL564" s="573"/>
      <c r="BM564" s="651"/>
      <c r="BN564" s="638"/>
      <c r="BO564" s="670"/>
      <c r="BP564" s="675"/>
      <c r="BQ564" s="675"/>
      <c r="BR564" s="675"/>
      <c r="BS564" s="675"/>
      <c r="BT564" s="675"/>
      <c r="BU564" s="676"/>
      <c r="BV564" s="1377">
        <f t="shared" si="33"/>
        <v>0</v>
      </c>
    </row>
    <row r="565" spans="3:74" s="1092" customFormat="1" ht="36" customHeight="1">
      <c r="C565" s="1091"/>
      <c r="D565" s="233"/>
      <c r="E565" s="216"/>
      <c r="F565" s="1331"/>
      <c r="G565" s="217"/>
      <c r="H565" s="218"/>
      <c r="I565" s="736"/>
      <c r="J565" s="737"/>
      <c r="K565" s="1297"/>
      <c r="L565" s="1273"/>
      <c r="M565" s="1276"/>
      <c r="N565" s="832"/>
      <c r="O565" s="871"/>
      <c r="P565" s="872"/>
      <c r="Q565" s="219"/>
      <c r="R565" s="220"/>
      <c r="S565" s="660"/>
      <c r="T565" s="226">
        <v>0</v>
      </c>
      <c r="U565" s="1305">
        <v>0</v>
      </c>
      <c r="V565" s="1375">
        <f t="shared" si="31"/>
        <v>0</v>
      </c>
      <c r="W565" s="220"/>
      <c r="X565" s="684"/>
      <c r="Y565" s="738"/>
      <c r="Z565" s="221"/>
      <c r="AA565" s="221"/>
      <c r="AB565" s="862"/>
      <c r="AC565" s="222"/>
      <c r="AD565" s="1288"/>
      <c r="AE565" s="1300"/>
      <c r="AF565" s="1290"/>
      <c r="AG565" s="1291"/>
      <c r="AH565" s="232"/>
      <c r="AI565" s="224"/>
      <c r="AJ565" s="368"/>
      <c r="AK565" s="225"/>
      <c r="AL565" s="226">
        <v>0</v>
      </c>
      <c r="AM565" s="1326">
        <v>0</v>
      </c>
      <c r="AN565" s="1376">
        <f t="shared" si="32"/>
        <v>0</v>
      </c>
      <c r="AO565" s="733"/>
      <c r="AP565" s="586"/>
      <c r="AQ565" s="1249"/>
      <c r="AR565" s="1427"/>
      <c r="AS565" s="1428"/>
      <c r="AT565" s="1429"/>
      <c r="AU565" s="227"/>
      <c r="AV565" s="1430"/>
      <c r="AW565" s="1431"/>
      <c r="AX565" s="1432"/>
      <c r="AY565" s="235"/>
      <c r="AZ565" s="236"/>
      <c r="BA565" s="230"/>
      <c r="BB565" s="231"/>
      <c r="BC565" s="659"/>
      <c r="BD565" s="230"/>
      <c r="BE565" s="231"/>
      <c r="BF565" s="573"/>
      <c r="BG565" s="651"/>
      <c r="BH565" s="573"/>
      <c r="BI565" s="651"/>
      <c r="BJ565" s="573"/>
      <c r="BK565" s="651"/>
      <c r="BL565" s="573"/>
      <c r="BM565" s="651"/>
      <c r="BN565" s="638"/>
      <c r="BO565" s="670"/>
      <c r="BP565" s="675"/>
      <c r="BQ565" s="675"/>
      <c r="BR565" s="675"/>
      <c r="BS565" s="675"/>
      <c r="BT565" s="675"/>
      <c r="BU565" s="676"/>
      <c r="BV565" s="1377">
        <f t="shared" si="33"/>
        <v>0</v>
      </c>
    </row>
    <row r="566" spans="3:74" s="1092" customFormat="1" ht="36" customHeight="1">
      <c r="C566" s="1091"/>
      <c r="D566" s="233"/>
      <c r="E566" s="216"/>
      <c r="F566" s="1331"/>
      <c r="G566" s="217"/>
      <c r="H566" s="218"/>
      <c r="I566" s="736"/>
      <c r="J566" s="737"/>
      <c r="K566" s="1297"/>
      <c r="L566" s="1273"/>
      <c r="M566" s="1276"/>
      <c r="N566" s="832"/>
      <c r="O566" s="871"/>
      <c r="P566" s="872"/>
      <c r="Q566" s="219"/>
      <c r="R566" s="220"/>
      <c r="S566" s="660"/>
      <c r="T566" s="226">
        <v>0</v>
      </c>
      <c r="U566" s="1305">
        <v>0</v>
      </c>
      <c r="V566" s="1375">
        <f t="shared" si="31"/>
        <v>0</v>
      </c>
      <c r="W566" s="220"/>
      <c r="X566" s="684"/>
      <c r="Y566" s="738"/>
      <c r="Z566" s="221"/>
      <c r="AA566" s="221"/>
      <c r="AB566" s="862"/>
      <c r="AC566" s="222"/>
      <c r="AD566" s="1288"/>
      <c r="AE566" s="1300"/>
      <c r="AF566" s="1290"/>
      <c r="AG566" s="1291"/>
      <c r="AH566" s="232"/>
      <c r="AI566" s="224"/>
      <c r="AJ566" s="368"/>
      <c r="AK566" s="225"/>
      <c r="AL566" s="226">
        <v>0</v>
      </c>
      <c r="AM566" s="1326">
        <v>0</v>
      </c>
      <c r="AN566" s="1376">
        <f t="shared" si="32"/>
        <v>0</v>
      </c>
      <c r="AO566" s="733"/>
      <c r="AP566" s="586"/>
      <c r="AQ566" s="1249"/>
      <c r="AR566" s="1427"/>
      <c r="AS566" s="1428"/>
      <c r="AT566" s="1429"/>
      <c r="AU566" s="227"/>
      <c r="AV566" s="1430"/>
      <c r="AW566" s="1431"/>
      <c r="AX566" s="1432"/>
      <c r="AY566" s="235"/>
      <c r="AZ566" s="236"/>
      <c r="BA566" s="230"/>
      <c r="BB566" s="231"/>
      <c r="BC566" s="659"/>
      <c r="BD566" s="230"/>
      <c r="BE566" s="231"/>
      <c r="BF566" s="573"/>
      <c r="BG566" s="651"/>
      <c r="BH566" s="573"/>
      <c r="BI566" s="651"/>
      <c r="BJ566" s="573"/>
      <c r="BK566" s="651"/>
      <c r="BL566" s="573"/>
      <c r="BM566" s="651"/>
      <c r="BN566" s="638"/>
      <c r="BO566" s="670"/>
      <c r="BP566" s="675"/>
      <c r="BQ566" s="675"/>
      <c r="BR566" s="675"/>
      <c r="BS566" s="675"/>
      <c r="BT566" s="675"/>
      <c r="BU566" s="676"/>
      <c r="BV566" s="1377">
        <f t="shared" si="33"/>
        <v>0</v>
      </c>
    </row>
    <row r="567" spans="3:74" s="1092" customFormat="1" ht="36" customHeight="1">
      <c r="C567" s="1091"/>
      <c r="D567" s="233"/>
      <c r="E567" s="216"/>
      <c r="F567" s="1331"/>
      <c r="G567" s="217"/>
      <c r="H567" s="218"/>
      <c r="I567" s="736"/>
      <c r="J567" s="737"/>
      <c r="K567" s="1297"/>
      <c r="L567" s="1273"/>
      <c r="M567" s="1276"/>
      <c r="N567" s="832"/>
      <c r="O567" s="871"/>
      <c r="P567" s="872"/>
      <c r="Q567" s="219"/>
      <c r="R567" s="220"/>
      <c r="S567" s="660"/>
      <c r="T567" s="226">
        <v>0</v>
      </c>
      <c r="U567" s="1305">
        <v>0</v>
      </c>
      <c r="V567" s="1375">
        <f t="shared" si="31"/>
        <v>0</v>
      </c>
      <c r="W567" s="220"/>
      <c r="X567" s="684"/>
      <c r="Y567" s="738"/>
      <c r="Z567" s="221"/>
      <c r="AA567" s="221"/>
      <c r="AB567" s="862"/>
      <c r="AC567" s="222"/>
      <c r="AD567" s="1288"/>
      <c r="AE567" s="1300"/>
      <c r="AF567" s="1290"/>
      <c r="AG567" s="1291"/>
      <c r="AH567" s="232"/>
      <c r="AI567" s="224"/>
      <c r="AJ567" s="368"/>
      <c r="AK567" s="225"/>
      <c r="AL567" s="226">
        <v>0</v>
      </c>
      <c r="AM567" s="1326">
        <v>0</v>
      </c>
      <c r="AN567" s="1376">
        <f t="shared" si="32"/>
        <v>0</v>
      </c>
      <c r="AO567" s="733"/>
      <c r="AP567" s="586"/>
      <c r="AQ567" s="1249"/>
      <c r="AR567" s="1427"/>
      <c r="AS567" s="1428"/>
      <c r="AT567" s="1429"/>
      <c r="AU567" s="227"/>
      <c r="AV567" s="1430"/>
      <c r="AW567" s="1431"/>
      <c r="AX567" s="1432"/>
      <c r="AY567" s="235"/>
      <c r="AZ567" s="236"/>
      <c r="BA567" s="230"/>
      <c r="BB567" s="231"/>
      <c r="BC567" s="659"/>
      <c r="BD567" s="230"/>
      <c r="BE567" s="231"/>
      <c r="BF567" s="573"/>
      <c r="BG567" s="651"/>
      <c r="BH567" s="573"/>
      <c r="BI567" s="651"/>
      <c r="BJ567" s="573"/>
      <c r="BK567" s="651"/>
      <c r="BL567" s="573"/>
      <c r="BM567" s="651"/>
      <c r="BN567" s="638"/>
      <c r="BO567" s="670"/>
      <c r="BP567" s="675"/>
      <c r="BQ567" s="675"/>
      <c r="BR567" s="675"/>
      <c r="BS567" s="675"/>
      <c r="BT567" s="675"/>
      <c r="BU567" s="676"/>
      <c r="BV567" s="1377">
        <f t="shared" si="33"/>
        <v>0</v>
      </c>
    </row>
    <row r="568" spans="3:74" s="1092" customFormat="1" ht="36" customHeight="1">
      <c r="C568" s="1091"/>
      <c r="D568" s="233"/>
      <c r="E568" s="216"/>
      <c r="F568" s="1331"/>
      <c r="G568" s="217"/>
      <c r="H568" s="218"/>
      <c r="I568" s="736"/>
      <c r="J568" s="737"/>
      <c r="K568" s="1297"/>
      <c r="L568" s="1273"/>
      <c r="M568" s="1276"/>
      <c r="N568" s="832"/>
      <c r="O568" s="871"/>
      <c r="P568" s="872"/>
      <c r="Q568" s="219"/>
      <c r="R568" s="220"/>
      <c r="S568" s="660"/>
      <c r="T568" s="226">
        <v>0</v>
      </c>
      <c r="U568" s="1305">
        <v>0</v>
      </c>
      <c r="V568" s="1375">
        <f t="shared" si="31"/>
        <v>0</v>
      </c>
      <c r="W568" s="220"/>
      <c r="X568" s="684"/>
      <c r="Y568" s="738"/>
      <c r="Z568" s="221"/>
      <c r="AA568" s="221"/>
      <c r="AB568" s="862"/>
      <c r="AC568" s="222"/>
      <c r="AD568" s="1288"/>
      <c r="AE568" s="1300"/>
      <c r="AF568" s="1290"/>
      <c r="AG568" s="1291"/>
      <c r="AH568" s="232"/>
      <c r="AI568" s="224"/>
      <c r="AJ568" s="368"/>
      <c r="AK568" s="225"/>
      <c r="AL568" s="226">
        <v>0</v>
      </c>
      <c r="AM568" s="1326">
        <v>0</v>
      </c>
      <c r="AN568" s="1376">
        <f t="shared" si="32"/>
        <v>0</v>
      </c>
      <c r="AO568" s="733"/>
      <c r="AP568" s="586"/>
      <c r="AQ568" s="1249"/>
      <c r="AR568" s="1427"/>
      <c r="AS568" s="1428"/>
      <c r="AT568" s="1429"/>
      <c r="AU568" s="227"/>
      <c r="AV568" s="1430"/>
      <c r="AW568" s="1431"/>
      <c r="AX568" s="1432"/>
      <c r="AY568" s="235"/>
      <c r="AZ568" s="236"/>
      <c r="BA568" s="230"/>
      <c r="BB568" s="231"/>
      <c r="BC568" s="659"/>
      <c r="BD568" s="230"/>
      <c r="BE568" s="231"/>
      <c r="BF568" s="573"/>
      <c r="BG568" s="651"/>
      <c r="BH568" s="573"/>
      <c r="BI568" s="651"/>
      <c r="BJ568" s="573"/>
      <c r="BK568" s="651"/>
      <c r="BL568" s="573"/>
      <c r="BM568" s="651"/>
      <c r="BN568" s="638"/>
      <c r="BO568" s="670"/>
      <c r="BP568" s="675"/>
      <c r="BQ568" s="675"/>
      <c r="BR568" s="675"/>
      <c r="BS568" s="675"/>
      <c r="BT568" s="675"/>
      <c r="BU568" s="676"/>
      <c r="BV568" s="1377">
        <f t="shared" si="33"/>
        <v>0</v>
      </c>
    </row>
    <row r="569" spans="3:74" s="1092" customFormat="1" ht="36" customHeight="1">
      <c r="C569" s="1091"/>
      <c r="D569" s="233"/>
      <c r="E569" s="216"/>
      <c r="F569" s="1331"/>
      <c r="G569" s="217"/>
      <c r="H569" s="218"/>
      <c r="I569" s="736"/>
      <c r="J569" s="737"/>
      <c r="K569" s="1297"/>
      <c r="L569" s="1273"/>
      <c r="M569" s="1276"/>
      <c r="N569" s="832"/>
      <c r="O569" s="871"/>
      <c r="P569" s="872"/>
      <c r="Q569" s="219"/>
      <c r="R569" s="220"/>
      <c r="S569" s="660"/>
      <c r="T569" s="226">
        <v>0</v>
      </c>
      <c r="U569" s="1305">
        <v>0</v>
      </c>
      <c r="V569" s="1375">
        <f t="shared" si="31"/>
        <v>0</v>
      </c>
      <c r="W569" s="220"/>
      <c r="X569" s="684"/>
      <c r="Y569" s="738"/>
      <c r="Z569" s="221"/>
      <c r="AA569" s="221"/>
      <c r="AB569" s="862"/>
      <c r="AC569" s="222"/>
      <c r="AD569" s="1288"/>
      <c r="AE569" s="1300"/>
      <c r="AF569" s="1290"/>
      <c r="AG569" s="1291"/>
      <c r="AH569" s="232"/>
      <c r="AI569" s="224"/>
      <c r="AJ569" s="368"/>
      <c r="AK569" s="225"/>
      <c r="AL569" s="226">
        <v>0</v>
      </c>
      <c r="AM569" s="1326">
        <v>0</v>
      </c>
      <c r="AN569" s="1376">
        <f t="shared" si="32"/>
        <v>0</v>
      </c>
      <c r="AO569" s="733"/>
      <c r="AP569" s="586"/>
      <c r="AQ569" s="1249"/>
      <c r="AR569" s="1427"/>
      <c r="AS569" s="1428"/>
      <c r="AT569" s="1429"/>
      <c r="AU569" s="227"/>
      <c r="AV569" s="1430"/>
      <c r="AW569" s="1431"/>
      <c r="AX569" s="1432"/>
      <c r="AY569" s="235"/>
      <c r="AZ569" s="236"/>
      <c r="BA569" s="230"/>
      <c r="BB569" s="231"/>
      <c r="BC569" s="659"/>
      <c r="BD569" s="230"/>
      <c r="BE569" s="231"/>
      <c r="BF569" s="573"/>
      <c r="BG569" s="651"/>
      <c r="BH569" s="573"/>
      <c r="BI569" s="651"/>
      <c r="BJ569" s="573"/>
      <c r="BK569" s="651"/>
      <c r="BL569" s="573"/>
      <c r="BM569" s="651"/>
      <c r="BN569" s="638"/>
      <c r="BO569" s="670"/>
      <c r="BP569" s="675"/>
      <c r="BQ569" s="675"/>
      <c r="BR569" s="675"/>
      <c r="BS569" s="675"/>
      <c r="BT569" s="675"/>
      <c r="BU569" s="676"/>
      <c r="BV569" s="1377">
        <f t="shared" si="33"/>
        <v>0</v>
      </c>
    </row>
    <row r="570" spans="3:74" s="1092" customFormat="1" ht="36" customHeight="1">
      <c r="C570" s="1091"/>
      <c r="D570" s="233"/>
      <c r="E570" s="216"/>
      <c r="F570" s="1331"/>
      <c r="G570" s="217"/>
      <c r="H570" s="218"/>
      <c r="I570" s="736"/>
      <c r="J570" s="737"/>
      <c r="K570" s="1297"/>
      <c r="L570" s="1273"/>
      <c r="M570" s="1276"/>
      <c r="N570" s="832"/>
      <c r="O570" s="871"/>
      <c r="P570" s="872"/>
      <c r="Q570" s="219"/>
      <c r="R570" s="220"/>
      <c r="S570" s="660"/>
      <c r="T570" s="226">
        <v>0</v>
      </c>
      <c r="U570" s="1305">
        <v>0</v>
      </c>
      <c r="V570" s="1375">
        <f t="shared" si="31"/>
        <v>0</v>
      </c>
      <c r="W570" s="220"/>
      <c r="X570" s="684"/>
      <c r="Y570" s="738"/>
      <c r="Z570" s="221"/>
      <c r="AA570" s="221"/>
      <c r="AB570" s="862"/>
      <c r="AC570" s="222"/>
      <c r="AD570" s="1288"/>
      <c r="AE570" s="1300"/>
      <c r="AF570" s="1290"/>
      <c r="AG570" s="1291"/>
      <c r="AH570" s="232"/>
      <c r="AI570" s="224"/>
      <c r="AJ570" s="368"/>
      <c r="AK570" s="225"/>
      <c r="AL570" s="226">
        <v>0</v>
      </c>
      <c r="AM570" s="1326">
        <v>0</v>
      </c>
      <c r="AN570" s="1376">
        <f t="shared" si="32"/>
        <v>0</v>
      </c>
      <c r="AO570" s="733"/>
      <c r="AP570" s="586"/>
      <c r="AQ570" s="1249"/>
      <c r="AR570" s="1427"/>
      <c r="AS570" s="1428"/>
      <c r="AT570" s="1429"/>
      <c r="AU570" s="227"/>
      <c r="AV570" s="1430"/>
      <c r="AW570" s="1431"/>
      <c r="AX570" s="1432"/>
      <c r="AY570" s="235"/>
      <c r="AZ570" s="236"/>
      <c r="BA570" s="230"/>
      <c r="BB570" s="231"/>
      <c r="BC570" s="659"/>
      <c r="BD570" s="230"/>
      <c r="BE570" s="231"/>
      <c r="BF570" s="573"/>
      <c r="BG570" s="651"/>
      <c r="BH570" s="573"/>
      <c r="BI570" s="651"/>
      <c r="BJ570" s="573"/>
      <c r="BK570" s="651"/>
      <c r="BL570" s="573"/>
      <c r="BM570" s="651"/>
      <c r="BN570" s="638"/>
      <c r="BO570" s="670"/>
      <c r="BP570" s="675"/>
      <c r="BQ570" s="675"/>
      <c r="BR570" s="675"/>
      <c r="BS570" s="675"/>
      <c r="BT570" s="675"/>
      <c r="BU570" s="676"/>
      <c r="BV570" s="1377">
        <f t="shared" si="33"/>
        <v>0</v>
      </c>
    </row>
    <row r="571" spans="3:74" s="1092" customFormat="1" ht="36" customHeight="1">
      <c r="C571" s="1091"/>
      <c r="D571" s="233"/>
      <c r="E571" s="216"/>
      <c r="F571" s="1331"/>
      <c r="G571" s="217"/>
      <c r="H571" s="218"/>
      <c r="I571" s="736"/>
      <c r="J571" s="737"/>
      <c r="K571" s="1297"/>
      <c r="L571" s="1273"/>
      <c r="M571" s="1276"/>
      <c r="N571" s="832"/>
      <c r="O571" s="871"/>
      <c r="P571" s="872"/>
      <c r="Q571" s="219"/>
      <c r="R571" s="220"/>
      <c r="S571" s="660"/>
      <c r="T571" s="226">
        <v>0</v>
      </c>
      <c r="U571" s="1305">
        <v>0</v>
      </c>
      <c r="V571" s="1375">
        <f t="shared" si="31"/>
        <v>0</v>
      </c>
      <c r="W571" s="220"/>
      <c r="X571" s="684"/>
      <c r="Y571" s="738"/>
      <c r="Z571" s="221"/>
      <c r="AA571" s="221"/>
      <c r="AB571" s="862"/>
      <c r="AC571" s="222"/>
      <c r="AD571" s="1288"/>
      <c r="AE571" s="1300"/>
      <c r="AF571" s="1290"/>
      <c r="AG571" s="1291"/>
      <c r="AH571" s="232"/>
      <c r="AI571" s="224"/>
      <c r="AJ571" s="368"/>
      <c r="AK571" s="225"/>
      <c r="AL571" s="226">
        <v>0</v>
      </c>
      <c r="AM571" s="1326">
        <v>0</v>
      </c>
      <c r="AN571" s="1376">
        <f t="shared" si="32"/>
        <v>0</v>
      </c>
      <c r="AO571" s="733"/>
      <c r="AP571" s="586"/>
      <c r="AQ571" s="1249"/>
      <c r="AR571" s="1427"/>
      <c r="AS571" s="1428"/>
      <c r="AT571" s="1429"/>
      <c r="AU571" s="227"/>
      <c r="AV571" s="1430"/>
      <c r="AW571" s="1431"/>
      <c r="AX571" s="1432"/>
      <c r="AY571" s="235"/>
      <c r="AZ571" s="236"/>
      <c r="BA571" s="230"/>
      <c r="BB571" s="231"/>
      <c r="BC571" s="659"/>
      <c r="BD571" s="230"/>
      <c r="BE571" s="231"/>
      <c r="BF571" s="573"/>
      <c r="BG571" s="651"/>
      <c r="BH571" s="573"/>
      <c r="BI571" s="651"/>
      <c r="BJ571" s="573"/>
      <c r="BK571" s="651"/>
      <c r="BL571" s="573"/>
      <c r="BM571" s="651"/>
      <c r="BN571" s="638"/>
      <c r="BO571" s="670"/>
      <c r="BP571" s="675"/>
      <c r="BQ571" s="675"/>
      <c r="BR571" s="675"/>
      <c r="BS571" s="675"/>
      <c r="BT571" s="675"/>
      <c r="BU571" s="676"/>
      <c r="BV571" s="1377">
        <f t="shared" si="33"/>
        <v>0</v>
      </c>
    </row>
    <row r="572" spans="3:74" s="1092" customFormat="1" ht="36" customHeight="1">
      <c r="C572" s="1091"/>
      <c r="D572" s="233"/>
      <c r="E572" s="216"/>
      <c r="F572" s="1331"/>
      <c r="G572" s="217"/>
      <c r="H572" s="218"/>
      <c r="I572" s="736"/>
      <c r="J572" s="737"/>
      <c r="K572" s="1297"/>
      <c r="L572" s="1273"/>
      <c r="M572" s="1276"/>
      <c r="N572" s="832"/>
      <c r="O572" s="871"/>
      <c r="P572" s="872"/>
      <c r="Q572" s="219"/>
      <c r="R572" s="220"/>
      <c r="S572" s="660"/>
      <c r="T572" s="226">
        <v>0</v>
      </c>
      <c r="U572" s="1305">
        <v>0</v>
      </c>
      <c r="V572" s="1375">
        <f t="shared" si="31"/>
        <v>0</v>
      </c>
      <c r="W572" s="220"/>
      <c r="X572" s="684"/>
      <c r="Y572" s="738"/>
      <c r="Z572" s="221"/>
      <c r="AA572" s="221"/>
      <c r="AB572" s="862"/>
      <c r="AC572" s="222"/>
      <c r="AD572" s="1288"/>
      <c r="AE572" s="1300"/>
      <c r="AF572" s="1290"/>
      <c r="AG572" s="1291"/>
      <c r="AH572" s="232"/>
      <c r="AI572" s="224"/>
      <c r="AJ572" s="368"/>
      <c r="AK572" s="225"/>
      <c r="AL572" s="226">
        <v>0</v>
      </c>
      <c r="AM572" s="1326">
        <v>0</v>
      </c>
      <c r="AN572" s="1376">
        <f t="shared" si="32"/>
        <v>0</v>
      </c>
      <c r="AO572" s="733"/>
      <c r="AP572" s="586"/>
      <c r="AQ572" s="1249"/>
      <c r="AR572" s="1427"/>
      <c r="AS572" s="1428"/>
      <c r="AT572" s="1429"/>
      <c r="AU572" s="227"/>
      <c r="AV572" s="1430"/>
      <c r="AW572" s="1431"/>
      <c r="AX572" s="1432"/>
      <c r="AY572" s="235"/>
      <c r="AZ572" s="236"/>
      <c r="BA572" s="230"/>
      <c r="BB572" s="231"/>
      <c r="BC572" s="659"/>
      <c r="BD572" s="230"/>
      <c r="BE572" s="231"/>
      <c r="BF572" s="573"/>
      <c r="BG572" s="651"/>
      <c r="BH572" s="573"/>
      <c r="BI572" s="651"/>
      <c r="BJ572" s="573"/>
      <c r="BK572" s="651"/>
      <c r="BL572" s="573"/>
      <c r="BM572" s="651"/>
      <c r="BN572" s="638"/>
      <c r="BO572" s="670"/>
      <c r="BP572" s="675"/>
      <c r="BQ572" s="675"/>
      <c r="BR572" s="675"/>
      <c r="BS572" s="675"/>
      <c r="BT572" s="675"/>
      <c r="BU572" s="676"/>
      <c r="BV572" s="1377">
        <f t="shared" si="33"/>
        <v>0</v>
      </c>
    </row>
    <row r="573" spans="3:74" s="1092" customFormat="1" ht="36" customHeight="1">
      <c r="C573" s="1091"/>
      <c r="D573" s="233"/>
      <c r="E573" s="216"/>
      <c r="F573" s="1331"/>
      <c r="G573" s="217"/>
      <c r="H573" s="218"/>
      <c r="I573" s="736"/>
      <c r="J573" s="737"/>
      <c r="K573" s="1297"/>
      <c r="L573" s="1273"/>
      <c r="M573" s="1276"/>
      <c r="N573" s="832"/>
      <c r="O573" s="871"/>
      <c r="P573" s="872"/>
      <c r="Q573" s="219"/>
      <c r="R573" s="220"/>
      <c r="S573" s="660"/>
      <c r="T573" s="226">
        <v>0</v>
      </c>
      <c r="U573" s="1305">
        <v>0</v>
      </c>
      <c r="V573" s="1375">
        <f t="shared" si="31"/>
        <v>0</v>
      </c>
      <c r="W573" s="220"/>
      <c r="X573" s="684"/>
      <c r="Y573" s="738"/>
      <c r="Z573" s="221"/>
      <c r="AA573" s="221"/>
      <c r="AB573" s="862"/>
      <c r="AC573" s="222"/>
      <c r="AD573" s="1288"/>
      <c r="AE573" s="1300"/>
      <c r="AF573" s="1290"/>
      <c r="AG573" s="1291"/>
      <c r="AH573" s="232"/>
      <c r="AI573" s="224"/>
      <c r="AJ573" s="368"/>
      <c r="AK573" s="225"/>
      <c r="AL573" s="226">
        <v>0</v>
      </c>
      <c r="AM573" s="1326">
        <v>0</v>
      </c>
      <c r="AN573" s="1376">
        <f t="shared" si="32"/>
        <v>0</v>
      </c>
      <c r="AO573" s="733"/>
      <c r="AP573" s="586"/>
      <c r="AQ573" s="1249"/>
      <c r="AR573" s="1427"/>
      <c r="AS573" s="1428"/>
      <c r="AT573" s="1429"/>
      <c r="AU573" s="227"/>
      <c r="AV573" s="1430"/>
      <c r="AW573" s="1431"/>
      <c r="AX573" s="1432"/>
      <c r="AY573" s="235"/>
      <c r="AZ573" s="236"/>
      <c r="BA573" s="230"/>
      <c r="BB573" s="231"/>
      <c r="BC573" s="659"/>
      <c r="BD573" s="230"/>
      <c r="BE573" s="231"/>
      <c r="BF573" s="573"/>
      <c r="BG573" s="651"/>
      <c r="BH573" s="573"/>
      <c r="BI573" s="651"/>
      <c r="BJ573" s="573"/>
      <c r="BK573" s="651"/>
      <c r="BL573" s="573"/>
      <c r="BM573" s="651"/>
      <c r="BN573" s="638"/>
      <c r="BO573" s="670"/>
      <c r="BP573" s="675"/>
      <c r="BQ573" s="675"/>
      <c r="BR573" s="675"/>
      <c r="BS573" s="675"/>
      <c r="BT573" s="675"/>
      <c r="BU573" s="676"/>
      <c r="BV573" s="1377">
        <f t="shared" si="33"/>
        <v>0</v>
      </c>
    </row>
    <row r="574" spans="3:74" s="1092" customFormat="1" ht="36" customHeight="1">
      <c r="C574" s="1091"/>
      <c r="D574" s="233"/>
      <c r="E574" s="216"/>
      <c r="F574" s="1331"/>
      <c r="G574" s="217"/>
      <c r="H574" s="218"/>
      <c r="I574" s="736"/>
      <c r="J574" s="737"/>
      <c r="K574" s="1297"/>
      <c r="L574" s="1273"/>
      <c r="M574" s="1276"/>
      <c r="N574" s="832"/>
      <c r="O574" s="871"/>
      <c r="P574" s="872"/>
      <c r="Q574" s="219"/>
      <c r="R574" s="220"/>
      <c r="S574" s="660"/>
      <c r="T574" s="226">
        <v>0</v>
      </c>
      <c r="U574" s="1305">
        <v>0</v>
      </c>
      <c r="V574" s="1375">
        <f t="shared" si="31"/>
        <v>0</v>
      </c>
      <c r="W574" s="220"/>
      <c r="X574" s="684"/>
      <c r="Y574" s="738"/>
      <c r="Z574" s="221"/>
      <c r="AA574" s="221"/>
      <c r="AB574" s="862"/>
      <c r="AC574" s="222"/>
      <c r="AD574" s="1288"/>
      <c r="AE574" s="1300"/>
      <c r="AF574" s="1290"/>
      <c r="AG574" s="1291"/>
      <c r="AH574" s="232"/>
      <c r="AI574" s="224"/>
      <c r="AJ574" s="368"/>
      <c r="AK574" s="225"/>
      <c r="AL574" s="226">
        <v>0</v>
      </c>
      <c r="AM574" s="1326">
        <v>0</v>
      </c>
      <c r="AN574" s="1376">
        <f t="shared" si="32"/>
        <v>0</v>
      </c>
      <c r="AO574" s="733"/>
      <c r="AP574" s="586"/>
      <c r="AQ574" s="1249"/>
      <c r="AR574" s="1427"/>
      <c r="AS574" s="1428"/>
      <c r="AT574" s="1429"/>
      <c r="AU574" s="227"/>
      <c r="AV574" s="1430"/>
      <c r="AW574" s="1431"/>
      <c r="AX574" s="1432"/>
      <c r="AY574" s="235"/>
      <c r="AZ574" s="236"/>
      <c r="BA574" s="230"/>
      <c r="BB574" s="231"/>
      <c r="BC574" s="659"/>
      <c r="BD574" s="230"/>
      <c r="BE574" s="231"/>
      <c r="BF574" s="573"/>
      <c r="BG574" s="651"/>
      <c r="BH574" s="573"/>
      <c r="BI574" s="651"/>
      <c r="BJ574" s="573"/>
      <c r="BK574" s="651"/>
      <c r="BL574" s="573"/>
      <c r="BM574" s="651"/>
      <c r="BN574" s="638"/>
      <c r="BO574" s="670"/>
      <c r="BP574" s="675"/>
      <c r="BQ574" s="675"/>
      <c r="BR574" s="675"/>
      <c r="BS574" s="675"/>
      <c r="BT574" s="675"/>
      <c r="BU574" s="676"/>
      <c r="BV574" s="1377">
        <f t="shared" si="33"/>
        <v>0</v>
      </c>
    </row>
    <row r="575" spans="3:74" s="1092" customFormat="1" ht="36" customHeight="1">
      <c r="C575" s="1091"/>
      <c r="D575" s="233"/>
      <c r="E575" s="216"/>
      <c r="F575" s="1331"/>
      <c r="G575" s="217"/>
      <c r="H575" s="218"/>
      <c r="I575" s="736"/>
      <c r="J575" s="737"/>
      <c r="K575" s="1297"/>
      <c r="L575" s="1273"/>
      <c r="M575" s="1276"/>
      <c r="N575" s="832"/>
      <c r="O575" s="871"/>
      <c r="P575" s="872"/>
      <c r="Q575" s="219"/>
      <c r="R575" s="220"/>
      <c r="S575" s="660"/>
      <c r="T575" s="226">
        <v>0</v>
      </c>
      <c r="U575" s="1305">
        <v>0</v>
      </c>
      <c r="V575" s="1375">
        <f t="shared" ref="V575:V638" si="34">SUM(T575:U575)</f>
        <v>0</v>
      </c>
      <c r="W575" s="220"/>
      <c r="X575" s="684"/>
      <c r="Y575" s="738"/>
      <c r="Z575" s="221"/>
      <c r="AA575" s="221"/>
      <c r="AB575" s="862"/>
      <c r="AC575" s="222"/>
      <c r="AD575" s="1288"/>
      <c r="AE575" s="1300"/>
      <c r="AF575" s="1290"/>
      <c r="AG575" s="1291"/>
      <c r="AH575" s="232"/>
      <c r="AI575" s="224"/>
      <c r="AJ575" s="368"/>
      <c r="AK575" s="225"/>
      <c r="AL575" s="226">
        <v>0</v>
      </c>
      <c r="AM575" s="1326">
        <v>0</v>
      </c>
      <c r="AN575" s="1376">
        <f t="shared" ref="AN575:AN638" si="35">SUM(AL575:AM575)</f>
        <v>0</v>
      </c>
      <c r="AO575" s="733"/>
      <c r="AP575" s="586"/>
      <c r="AQ575" s="1249"/>
      <c r="AR575" s="1427"/>
      <c r="AS575" s="1428"/>
      <c r="AT575" s="1429"/>
      <c r="AU575" s="227"/>
      <c r="AV575" s="1430"/>
      <c r="AW575" s="1431"/>
      <c r="AX575" s="1432"/>
      <c r="AY575" s="235"/>
      <c r="AZ575" s="236"/>
      <c r="BA575" s="230"/>
      <c r="BB575" s="231"/>
      <c r="BC575" s="659"/>
      <c r="BD575" s="230"/>
      <c r="BE575" s="231"/>
      <c r="BF575" s="573"/>
      <c r="BG575" s="651"/>
      <c r="BH575" s="573"/>
      <c r="BI575" s="651"/>
      <c r="BJ575" s="573"/>
      <c r="BK575" s="651"/>
      <c r="BL575" s="573"/>
      <c r="BM575" s="651"/>
      <c r="BN575" s="638"/>
      <c r="BO575" s="670"/>
      <c r="BP575" s="675"/>
      <c r="BQ575" s="675"/>
      <c r="BR575" s="675"/>
      <c r="BS575" s="675"/>
      <c r="BT575" s="675"/>
      <c r="BU575" s="676"/>
      <c r="BV575" s="1377">
        <f t="shared" ref="BV575:BV638" si="36">LEN(BU575)</f>
        <v>0</v>
      </c>
    </row>
    <row r="576" spans="3:74" s="1092" customFormat="1" ht="36" customHeight="1">
      <c r="C576" s="1091"/>
      <c r="D576" s="233"/>
      <c r="E576" s="216"/>
      <c r="F576" s="1331"/>
      <c r="G576" s="217"/>
      <c r="H576" s="218"/>
      <c r="I576" s="736"/>
      <c r="J576" s="737"/>
      <c r="K576" s="1297"/>
      <c r="L576" s="1273"/>
      <c r="M576" s="1276"/>
      <c r="N576" s="832"/>
      <c r="O576" s="871"/>
      <c r="P576" s="872"/>
      <c r="Q576" s="219"/>
      <c r="R576" s="220"/>
      <c r="S576" s="660"/>
      <c r="T576" s="226">
        <v>0</v>
      </c>
      <c r="U576" s="1305">
        <v>0</v>
      </c>
      <c r="V576" s="1375">
        <f t="shared" si="34"/>
        <v>0</v>
      </c>
      <c r="W576" s="220"/>
      <c r="X576" s="684"/>
      <c r="Y576" s="738"/>
      <c r="Z576" s="221"/>
      <c r="AA576" s="221"/>
      <c r="AB576" s="862"/>
      <c r="AC576" s="222"/>
      <c r="AD576" s="1288"/>
      <c r="AE576" s="1300"/>
      <c r="AF576" s="1290"/>
      <c r="AG576" s="1291"/>
      <c r="AH576" s="232"/>
      <c r="AI576" s="224"/>
      <c r="AJ576" s="368"/>
      <c r="AK576" s="225"/>
      <c r="AL576" s="226">
        <v>0</v>
      </c>
      <c r="AM576" s="1326">
        <v>0</v>
      </c>
      <c r="AN576" s="1376">
        <f t="shared" si="35"/>
        <v>0</v>
      </c>
      <c r="AO576" s="733"/>
      <c r="AP576" s="586"/>
      <c r="AQ576" s="1249"/>
      <c r="AR576" s="1427"/>
      <c r="AS576" s="1428"/>
      <c r="AT576" s="1429"/>
      <c r="AU576" s="227"/>
      <c r="AV576" s="1430"/>
      <c r="AW576" s="1431"/>
      <c r="AX576" s="1432"/>
      <c r="AY576" s="235"/>
      <c r="AZ576" s="236"/>
      <c r="BA576" s="230"/>
      <c r="BB576" s="231"/>
      <c r="BC576" s="659"/>
      <c r="BD576" s="230"/>
      <c r="BE576" s="231"/>
      <c r="BF576" s="573"/>
      <c r="BG576" s="651"/>
      <c r="BH576" s="573"/>
      <c r="BI576" s="651"/>
      <c r="BJ576" s="573"/>
      <c r="BK576" s="651"/>
      <c r="BL576" s="573"/>
      <c r="BM576" s="651"/>
      <c r="BN576" s="638"/>
      <c r="BO576" s="670"/>
      <c r="BP576" s="675"/>
      <c r="BQ576" s="675"/>
      <c r="BR576" s="675"/>
      <c r="BS576" s="675"/>
      <c r="BT576" s="675"/>
      <c r="BU576" s="676"/>
      <c r="BV576" s="1377">
        <f t="shared" si="36"/>
        <v>0</v>
      </c>
    </row>
    <row r="577" spans="3:74" s="1092" customFormat="1" ht="36" customHeight="1">
      <c r="C577" s="1091"/>
      <c r="D577" s="233"/>
      <c r="E577" s="216"/>
      <c r="F577" s="1331"/>
      <c r="G577" s="217"/>
      <c r="H577" s="218"/>
      <c r="I577" s="736"/>
      <c r="J577" s="737"/>
      <c r="K577" s="1297"/>
      <c r="L577" s="1273"/>
      <c r="M577" s="1276"/>
      <c r="N577" s="832"/>
      <c r="O577" s="871"/>
      <c r="P577" s="872"/>
      <c r="Q577" s="219"/>
      <c r="R577" s="220"/>
      <c r="S577" s="660"/>
      <c r="T577" s="226">
        <v>0</v>
      </c>
      <c r="U577" s="1305">
        <v>0</v>
      </c>
      <c r="V577" s="1375">
        <f t="shared" si="34"/>
        <v>0</v>
      </c>
      <c r="W577" s="220"/>
      <c r="X577" s="684"/>
      <c r="Y577" s="738"/>
      <c r="Z577" s="221"/>
      <c r="AA577" s="221"/>
      <c r="AB577" s="862"/>
      <c r="AC577" s="222"/>
      <c r="AD577" s="1288"/>
      <c r="AE577" s="1300"/>
      <c r="AF577" s="1290"/>
      <c r="AG577" s="1291"/>
      <c r="AH577" s="232"/>
      <c r="AI577" s="224"/>
      <c r="AJ577" s="368"/>
      <c r="AK577" s="225"/>
      <c r="AL577" s="226">
        <v>0</v>
      </c>
      <c r="AM577" s="1326">
        <v>0</v>
      </c>
      <c r="AN577" s="1376">
        <f t="shared" si="35"/>
        <v>0</v>
      </c>
      <c r="AO577" s="733"/>
      <c r="AP577" s="586"/>
      <c r="AQ577" s="1249"/>
      <c r="AR577" s="1427"/>
      <c r="AS577" s="1428"/>
      <c r="AT577" s="1429"/>
      <c r="AU577" s="227"/>
      <c r="AV577" s="1430"/>
      <c r="AW577" s="1431"/>
      <c r="AX577" s="1432"/>
      <c r="AY577" s="235"/>
      <c r="AZ577" s="236"/>
      <c r="BA577" s="230"/>
      <c r="BB577" s="231"/>
      <c r="BC577" s="659"/>
      <c r="BD577" s="230"/>
      <c r="BE577" s="231"/>
      <c r="BF577" s="573"/>
      <c r="BG577" s="651"/>
      <c r="BH577" s="573"/>
      <c r="BI577" s="651"/>
      <c r="BJ577" s="573"/>
      <c r="BK577" s="651"/>
      <c r="BL577" s="573"/>
      <c r="BM577" s="651"/>
      <c r="BN577" s="638"/>
      <c r="BO577" s="670"/>
      <c r="BP577" s="675"/>
      <c r="BQ577" s="675"/>
      <c r="BR577" s="675"/>
      <c r="BS577" s="675"/>
      <c r="BT577" s="675"/>
      <c r="BU577" s="676"/>
      <c r="BV577" s="1377">
        <f t="shared" si="36"/>
        <v>0</v>
      </c>
    </row>
    <row r="578" spans="3:74" s="1092" customFormat="1" ht="36" customHeight="1">
      <c r="C578" s="1091"/>
      <c r="D578" s="233"/>
      <c r="E578" s="216"/>
      <c r="F578" s="1331"/>
      <c r="G578" s="217"/>
      <c r="H578" s="218"/>
      <c r="I578" s="736"/>
      <c r="J578" s="737"/>
      <c r="K578" s="1297"/>
      <c r="L578" s="1273"/>
      <c r="M578" s="1276"/>
      <c r="N578" s="832"/>
      <c r="O578" s="871"/>
      <c r="P578" s="872"/>
      <c r="Q578" s="219"/>
      <c r="R578" s="220"/>
      <c r="S578" s="660"/>
      <c r="T578" s="226">
        <v>0</v>
      </c>
      <c r="U578" s="1305">
        <v>0</v>
      </c>
      <c r="V578" s="1375">
        <f t="shared" si="34"/>
        <v>0</v>
      </c>
      <c r="W578" s="220"/>
      <c r="X578" s="684"/>
      <c r="Y578" s="738"/>
      <c r="Z578" s="221"/>
      <c r="AA578" s="221"/>
      <c r="AB578" s="862"/>
      <c r="AC578" s="222"/>
      <c r="AD578" s="1288"/>
      <c r="AE578" s="1300"/>
      <c r="AF578" s="1290"/>
      <c r="AG578" s="1291"/>
      <c r="AH578" s="232"/>
      <c r="AI578" s="224"/>
      <c r="AJ578" s="368"/>
      <c r="AK578" s="225"/>
      <c r="AL578" s="226">
        <v>0</v>
      </c>
      <c r="AM578" s="1326">
        <v>0</v>
      </c>
      <c r="AN578" s="1376">
        <f t="shared" si="35"/>
        <v>0</v>
      </c>
      <c r="AO578" s="733"/>
      <c r="AP578" s="586"/>
      <c r="AQ578" s="1249"/>
      <c r="AR578" s="1427"/>
      <c r="AS578" s="1428"/>
      <c r="AT578" s="1429"/>
      <c r="AU578" s="227"/>
      <c r="AV578" s="1430"/>
      <c r="AW578" s="1431"/>
      <c r="AX578" s="1432"/>
      <c r="AY578" s="235"/>
      <c r="AZ578" s="236"/>
      <c r="BA578" s="230"/>
      <c r="BB578" s="231"/>
      <c r="BC578" s="659"/>
      <c r="BD578" s="230"/>
      <c r="BE578" s="231"/>
      <c r="BF578" s="573"/>
      <c r="BG578" s="651"/>
      <c r="BH578" s="573"/>
      <c r="BI578" s="651"/>
      <c r="BJ578" s="573"/>
      <c r="BK578" s="651"/>
      <c r="BL578" s="573"/>
      <c r="BM578" s="651"/>
      <c r="BN578" s="638"/>
      <c r="BO578" s="670"/>
      <c r="BP578" s="675"/>
      <c r="BQ578" s="675"/>
      <c r="BR578" s="675"/>
      <c r="BS578" s="675"/>
      <c r="BT578" s="675"/>
      <c r="BU578" s="676"/>
      <c r="BV578" s="1377">
        <f t="shared" si="36"/>
        <v>0</v>
      </c>
    </row>
    <row r="579" spans="3:74" s="1092" customFormat="1" ht="36" customHeight="1">
      <c r="C579" s="1091"/>
      <c r="D579" s="233"/>
      <c r="E579" s="216"/>
      <c r="F579" s="1331"/>
      <c r="G579" s="217"/>
      <c r="H579" s="218"/>
      <c r="I579" s="736"/>
      <c r="J579" s="737"/>
      <c r="K579" s="1297"/>
      <c r="L579" s="1273"/>
      <c r="M579" s="1276"/>
      <c r="N579" s="832"/>
      <c r="O579" s="871"/>
      <c r="P579" s="872"/>
      <c r="Q579" s="219"/>
      <c r="R579" s="220"/>
      <c r="S579" s="660"/>
      <c r="T579" s="226">
        <v>0</v>
      </c>
      <c r="U579" s="1305">
        <v>0</v>
      </c>
      <c r="V579" s="1375">
        <f t="shared" si="34"/>
        <v>0</v>
      </c>
      <c r="W579" s="220"/>
      <c r="X579" s="684"/>
      <c r="Y579" s="738"/>
      <c r="Z579" s="221"/>
      <c r="AA579" s="221"/>
      <c r="AB579" s="862"/>
      <c r="AC579" s="222"/>
      <c r="AD579" s="1288"/>
      <c r="AE579" s="1300"/>
      <c r="AF579" s="1290"/>
      <c r="AG579" s="1291"/>
      <c r="AH579" s="232"/>
      <c r="AI579" s="224"/>
      <c r="AJ579" s="368"/>
      <c r="AK579" s="225"/>
      <c r="AL579" s="226">
        <v>0</v>
      </c>
      <c r="AM579" s="1326">
        <v>0</v>
      </c>
      <c r="AN579" s="1376">
        <f t="shared" si="35"/>
        <v>0</v>
      </c>
      <c r="AO579" s="733"/>
      <c r="AP579" s="586"/>
      <c r="AQ579" s="1249"/>
      <c r="AR579" s="1427"/>
      <c r="AS579" s="1428"/>
      <c r="AT579" s="1429"/>
      <c r="AU579" s="227"/>
      <c r="AV579" s="1430"/>
      <c r="AW579" s="1431"/>
      <c r="AX579" s="1432"/>
      <c r="AY579" s="235"/>
      <c r="AZ579" s="236"/>
      <c r="BA579" s="230"/>
      <c r="BB579" s="231"/>
      <c r="BC579" s="659"/>
      <c r="BD579" s="230"/>
      <c r="BE579" s="231"/>
      <c r="BF579" s="573"/>
      <c r="BG579" s="651"/>
      <c r="BH579" s="573"/>
      <c r="BI579" s="651"/>
      <c r="BJ579" s="573"/>
      <c r="BK579" s="651"/>
      <c r="BL579" s="573"/>
      <c r="BM579" s="651"/>
      <c r="BN579" s="638"/>
      <c r="BO579" s="670"/>
      <c r="BP579" s="675"/>
      <c r="BQ579" s="675"/>
      <c r="BR579" s="675"/>
      <c r="BS579" s="675"/>
      <c r="BT579" s="675"/>
      <c r="BU579" s="676"/>
      <c r="BV579" s="1377">
        <f t="shared" si="36"/>
        <v>0</v>
      </c>
    </row>
    <row r="580" spans="3:74" s="1092" customFormat="1" ht="36" customHeight="1">
      <c r="C580" s="1091"/>
      <c r="D580" s="233"/>
      <c r="E580" s="216"/>
      <c r="F580" s="1331"/>
      <c r="G580" s="217"/>
      <c r="H580" s="218"/>
      <c r="I580" s="736"/>
      <c r="J580" s="737"/>
      <c r="K580" s="1297"/>
      <c r="L580" s="1273"/>
      <c r="M580" s="1276"/>
      <c r="N580" s="832"/>
      <c r="O580" s="871"/>
      <c r="P580" s="872"/>
      <c r="Q580" s="219"/>
      <c r="R580" s="220"/>
      <c r="S580" s="660"/>
      <c r="T580" s="226">
        <v>0</v>
      </c>
      <c r="U580" s="1305">
        <v>0</v>
      </c>
      <c r="V580" s="1375">
        <f t="shared" si="34"/>
        <v>0</v>
      </c>
      <c r="W580" s="220"/>
      <c r="X580" s="684"/>
      <c r="Y580" s="738"/>
      <c r="Z580" s="221"/>
      <c r="AA580" s="221"/>
      <c r="AB580" s="862"/>
      <c r="AC580" s="222"/>
      <c r="AD580" s="1288"/>
      <c r="AE580" s="1300"/>
      <c r="AF580" s="1290"/>
      <c r="AG580" s="1291"/>
      <c r="AH580" s="232"/>
      <c r="AI580" s="224"/>
      <c r="AJ580" s="368"/>
      <c r="AK580" s="225"/>
      <c r="AL580" s="226">
        <v>0</v>
      </c>
      <c r="AM580" s="1326">
        <v>0</v>
      </c>
      <c r="AN580" s="1376">
        <f t="shared" si="35"/>
        <v>0</v>
      </c>
      <c r="AO580" s="733"/>
      <c r="AP580" s="586"/>
      <c r="AQ580" s="1249"/>
      <c r="AR580" s="1427"/>
      <c r="AS580" s="1428"/>
      <c r="AT580" s="1429"/>
      <c r="AU580" s="227"/>
      <c r="AV580" s="1430"/>
      <c r="AW580" s="1431"/>
      <c r="AX580" s="1432"/>
      <c r="AY580" s="235"/>
      <c r="AZ580" s="236"/>
      <c r="BA580" s="230"/>
      <c r="BB580" s="231"/>
      <c r="BC580" s="659"/>
      <c r="BD580" s="230"/>
      <c r="BE580" s="231"/>
      <c r="BF580" s="573"/>
      <c r="BG580" s="651"/>
      <c r="BH580" s="573"/>
      <c r="BI580" s="651"/>
      <c r="BJ580" s="573"/>
      <c r="BK580" s="651"/>
      <c r="BL580" s="573"/>
      <c r="BM580" s="651"/>
      <c r="BN580" s="638"/>
      <c r="BO580" s="670"/>
      <c r="BP580" s="675"/>
      <c r="BQ580" s="675"/>
      <c r="BR580" s="675"/>
      <c r="BS580" s="675"/>
      <c r="BT580" s="675"/>
      <c r="BU580" s="676"/>
      <c r="BV580" s="1377">
        <f t="shared" si="36"/>
        <v>0</v>
      </c>
    </row>
    <row r="581" spans="3:74" s="1092" customFormat="1" ht="36" customHeight="1">
      <c r="C581" s="1091"/>
      <c r="D581" s="233"/>
      <c r="E581" s="216"/>
      <c r="F581" s="1331"/>
      <c r="G581" s="217"/>
      <c r="H581" s="218"/>
      <c r="I581" s="736"/>
      <c r="J581" s="737"/>
      <c r="K581" s="1297"/>
      <c r="L581" s="1273"/>
      <c r="M581" s="1276"/>
      <c r="N581" s="832"/>
      <c r="O581" s="871"/>
      <c r="P581" s="872"/>
      <c r="Q581" s="219"/>
      <c r="R581" s="220"/>
      <c r="S581" s="660"/>
      <c r="T581" s="226">
        <v>0</v>
      </c>
      <c r="U581" s="1305">
        <v>0</v>
      </c>
      <c r="V581" s="1375">
        <f t="shared" si="34"/>
        <v>0</v>
      </c>
      <c r="W581" s="220"/>
      <c r="X581" s="684"/>
      <c r="Y581" s="738"/>
      <c r="Z581" s="221"/>
      <c r="AA581" s="221"/>
      <c r="AB581" s="862"/>
      <c r="AC581" s="222"/>
      <c r="AD581" s="1288"/>
      <c r="AE581" s="1300"/>
      <c r="AF581" s="1290"/>
      <c r="AG581" s="1291"/>
      <c r="AH581" s="232"/>
      <c r="AI581" s="224"/>
      <c r="AJ581" s="368"/>
      <c r="AK581" s="225"/>
      <c r="AL581" s="226">
        <v>0</v>
      </c>
      <c r="AM581" s="1326">
        <v>0</v>
      </c>
      <c r="AN581" s="1376">
        <f t="shared" si="35"/>
        <v>0</v>
      </c>
      <c r="AO581" s="733"/>
      <c r="AP581" s="586"/>
      <c r="AQ581" s="1249"/>
      <c r="AR581" s="1427"/>
      <c r="AS581" s="1428"/>
      <c r="AT581" s="1429"/>
      <c r="AU581" s="227"/>
      <c r="AV581" s="1430"/>
      <c r="AW581" s="1431"/>
      <c r="AX581" s="1432"/>
      <c r="AY581" s="235"/>
      <c r="AZ581" s="236"/>
      <c r="BA581" s="230"/>
      <c r="BB581" s="231"/>
      <c r="BC581" s="659"/>
      <c r="BD581" s="230"/>
      <c r="BE581" s="231"/>
      <c r="BF581" s="573"/>
      <c r="BG581" s="651"/>
      <c r="BH581" s="573"/>
      <c r="BI581" s="651"/>
      <c r="BJ581" s="573"/>
      <c r="BK581" s="651"/>
      <c r="BL581" s="573"/>
      <c r="BM581" s="651"/>
      <c r="BN581" s="638"/>
      <c r="BO581" s="670"/>
      <c r="BP581" s="675"/>
      <c r="BQ581" s="675"/>
      <c r="BR581" s="675"/>
      <c r="BS581" s="675"/>
      <c r="BT581" s="675"/>
      <c r="BU581" s="676"/>
      <c r="BV581" s="1377">
        <f t="shared" si="36"/>
        <v>0</v>
      </c>
    </row>
    <row r="582" spans="3:74" s="1092" customFormat="1" ht="36" customHeight="1">
      <c r="C582" s="1091"/>
      <c r="D582" s="233"/>
      <c r="E582" s="216"/>
      <c r="F582" s="1331"/>
      <c r="G582" s="217"/>
      <c r="H582" s="218"/>
      <c r="I582" s="736"/>
      <c r="J582" s="737"/>
      <c r="K582" s="1297"/>
      <c r="L582" s="1273"/>
      <c r="M582" s="1276"/>
      <c r="N582" s="832"/>
      <c r="O582" s="871"/>
      <c r="P582" s="872"/>
      <c r="Q582" s="219"/>
      <c r="R582" s="220"/>
      <c r="S582" s="660"/>
      <c r="T582" s="226">
        <v>0</v>
      </c>
      <c r="U582" s="1305">
        <v>0</v>
      </c>
      <c r="V582" s="1375">
        <f t="shared" si="34"/>
        <v>0</v>
      </c>
      <c r="W582" s="220"/>
      <c r="X582" s="684"/>
      <c r="Y582" s="738"/>
      <c r="Z582" s="221"/>
      <c r="AA582" s="221"/>
      <c r="AB582" s="862"/>
      <c r="AC582" s="222"/>
      <c r="AD582" s="1288"/>
      <c r="AE582" s="1300"/>
      <c r="AF582" s="1290"/>
      <c r="AG582" s="1291"/>
      <c r="AH582" s="232"/>
      <c r="AI582" s="224"/>
      <c r="AJ582" s="368"/>
      <c r="AK582" s="225"/>
      <c r="AL582" s="226">
        <v>0</v>
      </c>
      <c r="AM582" s="1326">
        <v>0</v>
      </c>
      <c r="AN582" s="1376">
        <f t="shared" si="35"/>
        <v>0</v>
      </c>
      <c r="AO582" s="733"/>
      <c r="AP582" s="586"/>
      <c r="AQ582" s="1249"/>
      <c r="AR582" s="1427"/>
      <c r="AS582" s="1428"/>
      <c r="AT582" s="1429"/>
      <c r="AU582" s="227"/>
      <c r="AV582" s="1430"/>
      <c r="AW582" s="1431"/>
      <c r="AX582" s="1432"/>
      <c r="AY582" s="235"/>
      <c r="AZ582" s="236"/>
      <c r="BA582" s="230"/>
      <c r="BB582" s="231"/>
      <c r="BC582" s="659"/>
      <c r="BD582" s="230"/>
      <c r="BE582" s="231"/>
      <c r="BF582" s="573"/>
      <c r="BG582" s="651"/>
      <c r="BH582" s="573"/>
      <c r="BI582" s="651"/>
      <c r="BJ582" s="573"/>
      <c r="BK582" s="651"/>
      <c r="BL582" s="573"/>
      <c r="BM582" s="651"/>
      <c r="BN582" s="638"/>
      <c r="BO582" s="670"/>
      <c r="BP582" s="675"/>
      <c r="BQ582" s="675"/>
      <c r="BR582" s="675"/>
      <c r="BS582" s="675"/>
      <c r="BT582" s="675"/>
      <c r="BU582" s="676"/>
      <c r="BV582" s="1377">
        <f t="shared" si="36"/>
        <v>0</v>
      </c>
    </row>
    <row r="583" spans="3:74" s="1092" customFormat="1" ht="36" customHeight="1">
      <c r="C583" s="1091"/>
      <c r="D583" s="233"/>
      <c r="E583" s="216"/>
      <c r="F583" s="1331"/>
      <c r="G583" s="217"/>
      <c r="H583" s="218"/>
      <c r="I583" s="736"/>
      <c r="J583" s="737"/>
      <c r="K583" s="1297"/>
      <c r="L583" s="1273"/>
      <c r="M583" s="1276"/>
      <c r="N583" s="832"/>
      <c r="O583" s="871"/>
      <c r="P583" s="872"/>
      <c r="Q583" s="219"/>
      <c r="R583" s="220"/>
      <c r="S583" s="660"/>
      <c r="T583" s="226">
        <v>0</v>
      </c>
      <c r="U583" s="1305">
        <v>0</v>
      </c>
      <c r="V583" s="1375">
        <f t="shared" si="34"/>
        <v>0</v>
      </c>
      <c r="W583" s="220"/>
      <c r="X583" s="684"/>
      <c r="Y583" s="738"/>
      <c r="Z583" s="221"/>
      <c r="AA583" s="221"/>
      <c r="AB583" s="862"/>
      <c r="AC583" s="222"/>
      <c r="AD583" s="1288"/>
      <c r="AE583" s="1300"/>
      <c r="AF583" s="1290"/>
      <c r="AG583" s="1291"/>
      <c r="AH583" s="232"/>
      <c r="AI583" s="224"/>
      <c r="AJ583" s="368"/>
      <c r="AK583" s="225"/>
      <c r="AL583" s="226">
        <v>0</v>
      </c>
      <c r="AM583" s="1326">
        <v>0</v>
      </c>
      <c r="AN583" s="1376">
        <f t="shared" si="35"/>
        <v>0</v>
      </c>
      <c r="AO583" s="733"/>
      <c r="AP583" s="586"/>
      <c r="AQ583" s="1249"/>
      <c r="AR583" s="1427"/>
      <c r="AS583" s="1428"/>
      <c r="AT583" s="1429"/>
      <c r="AU583" s="227"/>
      <c r="AV583" s="1430"/>
      <c r="AW583" s="1431"/>
      <c r="AX583" s="1432"/>
      <c r="AY583" s="235"/>
      <c r="AZ583" s="236"/>
      <c r="BA583" s="230"/>
      <c r="BB583" s="231"/>
      <c r="BC583" s="659"/>
      <c r="BD583" s="230"/>
      <c r="BE583" s="231"/>
      <c r="BF583" s="573"/>
      <c r="BG583" s="651"/>
      <c r="BH583" s="573"/>
      <c r="BI583" s="651"/>
      <c r="BJ583" s="573"/>
      <c r="BK583" s="651"/>
      <c r="BL583" s="573"/>
      <c r="BM583" s="651"/>
      <c r="BN583" s="638"/>
      <c r="BO583" s="670"/>
      <c r="BP583" s="675"/>
      <c r="BQ583" s="675"/>
      <c r="BR583" s="675"/>
      <c r="BS583" s="675"/>
      <c r="BT583" s="675"/>
      <c r="BU583" s="676"/>
      <c r="BV583" s="1377">
        <f t="shared" si="36"/>
        <v>0</v>
      </c>
    </row>
    <row r="584" spans="3:74" s="1092" customFormat="1" ht="36" customHeight="1">
      <c r="C584" s="1091"/>
      <c r="D584" s="233"/>
      <c r="E584" s="216"/>
      <c r="F584" s="1331"/>
      <c r="G584" s="217"/>
      <c r="H584" s="218"/>
      <c r="I584" s="736"/>
      <c r="J584" s="737"/>
      <c r="K584" s="1297"/>
      <c r="L584" s="1273"/>
      <c r="M584" s="1276"/>
      <c r="N584" s="832"/>
      <c r="O584" s="871"/>
      <c r="P584" s="872"/>
      <c r="Q584" s="219"/>
      <c r="R584" s="220"/>
      <c r="S584" s="660"/>
      <c r="T584" s="226">
        <v>0</v>
      </c>
      <c r="U584" s="1305">
        <v>0</v>
      </c>
      <c r="V584" s="1375">
        <f t="shared" si="34"/>
        <v>0</v>
      </c>
      <c r="W584" s="220"/>
      <c r="X584" s="684"/>
      <c r="Y584" s="738"/>
      <c r="Z584" s="221"/>
      <c r="AA584" s="221"/>
      <c r="AB584" s="862"/>
      <c r="AC584" s="222"/>
      <c r="AD584" s="1288"/>
      <c r="AE584" s="1300"/>
      <c r="AF584" s="1290"/>
      <c r="AG584" s="1291"/>
      <c r="AH584" s="232"/>
      <c r="AI584" s="224"/>
      <c r="AJ584" s="368"/>
      <c r="AK584" s="225"/>
      <c r="AL584" s="226">
        <v>0</v>
      </c>
      <c r="AM584" s="1326">
        <v>0</v>
      </c>
      <c r="AN584" s="1376">
        <f t="shared" si="35"/>
        <v>0</v>
      </c>
      <c r="AO584" s="733"/>
      <c r="AP584" s="586"/>
      <c r="AQ584" s="1249"/>
      <c r="AR584" s="1427"/>
      <c r="AS584" s="1428"/>
      <c r="AT584" s="1429"/>
      <c r="AU584" s="227"/>
      <c r="AV584" s="1430"/>
      <c r="AW584" s="1431"/>
      <c r="AX584" s="1432"/>
      <c r="AY584" s="235"/>
      <c r="AZ584" s="236"/>
      <c r="BA584" s="230"/>
      <c r="BB584" s="231"/>
      <c r="BC584" s="659"/>
      <c r="BD584" s="230"/>
      <c r="BE584" s="231"/>
      <c r="BF584" s="573"/>
      <c r="BG584" s="651"/>
      <c r="BH584" s="573"/>
      <c r="BI584" s="651"/>
      <c r="BJ584" s="573"/>
      <c r="BK584" s="651"/>
      <c r="BL584" s="573"/>
      <c r="BM584" s="651"/>
      <c r="BN584" s="638"/>
      <c r="BO584" s="670"/>
      <c r="BP584" s="675"/>
      <c r="BQ584" s="675"/>
      <c r="BR584" s="675"/>
      <c r="BS584" s="675"/>
      <c r="BT584" s="675"/>
      <c r="BU584" s="676"/>
      <c r="BV584" s="1377">
        <f t="shared" si="36"/>
        <v>0</v>
      </c>
    </row>
    <row r="585" spans="3:74" s="1092" customFormat="1" ht="36" customHeight="1">
      <c r="C585" s="1091"/>
      <c r="D585" s="233"/>
      <c r="E585" s="216"/>
      <c r="F585" s="1331"/>
      <c r="G585" s="217"/>
      <c r="H585" s="218"/>
      <c r="I585" s="736"/>
      <c r="J585" s="737"/>
      <c r="K585" s="1297"/>
      <c r="L585" s="1273"/>
      <c r="M585" s="1276"/>
      <c r="N585" s="832"/>
      <c r="O585" s="871"/>
      <c r="P585" s="872"/>
      <c r="Q585" s="219"/>
      <c r="R585" s="220"/>
      <c r="S585" s="660"/>
      <c r="T585" s="226">
        <v>0</v>
      </c>
      <c r="U585" s="1305">
        <v>0</v>
      </c>
      <c r="V585" s="1375">
        <f t="shared" si="34"/>
        <v>0</v>
      </c>
      <c r="W585" s="220"/>
      <c r="X585" s="684"/>
      <c r="Y585" s="738"/>
      <c r="Z585" s="221"/>
      <c r="AA585" s="221"/>
      <c r="AB585" s="862"/>
      <c r="AC585" s="222"/>
      <c r="AD585" s="1288"/>
      <c r="AE585" s="1300"/>
      <c r="AF585" s="1290"/>
      <c r="AG585" s="1291"/>
      <c r="AH585" s="232"/>
      <c r="AI585" s="224"/>
      <c r="AJ585" s="368"/>
      <c r="AK585" s="225"/>
      <c r="AL585" s="226">
        <v>0</v>
      </c>
      <c r="AM585" s="1326">
        <v>0</v>
      </c>
      <c r="AN585" s="1376">
        <f t="shared" si="35"/>
        <v>0</v>
      </c>
      <c r="AO585" s="733"/>
      <c r="AP585" s="586"/>
      <c r="AQ585" s="1249"/>
      <c r="AR585" s="1427"/>
      <c r="AS585" s="1428"/>
      <c r="AT585" s="1429"/>
      <c r="AU585" s="227"/>
      <c r="AV585" s="1430"/>
      <c r="AW585" s="1431"/>
      <c r="AX585" s="1432"/>
      <c r="AY585" s="235"/>
      <c r="AZ585" s="236"/>
      <c r="BA585" s="230"/>
      <c r="BB585" s="231"/>
      <c r="BC585" s="659"/>
      <c r="BD585" s="230"/>
      <c r="BE585" s="231"/>
      <c r="BF585" s="573"/>
      <c r="BG585" s="651"/>
      <c r="BH585" s="573"/>
      <c r="BI585" s="651"/>
      <c r="BJ585" s="573"/>
      <c r="BK585" s="651"/>
      <c r="BL585" s="573"/>
      <c r="BM585" s="651"/>
      <c r="BN585" s="638"/>
      <c r="BO585" s="670"/>
      <c r="BP585" s="675"/>
      <c r="BQ585" s="675"/>
      <c r="BR585" s="675"/>
      <c r="BS585" s="675"/>
      <c r="BT585" s="675"/>
      <c r="BU585" s="676"/>
      <c r="BV585" s="1377">
        <f t="shared" si="36"/>
        <v>0</v>
      </c>
    </row>
    <row r="586" spans="3:74" s="1092" customFormat="1" ht="36" customHeight="1">
      <c r="C586" s="1091"/>
      <c r="D586" s="233"/>
      <c r="E586" s="216"/>
      <c r="F586" s="1331"/>
      <c r="G586" s="217"/>
      <c r="H586" s="218"/>
      <c r="I586" s="736"/>
      <c r="J586" s="737"/>
      <c r="K586" s="1297"/>
      <c r="L586" s="1273"/>
      <c r="M586" s="1276"/>
      <c r="N586" s="832"/>
      <c r="O586" s="871"/>
      <c r="P586" s="872"/>
      <c r="Q586" s="219"/>
      <c r="R586" s="220"/>
      <c r="S586" s="660"/>
      <c r="T586" s="226">
        <v>0</v>
      </c>
      <c r="U586" s="1305">
        <v>0</v>
      </c>
      <c r="V586" s="1375">
        <f t="shared" si="34"/>
        <v>0</v>
      </c>
      <c r="W586" s="220"/>
      <c r="X586" s="684"/>
      <c r="Y586" s="738"/>
      <c r="Z586" s="221"/>
      <c r="AA586" s="221"/>
      <c r="AB586" s="862"/>
      <c r="AC586" s="222"/>
      <c r="AD586" s="1288"/>
      <c r="AE586" s="1300"/>
      <c r="AF586" s="1290"/>
      <c r="AG586" s="1291"/>
      <c r="AH586" s="232"/>
      <c r="AI586" s="224"/>
      <c r="AJ586" s="368"/>
      <c r="AK586" s="225"/>
      <c r="AL586" s="226">
        <v>0</v>
      </c>
      <c r="AM586" s="1326">
        <v>0</v>
      </c>
      <c r="AN586" s="1376">
        <f t="shared" si="35"/>
        <v>0</v>
      </c>
      <c r="AO586" s="733"/>
      <c r="AP586" s="586"/>
      <c r="AQ586" s="1249"/>
      <c r="AR586" s="1427"/>
      <c r="AS586" s="1428"/>
      <c r="AT586" s="1429"/>
      <c r="AU586" s="227"/>
      <c r="AV586" s="1430"/>
      <c r="AW586" s="1431"/>
      <c r="AX586" s="1432"/>
      <c r="AY586" s="235"/>
      <c r="AZ586" s="236"/>
      <c r="BA586" s="230"/>
      <c r="BB586" s="231"/>
      <c r="BC586" s="659"/>
      <c r="BD586" s="230"/>
      <c r="BE586" s="231"/>
      <c r="BF586" s="573"/>
      <c r="BG586" s="651"/>
      <c r="BH586" s="573"/>
      <c r="BI586" s="651"/>
      <c r="BJ586" s="573"/>
      <c r="BK586" s="651"/>
      <c r="BL586" s="573"/>
      <c r="BM586" s="651"/>
      <c r="BN586" s="638"/>
      <c r="BO586" s="670"/>
      <c r="BP586" s="675"/>
      <c r="BQ586" s="675"/>
      <c r="BR586" s="675"/>
      <c r="BS586" s="675"/>
      <c r="BT586" s="675"/>
      <c r="BU586" s="676"/>
      <c r="BV586" s="1377">
        <f t="shared" si="36"/>
        <v>0</v>
      </c>
    </row>
    <row r="587" spans="3:74" s="1092" customFormat="1" ht="36" customHeight="1">
      <c r="C587" s="1091"/>
      <c r="D587" s="233"/>
      <c r="E587" s="216"/>
      <c r="F587" s="1331"/>
      <c r="G587" s="217"/>
      <c r="H587" s="218"/>
      <c r="I587" s="736"/>
      <c r="J587" s="737"/>
      <c r="K587" s="1297"/>
      <c r="L587" s="1273"/>
      <c r="M587" s="1276"/>
      <c r="N587" s="832"/>
      <c r="O587" s="871"/>
      <c r="P587" s="872"/>
      <c r="Q587" s="219"/>
      <c r="R587" s="220"/>
      <c r="S587" s="660"/>
      <c r="T587" s="226">
        <v>0</v>
      </c>
      <c r="U587" s="1305">
        <v>0</v>
      </c>
      <c r="V587" s="1375">
        <f t="shared" si="34"/>
        <v>0</v>
      </c>
      <c r="W587" s="220"/>
      <c r="X587" s="684"/>
      <c r="Y587" s="738"/>
      <c r="Z587" s="221"/>
      <c r="AA587" s="221"/>
      <c r="AB587" s="862"/>
      <c r="AC587" s="222"/>
      <c r="AD587" s="1288"/>
      <c r="AE587" s="1300"/>
      <c r="AF587" s="1290"/>
      <c r="AG587" s="1291"/>
      <c r="AH587" s="232"/>
      <c r="AI587" s="224"/>
      <c r="AJ587" s="368"/>
      <c r="AK587" s="225"/>
      <c r="AL587" s="226">
        <v>0</v>
      </c>
      <c r="AM587" s="1326">
        <v>0</v>
      </c>
      <c r="AN587" s="1376">
        <f t="shared" si="35"/>
        <v>0</v>
      </c>
      <c r="AO587" s="733"/>
      <c r="AP587" s="586"/>
      <c r="AQ587" s="1249"/>
      <c r="AR587" s="1427"/>
      <c r="AS587" s="1428"/>
      <c r="AT587" s="1429"/>
      <c r="AU587" s="227"/>
      <c r="AV587" s="1430"/>
      <c r="AW587" s="1431"/>
      <c r="AX587" s="1432"/>
      <c r="AY587" s="235"/>
      <c r="AZ587" s="236"/>
      <c r="BA587" s="230"/>
      <c r="BB587" s="231"/>
      <c r="BC587" s="659"/>
      <c r="BD587" s="230"/>
      <c r="BE587" s="231"/>
      <c r="BF587" s="573"/>
      <c r="BG587" s="651"/>
      <c r="BH587" s="573"/>
      <c r="BI587" s="651"/>
      <c r="BJ587" s="573"/>
      <c r="BK587" s="651"/>
      <c r="BL587" s="573"/>
      <c r="BM587" s="651"/>
      <c r="BN587" s="638"/>
      <c r="BO587" s="670"/>
      <c r="BP587" s="675"/>
      <c r="BQ587" s="675"/>
      <c r="BR587" s="675"/>
      <c r="BS587" s="675"/>
      <c r="BT587" s="675"/>
      <c r="BU587" s="676"/>
      <c r="BV587" s="1377">
        <f t="shared" si="36"/>
        <v>0</v>
      </c>
    </row>
    <row r="588" spans="3:74" s="1092" customFormat="1" ht="36" customHeight="1">
      <c r="C588" s="1091"/>
      <c r="D588" s="233"/>
      <c r="E588" s="216"/>
      <c r="F588" s="1331"/>
      <c r="G588" s="217"/>
      <c r="H588" s="218"/>
      <c r="I588" s="736"/>
      <c r="J588" s="737"/>
      <c r="K588" s="1297"/>
      <c r="L588" s="1273"/>
      <c r="M588" s="1276"/>
      <c r="N588" s="832"/>
      <c r="O588" s="871"/>
      <c r="P588" s="872"/>
      <c r="Q588" s="219"/>
      <c r="R588" s="220"/>
      <c r="S588" s="660"/>
      <c r="T588" s="226">
        <v>0</v>
      </c>
      <c r="U588" s="1305">
        <v>0</v>
      </c>
      <c r="V588" s="1375">
        <f t="shared" si="34"/>
        <v>0</v>
      </c>
      <c r="W588" s="220"/>
      <c r="X588" s="684"/>
      <c r="Y588" s="738"/>
      <c r="Z588" s="221"/>
      <c r="AA588" s="221"/>
      <c r="AB588" s="862"/>
      <c r="AC588" s="222"/>
      <c r="AD588" s="1288"/>
      <c r="AE588" s="1300"/>
      <c r="AF588" s="1290"/>
      <c r="AG588" s="1291"/>
      <c r="AH588" s="232"/>
      <c r="AI588" s="224"/>
      <c r="AJ588" s="368"/>
      <c r="AK588" s="225"/>
      <c r="AL588" s="226">
        <v>0</v>
      </c>
      <c r="AM588" s="1326">
        <v>0</v>
      </c>
      <c r="AN588" s="1376">
        <f t="shared" si="35"/>
        <v>0</v>
      </c>
      <c r="AO588" s="733"/>
      <c r="AP588" s="586"/>
      <c r="AQ588" s="1249"/>
      <c r="AR588" s="1427"/>
      <c r="AS588" s="1428"/>
      <c r="AT588" s="1429"/>
      <c r="AU588" s="227"/>
      <c r="AV588" s="1430"/>
      <c r="AW588" s="1431"/>
      <c r="AX588" s="1432"/>
      <c r="AY588" s="235"/>
      <c r="AZ588" s="236"/>
      <c r="BA588" s="230"/>
      <c r="BB588" s="231"/>
      <c r="BC588" s="659"/>
      <c r="BD588" s="230"/>
      <c r="BE588" s="231"/>
      <c r="BF588" s="573"/>
      <c r="BG588" s="651"/>
      <c r="BH588" s="573"/>
      <c r="BI588" s="651"/>
      <c r="BJ588" s="573"/>
      <c r="BK588" s="651"/>
      <c r="BL588" s="573"/>
      <c r="BM588" s="651"/>
      <c r="BN588" s="638"/>
      <c r="BO588" s="670"/>
      <c r="BP588" s="675"/>
      <c r="BQ588" s="675"/>
      <c r="BR588" s="675"/>
      <c r="BS588" s="675"/>
      <c r="BT588" s="675"/>
      <c r="BU588" s="676"/>
      <c r="BV588" s="1377">
        <f t="shared" si="36"/>
        <v>0</v>
      </c>
    </row>
    <row r="589" spans="3:74" s="1092" customFormat="1" ht="36" customHeight="1">
      <c r="C589" s="1091"/>
      <c r="D589" s="233"/>
      <c r="E589" s="216"/>
      <c r="F589" s="1331"/>
      <c r="G589" s="217"/>
      <c r="H589" s="218"/>
      <c r="I589" s="736"/>
      <c r="J589" s="737"/>
      <c r="K589" s="1297"/>
      <c r="L589" s="1273"/>
      <c r="M589" s="1276"/>
      <c r="N589" s="832"/>
      <c r="O589" s="871"/>
      <c r="P589" s="872"/>
      <c r="Q589" s="219"/>
      <c r="R589" s="220"/>
      <c r="S589" s="660"/>
      <c r="T589" s="226">
        <v>0</v>
      </c>
      <c r="U589" s="1305">
        <v>0</v>
      </c>
      <c r="V589" s="1375">
        <f t="shared" si="34"/>
        <v>0</v>
      </c>
      <c r="W589" s="220"/>
      <c r="X589" s="684"/>
      <c r="Y589" s="738"/>
      <c r="Z589" s="221"/>
      <c r="AA589" s="221"/>
      <c r="AB589" s="862"/>
      <c r="AC589" s="222"/>
      <c r="AD589" s="1288"/>
      <c r="AE589" s="1300"/>
      <c r="AF589" s="1290"/>
      <c r="AG589" s="1291"/>
      <c r="AH589" s="232"/>
      <c r="AI589" s="224"/>
      <c r="AJ589" s="368"/>
      <c r="AK589" s="225"/>
      <c r="AL589" s="226">
        <v>0</v>
      </c>
      <c r="AM589" s="1326">
        <v>0</v>
      </c>
      <c r="AN589" s="1376">
        <f t="shared" si="35"/>
        <v>0</v>
      </c>
      <c r="AO589" s="733"/>
      <c r="AP589" s="586"/>
      <c r="AQ589" s="1249"/>
      <c r="AR589" s="1427"/>
      <c r="AS589" s="1428"/>
      <c r="AT589" s="1429"/>
      <c r="AU589" s="227"/>
      <c r="AV589" s="1430"/>
      <c r="AW589" s="1431"/>
      <c r="AX589" s="1432"/>
      <c r="AY589" s="235"/>
      <c r="AZ589" s="236"/>
      <c r="BA589" s="230"/>
      <c r="BB589" s="231"/>
      <c r="BC589" s="659"/>
      <c r="BD589" s="230"/>
      <c r="BE589" s="231"/>
      <c r="BF589" s="573"/>
      <c r="BG589" s="651"/>
      <c r="BH589" s="573"/>
      <c r="BI589" s="651"/>
      <c r="BJ589" s="573"/>
      <c r="BK589" s="651"/>
      <c r="BL589" s="573"/>
      <c r="BM589" s="651"/>
      <c r="BN589" s="638"/>
      <c r="BO589" s="670"/>
      <c r="BP589" s="675"/>
      <c r="BQ589" s="675"/>
      <c r="BR589" s="675"/>
      <c r="BS589" s="675"/>
      <c r="BT589" s="675"/>
      <c r="BU589" s="676"/>
      <c r="BV589" s="1377">
        <f t="shared" si="36"/>
        <v>0</v>
      </c>
    </row>
    <row r="590" spans="3:74" s="1092" customFormat="1" ht="36" customHeight="1">
      <c r="C590" s="1091"/>
      <c r="D590" s="233"/>
      <c r="E590" s="216"/>
      <c r="F590" s="1331"/>
      <c r="G590" s="217"/>
      <c r="H590" s="218"/>
      <c r="I590" s="736"/>
      <c r="J590" s="737"/>
      <c r="K590" s="1297"/>
      <c r="L590" s="1273"/>
      <c r="M590" s="1276"/>
      <c r="N590" s="832"/>
      <c r="O590" s="871"/>
      <c r="P590" s="872"/>
      <c r="Q590" s="219"/>
      <c r="R590" s="220"/>
      <c r="S590" s="660"/>
      <c r="T590" s="226">
        <v>0</v>
      </c>
      <c r="U590" s="1305">
        <v>0</v>
      </c>
      <c r="V590" s="1375">
        <f t="shared" si="34"/>
        <v>0</v>
      </c>
      <c r="W590" s="220"/>
      <c r="X590" s="684"/>
      <c r="Y590" s="738"/>
      <c r="Z590" s="221"/>
      <c r="AA590" s="221"/>
      <c r="AB590" s="862"/>
      <c r="AC590" s="222"/>
      <c r="AD590" s="1288"/>
      <c r="AE590" s="1300"/>
      <c r="AF590" s="1290"/>
      <c r="AG590" s="1291"/>
      <c r="AH590" s="232"/>
      <c r="AI590" s="224"/>
      <c r="AJ590" s="368"/>
      <c r="AK590" s="225"/>
      <c r="AL590" s="226">
        <v>0</v>
      </c>
      <c r="AM590" s="1326">
        <v>0</v>
      </c>
      <c r="AN590" s="1376">
        <f t="shared" si="35"/>
        <v>0</v>
      </c>
      <c r="AO590" s="733"/>
      <c r="AP590" s="586"/>
      <c r="AQ590" s="1249"/>
      <c r="AR590" s="1427"/>
      <c r="AS590" s="1428"/>
      <c r="AT590" s="1429"/>
      <c r="AU590" s="227"/>
      <c r="AV590" s="1430"/>
      <c r="AW590" s="1431"/>
      <c r="AX590" s="1432"/>
      <c r="AY590" s="235"/>
      <c r="AZ590" s="236"/>
      <c r="BA590" s="230"/>
      <c r="BB590" s="231"/>
      <c r="BC590" s="659"/>
      <c r="BD590" s="230"/>
      <c r="BE590" s="231"/>
      <c r="BF590" s="573"/>
      <c r="BG590" s="651"/>
      <c r="BH590" s="573"/>
      <c r="BI590" s="651"/>
      <c r="BJ590" s="573"/>
      <c r="BK590" s="651"/>
      <c r="BL590" s="573"/>
      <c r="BM590" s="651"/>
      <c r="BN590" s="638"/>
      <c r="BO590" s="670"/>
      <c r="BP590" s="675"/>
      <c r="BQ590" s="675"/>
      <c r="BR590" s="675"/>
      <c r="BS590" s="675"/>
      <c r="BT590" s="675"/>
      <c r="BU590" s="676"/>
      <c r="BV590" s="1377">
        <f t="shared" si="36"/>
        <v>0</v>
      </c>
    </row>
    <row r="591" spans="3:74" s="1092" customFormat="1" ht="36" customHeight="1">
      <c r="C591" s="1091"/>
      <c r="D591" s="233"/>
      <c r="E591" s="216"/>
      <c r="F591" s="1331"/>
      <c r="G591" s="217"/>
      <c r="H591" s="218"/>
      <c r="I591" s="736"/>
      <c r="J591" s="737"/>
      <c r="K591" s="1297"/>
      <c r="L591" s="1273"/>
      <c r="M591" s="1276"/>
      <c r="N591" s="832"/>
      <c r="O591" s="871"/>
      <c r="P591" s="872"/>
      <c r="Q591" s="219"/>
      <c r="R591" s="220"/>
      <c r="S591" s="660"/>
      <c r="T591" s="226">
        <v>0</v>
      </c>
      <c r="U591" s="1305">
        <v>0</v>
      </c>
      <c r="V591" s="1375">
        <f t="shared" si="34"/>
        <v>0</v>
      </c>
      <c r="W591" s="220"/>
      <c r="X591" s="684"/>
      <c r="Y591" s="738"/>
      <c r="Z591" s="221"/>
      <c r="AA591" s="221"/>
      <c r="AB591" s="862"/>
      <c r="AC591" s="222"/>
      <c r="AD591" s="1288"/>
      <c r="AE591" s="1300"/>
      <c r="AF591" s="1290"/>
      <c r="AG591" s="1291"/>
      <c r="AH591" s="232"/>
      <c r="AI591" s="224"/>
      <c r="AJ591" s="368"/>
      <c r="AK591" s="225"/>
      <c r="AL591" s="226">
        <v>0</v>
      </c>
      <c r="AM591" s="1326">
        <v>0</v>
      </c>
      <c r="AN591" s="1376">
        <f t="shared" si="35"/>
        <v>0</v>
      </c>
      <c r="AO591" s="733"/>
      <c r="AP591" s="586"/>
      <c r="AQ591" s="1249"/>
      <c r="AR591" s="1427"/>
      <c r="AS591" s="1428"/>
      <c r="AT591" s="1429"/>
      <c r="AU591" s="227"/>
      <c r="AV591" s="1430"/>
      <c r="AW591" s="1431"/>
      <c r="AX591" s="1432"/>
      <c r="AY591" s="235"/>
      <c r="AZ591" s="236"/>
      <c r="BA591" s="230"/>
      <c r="BB591" s="231"/>
      <c r="BC591" s="659"/>
      <c r="BD591" s="230"/>
      <c r="BE591" s="231"/>
      <c r="BF591" s="573"/>
      <c r="BG591" s="651"/>
      <c r="BH591" s="573"/>
      <c r="BI591" s="651"/>
      <c r="BJ591" s="573"/>
      <c r="BK591" s="651"/>
      <c r="BL591" s="573"/>
      <c r="BM591" s="651"/>
      <c r="BN591" s="638"/>
      <c r="BO591" s="670"/>
      <c r="BP591" s="675"/>
      <c r="BQ591" s="675"/>
      <c r="BR591" s="675"/>
      <c r="BS591" s="675"/>
      <c r="BT591" s="675"/>
      <c r="BU591" s="676"/>
      <c r="BV591" s="1377">
        <f t="shared" si="36"/>
        <v>0</v>
      </c>
    </row>
    <row r="592" spans="3:74" s="1092" customFormat="1" ht="36" customHeight="1">
      <c r="C592" s="1091"/>
      <c r="D592" s="233"/>
      <c r="E592" s="216"/>
      <c r="F592" s="1331"/>
      <c r="G592" s="217"/>
      <c r="H592" s="218"/>
      <c r="I592" s="736"/>
      <c r="J592" s="737"/>
      <c r="K592" s="1297"/>
      <c r="L592" s="1273"/>
      <c r="M592" s="1276"/>
      <c r="N592" s="832"/>
      <c r="O592" s="871"/>
      <c r="P592" s="872"/>
      <c r="Q592" s="219"/>
      <c r="R592" s="220"/>
      <c r="S592" s="660"/>
      <c r="T592" s="226">
        <v>0</v>
      </c>
      <c r="U592" s="1305">
        <v>0</v>
      </c>
      <c r="V592" s="1375">
        <f t="shared" si="34"/>
        <v>0</v>
      </c>
      <c r="W592" s="220"/>
      <c r="X592" s="684"/>
      <c r="Y592" s="738"/>
      <c r="Z592" s="221"/>
      <c r="AA592" s="221"/>
      <c r="AB592" s="862"/>
      <c r="AC592" s="222"/>
      <c r="AD592" s="1288"/>
      <c r="AE592" s="1300"/>
      <c r="AF592" s="1290"/>
      <c r="AG592" s="1291"/>
      <c r="AH592" s="232"/>
      <c r="AI592" s="224"/>
      <c r="AJ592" s="368"/>
      <c r="AK592" s="225"/>
      <c r="AL592" s="226">
        <v>0</v>
      </c>
      <c r="AM592" s="1326">
        <v>0</v>
      </c>
      <c r="AN592" s="1376">
        <f t="shared" si="35"/>
        <v>0</v>
      </c>
      <c r="AO592" s="733"/>
      <c r="AP592" s="586"/>
      <c r="AQ592" s="1249"/>
      <c r="AR592" s="1427"/>
      <c r="AS592" s="1428"/>
      <c r="AT592" s="1429"/>
      <c r="AU592" s="227"/>
      <c r="AV592" s="1430"/>
      <c r="AW592" s="1431"/>
      <c r="AX592" s="1432"/>
      <c r="AY592" s="235"/>
      <c r="AZ592" s="236"/>
      <c r="BA592" s="230"/>
      <c r="BB592" s="231"/>
      <c r="BC592" s="659"/>
      <c r="BD592" s="230"/>
      <c r="BE592" s="231"/>
      <c r="BF592" s="573"/>
      <c r="BG592" s="651"/>
      <c r="BH592" s="573"/>
      <c r="BI592" s="651"/>
      <c r="BJ592" s="573"/>
      <c r="BK592" s="651"/>
      <c r="BL592" s="573"/>
      <c r="BM592" s="651"/>
      <c r="BN592" s="638"/>
      <c r="BO592" s="670"/>
      <c r="BP592" s="675"/>
      <c r="BQ592" s="675"/>
      <c r="BR592" s="675"/>
      <c r="BS592" s="675"/>
      <c r="BT592" s="675"/>
      <c r="BU592" s="676"/>
      <c r="BV592" s="1377">
        <f t="shared" si="36"/>
        <v>0</v>
      </c>
    </row>
    <row r="593" spans="3:74" s="1092" customFormat="1" ht="36" customHeight="1">
      <c r="C593" s="1091"/>
      <c r="D593" s="233"/>
      <c r="E593" s="216"/>
      <c r="F593" s="1331"/>
      <c r="G593" s="217"/>
      <c r="H593" s="218"/>
      <c r="I593" s="736"/>
      <c r="J593" s="737"/>
      <c r="K593" s="1297"/>
      <c r="L593" s="1273"/>
      <c r="M593" s="1276"/>
      <c r="N593" s="832"/>
      <c r="O593" s="871"/>
      <c r="P593" s="872"/>
      <c r="Q593" s="219"/>
      <c r="R593" s="220"/>
      <c r="S593" s="660"/>
      <c r="T593" s="226">
        <v>0</v>
      </c>
      <c r="U593" s="1305">
        <v>0</v>
      </c>
      <c r="V593" s="1375">
        <f t="shared" si="34"/>
        <v>0</v>
      </c>
      <c r="W593" s="220"/>
      <c r="X593" s="684"/>
      <c r="Y593" s="738"/>
      <c r="Z593" s="221"/>
      <c r="AA593" s="221"/>
      <c r="AB593" s="862"/>
      <c r="AC593" s="222"/>
      <c r="AD593" s="1288"/>
      <c r="AE593" s="1300"/>
      <c r="AF593" s="1290"/>
      <c r="AG593" s="1291"/>
      <c r="AH593" s="232"/>
      <c r="AI593" s="224"/>
      <c r="AJ593" s="368"/>
      <c r="AK593" s="225"/>
      <c r="AL593" s="226">
        <v>0</v>
      </c>
      <c r="AM593" s="1326">
        <v>0</v>
      </c>
      <c r="AN593" s="1376">
        <f t="shared" si="35"/>
        <v>0</v>
      </c>
      <c r="AO593" s="733"/>
      <c r="AP593" s="586"/>
      <c r="AQ593" s="1249"/>
      <c r="AR593" s="1427"/>
      <c r="AS593" s="1428"/>
      <c r="AT593" s="1429"/>
      <c r="AU593" s="227"/>
      <c r="AV593" s="1430"/>
      <c r="AW593" s="1431"/>
      <c r="AX593" s="1432"/>
      <c r="AY593" s="235"/>
      <c r="AZ593" s="236"/>
      <c r="BA593" s="230"/>
      <c r="BB593" s="231"/>
      <c r="BC593" s="659"/>
      <c r="BD593" s="230"/>
      <c r="BE593" s="231"/>
      <c r="BF593" s="573"/>
      <c r="BG593" s="651"/>
      <c r="BH593" s="573"/>
      <c r="BI593" s="651"/>
      <c r="BJ593" s="573"/>
      <c r="BK593" s="651"/>
      <c r="BL593" s="573"/>
      <c r="BM593" s="651"/>
      <c r="BN593" s="638"/>
      <c r="BO593" s="670"/>
      <c r="BP593" s="675"/>
      <c r="BQ593" s="675"/>
      <c r="BR593" s="675"/>
      <c r="BS593" s="675"/>
      <c r="BT593" s="675"/>
      <c r="BU593" s="676"/>
      <c r="BV593" s="1377">
        <f t="shared" si="36"/>
        <v>0</v>
      </c>
    </row>
    <row r="594" spans="3:74" s="1092" customFormat="1" ht="36" customHeight="1">
      <c r="C594" s="1091"/>
      <c r="D594" s="233"/>
      <c r="E594" s="216"/>
      <c r="F594" s="1331"/>
      <c r="G594" s="217"/>
      <c r="H594" s="218"/>
      <c r="I594" s="736"/>
      <c r="J594" s="737"/>
      <c r="K594" s="1297"/>
      <c r="L594" s="1273"/>
      <c r="M594" s="1276"/>
      <c r="N594" s="832"/>
      <c r="O594" s="871"/>
      <c r="P594" s="872"/>
      <c r="Q594" s="219"/>
      <c r="R594" s="220"/>
      <c r="S594" s="660"/>
      <c r="T594" s="226">
        <v>0</v>
      </c>
      <c r="U594" s="1305">
        <v>0</v>
      </c>
      <c r="V594" s="1375">
        <f t="shared" si="34"/>
        <v>0</v>
      </c>
      <c r="W594" s="220"/>
      <c r="X594" s="684"/>
      <c r="Y594" s="738"/>
      <c r="Z594" s="221"/>
      <c r="AA594" s="221"/>
      <c r="AB594" s="862"/>
      <c r="AC594" s="222"/>
      <c r="AD594" s="1288"/>
      <c r="AE594" s="1300"/>
      <c r="AF594" s="1290"/>
      <c r="AG594" s="1291"/>
      <c r="AH594" s="232"/>
      <c r="AI594" s="224"/>
      <c r="AJ594" s="368"/>
      <c r="AK594" s="225"/>
      <c r="AL594" s="226">
        <v>0</v>
      </c>
      <c r="AM594" s="1326">
        <v>0</v>
      </c>
      <c r="AN594" s="1376">
        <f t="shared" si="35"/>
        <v>0</v>
      </c>
      <c r="AO594" s="733"/>
      <c r="AP594" s="586"/>
      <c r="AQ594" s="1249"/>
      <c r="AR594" s="1427"/>
      <c r="AS594" s="1428"/>
      <c r="AT594" s="1429"/>
      <c r="AU594" s="227"/>
      <c r="AV594" s="1430"/>
      <c r="AW594" s="1431"/>
      <c r="AX594" s="1432"/>
      <c r="AY594" s="235"/>
      <c r="AZ594" s="236"/>
      <c r="BA594" s="230"/>
      <c r="BB594" s="231"/>
      <c r="BC594" s="659"/>
      <c r="BD594" s="230"/>
      <c r="BE594" s="231"/>
      <c r="BF594" s="573"/>
      <c r="BG594" s="651"/>
      <c r="BH594" s="573"/>
      <c r="BI594" s="651"/>
      <c r="BJ594" s="573"/>
      <c r="BK594" s="651"/>
      <c r="BL594" s="573"/>
      <c r="BM594" s="651"/>
      <c r="BN594" s="638"/>
      <c r="BO594" s="670"/>
      <c r="BP594" s="675"/>
      <c r="BQ594" s="675"/>
      <c r="BR594" s="675"/>
      <c r="BS594" s="675"/>
      <c r="BT594" s="675"/>
      <c r="BU594" s="676"/>
      <c r="BV594" s="1377">
        <f t="shared" si="36"/>
        <v>0</v>
      </c>
    </row>
    <row r="595" spans="3:74" s="1092" customFormat="1" ht="36" customHeight="1">
      <c r="C595" s="1091"/>
      <c r="D595" s="233"/>
      <c r="E595" s="216"/>
      <c r="F595" s="1331"/>
      <c r="G595" s="217"/>
      <c r="H595" s="218"/>
      <c r="I595" s="736"/>
      <c r="J595" s="737"/>
      <c r="K595" s="1297"/>
      <c r="L595" s="1273"/>
      <c r="M595" s="1276"/>
      <c r="N595" s="832"/>
      <c r="O595" s="871"/>
      <c r="P595" s="872"/>
      <c r="Q595" s="219"/>
      <c r="R595" s="220"/>
      <c r="S595" s="660"/>
      <c r="T595" s="226">
        <v>0</v>
      </c>
      <c r="U595" s="1305">
        <v>0</v>
      </c>
      <c r="V595" s="1375">
        <f t="shared" si="34"/>
        <v>0</v>
      </c>
      <c r="W595" s="220"/>
      <c r="X595" s="684"/>
      <c r="Y595" s="738"/>
      <c r="Z595" s="221"/>
      <c r="AA595" s="221"/>
      <c r="AB595" s="862"/>
      <c r="AC595" s="222"/>
      <c r="AD595" s="1288"/>
      <c r="AE595" s="1300"/>
      <c r="AF595" s="1290"/>
      <c r="AG595" s="1291"/>
      <c r="AH595" s="232"/>
      <c r="AI595" s="224"/>
      <c r="AJ595" s="368"/>
      <c r="AK595" s="225"/>
      <c r="AL595" s="226">
        <v>0</v>
      </c>
      <c r="AM595" s="1326">
        <v>0</v>
      </c>
      <c r="AN595" s="1376">
        <f t="shared" si="35"/>
        <v>0</v>
      </c>
      <c r="AO595" s="733"/>
      <c r="AP595" s="586"/>
      <c r="AQ595" s="1249"/>
      <c r="AR595" s="1427"/>
      <c r="AS595" s="1428"/>
      <c r="AT595" s="1429"/>
      <c r="AU595" s="227"/>
      <c r="AV595" s="1430"/>
      <c r="AW595" s="1431"/>
      <c r="AX595" s="1432"/>
      <c r="AY595" s="235"/>
      <c r="AZ595" s="236"/>
      <c r="BA595" s="230"/>
      <c r="BB595" s="231"/>
      <c r="BC595" s="659"/>
      <c r="BD595" s="230"/>
      <c r="BE595" s="231"/>
      <c r="BF595" s="573"/>
      <c r="BG595" s="651"/>
      <c r="BH595" s="573"/>
      <c r="BI595" s="651"/>
      <c r="BJ595" s="573"/>
      <c r="BK595" s="651"/>
      <c r="BL595" s="573"/>
      <c r="BM595" s="651"/>
      <c r="BN595" s="638"/>
      <c r="BO595" s="670"/>
      <c r="BP595" s="675"/>
      <c r="BQ595" s="675"/>
      <c r="BR595" s="675"/>
      <c r="BS595" s="675"/>
      <c r="BT595" s="675"/>
      <c r="BU595" s="676"/>
      <c r="BV595" s="1377">
        <f t="shared" si="36"/>
        <v>0</v>
      </c>
    </row>
    <row r="596" spans="3:74" s="1092" customFormat="1" ht="36" customHeight="1">
      <c r="C596" s="1091"/>
      <c r="D596" s="233"/>
      <c r="E596" s="216"/>
      <c r="F596" s="1331"/>
      <c r="G596" s="217"/>
      <c r="H596" s="218"/>
      <c r="I596" s="736"/>
      <c r="J596" s="737"/>
      <c r="K596" s="1297"/>
      <c r="L596" s="1273"/>
      <c r="M596" s="1276"/>
      <c r="N596" s="832"/>
      <c r="O596" s="871"/>
      <c r="P596" s="872"/>
      <c r="Q596" s="219"/>
      <c r="R596" s="220"/>
      <c r="S596" s="660"/>
      <c r="T596" s="226">
        <v>0</v>
      </c>
      <c r="U596" s="1305">
        <v>0</v>
      </c>
      <c r="V596" s="1375">
        <f t="shared" si="34"/>
        <v>0</v>
      </c>
      <c r="W596" s="220"/>
      <c r="X596" s="684"/>
      <c r="Y596" s="738"/>
      <c r="Z596" s="221"/>
      <c r="AA596" s="221"/>
      <c r="AB596" s="862"/>
      <c r="AC596" s="222"/>
      <c r="AD596" s="1288"/>
      <c r="AE596" s="1300"/>
      <c r="AF596" s="1290"/>
      <c r="AG596" s="1291"/>
      <c r="AH596" s="232"/>
      <c r="AI596" s="224"/>
      <c r="AJ596" s="368"/>
      <c r="AK596" s="225"/>
      <c r="AL596" s="226">
        <v>0</v>
      </c>
      <c r="AM596" s="1326">
        <v>0</v>
      </c>
      <c r="AN596" s="1376">
        <f t="shared" si="35"/>
        <v>0</v>
      </c>
      <c r="AO596" s="733"/>
      <c r="AP596" s="586"/>
      <c r="AQ596" s="1249"/>
      <c r="AR596" s="1427"/>
      <c r="AS596" s="1428"/>
      <c r="AT596" s="1429"/>
      <c r="AU596" s="227"/>
      <c r="AV596" s="1430"/>
      <c r="AW596" s="1431"/>
      <c r="AX596" s="1432"/>
      <c r="AY596" s="235"/>
      <c r="AZ596" s="236"/>
      <c r="BA596" s="230"/>
      <c r="BB596" s="231"/>
      <c r="BC596" s="659"/>
      <c r="BD596" s="230"/>
      <c r="BE596" s="231"/>
      <c r="BF596" s="573"/>
      <c r="BG596" s="651"/>
      <c r="BH596" s="573"/>
      <c r="BI596" s="651"/>
      <c r="BJ596" s="573"/>
      <c r="BK596" s="651"/>
      <c r="BL596" s="573"/>
      <c r="BM596" s="651"/>
      <c r="BN596" s="638"/>
      <c r="BO596" s="670"/>
      <c r="BP596" s="675"/>
      <c r="BQ596" s="675"/>
      <c r="BR596" s="675"/>
      <c r="BS596" s="675"/>
      <c r="BT596" s="675"/>
      <c r="BU596" s="676"/>
      <c r="BV596" s="1377">
        <f t="shared" si="36"/>
        <v>0</v>
      </c>
    </row>
    <row r="597" spans="3:74" s="1092" customFormat="1" ht="36" customHeight="1">
      <c r="C597" s="1091"/>
      <c r="D597" s="233"/>
      <c r="E597" s="216"/>
      <c r="F597" s="1331"/>
      <c r="G597" s="217"/>
      <c r="H597" s="218"/>
      <c r="I597" s="736"/>
      <c r="J597" s="737"/>
      <c r="K597" s="1297"/>
      <c r="L597" s="1273"/>
      <c r="M597" s="1276"/>
      <c r="N597" s="832"/>
      <c r="O597" s="871"/>
      <c r="P597" s="872"/>
      <c r="Q597" s="219"/>
      <c r="R597" s="220"/>
      <c r="S597" s="660"/>
      <c r="T597" s="226">
        <v>0</v>
      </c>
      <c r="U597" s="1305">
        <v>0</v>
      </c>
      <c r="V597" s="1375">
        <f t="shared" si="34"/>
        <v>0</v>
      </c>
      <c r="W597" s="220"/>
      <c r="X597" s="684"/>
      <c r="Y597" s="738"/>
      <c r="Z597" s="221"/>
      <c r="AA597" s="221"/>
      <c r="AB597" s="862"/>
      <c r="AC597" s="222"/>
      <c r="AD597" s="1288"/>
      <c r="AE597" s="1300"/>
      <c r="AF597" s="1290"/>
      <c r="AG597" s="1291"/>
      <c r="AH597" s="232"/>
      <c r="AI597" s="224"/>
      <c r="AJ597" s="368"/>
      <c r="AK597" s="225"/>
      <c r="AL597" s="226">
        <v>0</v>
      </c>
      <c r="AM597" s="1326">
        <v>0</v>
      </c>
      <c r="AN597" s="1376">
        <f t="shared" si="35"/>
        <v>0</v>
      </c>
      <c r="AO597" s="733"/>
      <c r="AP597" s="586"/>
      <c r="AQ597" s="1249"/>
      <c r="AR597" s="1427"/>
      <c r="AS597" s="1428"/>
      <c r="AT597" s="1429"/>
      <c r="AU597" s="227"/>
      <c r="AV597" s="1430"/>
      <c r="AW597" s="1431"/>
      <c r="AX597" s="1432"/>
      <c r="AY597" s="235"/>
      <c r="AZ597" s="236"/>
      <c r="BA597" s="230"/>
      <c r="BB597" s="231"/>
      <c r="BC597" s="659"/>
      <c r="BD597" s="230"/>
      <c r="BE597" s="231"/>
      <c r="BF597" s="573"/>
      <c r="BG597" s="651"/>
      <c r="BH597" s="573"/>
      <c r="BI597" s="651"/>
      <c r="BJ597" s="573"/>
      <c r="BK597" s="651"/>
      <c r="BL597" s="573"/>
      <c r="BM597" s="651"/>
      <c r="BN597" s="638"/>
      <c r="BO597" s="670"/>
      <c r="BP597" s="675"/>
      <c r="BQ597" s="675"/>
      <c r="BR597" s="675"/>
      <c r="BS597" s="675"/>
      <c r="BT597" s="675"/>
      <c r="BU597" s="676"/>
      <c r="BV597" s="1377">
        <f t="shared" si="36"/>
        <v>0</v>
      </c>
    </row>
    <row r="598" spans="3:74" s="1092" customFormat="1" ht="36" customHeight="1">
      <c r="C598" s="1091"/>
      <c r="D598" s="233"/>
      <c r="E598" s="216"/>
      <c r="F598" s="1331"/>
      <c r="G598" s="217"/>
      <c r="H598" s="218"/>
      <c r="I598" s="736"/>
      <c r="J598" s="737"/>
      <c r="K598" s="1297"/>
      <c r="L598" s="1273"/>
      <c r="M598" s="1276"/>
      <c r="N598" s="832"/>
      <c r="O598" s="871"/>
      <c r="P598" s="872"/>
      <c r="Q598" s="219"/>
      <c r="R598" s="220"/>
      <c r="S598" s="660"/>
      <c r="T598" s="226">
        <v>0</v>
      </c>
      <c r="U598" s="1305">
        <v>0</v>
      </c>
      <c r="V598" s="1375">
        <f t="shared" si="34"/>
        <v>0</v>
      </c>
      <c r="W598" s="220"/>
      <c r="X598" s="684"/>
      <c r="Y598" s="738"/>
      <c r="Z598" s="221"/>
      <c r="AA598" s="221"/>
      <c r="AB598" s="862"/>
      <c r="AC598" s="222"/>
      <c r="AD598" s="1288"/>
      <c r="AE598" s="1300"/>
      <c r="AF598" s="1290"/>
      <c r="AG598" s="1291"/>
      <c r="AH598" s="232"/>
      <c r="AI598" s="224"/>
      <c r="AJ598" s="368"/>
      <c r="AK598" s="225"/>
      <c r="AL598" s="226">
        <v>0</v>
      </c>
      <c r="AM598" s="1326">
        <v>0</v>
      </c>
      <c r="AN598" s="1376">
        <f t="shared" si="35"/>
        <v>0</v>
      </c>
      <c r="AO598" s="733"/>
      <c r="AP598" s="586"/>
      <c r="AQ598" s="1249"/>
      <c r="AR598" s="1427"/>
      <c r="AS598" s="1428"/>
      <c r="AT598" s="1429"/>
      <c r="AU598" s="227"/>
      <c r="AV598" s="1430"/>
      <c r="AW598" s="1431"/>
      <c r="AX598" s="1432"/>
      <c r="AY598" s="235"/>
      <c r="AZ598" s="236"/>
      <c r="BA598" s="230"/>
      <c r="BB598" s="231"/>
      <c r="BC598" s="659"/>
      <c r="BD598" s="230"/>
      <c r="BE598" s="231"/>
      <c r="BF598" s="573"/>
      <c r="BG598" s="651"/>
      <c r="BH598" s="573"/>
      <c r="BI598" s="651"/>
      <c r="BJ598" s="573"/>
      <c r="BK598" s="651"/>
      <c r="BL598" s="573"/>
      <c r="BM598" s="651"/>
      <c r="BN598" s="638"/>
      <c r="BO598" s="670"/>
      <c r="BP598" s="675"/>
      <c r="BQ598" s="675"/>
      <c r="BR598" s="675"/>
      <c r="BS598" s="675"/>
      <c r="BT598" s="675"/>
      <c r="BU598" s="676"/>
      <c r="BV598" s="1377">
        <f t="shared" si="36"/>
        <v>0</v>
      </c>
    </row>
    <row r="599" spans="3:74" s="1092" customFormat="1" ht="36" customHeight="1">
      <c r="C599" s="1091"/>
      <c r="D599" s="233"/>
      <c r="E599" s="216"/>
      <c r="F599" s="1331"/>
      <c r="G599" s="217"/>
      <c r="H599" s="218"/>
      <c r="I599" s="736"/>
      <c r="J599" s="737"/>
      <c r="K599" s="1297"/>
      <c r="L599" s="1273"/>
      <c r="M599" s="1276"/>
      <c r="N599" s="832"/>
      <c r="O599" s="871"/>
      <c r="P599" s="872"/>
      <c r="Q599" s="219"/>
      <c r="R599" s="220"/>
      <c r="S599" s="660"/>
      <c r="T599" s="226">
        <v>0</v>
      </c>
      <c r="U599" s="1305">
        <v>0</v>
      </c>
      <c r="V599" s="1375">
        <f t="shared" si="34"/>
        <v>0</v>
      </c>
      <c r="W599" s="220"/>
      <c r="X599" s="684"/>
      <c r="Y599" s="738"/>
      <c r="Z599" s="221"/>
      <c r="AA599" s="221"/>
      <c r="AB599" s="862"/>
      <c r="AC599" s="222"/>
      <c r="AD599" s="1288"/>
      <c r="AE599" s="1300"/>
      <c r="AF599" s="1290"/>
      <c r="AG599" s="1291"/>
      <c r="AH599" s="232"/>
      <c r="AI599" s="224"/>
      <c r="AJ599" s="368"/>
      <c r="AK599" s="225"/>
      <c r="AL599" s="226">
        <v>0</v>
      </c>
      <c r="AM599" s="1326">
        <v>0</v>
      </c>
      <c r="AN599" s="1376">
        <f t="shared" si="35"/>
        <v>0</v>
      </c>
      <c r="AO599" s="733"/>
      <c r="AP599" s="586"/>
      <c r="AQ599" s="1249"/>
      <c r="AR599" s="1427"/>
      <c r="AS599" s="1428"/>
      <c r="AT599" s="1429"/>
      <c r="AU599" s="227"/>
      <c r="AV599" s="1430"/>
      <c r="AW599" s="1431"/>
      <c r="AX599" s="1432"/>
      <c r="AY599" s="235"/>
      <c r="AZ599" s="236"/>
      <c r="BA599" s="230"/>
      <c r="BB599" s="231"/>
      <c r="BC599" s="659"/>
      <c r="BD599" s="230"/>
      <c r="BE599" s="231"/>
      <c r="BF599" s="573"/>
      <c r="BG599" s="651"/>
      <c r="BH599" s="573"/>
      <c r="BI599" s="651"/>
      <c r="BJ599" s="573"/>
      <c r="BK599" s="651"/>
      <c r="BL599" s="573"/>
      <c r="BM599" s="651"/>
      <c r="BN599" s="638"/>
      <c r="BO599" s="670"/>
      <c r="BP599" s="675"/>
      <c r="BQ599" s="675"/>
      <c r="BR599" s="675"/>
      <c r="BS599" s="675"/>
      <c r="BT599" s="675"/>
      <c r="BU599" s="676"/>
      <c r="BV599" s="1377">
        <f t="shared" si="36"/>
        <v>0</v>
      </c>
    </row>
    <row r="600" spans="3:74" s="1092" customFormat="1" ht="36" customHeight="1">
      <c r="C600" s="1091"/>
      <c r="D600" s="233"/>
      <c r="E600" s="216"/>
      <c r="F600" s="1331"/>
      <c r="G600" s="217"/>
      <c r="H600" s="218"/>
      <c r="I600" s="736"/>
      <c r="J600" s="737"/>
      <c r="K600" s="1297"/>
      <c r="L600" s="1273"/>
      <c r="M600" s="1276"/>
      <c r="N600" s="832"/>
      <c r="O600" s="871"/>
      <c r="P600" s="872"/>
      <c r="Q600" s="219"/>
      <c r="R600" s="220"/>
      <c r="S600" s="660"/>
      <c r="T600" s="226">
        <v>0</v>
      </c>
      <c r="U600" s="1305">
        <v>0</v>
      </c>
      <c r="V600" s="1375">
        <f t="shared" si="34"/>
        <v>0</v>
      </c>
      <c r="W600" s="220"/>
      <c r="X600" s="684"/>
      <c r="Y600" s="738"/>
      <c r="Z600" s="221"/>
      <c r="AA600" s="221"/>
      <c r="AB600" s="862"/>
      <c r="AC600" s="222"/>
      <c r="AD600" s="1288"/>
      <c r="AE600" s="1300"/>
      <c r="AF600" s="1290"/>
      <c r="AG600" s="1291"/>
      <c r="AH600" s="232"/>
      <c r="AI600" s="224"/>
      <c r="AJ600" s="368"/>
      <c r="AK600" s="225"/>
      <c r="AL600" s="226">
        <v>0</v>
      </c>
      <c r="AM600" s="1326">
        <v>0</v>
      </c>
      <c r="AN600" s="1376">
        <f t="shared" si="35"/>
        <v>0</v>
      </c>
      <c r="AO600" s="733"/>
      <c r="AP600" s="586"/>
      <c r="AQ600" s="1249"/>
      <c r="AR600" s="1427"/>
      <c r="AS600" s="1428"/>
      <c r="AT600" s="1429"/>
      <c r="AU600" s="227"/>
      <c r="AV600" s="1430"/>
      <c r="AW600" s="1431"/>
      <c r="AX600" s="1432"/>
      <c r="AY600" s="235"/>
      <c r="AZ600" s="236"/>
      <c r="BA600" s="230"/>
      <c r="BB600" s="231"/>
      <c r="BC600" s="659"/>
      <c r="BD600" s="230"/>
      <c r="BE600" s="231"/>
      <c r="BF600" s="573"/>
      <c r="BG600" s="651"/>
      <c r="BH600" s="573"/>
      <c r="BI600" s="651"/>
      <c r="BJ600" s="573"/>
      <c r="BK600" s="651"/>
      <c r="BL600" s="573"/>
      <c r="BM600" s="651"/>
      <c r="BN600" s="638"/>
      <c r="BO600" s="670"/>
      <c r="BP600" s="675"/>
      <c r="BQ600" s="675"/>
      <c r="BR600" s="675"/>
      <c r="BS600" s="675"/>
      <c r="BT600" s="675"/>
      <c r="BU600" s="676"/>
      <c r="BV600" s="1377">
        <f t="shared" si="36"/>
        <v>0</v>
      </c>
    </row>
    <row r="601" spans="3:74" s="1092" customFormat="1" ht="36" customHeight="1">
      <c r="C601" s="1091"/>
      <c r="D601" s="233"/>
      <c r="E601" s="216"/>
      <c r="F601" s="1331"/>
      <c r="G601" s="217"/>
      <c r="H601" s="218"/>
      <c r="I601" s="736"/>
      <c r="J601" s="737"/>
      <c r="K601" s="1297"/>
      <c r="L601" s="1273"/>
      <c r="M601" s="1276"/>
      <c r="N601" s="832"/>
      <c r="O601" s="871"/>
      <c r="P601" s="872"/>
      <c r="Q601" s="219"/>
      <c r="R601" s="220"/>
      <c r="S601" s="660"/>
      <c r="T601" s="226">
        <v>0</v>
      </c>
      <c r="U601" s="1305">
        <v>0</v>
      </c>
      <c r="V601" s="1375">
        <f t="shared" si="34"/>
        <v>0</v>
      </c>
      <c r="W601" s="220"/>
      <c r="X601" s="684"/>
      <c r="Y601" s="738"/>
      <c r="Z601" s="221"/>
      <c r="AA601" s="221"/>
      <c r="AB601" s="862"/>
      <c r="AC601" s="222"/>
      <c r="AD601" s="1288"/>
      <c r="AE601" s="1300"/>
      <c r="AF601" s="1290"/>
      <c r="AG601" s="1291"/>
      <c r="AH601" s="232"/>
      <c r="AI601" s="224"/>
      <c r="AJ601" s="368"/>
      <c r="AK601" s="225"/>
      <c r="AL601" s="226">
        <v>0</v>
      </c>
      <c r="AM601" s="1326">
        <v>0</v>
      </c>
      <c r="AN601" s="1376">
        <f t="shared" si="35"/>
        <v>0</v>
      </c>
      <c r="AO601" s="733"/>
      <c r="AP601" s="586"/>
      <c r="AQ601" s="1249"/>
      <c r="AR601" s="1427"/>
      <c r="AS601" s="1428"/>
      <c r="AT601" s="1429"/>
      <c r="AU601" s="227"/>
      <c r="AV601" s="1430"/>
      <c r="AW601" s="1431"/>
      <c r="AX601" s="1432"/>
      <c r="AY601" s="235"/>
      <c r="AZ601" s="236"/>
      <c r="BA601" s="230"/>
      <c r="BB601" s="231"/>
      <c r="BC601" s="659"/>
      <c r="BD601" s="230"/>
      <c r="BE601" s="231"/>
      <c r="BF601" s="573"/>
      <c r="BG601" s="651"/>
      <c r="BH601" s="573"/>
      <c r="BI601" s="651"/>
      <c r="BJ601" s="573"/>
      <c r="BK601" s="651"/>
      <c r="BL601" s="573"/>
      <c r="BM601" s="651"/>
      <c r="BN601" s="638"/>
      <c r="BO601" s="670"/>
      <c r="BP601" s="675"/>
      <c r="BQ601" s="675"/>
      <c r="BR601" s="675"/>
      <c r="BS601" s="675"/>
      <c r="BT601" s="675"/>
      <c r="BU601" s="676"/>
      <c r="BV601" s="1377">
        <f t="shared" si="36"/>
        <v>0</v>
      </c>
    </row>
    <row r="602" spans="3:74" s="1092" customFormat="1" ht="36" customHeight="1">
      <c r="C602" s="1091"/>
      <c r="D602" s="233"/>
      <c r="E602" s="216"/>
      <c r="F602" s="1331"/>
      <c r="G602" s="217"/>
      <c r="H602" s="218"/>
      <c r="I602" s="736"/>
      <c r="J602" s="737"/>
      <c r="K602" s="1297"/>
      <c r="L602" s="1273"/>
      <c r="M602" s="1276"/>
      <c r="N602" s="832"/>
      <c r="O602" s="871"/>
      <c r="P602" s="872"/>
      <c r="Q602" s="219"/>
      <c r="R602" s="220"/>
      <c r="S602" s="660"/>
      <c r="T602" s="226">
        <v>0</v>
      </c>
      <c r="U602" s="1305">
        <v>0</v>
      </c>
      <c r="V602" s="1375">
        <f t="shared" si="34"/>
        <v>0</v>
      </c>
      <c r="W602" s="220"/>
      <c r="X602" s="684"/>
      <c r="Y602" s="738"/>
      <c r="Z602" s="221"/>
      <c r="AA602" s="221"/>
      <c r="AB602" s="862"/>
      <c r="AC602" s="222"/>
      <c r="AD602" s="1288"/>
      <c r="AE602" s="1300"/>
      <c r="AF602" s="1290"/>
      <c r="AG602" s="1291"/>
      <c r="AH602" s="232"/>
      <c r="AI602" s="224"/>
      <c r="AJ602" s="368"/>
      <c r="AK602" s="225"/>
      <c r="AL602" s="226">
        <v>0</v>
      </c>
      <c r="AM602" s="1326">
        <v>0</v>
      </c>
      <c r="AN602" s="1376">
        <f t="shared" si="35"/>
        <v>0</v>
      </c>
      <c r="AO602" s="733"/>
      <c r="AP602" s="586"/>
      <c r="AQ602" s="1249"/>
      <c r="AR602" s="1427"/>
      <c r="AS602" s="1428"/>
      <c r="AT602" s="1429"/>
      <c r="AU602" s="227"/>
      <c r="AV602" s="1430"/>
      <c r="AW602" s="1431"/>
      <c r="AX602" s="1432"/>
      <c r="AY602" s="235"/>
      <c r="AZ602" s="236"/>
      <c r="BA602" s="230"/>
      <c r="BB602" s="231"/>
      <c r="BC602" s="659"/>
      <c r="BD602" s="230"/>
      <c r="BE602" s="231"/>
      <c r="BF602" s="573"/>
      <c r="BG602" s="651"/>
      <c r="BH602" s="573"/>
      <c r="BI602" s="651"/>
      <c r="BJ602" s="573"/>
      <c r="BK602" s="651"/>
      <c r="BL602" s="573"/>
      <c r="BM602" s="651"/>
      <c r="BN602" s="638"/>
      <c r="BO602" s="670"/>
      <c r="BP602" s="675"/>
      <c r="BQ602" s="675"/>
      <c r="BR602" s="675"/>
      <c r="BS602" s="675"/>
      <c r="BT602" s="675"/>
      <c r="BU602" s="676"/>
      <c r="BV602" s="1377">
        <f t="shared" si="36"/>
        <v>0</v>
      </c>
    </row>
    <row r="603" spans="3:74" s="1092" customFormat="1" ht="36" customHeight="1">
      <c r="C603" s="1091"/>
      <c r="D603" s="233"/>
      <c r="E603" s="216"/>
      <c r="F603" s="1331"/>
      <c r="G603" s="217"/>
      <c r="H603" s="218"/>
      <c r="I603" s="736"/>
      <c r="J603" s="737"/>
      <c r="K603" s="1297"/>
      <c r="L603" s="1273"/>
      <c r="M603" s="1276"/>
      <c r="N603" s="832"/>
      <c r="O603" s="871"/>
      <c r="P603" s="872"/>
      <c r="Q603" s="219"/>
      <c r="R603" s="220"/>
      <c r="S603" s="660"/>
      <c r="T603" s="226">
        <v>0</v>
      </c>
      <c r="U603" s="1305">
        <v>0</v>
      </c>
      <c r="V603" s="1375">
        <f t="shared" si="34"/>
        <v>0</v>
      </c>
      <c r="W603" s="220"/>
      <c r="X603" s="684"/>
      <c r="Y603" s="738"/>
      <c r="Z603" s="221"/>
      <c r="AA603" s="221"/>
      <c r="AB603" s="862"/>
      <c r="AC603" s="222"/>
      <c r="AD603" s="1288"/>
      <c r="AE603" s="1300"/>
      <c r="AF603" s="1290"/>
      <c r="AG603" s="1291"/>
      <c r="AH603" s="232"/>
      <c r="AI603" s="224"/>
      <c r="AJ603" s="368"/>
      <c r="AK603" s="225"/>
      <c r="AL603" s="226">
        <v>0</v>
      </c>
      <c r="AM603" s="1326">
        <v>0</v>
      </c>
      <c r="AN603" s="1376">
        <f t="shared" si="35"/>
        <v>0</v>
      </c>
      <c r="AO603" s="733"/>
      <c r="AP603" s="586"/>
      <c r="AQ603" s="1249"/>
      <c r="AR603" s="1427"/>
      <c r="AS603" s="1428"/>
      <c r="AT603" s="1429"/>
      <c r="AU603" s="227"/>
      <c r="AV603" s="1430"/>
      <c r="AW603" s="1431"/>
      <c r="AX603" s="1432"/>
      <c r="AY603" s="235"/>
      <c r="AZ603" s="236"/>
      <c r="BA603" s="230"/>
      <c r="BB603" s="231"/>
      <c r="BC603" s="659"/>
      <c r="BD603" s="230"/>
      <c r="BE603" s="231"/>
      <c r="BF603" s="573"/>
      <c r="BG603" s="651"/>
      <c r="BH603" s="573"/>
      <c r="BI603" s="651"/>
      <c r="BJ603" s="573"/>
      <c r="BK603" s="651"/>
      <c r="BL603" s="573"/>
      <c r="BM603" s="651"/>
      <c r="BN603" s="638"/>
      <c r="BO603" s="670"/>
      <c r="BP603" s="675"/>
      <c r="BQ603" s="675"/>
      <c r="BR603" s="675"/>
      <c r="BS603" s="675"/>
      <c r="BT603" s="675"/>
      <c r="BU603" s="676"/>
      <c r="BV603" s="1377">
        <f t="shared" si="36"/>
        <v>0</v>
      </c>
    </row>
    <row r="604" spans="3:74" s="1092" customFormat="1" ht="36" customHeight="1">
      <c r="C604" s="1091"/>
      <c r="D604" s="233"/>
      <c r="E604" s="216"/>
      <c r="F604" s="1331"/>
      <c r="G604" s="217"/>
      <c r="H604" s="218"/>
      <c r="I604" s="736"/>
      <c r="J604" s="737"/>
      <c r="K604" s="1297"/>
      <c r="L604" s="1273"/>
      <c r="M604" s="1276"/>
      <c r="N604" s="832"/>
      <c r="O604" s="871"/>
      <c r="P604" s="872"/>
      <c r="Q604" s="219"/>
      <c r="R604" s="220"/>
      <c r="S604" s="660"/>
      <c r="T604" s="226">
        <v>0</v>
      </c>
      <c r="U604" s="1305">
        <v>0</v>
      </c>
      <c r="V604" s="1375">
        <f t="shared" si="34"/>
        <v>0</v>
      </c>
      <c r="W604" s="220"/>
      <c r="X604" s="684"/>
      <c r="Y604" s="738"/>
      <c r="Z604" s="221"/>
      <c r="AA604" s="221"/>
      <c r="AB604" s="862"/>
      <c r="AC604" s="222"/>
      <c r="AD604" s="1288"/>
      <c r="AE604" s="1300"/>
      <c r="AF604" s="1290"/>
      <c r="AG604" s="1291"/>
      <c r="AH604" s="232"/>
      <c r="AI604" s="224"/>
      <c r="AJ604" s="368"/>
      <c r="AK604" s="225"/>
      <c r="AL604" s="226">
        <v>0</v>
      </c>
      <c r="AM604" s="1326">
        <v>0</v>
      </c>
      <c r="AN604" s="1376">
        <f t="shared" si="35"/>
        <v>0</v>
      </c>
      <c r="AO604" s="733"/>
      <c r="AP604" s="586"/>
      <c r="AQ604" s="1249"/>
      <c r="AR604" s="1427"/>
      <c r="AS604" s="1428"/>
      <c r="AT604" s="1429"/>
      <c r="AU604" s="227"/>
      <c r="AV604" s="1430"/>
      <c r="AW604" s="1431"/>
      <c r="AX604" s="1432"/>
      <c r="AY604" s="235"/>
      <c r="AZ604" s="236"/>
      <c r="BA604" s="230"/>
      <c r="BB604" s="231"/>
      <c r="BC604" s="659"/>
      <c r="BD604" s="230"/>
      <c r="BE604" s="231"/>
      <c r="BF604" s="573"/>
      <c r="BG604" s="651"/>
      <c r="BH604" s="573"/>
      <c r="BI604" s="651"/>
      <c r="BJ604" s="573"/>
      <c r="BK604" s="651"/>
      <c r="BL604" s="573"/>
      <c r="BM604" s="651"/>
      <c r="BN604" s="638"/>
      <c r="BO604" s="670"/>
      <c r="BP604" s="675"/>
      <c r="BQ604" s="675"/>
      <c r="BR604" s="675"/>
      <c r="BS604" s="675"/>
      <c r="BT604" s="675"/>
      <c r="BU604" s="676"/>
      <c r="BV604" s="1377">
        <f t="shared" si="36"/>
        <v>0</v>
      </c>
    </row>
    <row r="605" spans="3:74" s="1092" customFormat="1" ht="36" customHeight="1">
      <c r="C605" s="1091"/>
      <c r="D605" s="233"/>
      <c r="E605" s="216"/>
      <c r="F605" s="1331"/>
      <c r="G605" s="217"/>
      <c r="H605" s="218"/>
      <c r="I605" s="736"/>
      <c r="J605" s="737"/>
      <c r="K605" s="1297"/>
      <c r="L605" s="1273"/>
      <c r="M605" s="1276"/>
      <c r="N605" s="832"/>
      <c r="O605" s="871"/>
      <c r="P605" s="872"/>
      <c r="Q605" s="219"/>
      <c r="R605" s="220"/>
      <c r="S605" s="660"/>
      <c r="T605" s="226">
        <v>0</v>
      </c>
      <c r="U605" s="1305">
        <v>0</v>
      </c>
      <c r="V605" s="1375">
        <f t="shared" si="34"/>
        <v>0</v>
      </c>
      <c r="W605" s="220"/>
      <c r="X605" s="684"/>
      <c r="Y605" s="738"/>
      <c r="Z605" s="221"/>
      <c r="AA605" s="221"/>
      <c r="AB605" s="862"/>
      <c r="AC605" s="222"/>
      <c r="AD605" s="1288"/>
      <c r="AE605" s="1300"/>
      <c r="AF605" s="1290"/>
      <c r="AG605" s="1291"/>
      <c r="AH605" s="232"/>
      <c r="AI605" s="224"/>
      <c r="AJ605" s="368"/>
      <c r="AK605" s="225"/>
      <c r="AL605" s="226">
        <v>0</v>
      </c>
      <c r="AM605" s="1326">
        <v>0</v>
      </c>
      <c r="AN605" s="1376">
        <f t="shared" si="35"/>
        <v>0</v>
      </c>
      <c r="AO605" s="733"/>
      <c r="AP605" s="586"/>
      <c r="AQ605" s="1249"/>
      <c r="AR605" s="1427"/>
      <c r="AS605" s="1428"/>
      <c r="AT605" s="1429"/>
      <c r="AU605" s="227"/>
      <c r="AV605" s="1430"/>
      <c r="AW605" s="1431"/>
      <c r="AX605" s="1432"/>
      <c r="AY605" s="235"/>
      <c r="AZ605" s="236"/>
      <c r="BA605" s="230"/>
      <c r="BB605" s="231"/>
      <c r="BC605" s="659"/>
      <c r="BD605" s="230"/>
      <c r="BE605" s="231"/>
      <c r="BF605" s="573"/>
      <c r="BG605" s="651"/>
      <c r="BH605" s="573"/>
      <c r="BI605" s="651"/>
      <c r="BJ605" s="573"/>
      <c r="BK605" s="651"/>
      <c r="BL605" s="573"/>
      <c r="BM605" s="651"/>
      <c r="BN605" s="638"/>
      <c r="BO605" s="670"/>
      <c r="BP605" s="675"/>
      <c r="BQ605" s="675"/>
      <c r="BR605" s="675"/>
      <c r="BS605" s="675"/>
      <c r="BT605" s="675"/>
      <c r="BU605" s="676"/>
      <c r="BV605" s="1377">
        <f t="shared" si="36"/>
        <v>0</v>
      </c>
    </row>
    <row r="606" spans="3:74" s="1092" customFormat="1" ht="36" customHeight="1">
      <c r="C606" s="1091"/>
      <c r="D606" s="233"/>
      <c r="E606" s="216"/>
      <c r="F606" s="1331"/>
      <c r="G606" s="217"/>
      <c r="H606" s="218"/>
      <c r="I606" s="736"/>
      <c r="J606" s="737"/>
      <c r="K606" s="1297"/>
      <c r="L606" s="1273"/>
      <c r="M606" s="1276"/>
      <c r="N606" s="832"/>
      <c r="O606" s="871"/>
      <c r="P606" s="872"/>
      <c r="Q606" s="219"/>
      <c r="R606" s="220"/>
      <c r="S606" s="660"/>
      <c r="T606" s="226">
        <v>0</v>
      </c>
      <c r="U606" s="1305">
        <v>0</v>
      </c>
      <c r="V606" s="1375">
        <f t="shared" si="34"/>
        <v>0</v>
      </c>
      <c r="W606" s="220"/>
      <c r="X606" s="684"/>
      <c r="Y606" s="738"/>
      <c r="Z606" s="221"/>
      <c r="AA606" s="221"/>
      <c r="AB606" s="862"/>
      <c r="AC606" s="222"/>
      <c r="AD606" s="1288"/>
      <c r="AE606" s="1300"/>
      <c r="AF606" s="1290"/>
      <c r="AG606" s="1291"/>
      <c r="AH606" s="232"/>
      <c r="AI606" s="224"/>
      <c r="AJ606" s="368"/>
      <c r="AK606" s="225"/>
      <c r="AL606" s="226">
        <v>0</v>
      </c>
      <c r="AM606" s="1326">
        <v>0</v>
      </c>
      <c r="AN606" s="1376">
        <f t="shared" si="35"/>
        <v>0</v>
      </c>
      <c r="AO606" s="733"/>
      <c r="AP606" s="586"/>
      <c r="AQ606" s="1249"/>
      <c r="AR606" s="1427"/>
      <c r="AS606" s="1428"/>
      <c r="AT606" s="1429"/>
      <c r="AU606" s="227"/>
      <c r="AV606" s="1430"/>
      <c r="AW606" s="1431"/>
      <c r="AX606" s="1432"/>
      <c r="AY606" s="235"/>
      <c r="AZ606" s="236"/>
      <c r="BA606" s="230"/>
      <c r="BB606" s="231"/>
      <c r="BC606" s="659"/>
      <c r="BD606" s="230"/>
      <c r="BE606" s="231"/>
      <c r="BF606" s="573"/>
      <c r="BG606" s="651"/>
      <c r="BH606" s="573"/>
      <c r="BI606" s="651"/>
      <c r="BJ606" s="573"/>
      <c r="BK606" s="651"/>
      <c r="BL606" s="573"/>
      <c r="BM606" s="651"/>
      <c r="BN606" s="638"/>
      <c r="BO606" s="670"/>
      <c r="BP606" s="675"/>
      <c r="BQ606" s="675"/>
      <c r="BR606" s="675"/>
      <c r="BS606" s="675"/>
      <c r="BT606" s="675"/>
      <c r="BU606" s="676"/>
      <c r="BV606" s="1377">
        <f t="shared" si="36"/>
        <v>0</v>
      </c>
    </row>
    <row r="607" spans="3:74" s="1092" customFormat="1" ht="36" customHeight="1">
      <c r="C607" s="1091"/>
      <c r="D607" s="233"/>
      <c r="E607" s="216"/>
      <c r="F607" s="1331"/>
      <c r="G607" s="217"/>
      <c r="H607" s="218"/>
      <c r="I607" s="736"/>
      <c r="J607" s="737"/>
      <c r="K607" s="1297"/>
      <c r="L607" s="1273"/>
      <c r="M607" s="1276"/>
      <c r="N607" s="832"/>
      <c r="O607" s="871"/>
      <c r="P607" s="872"/>
      <c r="Q607" s="219"/>
      <c r="R607" s="220"/>
      <c r="S607" s="660"/>
      <c r="T607" s="226">
        <v>0</v>
      </c>
      <c r="U607" s="1305">
        <v>0</v>
      </c>
      <c r="V607" s="1375">
        <f t="shared" si="34"/>
        <v>0</v>
      </c>
      <c r="W607" s="220"/>
      <c r="X607" s="684"/>
      <c r="Y607" s="738"/>
      <c r="Z607" s="221"/>
      <c r="AA607" s="221"/>
      <c r="AB607" s="862"/>
      <c r="AC607" s="222"/>
      <c r="AD607" s="1288"/>
      <c r="AE607" s="1300"/>
      <c r="AF607" s="1290"/>
      <c r="AG607" s="1291"/>
      <c r="AH607" s="232"/>
      <c r="AI607" s="224"/>
      <c r="AJ607" s="368"/>
      <c r="AK607" s="225"/>
      <c r="AL607" s="226">
        <v>0</v>
      </c>
      <c r="AM607" s="1326">
        <v>0</v>
      </c>
      <c r="AN607" s="1376">
        <f t="shared" si="35"/>
        <v>0</v>
      </c>
      <c r="AO607" s="733"/>
      <c r="AP607" s="586"/>
      <c r="AQ607" s="1249"/>
      <c r="AR607" s="1427"/>
      <c r="AS607" s="1428"/>
      <c r="AT607" s="1429"/>
      <c r="AU607" s="227"/>
      <c r="AV607" s="1430"/>
      <c r="AW607" s="1431"/>
      <c r="AX607" s="1432"/>
      <c r="AY607" s="235"/>
      <c r="AZ607" s="236"/>
      <c r="BA607" s="230"/>
      <c r="BB607" s="231"/>
      <c r="BC607" s="659"/>
      <c r="BD607" s="230"/>
      <c r="BE607" s="231"/>
      <c r="BF607" s="573"/>
      <c r="BG607" s="651"/>
      <c r="BH607" s="573"/>
      <c r="BI607" s="651"/>
      <c r="BJ607" s="573"/>
      <c r="BK607" s="651"/>
      <c r="BL607" s="573"/>
      <c r="BM607" s="651"/>
      <c r="BN607" s="638"/>
      <c r="BO607" s="670"/>
      <c r="BP607" s="675"/>
      <c r="BQ607" s="675"/>
      <c r="BR607" s="675"/>
      <c r="BS607" s="675"/>
      <c r="BT607" s="675"/>
      <c r="BU607" s="676"/>
      <c r="BV607" s="1377">
        <f t="shared" si="36"/>
        <v>0</v>
      </c>
    </row>
    <row r="608" spans="3:74" s="1092" customFormat="1" ht="36" customHeight="1">
      <c r="C608" s="1091"/>
      <c r="D608" s="233"/>
      <c r="E608" s="216"/>
      <c r="F608" s="1331"/>
      <c r="G608" s="217"/>
      <c r="H608" s="218"/>
      <c r="I608" s="736"/>
      <c r="J608" s="737"/>
      <c r="K608" s="1297"/>
      <c r="L608" s="1273"/>
      <c r="M608" s="1276"/>
      <c r="N608" s="832"/>
      <c r="O608" s="871"/>
      <c r="P608" s="872"/>
      <c r="Q608" s="219"/>
      <c r="R608" s="220"/>
      <c r="S608" s="660"/>
      <c r="T608" s="226">
        <v>0</v>
      </c>
      <c r="U608" s="1305">
        <v>0</v>
      </c>
      <c r="V608" s="1375">
        <f t="shared" si="34"/>
        <v>0</v>
      </c>
      <c r="W608" s="220"/>
      <c r="X608" s="684"/>
      <c r="Y608" s="738"/>
      <c r="Z608" s="221"/>
      <c r="AA608" s="221"/>
      <c r="AB608" s="862"/>
      <c r="AC608" s="222"/>
      <c r="AD608" s="1288"/>
      <c r="AE608" s="1300"/>
      <c r="AF608" s="1290"/>
      <c r="AG608" s="1291"/>
      <c r="AH608" s="232"/>
      <c r="AI608" s="224"/>
      <c r="AJ608" s="368"/>
      <c r="AK608" s="225"/>
      <c r="AL608" s="226">
        <v>0</v>
      </c>
      <c r="AM608" s="1326">
        <v>0</v>
      </c>
      <c r="AN608" s="1376">
        <f t="shared" si="35"/>
        <v>0</v>
      </c>
      <c r="AO608" s="733"/>
      <c r="AP608" s="586"/>
      <c r="AQ608" s="1249"/>
      <c r="AR608" s="1427"/>
      <c r="AS608" s="1428"/>
      <c r="AT608" s="1429"/>
      <c r="AU608" s="227"/>
      <c r="AV608" s="1430"/>
      <c r="AW608" s="1431"/>
      <c r="AX608" s="1432"/>
      <c r="AY608" s="235"/>
      <c r="AZ608" s="236"/>
      <c r="BA608" s="230"/>
      <c r="BB608" s="231"/>
      <c r="BC608" s="659"/>
      <c r="BD608" s="230"/>
      <c r="BE608" s="231"/>
      <c r="BF608" s="573"/>
      <c r="BG608" s="651"/>
      <c r="BH608" s="573"/>
      <c r="BI608" s="651"/>
      <c r="BJ608" s="573"/>
      <c r="BK608" s="651"/>
      <c r="BL608" s="573"/>
      <c r="BM608" s="651"/>
      <c r="BN608" s="638"/>
      <c r="BO608" s="670"/>
      <c r="BP608" s="675"/>
      <c r="BQ608" s="675"/>
      <c r="BR608" s="675"/>
      <c r="BS608" s="675"/>
      <c r="BT608" s="675"/>
      <c r="BU608" s="676"/>
      <c r="BV608" s="1377">
        <f t="shared" si="36"/>
        <v>0</v>
      </c>
    </row>
    <row r="609" spans="3:74" s="1092" customFormat="1" ht="36" customHeight="1">
      <c r="C609" s="1091"/>
      <c r="D609" s="233"/>
      <c r="E609" s="216"/>
      <c r="F609" s="1331"/>
      <c r="G609" s="217"/>
      <c r="H609" s="218"/>
      <c r="I609" s="736"/>
      <c r="J609" s="737"/>
      <c r="K609" s="1297"/>
      <c r="L609" s="1273"/>
      <c r="M609" s="1276"/>
      <c r="N609" s="832"/>
      <c r="O609" s="871"/>
      <c r="P609" s="872"/>
      <c r="Q609" s="219"/>
      <c r="R609" s="220"/>
      <c r="S609" s="660"/>
      <c r="T609" s="226">
        <v>0</v>
      </c>
      <c r="U609" s="1305">
        <v>0</v>
      </c>
      <c r="V609" s="1375">
        <f t="shared" si="34"/>
        <v>0</v>
      </c>
      <c r="W609" s="220"/>
      <c r="X609" s="684"/>
      <c r="Y609" s="738"/>
      <c r="Z609" s="221"/>
      <c r="AA609" s="221"/>
      <c r="AB609" s="862"/>
      <c r="AC609" s="222"/>
      <c r="AD609" s="1288"/>
      <c r="AE609" s="1300"/>
      <c r="AF609" s="1290"/>
      <c r="AG609" s="1291"/>
      <c r="AH609" s="232"/>
      <c r="AI609" s="224"/>
      <c r="AJ609" s="368"/>
      <c r="AK609" s="225"/>
      <c r="AL609" s="226">
        <v>0</v>
      </c>
      <c r="AM609" s="1326">
        <v>0</v>
      </c>
      <c r="AN609" s="1376">
        <f t="shared" si="35"/>
        <v>0</v>
      </c>
      <c r="AO609" s="733"/>
      <c r="AP609" s="586"/>
      <c r="AQ609" s="1249"/>
      <c r="AR609" s="1427"/>
      <c r="AS609" s="1428"/>
      <c r="AT609" s="1429"/>
      <c r="AU609" s="227"/>
      <c r="AV609" s="1430"/>
      <c r="AW609" s="1431"/>
      <c r="AX609" s="1432"/>
      <c r="AY609" s="235"/>
      <c r="AZ609" s="236"/>
      <c r="BA609" s="230"/>
      <c r="BB609" s="231"/>
      <c r="BC609" s="659"/>
      <c r="BD609" s="230"/>
      <c r="BE609" s="231"/>
      <c r="BF609" s="573"/>
      <c r="BG609" s="651"/>
      <c r="BH609" s="573"/>
      <c r="BI609" s="651"/>
      <c r="BJ609" s="573"/>
      <c r="BK609" s="651"/>
      <c r="BL609" s="573"/>
      <c r="BM609" s="651"/>
      <c r="BN609" s="638"/>
      <c r="BO609" s="670"/>
      <c r="BP609" s="675"/>
      <c r="BQ609" s="675"/>
      <c r="BR609" s="675"/>
      <c r="BS609" s="675"/>
      <c r="BT609" s="675"/>
      <c r="BU609" s="676"/>
      <c r="BV609" s="1377">
        <f t="shared" si="36"/>
        <v>0</v>
      </c>
    </row>
    <row r="610" spans="3:74" s="1092" customFormat="1" ht="36" customHeight="1">
      <c r="C610" s="1091"/>
      <c r="D610" s="233"/>
      <c r="E610" s="216"/>
      <c r="F610" s="1331"/>
      <c r="G610" s="217"/>
      <c r="H610" s="218"/>
      <c r="I610" s="736"/>
      <c r="J610" s="737"/>
      <c r="K610" s="1297"/>
      <c r="L610" s="1273"/>
      <c r="M610" s="1276"/>
      <c r="N610" s="832"/>
      <c r="O610" s="871"/>
      <c r="P610" s="872"/>
      <c r="Q610" s="219"/>
      <c r="R610" s="220"/>
      <c r="S610" s="660"/>
      <c r="T610" s="226">
        <v>0</v>
      </c>
      <c r="U610" s="1305">
        <v>0</v>
      </c>
      <c r="V610" s="1375">
        <f t="shared" si="34"/>
        <v>0</v>
      </c>
      <c r="W610" s="220"/>
      <c r="X610" s="684"/>
      <c r="Y610" s="738"/>
      <c r="Z610" s="221"/>
      <c r="AA610" s="221"/>
      <c r="AB610" s="862"/>
      <c r="AC610" s="222"/>
      <c r="AD610" s="1288"/>
      <c r="AE610" s="1300"/>
      <c r="AF610" s="1290"/>
      <c r="AG610" s="1291"/>
      <c r="AH610" s="232"/>
      <c r="AI610" s="224"/>
      <c r="AJ610" s="368"/>
      <c r="AK610" s="225"/>
      <c r="AL610" s="226">
        <v>0</v>
      </c>
      <c r="AM610" s="1326">
        <v>0</v>
      </c>
      <c r="AN610" s="1376">
        <f t="shared" si="35"/>
        <v>0</v>
      </c>
      <c r="AO610" s="733"/>
      <c r="AP610" s="586"/>
      <c r="AQ610" s="1249"/>
      <c r="AR610" s="1427"/>
      <c r="AS610" s="1428"/>
      <c r="AT610" s="1429"/>
      <c r="AU610" s="227"/>
      <c r="AV610" s="1430"/>
      <c r="AW610" s="1431"/>
      <c r="AX610" s="1432"/>
      <c r="AY610" s="235"/>
      <c r="AZ610" s="236"/>
      <c r="BA610" s="230"/>
      <c r="BB610" s="231"/>
      <c r="BC610" s="659"/>
      <c r="BD610" s="230"/>
      <c r="BE610" s="231"/>
      <c r="BF610" s="573"/>
      <c r="BG610" s="651"/>
      <c r="BH610" s="573"/>
      <c r="BI610" s="651"/>
      <c r="BJ610" s="573"/>
      <c r="BK610" s="651"/>
      <c r="BL610" s="573"/>
      <c r="BM610" s="651"/>
      <c r="BN610" s="638"/>
      <c r="BO610" s="670"/>
      <c r="BP610" s="675"/>
      <c r="BQ610" s="675"/>
      <c r="BR610" s="675"/>
      <c r="BS610" s="675"/>
      <c r="BT610" s="675"/>
      <c r="BU610" s="676"/>
      <c r="BV610" s="1377">
        <f t="shared" si="36"/>
        <v>0</v>
      </c>
    </row>
    <row r="611" spans="3:74" s="1092" customFormat="1" ht="36" customHeight="1">
      <c r="C611" s="1091"/>
      <c r="D611" s="233"/>
      <c r="E611" s="216"/>
      <c r="F611" s="1331"/>
      <c r="G611" s="217"/>
      <c r="H611" s="218"/>
      <c r="I611" s="736"/>
      <c r="J611" s="737"/>
      <c r="K611" s="1297"/>
      <c r="L611" s="1273"/>
      <c r="M611" s="1276"/>
      <c r="N611" s="832"/>
      <c r="O611" s="871"/>
      <c r="P611" s="872"/>
      <c r="Q611" s="219"/>
      <c r="R611" s="220"/>
      <c r="S611" s="660"/>
      <c r="T611" s="226">
        <v>0</v>
      </c>
      <c r="U611" s="1305">
        <v>0</v>
      </c>
      <c r="V611" s="1375">
        <f t="shared" si="34"/>
        <v>0</v>
      </c>
      <c r="W611" s="220"/>
      <c r="X611" s="684"/>
      <c r="Y611" s="738"/>
      <c r="Z611" s="221"/>
      <c r="AA611" s="221"/>
      <c r="AB611" s="862"/>
      <c r="AC611" s="222"/>
      <c r="AD611" s="1288"/>
      <c r="AE611" s="1300"/>
      <c r="AF611" s="1290"/>
      <c r="AG611" s="1291"/>
      <c r="AH611" s="232"/>
      <c r="AI611" s="224"/>
      <c r="AJ611" s="368"/>
      <c r="AK611" s="225"/>
      <c r="AL611" s="226">
        <v>0</v>
      </c>
      <c r="AM611" s="1326">
        <v>0</v>
      </c>
      <c r="AN611" s="1376">
        <f t="shared" si="35"/>
        <v>0</v>
      </c>
      <c r="AO611" s="733"/>
      <c r="AP611" s="586"/>
      <c r="AQ611" s="1249"/>
      <c r="AR611" s="1427"/>
      <c r="AS611" s="1428"/>
      <c r="AT611" s="1429"/>
      <c r="AU611" s="227"/>
      <c r="AV611" s="1430"/>
      <c r="AW611" s="1431"/>
      <c r="AX611" s="1432"/>
      <c r="AY611" s="235"/>
      <c r="AZ611" s="236"/>
      <c r="BA611" s="230"/>
      <c r="BB611" s="231"/>
      <c r="BC611" s="659"/>
      <c r="BD611" s="230"/>
      <c r="BE611" s="231"/>
      <c r="BF611" s="573"/>
      <c r="BG611" s="651"/>
      <c r="BH611" s="573"/>
      <c r="BI611" s="651"/>
      <c r="BJ611" s="573"/>
      <c r="BK611" s="651"/>
      <c r="BL611" s="573"/>
      <c r="BM611" s="651"/>
      <c r="BN611" s="638"/>
      <c r="BO611" s="670"/>
      <c r="BP611" s="675"/>
      <c r="BQ611" s="675"/>
      <c r="BR611" s="675"/>
      <c r="BS611" s="675"/>
      <c r="BT611" s="675"/>
      <c r="BU611" s="676"/>
      <c r="BV611" s="1377">
        <f t="shared" si="36"/>
        <v>0</v>
      </c>
    </row>
    <row r="612" spans="3:74" s="1092" customFormat="1" ht="36" customHeight="1">
      <c r="C612" s="1091"/>
      <c r="D612" s="233"/>
      <c r="E612" s="216"/>
      <c r="F612" s="1331"/>
      <c r="G612" s="217"/>
      <c r="H612" s="218"/>
      <c r="I612" s="736"/>
      <c r="J612" s="737"/>
      <c r="K612" s="1297"/>
      <c r="L612" s="1273"/>
      <c r="M612" s="1276"/>
      <c r="N612" s="832"/>
      <c r="O612" s="871"/>
      <c r="P612" s="872"/>
      <c r="Q612" s="219"/>
      <c r="R612" s="220"/>
      <c r="S612" s="660"/>
      <c r="T612" s="226">
        <v>0</v>
      </c>
      <c r="U612" s="1305">
        <v>0</v>
      </c>
      <c r="V612" s="1375">
        <f t="shared" si="34"/>
        <v>0</v>
      </c>
      <c r="W612" s="220"/>
      <c r="X612" s="684"/>
      <c r="Y612" s="738"/>
      <c r="Z612" s="221"/>
      <c r="AA612" s="221"/>
      <c r="AB612" s="862"/>
      <c r="AC612" s="222"/>
      <c r="AD612" s="1288"/>
      <c r="AE612" s="1300"/>
      <c r="AF612" s="1290"/>
      <c r="AG612" s="1291"/>
      <c r="AH612" s="232"/>
      <c r="AI612" s="224"/>
      <c r="AJ612" s="368"/>
      <c r="AK612" s="225"/>
      <c r="AL612" s="226">
        <v>0</v>
      </c>
      <c r="AM612" s="1326">
        <v>0</v>
      </c>
      <c r="AN612" s="1376">
        <f t="shared" si="35"/>
        <v>0</v>
      </c>
      <c r="AO612" s="733"/>
      <c r="AP612" s="586"/>
      <c r="AQ612" s="1249"/>
      <c r="AR612" s="1427"/>
      <c r="AS612" s="1428"/>
      <c r="AT612" s="1429"/>
      <c r="AU612" s="227"/>
      <c r="AV612" s="1430"/>
      <c r="AW612" s="1431"/>
      <c r="AX612" s="1432"/>
      <c r="AY612" s="235"/>
      <c r="AZ612" s="236"/>
      <c r="BA612" s="230"/>
      <c r="BB612" s="231"/>
      <c r="BC612" s="659"/>
      <c r="BD612" s="230"/>
      <c r="BE612" s="231"/>
      <c r="BF612" s="573"/>
      <c r="BG612" s="651"/>
      <c r="BH612" s="573"/>
      <c r="BI612" s="651"/>
      <c r="BJ612" s="573"/>
      <c r="BK612" s="651"/>
      <c r="BL612" s="573"/>
      <c r="BM612" s="651"/>
      <c r="BN612" s="638"/>
      <c r="BO612" s="670"/>
      <c r="BP612" s="675"/>
      <c r="BQ612" s="675"/>
      <c r="BR612" s="675"/>
      <c r="BS612" s="675"/>
      <c r="BT612" s="675"/>
      <c r="BU612" s="676"/>
      <c r="BV612" s="1377">
        <f t="shared" si="36"/>
        <v>0</v>
      </c>
    </row>
    <row r="613" spans="3:74" s="1092" customFormat="1" ht="36" customHeight="1">
      <c r="C613" s="1091"/>
      <c r="D613" s="233"/>
      <c r="E613" s="216"/>
      <c r="F613" s="1331"/>
      <c r="G613" s="217"/>
      <c r="H613" s="218"/>
      <c r="I613" s="736"/>
      <c r="J613" s="737"/>
      <c r="K613" s="1297"/>
      <c r="L613" s="1273"/>
      <c r="M613" s="1276"/>
      <c r="N613" s="832"/>
      <c r="O613" s="871"/>
      <c r="P613" s="872"/>
      <c r="Q613" s="219"/>
      <c r="R613" s="220"/>
      <c r="S613" s="660"/>
      <c r="T613" s="226">
        <v>0</v>
      </c>
      <c r="U613" s="1305">
        <v>0</v>
      </c>
      <c r="V613" s="1375">
        <f t="shared" si="34"/>
        <v>0</v>
      </c>
      <c r="W613" s="220"/>
      <c r="X613" s="684"/>
      <c r="Y613" s="738"/>
      <c r="Z613" s="221"/>
      <c r="AA613" s="221"/>
      <c r="AB613" s="862"/>
      <c r="AC613" s="222"/>
      <c r="AD613" s="1288"/>
      <c r="AE613" s="1300"/>
      <c r="AF613" s="1290"/>
      <c r="AG613" s="1291"/>
      <c r="AH613" s="232"/>
      <c r="AI613" s="224"/>
      <c r="AJ613" s="368"/>
      <c r="AK613" s="225"/>
      <c r="AL613" s="226">
        <v>0</v>
      </c>
      <c r="AM613" s="1326">
        <v>0</v>
      </c>
      <c r="AN613" s="1376">
        <f t="shared" si="35"/>
        <v>0</v>
      </c>
      <c r="AO613" s="733"/>
      <c r="AP613" s="586"/>
      <c r="AQ613" s="1249"/>
      <c r="AR613" s="1427"/>
      <c r="AS613" s="1428"/>
      <c r="AT613" s="1429"/>
      <c r="AU613" s="227"/>
      <c r="AV613" s="1430"/>
      <c r="AW613" s="1431"/>
      <c r="AX613" s="1432"/>
      <c r="AY613" s="235"/>
      <c r="AZ613" s="236"/>
      <c r="BA613" s="230"/>
      <c r="BB613" s="231"/>
      <c r="BC613" s="659"/>
      <c r="BD613" s="230"/>
      <c r="BE613" s="231"/>
      <c r="BF613" s="573"/>
      <c r="BG613" s="651"/>
      <c r="BH613" s="573"/>
      <c r="BI613" s="651"/>
      <c r="BJ613" s="573"/>
      <c r="BK613" s="651"/>
      <c r="BL613" s="573"/>
      <c r="BM613" s="651"/>
      <c r="BN613" s="638"/>
      <c r="BO613" s="670"/>
      <c r="BP613" s="675"/>
      <c r="BQ613" s="675"/>
      <c r="BR613" s="675"/>
      <c r="BS613" s="675"/>
      <c r="BT613" s="675"/>
      <c r="BU613" s="676"/>
      <c r="BV613" s="1377">
        <f t="shared" si="36"/>
        <v>0</v>
      </c>
    </row>
    <row r="614" spans="3:74" s="1092" customFormat="1" ht="36" customHeight="1">
      <c r="C614" s="1091"/>
      <c r="D614" s="233"/>
      <c r="E614" s="216"/>
      <c r="F614" s="1331"/>
      <c r="G614" s="217"/>
      <c r="H614" s="218"/>
      <c r="I614" s="736"/>
      <c r="J614" s="737"/>
      <c r="K614" s="1297"/>
      <c r="L614" s="1273"/>
      <c r="M614" s="1276"/>
      <c r="N614" s="832"/>
      <c r="O614" s="871"/>
      <c r="P614" s="872"/>
      <c r="Q614" s="219"/>
      <c r="R614" s="220"/>
      <c r="S614" s="660"/>
      <c r="T614" s="226">
        <v>0</v>
      </c>
      <c r="U614" s="1305">
        <v>0</v>
      </c>
      <c r="V614" s="1375">
        <f t="shared" si="34"/>
        <v>0</v>
      </c>
      <c r="W614" s="220"/>
      <c r="X614" s="684"/>
      <c r="Y614" s="738"/>
      <c r="Z614" s="221"/>
      <c r="AA614" s="221"/>
      <c r="AB614" s="862"/>
      <c r="AC614" s="222"/>
      <c r="AD614" s="1288"/>
      <c r="AE614" s="1300"/>
      <c r="AF614" s="1290"/>
      <c r="AG614" s="1291"/>
      <c r="AH614" s="232"/>
      <c r="AI614" s="224"/>
      <c r="AJ614" s="368"/>
      <c r="AK614" s="225"/>
      <c r="AL614" s="226">
        <v>0</v>
      </c>
      <c r="AM614" s="1326">
        <v>0</v>
      </c>
      <c r="AN614" s="1376">
        <f t="shared" si="35"/>
        <v>0</v>
      </c>
      <c r="AO614" s="733"/>
      <c r="AP614" s="586"/>
      <c r="AQ614" s="1249"/>
      <c r="AR614" s="1427"/>
      <c r="AS614" s="1428"/>
      <c r="AT614" s="1429"/>
      <c r="AU614" s="227"/>
      <c r="AV614" s="1430"/>
      <c r="AW614" s="1431"/>
      <c r="AX614" s="1432"/>
      <c r="AY614" s="235"/>
      <c r="AZ614" s="236"/>
      <c r="BA614" s="230"/>
      <c r="BB614" s="231"/>
      <c r="BC614" s="659"/>
      <c r="BD614" s="230"/>
      <c r="BE614" s="231"/>
      <c r="BF614" s="573"/>
      <c r="BG614" s="651"/>
      <c r="BH614" s="573"/>
      <c r="BI614" s="651"/>
      <c r="BJ614" s="573"/>
      <c r="BK614" s="651"/>
      <c r="BL614" s="573"/>
      <c r="BM614" s="651"/>
      <c r="BN614" s="638"/>
      <c r="BO614" s="670"/>
      <c r="BP614" s="675"/>
      <c r="BQ614" s="675"/>
      <c r="BR614" s="675"/>
      <c r="BS614" s="675"/>
      <c r="BT614" s="675"/>
      <c r="BU614" s="676"/>
      <c r="BV614" s="1377">
        <f t="shared" si="36"/>
        <v>0</v>
      </c>
    </row>
    <row r="615" spans="3:74" s="1092" customFormat="1" ht="36" customHeight="1">
      <c r="C615" s="1091"/>
      <c r="D615" s="233"/>
      <c r="E615" s="216"/>
      <c r="F615" s="1331"/>
      <c r="G615" s="217"/>
      <c r="H615" s="218"/>
      <c r="I615" s="736"/>
      <c r="J615" s="737"/>
      <c r="K615" s="1297"/>
      <c r="L615" s="1273"/>
      <c r="M615" s="1276"/>
      <c r="N615" s="832"/>
      <c r="O615" s="871"/>
      <c r="P615" s="872"/>
      <c r="Q615" s="219"/>
      <c r="R615" s="220"/>
      <c r="S615" s="660"/>
      <c r="T615" s="226">
        <v>0</v>
      </c>
      <c r="U615" s="1305">
        <v>0</v>
      </c>
      <c r="V615" s="1375">
        <f t="shared" si="34"/>
        <v>0</v>
      </c>
      <c r="W615" s="220"/>
      <c r="X615" s="684"/>
      <c r="Y615" s="738"/>
      <c r="Z615" s="221"/>
      <c r="AA615" s="221"/>
      <c r="AB615" s="862"/>
      <c r="AC615" s="222"/>
      <c r="AD615" s="1288"/>
      <c r="AE615" s="1300"/>
      <c r="AF615" s="1290"/>
      <c r="AG615" s="1291"/>
      <c r="AH615" s="232"/>
      <c r="AI615" s="224"/>
      <c r="AJ615" s="368"/>
      <c r="AK615" s="225"/>
      <c r="AL615" s="226">
        <v>0</v>
      </c>
      <c r="AM615" s="1326">
        <v>0</v>
      </c>
      <c r="AN615" s="1376">
        <f t="shared" si="35"/>
        <v>0</v>
      </c>
      <c r="AO615" s="733"/>
      <c r="AP615" s="586"/>
      <c r="AQ615" s="1249"/>
      <c r="AR615" s="1427"/>
      <c r="AS615" s="1428"/>
      <c r="AT615" s="1429"/>
      <c r="AU615" s="227"/>
      <c r="AV615" s="1430"/>
      <c r="AW615" s="1431"/>
      <c r="AX615" s="1432"/>
      <c r="AY615" s="235"/>
      <c r="AZ615" s="236"/>
      <c r="BA615" s="230"/>
      <c r="BB615" s="231"/>
      <c r="BC615" s="659"/>
      <c r="BD615" s="230"/>
      <c r="BE615" s="231"/>
      <c r="BF615" s="573"/>
      <c r="BG615" s="651"/>
      <c r="BH615" s="573"/>
      <c r="BI615" s="651"/>
      <c r="BJ615" s="573"/>
      <c r="BK615" s="651"/>
      <c r="BL615" s="573"/>
      <c r="BM615" s="651"/>
      <c r="BN615" s="638"/>
      <c r="BO615" s="670"/>
      <c r="BP615" s="675"/>
      <c r="BQ615" s="675"/>
      <c r="BR615" s="675"/>
      <c r="BS615" s="675"/>
      <c r="BT615" s="675"/>
      <c r="BU615" s="676"/>
      <c r="BV615" s="1377">
        <f t="shared" si="36"/>
        <v>0</v>
      </c>
    </row>
    <row r="616" spans="3:74" s="1092" customFormat="1" ht="36" customHeight="1">
      <c r="C616" s="1091"/>
      <c r="D616" s="233"/>
      <c r="E616" s="216"/>
      <c r="F616" s="1331"/>
      <c r="G616" s="217"/>
      <c r="H616" s="218"/>
      <c r="I616" s="736"/>
      <c r="J616" s="737"/>
      <c r="K616" s="1297"/>
      <c r="L616" s="1273"/>
      <c r="M616" s="1276"/>
      <c r="N616" s="832"/>
      <c r="O616" s="871"/>
      <c r="P616" s="872"/>
      <c r="Q616" s="219"/>
      <c r="R616" s="220"/>
      <c r="S616" s="660"/>
      <c r="T616" s="226">
        <v>0</v>
      </c>
      <c r="U616" s="1305">
        <v>0</v>
      </c>
      <c r="V616" s="1375">
        <f t="shared" si="34"/>
        <v>0</v>
      </c>
      <c r="W616" s="220"/>
      <c r="X616" s="684"/>
      <c r="Y616" s="738"/>
      <c r="Z616" s="221"/>
      <c r="AA616" s="221"/>
      <c r="AB616" s="862"/>
      <c r="AC616" s="222"/>
      <c r="AD616" s="1288"/>
      <c r="AE616" s="1300"/>
      <c r="AF616" s="1290"/>
      <c r="AG616" s="1291"/>
      <c r="AH616" s="232"/>
      <c r="AI616" s="224"/>
      <c r="AJ616" s="368"/>
      <c r="AK616" s="225"/>
      <c r="AL616" s="226">
        <v>0</v>
      </c>
      <c r="AM616" s="1326">
        <v>0</v>
      </c>
      <c r="AN616" s="1376">
        <f t="shared" si="35"/>
        <v>0</v>
      </c>
      <c r="AO616" s="733"/>
      <c r="AP616" s="586"/>
      <c r="AQ616" s="1249"/>
      <c r="AR616" s="1427"/>
      <c r="AS616" s="1428"/>
      <c r="AT616" s="1429"/>
      <c r="AU616" s="227"/>
      <c r="AV616" s="1430"/>
      <c r="AW616" s="1431"/>
      <c r="AX616" s="1432"/>
      <c r="AY616" s="235"/>
      <c r="AZ616" s="236"/>
      <c r="BA616" s="230"/>
      <c r="BB616" s="231"/>
      <c r="BC616" s="659"/>
      <c r="BD616" s="230"/>
      <c r="BE616" s="231"/>
      <c r="BF616" s="573"/>
      <c r="BG616" s="651"/>
      <c r="BH616" s="573"/>
      <c r="BI616" s="651"/>
      <c r="BJ616" s="573"/>
      <c r="BK616" s="651"/>
      <c r="BL616" s="573"/>
      <c r="BM616" s="651"/>
      <c r="BN616" s="638"/>
      <c r="BO616" s="670"/>
      <c r="BP616" s="675"/>
      <c r="BQ616" s="675"/>
      <c r="BR616" s="675"/>
      <c r="BS616" s="675"/>
      <c r="BT616" s="675"/>
      <c r="BU616" s="676"/>
      <c r="BV616" s="1377">
        <f t="shared" si="36"/>
        <v>0</v>
      </c>
    </row>
    <row r="617" spans="3:74" s="1092" customFormat="1" ht="36" customHeight="1">
      <c r="C617" s="1091"/>
      <c r="D617" s="233"/>
      <c r="E617" s="216"/>
      <c r="F617" s="1331"/>
      <c r="G617" s="217"/>
      <c r="H617" s="218"/>
      <c r="I617" s="736"/>
      <c r="J617" s="737"/>
      <c r="K617" s="1297"/>
      <c r="L617" s="1273"/>
      <c r="M617" s="1276"/>
      <c r="N617" s="832"/>
      <c r="O617" s="871"/>
      <c r="P617" s="872"/>
      <c r="Q617" s="219"/>
      <c r="R617" s="220"/>
      <c r="S617" s="660"/>
      <c r="T617" s="226">
        <v>0</v>
      </c>
      <c r="U617" s="1305">
        <v>0</v>
      </c>
      <c r="V617" s="1375">
        <f t="shared" si="34"/>
        <v>0</v>
      </c>
      <c r="W617" s="220"/>
      <c r="X617" s="684"/>
      <c r="Y617" s="738"/>
      <c r="Z617" s="221"/>
      <c r="AA617" s="221"/>
      <c r="AB617" s="862"/>
      <c r="AC617" s="222"/>
      <c r="AD617" s="1288"/>
      <c r="AE617" s="1300"/>
      <c r="AF617" s="1290"/>
      <c r="AG617" s="1291"/>
      <c r="AH617" s="232"/>
      <c r="AI617" s="224"/>
      <c r="AJ617" s="368"/>
      <c r="AK617" s="225"/>
      <c r="AL617" s="226">
        <v>0</v>
      </c>
      <c r="AM617" s="1326">
        <v>0</v>
      </c>
      <c r="AN617" s="1376">
        <f t="shared" si="35"/>
        <v>0</v>
      </c>
      <c r="AO617" s="733"/>
      <c r="AP617" s="586"/>
      <c r="AQ617" s="1249"/>
      <c r="AR617" s="1427"/>
      <c r="AS617" s="1428"/>
      <c r="AT617" s="1429"/>
      <c r="AU617" s="227"/>
      <c r="AV617" s="1430"/>
      <c r="AW617" s="1431"/>
      <c r="AX617" s="1432"/>
      <c r="AY617" s="235"/>
      <c r="AZ617" s="236"/>
      <c r="BA617" s="230"/>
      <c r="BB617" s="231"/>
      <c r="BC617" s="659"/>
      <c r="BD617" s="230"/>
      <c r="BE617" s="231"/>
      <c r="BF617" s="573"/>
      <c r="BG617" s="651"/>
      <c r="BH617" s="573"/>
      <c r="BI617" s="651"/>
      <c r="BJ617" s="573"/>
      <c r="BK617" s="651"/>
      <c r="BL617" s="573"/>
      <c r="BM617" s="651"/>
      <c r="BN617" s="638"/>
      <c r="BO617" s="670"/>
      <c r="BP617" s="675"/>
      <c r="BQ617" s="675"/>
      <c r="BR617" s="675"/>
      <c r="BS617" s="675"/>
      <c r="BT617" s="675"/>
      <c r="BU617" s="676"/>
      <c r="BV617" s="1377">
        <f t="shared" si="36"/>
        <v>0</v>
      </c>
    </row>
    <row r="618" spans="3:74" s="1092" customFormat="1" ht="36" customHeight="1">
      <c r="C618" s="1091"/>
      <c r="D618" s="233"/>
      <c r="E618" s="216"/>
      <c r="F618" s="1331"/>
      <c r="G618" s="217"/>
      <c r="H618" s="218"/>
      <c r="I618" s="736"/>
      <c r="J618" s="737"/>
      <c r="K618" s="1297"/>
      <c r="L618" s="1273"/>
      <c r="M618" s="1276"/>
      <c r="N618" s="832"/>
      <c r="O618" s="871"/>
      <c r="P618" s="872"/>
      <c r="Q618" s="219"/>
      <c r="R618" s="220"/>
      <c r="S618" s="660"/>
      <c r="T618" s="226">
        <v>0</v>
      </c>
      <c r="U618" s="1305">
        <v>0</v>
      </c>
      <c r="V618" s="1375">
        <f t="shared" si="34"/>
        <v>0</v>
      </c>
      <c r="W618" s="220"/>
      <c r="X618" s="684"/>
      <c r="Y618" s="738"/>
      <c r="Z618" s="221"/>
      <c r="AA618" s="221"/>
      <c r="AB618" s="862"/>
      <c r="AC618" s="222"/>
      <c r="AD618" s="1288"/>
      <c r="AE618" s="1300"/>
      <c r="AF618" s="1290"/>
      <c r="AG618" s="1291"/>
      <c r="AH618" s="232"/>
      <c r="AI618" s="224"/>
      <c r="AJ618" s="368"/>
      <c r="AK618" s="225"/>
      <c r="AL618" s="226">
        <v>0</v>
      </c>
      <c r="AM618" s="1326">
        <v>0</v>
      </c>
      <c r="AN618" s="1376">
        <f t="shared" si="35"/>
        <v>0</v>
      </c>
      <c r="AO618" s="733"/>
      <c r="AP618" s="586"/>
      <c r="AQ618" s="1249"/>
      <c r="AR618" s="1427"/>
      <c r="AS618" s="1428"/>
      <c r="AT618" s="1429"/>
      <c r="AU618" s="227"/>
      <c r="AV618" s="1430"/>
      <c r="AW618" s="1431"/>
      <c r="AX618" s="1432"/>
      <c r="AY618" s="235"/>
      <c r="AZ618" s="236"/>
      <c r="BA618" s="230"/>
      <c r="BB618" s="231"/>
      <c r="BC618" s="659"/>
      <c r="BD618" s="230"/>
      <c r="BE618" s="231"/>
      <c r="BF618" s="573"/>
      <c r="BG618" s="651"/>
      <c r="BH618" s="573"/>
      <c r="BI618" s="651"/>
      <c r="BJ618" s="573"/>
      <c r="BK618" s="651"/>
      <c r="BL618" s="573"/>
      <c r="BM618" s="651"/>
      <c r="BN618" s="638"/>
      <c r="BO618" s="670"/>
      <c r="BP618" s="675"/>
      <c r="BQ618" s="675"/>
      <c r="BR618" s="675"/>
      <c r="BS618" s="675"/>
      <c r="BT618" s="675"/>
      <c r="BU618" s="676"/>
      <c r="BV618" s="1377">
        <f t="shared" si="36"/>
        <v>0</v>
      </c>
    </row>
    <row r="619" spans="3:74" s="1092" customFormat="1" ht="36" customHeight="1">
      <c r="C619" s="1091"/>
      <c r="D619" s="233"/>
      <c r="E619" s="216"/>
      <c r="F619" s="1331"/>
      <c r="G619" s="217"/>
      <c r="H619" s="218"/>
      <c r="I619" s="736"/>
      <c r="J619" s="737"/>
      <c r="K619" s="1297"/>
      <c r="L619" s="1273"/>
      <c r="M619" s="1276"/>
      <c r="N619" s="832"/>
      <c r="O619" s="871"/>
      <c r="P619" s="872"/>
      <c r="Q619" s="219"/>
      <c r="R619" s="220"/>
      <c r="S619" s="660"/>
      <c r="T619" s="226">
        <v>0</v>
      </c>
      <c r="U619" s="1305">
        <v>0</v>
      </c>
      <c r="V619" s="1375">
        <f t="shared" si="34"/>
        <v>0</v>
      </c>
      <c r="W619" s="220"/>
      <c r="X619" s="684"/>
      <c r="Y619" s="738"/>
      <c r="Z619" s="221"/>
      <c r="AA619" s="221"/>
      <c r="AB619" s="862"/>
      <c r="AC619" s="222"/>
      <c r="AD619" s="1288"/>
      <c r="AE619" s="1300"/>
      <c r="AF619" s="1290"/>
      <c r="AG619" s="1291"/>
      <c r="AH619" s="232"/>
      <c r="AI619" s="224"/>
      <c r="AJ619" s="368"/>
      <c r="AK619" s="225"/>
      <c r="AL619" s="226">
        <v>0</v>
      </c>
      <c r="AM619" s="1326">
        <v>0</v>
      </c>
      <c r="AN619" s="1376">
        <f t="shared" si="35"/>
        <v>0</v>
      </c>
      <c r="AO619" s="733"/>
      <c r="AP619" s="586"/>
      <c r="AQ619" s="1249"/>
      <c r="AR619" s="1427"/>
      <c r="AS619" s="1428"/>
      <c r="AT619" s="1429"/>
      <c r="AU619" s="227"/>
      <c r="AV619" s="1430"/>
      <c r="AW619" s="1431"/>
      <c r="AX619" s="1432"/>
      <c r="AY619" s="235"/>
      <c r="AZ619" s="236"/>
      <c r="BA619" s="230"/>
      <c r="BB619" s="231"/>
      <c r="BC619" s="659"/>
      <c r="BD619" s="230"/>
      <c r="BE619" s="231"/>
      <c r="BF619" s="573"/>
      <c r="BG619" s="651"/>
      <c r="BH619" s="573"/>
      <c r="BI619" s="651"/>
      <c r="BJ619" s="573"/>
      <c r="BK619" s="651"/>
      <c r="BL619" s="573"/>
      <c r="BM619" s="651"/>
      <c r="BN619" s="638"/>
      <c r="BO619" s="670"/>
      <c r="BP619" s="675"/>
      <c r="BQ619" s="675"/>
      <c r="BR619" s="675"/>
      <c r="BS619" s="675"/>
      <c r="BT619" s="675"/>
      <c r="BU619" s="676"/>
      <c r="BV619" s="1377">
        <f t="shared" si="36"/>
        <v>0</v>
      </c>
    </row>
    <row r="620" spans="3:74" s="1092" customFormat="1" ht="36" customHeight="1">
      <c r="C620" s="1091"/>
      <c r="D620" s="233"/>
      <c r="E620" s="216"/>
      <c r="F620" s="1331"/>
      <c r="G620" s="217"/>
      <c r="H620" s="218"/>
      <c r="I620" s="736"/>
      <c r="J620" s="737"/>
      <c r="K620" s="1297"/>
      <c r="L620" s="1273"/>
      <c r="M620" s="1276"/>
      <c r="N620" s="832"/>
      <c r="O620" s="871"/>
      <c r="P620" s="872"/>
      <c r="Q620" s="219"/>
      <c r="R620" s="220"/>
      <c r="S620" s="660"/>
      <c r="T620" s="226">
        <v>0</v>
      </c>
      <c r="U620" s="1305">
        <v>0</v>
      </c>
      <c r="V620" s="1375">
        <f t="shared" si="34"/>
        <v>0</v>
      </c>
      <c r="W620" s="220"/>
      <c r="X620" s="684"/>
      <c r="Y620" s="738"/>
      <c r="Z620" s="221"/>
      <c r="AA620" s="221"/>
      <c r="AB620" s="862"/>
      <c r="AC620" s="222"/>
      <c r="AD620" s="1288"/>
      <c r="AE620" s="1300"/>
      <c r="AF620" s="1290"/>
      <c r="AG620" s="1291"/>
      <c r="AH620" s="232"/>
      <c r="AI620" s="224"/>
      <c r="AJ620" s="368"/>
      <c r="AK620" s="225"/>
      <c r="AL620" s="226">
        <v>0</v>
      </c>
      <c r="AM620" s="1326">
        <v>0</v>
      </c>
      <c r="AN620" s="1376">
        <f t="shared" si="35"/>
        <v>0</v>
      </c>
      <c r="AO620" s="733"/>
      <c r="AP620" s="586"/>
      <c r="AQ620" s="1249"/>
      <c r="AR620" s="1427"/>
      <c r="AS620" s="1428"/>
      <c r="AT620" s="1429"/>
      <c r="AU620" s="227"/>
      <c r="AV620" s="1430"/>
      <c r="AW620" s="1431"/>
      <c r="AX620" s="1432"/>
      <c r="AY620" s="235"/>
      <c r="AZ620" s="236"/>
      <c r="BA620" s="230"/>
      <c r="BB620" s="231"/>
      <c r="BC620" s="659"/>
      <c r="BD620" s="230"/>
      <c r="BE620" s="231"/>
      <c r="BF620" s="573"/>
      <c r="BG620" s="651"/>
      <c r="BH620" s="573"/>
      <c r="BI620" s="651"/>
      <c r="BJ620" s="573"/>
      <c r="BK620" s="651"/>
      <c r="BL620" s="573"/>
      <c r="BM620" s="651"/>
      <c r="BN620" s="638"/>
      <c r="BO620" s="670"/>
      <c r="BP620" s="675"/>
      <c r="BQ620" s="675"/>
      <c r="BR620" s="675"/>
      <c r="BS620" s="675"/>
      <c r="BT620" s="675"/>
      <c r="BU620" s="676"/>
      <c r="BV620" s="1377">
        <f t="shared" si="36"/>
        <v>0</v>
      </c>
    </row>
    <row r="621" spans="3:74" s="1092" customFormat="1" ht="36" customHeight="1">
      <c r="C621" s="1091"/>
      <c r="D621" s="233"/>
      <c r="E621" s="216"/>
      <c r="F621" s="1331"/>
      <c r="G621" s="217"/>
      <c r="H621" s="218"/>
      <c r="I621" s="736"/>
      <c r="J621" s="737"/>
      <c r="K621" s="1297"/>
      <c r="L621" s="1273"/>
      <c r="M621" s="1276"/>
      <c r="N621" s="832"/>
      <c r="O621" s="871"/>
      <c r="P621" s="872"/>
      <c r="Q621" s="219"/>
      <c r="R621" s="220"/>
      <c r="S621" s="660"/>
      <c r="T621" s="226">
        <v>0</v>
      </c>
      <c r="U621" s="1305">
        <v>0</v>
      </c>
      <c r="V621" s="1375">
        <f t="shared" si="34"/>
        <v>0</v>
      </c>
      <c r="W621" s="220"/>
      <c r="X621" s="684"/>
      <c r="Y621" s="738"/>
      <c r="Z621" s="221"/>
      <c r="AA621" s="221"/>
      <c r="AB621" s="862"/>
      <c r="AC621" s="222"/>
      <c r="AD621" s="1288"/>
      <c r="AE621" s="1300"/>
      <c r="AF621" s="1290"/>
      <c r="AG621" s="1291"/>
      <c r="AH621" s="232"/>
      <c r="AI621" s="224"/>
      <c r="AJ621" s="368"/>
      <c r="AK621" s="225"/>
      <c r="AL621" s="226">
        <v>0</v>
      </c>
      <c r="AM621" s="1326">
        <v>0</v>
      </c>
      <c r="AN621" s="1376">
        <f t="shared" si="35"/>
        <v>0</v>
      </c>
      <c r="AO621" s="733"/>
      <c r="AP621" s="586"/>
      <c r="AQ621" s="1249"/>
      <c r="AR621" s="1427"/>
      <c r="AS621" s="1428"/>
      <c r="AT621" s="1429"/>
      <c r="AU621" s="227"/>
      <c r="AV621" s="1430"/>
      <c r="AW621" s="1431"/>
      <c r="AX621" s="1432"/>
      <c r="AY621" s="235"/>
      <c r="AZ621" s="236"/>
      <c r="BA621" s="230"/>
      <c r="BB621" s="231"/>
      <c r="BC621" s="659"/>
      <c r="BD621" s="230"/>
      <c r="BE621" s="231"/>
      <c r="BF621" s="573"/>
      <c r="BG621" s="651"/>
      <c r="BH621" s="573"/>
      <c r="BI621" s="651"/>
      <c r="BJ621" s="573"/>
      <c r="BK621" s="651"/>
      <c r="BL621" s="573"/>
      <c r="BM621" s="651"/>
      <c r="BN621" s="638"/>
      <c r="BO621" s="670"/>
      <c r="BP621" s="675"/>
      <c r="BQ621" s="675"/>
      <c r="BR621" s="675"/>
      <c r="BS621" s="675"/>
      <c r="BT621" s="675"/>
      <c r="BU621" s="676"/>
      <c r="BV621" s="1377">
        <f t="shared" si="36"/>
        <v>0</v>
      </c>
    </row>
    <row r="622" spans="3:74" s="1092" customFormat="1" ht="36" customHeight="1">
      <c r="C622" s="1091"/>
      <c r="D622" s="233"/>
      <c r="E622" s="216"/>
      <c r="F622" s="1331"/>
      <c r="G622" s="217"/>
      <c r="H622" s="218"/>
      <c r="I622" s="736"/>
      <c r="J622" s="737"/>
      <c r="K622" s="1297"/>
      <c r="L622" s="1273"/>
      <c r="M622" s="1276"/>
      <c r="N622" s="832"/>
      <c r="O622" s="871"/>
      <c r="P622" s="872"/>
      <c r="Q622" s="219"/>
      <c r="R622" s="220"/>
      <c r="S622" s="660"/>
      <c r="T622" s="226">
        <v>0</v>
      </c>
      <c r="U622" s="1305">
        <v>0</v>
      </c>
      <c r="V622" s="1375">
        <f t="shared" si="34"/>
        <v>0</v>
      </c>
      <c r="W622" s="220"/>
      <c r="X622" s="684"/>
      <c r="Y622" s="738"/>
      <c r="Z622" s="221"/>
      <c r="AA622" s="221"/>
      <c r="AB622" s="862"/>
      <c r="AC622" s="222"/>
      <c r="AD622" s="1288"/>
      <c r="AE622" s="1300"/>
      <c r="AF622" s="1290"/>
      <c r="AG622" s="1291"/>
      <c r="AH622" s="232"/>
      <c r="AI622" s="224"/>
      <c r="AJ622" s="368"/>
      <c r="AK622" s="225"/>
      <c r="AL622" s="226">
        <v>0</v>
      </c>
      <c r="AM622" s="1326">
        <v>0</v>
      </c>
      <c r="AN622" s="1376">
        <f t="shared" si="35"/>
        <v>0</v>
      </c>
      <c r="AO622" s="733"/>
      <c r="AP622" s="586"/>
      <c r="AQ622" s="1249"/>
      <c r="AR622" s="1427"/>
      <c r="AS622" s="1428"/>
      <c r="AT622" s="1429"/>
      <c r="AU622" s="227"/>
      <c r="AV622" s="1430"/>
      <c r="AW622" s="1431"/>
      <c r="AX622" s="1432"/>
      <c r="AY622" s="235"/>
      <c r="AZ622" s="236"/>
      <c r="BA622" s="230"/>
      <c r="BB622" s="231"/>
      <c r="BC622" s="659"/>
      <c r="BD622" s="230"/>
      <c r="BE622" s="231"/>
      <c r="BF622" s="573"/>
      <c r="BG622" s="651"/>
      <c r="BH622" s="573"/>
      <c r="BI622" s="651"/>
      <c r="BJ622" s="573"/>
      <c r="BK622" s="651"/>
      <c r="BL622" s="573"/>
      <c r="BM622" s="651"/>
      <c r="BN622" s="638"/>
      <c r="BO622" s="670"/>
      <c r="BP622" s="675"/>
      <c r="BQ622" s="675"/>
      <c r="BR622" s="675"/>
      <c r="BS622" s="675"/>
      <c r="BT622" s="675"/>
      <c r="BU622" s="676"/>
      <c r="BV622" s="1377">
        <f t="shared" si="36"/>
        <v>0</v>
      </c>
    </row>
    <row r="623" spans="3:74" s="1092" customFormat="1" ht="36" customHeight="1">
      <c r="C623" s="1091"/>
      <c r="D623" s="233"/>
      <c r="E623" s="216"/>
      <c r="F623" s="1331"/>
      <c r="G623" s="217"/>
      <c r="H623" s="218"/>
      <c r="I623" s="736"/>
      <c r="J623" s="737"/>
      <c r="K623" s="1297"/>
      <c r="L623" s="1273"/>
      <c r="M623" s="1276"/>
      <c r="N623" s="832"/>
      <c r="O623" s="871"/>
      <c r="P623" s="872"/>
      <c r="Q623" s="219"/>
      <c r="R623" s="220"/>
      <c r="S623" s="660"/>
      <c r="T623" s="226">
        <v>0</v>
      </c>
      <c r="U623" s="1305">
        <v>0</v>
      </c>
      <c r="V623" s="1375">
        <f t="shared" si="34"/>
        <v>0</v>
      </c>
      <c r="W623" s="220"/>
      <c r="X623" s="684"/>
      <c r="Y623" s="738"/>
      <c r="Z623" s="221"/>
      <c r="AA623" s="221"/>
      <c r="AB623" s="862"/>
      <c r="AC623" s="222"/>
      <c r="AD623" s="1288"/>
      <c r="AE623" s="1300"/>
      <c r="AF623" s="1290"/>
      <c r="AG623" s="1291"/>
      <c r="AH623" s="232"/>
      <c r="AI623" s="224"/>
      <c r="AJ623" s="368"/>
      <c r="AK623" s="225"/>
      <c r="AL623" s="226">
        <v>0</v>
      </c>
      <c r="AM623" s="1326">
        <v>0</v>
      </c>
      <c r="AN623" s="1376">
        <f t="shared" si="35"/>
        <v>0</v>
      </c>
      <c r="AO623" s="733"/>
      <c r="AP623" s="586"/>
      <c r="AQ623" s="1249"/>
      <c r="AR623" s="1427"/>
      <c r="AS623" s="1428"/>
      <c r="AT623" s="1429"/>
      <c r="AU623" s="227"/>
      <c r="AV623" s="1430"/>
      <c r="AW623" s="1431"/>
      <c r="AX623" s="1432"/>
      <c r="AY623" s="235"/>
      <c r="AZ623" s="236"/>
      <c r="BA623" s="230"/>
      <c r="BB623" s="231"/>
      <c r="BC623" s="659"/>
      <c r="BD623" s="230"/>
      <c r="BE623" s="231"/>
      <c r="BF623" s="573"/>
      <c r="BG623" s="651"/>
      <c r="BH623" s="573"/>
      <c r="BI623" s="651"/>
      <c r="BJ623" s="573"/>
      <c r="BK623" s="651"/>
      <c r="BL623" s="573"/>
      <c r="BM623" s="651"/>
      <c r="BN623" s="638"/>
      <c r="BO623" s="670"/>
      <c r="BP623" s="675"/>
      <c r="BQ623" s="675"/>
      <c r="BR623" s="675"/>
      <c r="BS623" s="675"/>
      <c r="BT623" s="675"/>
      <c r="BU623" s="676"/>
      <c r="BV623" s="1377">
        <f t="shared" si="36"/>
        <v>0</v>
      </c>
    </row>
    <row r="624" spans="3:74" s="1092" customFormat="1" ht="36" customHeight="1">
      <c r="C624" s="1091"/>
      <c r="D624" s="233"/>
      <c r="E624" s="216"/>
      <c r="F624" s="1331"/>
      <c r="G624" s="217"/>
      <c r="H624" s="218"/>
      <c r="I624" s="736"/>
      <c r="J624" s="737"/>
      <c r="K624" s="1297"/>
      <c r="L624" s="1273"/>
      <c r="M624" s="1276"/>
      <c r="N624" s="832"/>
      <c r="O624" s="871"/>
      <c r="P624" s="872"/>
      <c r="Q624" s="219"/>
      <c r="R624" s="220"/>
      <c r="S624" s="660"/>
      <c r="T624" s="226">
        <v>0</v>
      </c>
      <c r="U624" s="1305">
        <v>0</v>
      </c>
      <c r="V624" s="1375">
        <f t="shared" si="34"/>
        <v>0</v>
      </c>
      <c r="W624" s="220"/>
      <c r="X624" s="684"/>
      <c r="Y624" s="738"/>
      <c r="Z624" s="221"/>
      <c r="AA624" s="221"/>
      <c r="AB624" s="862"/>
      <c r="AC624" s="222"/>
      <c r="AD624" s="1288"/>
      <c r="AE624" s="1300"/>
      <c r="AF624" s="1290"/>
      <c r="AG624" s="1291"/>
      <c r="AH624" s="232"/>
      <c r="AI624" s="224"/>
      <c r="AJ624" s="368"/>
      <c r="AK624" s="225"/>
      <c r="AL624" s="226">
        <v>0</v>
      </c>
      <c r="AM624" s="1326">
        <v>0</v>
      </c>
      <c r="AN624" s="1376">
        <f t="shared" si="35"/>
        <v>0</v>
      </c>
      <c r="AO624" s="733"/>
      <c r="AP624" s="586"/>
      <c r="AQ624" s="1249"/>
      <c r="AR624" s="1427"/>
      <c r="AS624" s="1428"/>
      <c r="AT624" s="1429"/>
      <c r="AU624" s="227"/>
      <c r="AV624" s="1430"/>
      <c r="AW624" s="1431"/>
      <c r="AX624" s="1432"/>
      <c r="AY624" s="235"/>
      <c r="AZ624" s="236"/>
      <c r="BA624" s="230"/>
      <c r="BB624" s="231"/>
      <c r="BC624" s="659"/>
      <c r="BD624" s="230"/>
      <c r="BE624" s="231"/>
      <c r="BF624" s="573"/>
      <c r="BG624" s="651"/>
      <c r="BH624" s="573"/>
      <c r="BI624" s="651"/>
      <c r="BJ624" s="573"/>
      <c r="BK624" s="651"/>
      <c r="BL624" s="573"/>
      <c r="BM624" s="651"/>
      <c r="BN624" s="638"/>
      <c r="BO624" s="670"/>
      <c r="BP624" s="675"/>
      <c r="BQ624" s="675"/>
      <c r="BR624" s="675"/>
      <c r="BS624" s="675"/>
      <c r="BT624" s="675"/>
      <c r="BU624" s="676"/>
      <c r="BV624" s="1377">
        <f t="shared" si="36"/>
        <v>0</v>
      </c>
    </row>
    <row r="625" spans="3:74" s="1092" customFormat="1" ht="36" customHeight="1">
      <c r="C625" s="1091"/>
      <c r="D625" s="233"/>
      <c r="E625" s="216"/>
      <c r="F625" s="1331"/>
      <c r="G625" s="217"/>
      <c r="H625" s="218"/>
      <c r="I625" s="736"/>
      <c r="J625" s="737"/>
      <c r="K625" s="1297"/>
      <c r="L625" s="1273"/>
      <c r="M625" s="1276"/>
      <c r="N625" s="832"/>
      <c r="O625" s="871"/>
      <c r="P625" s="872"/>
      <c r="Q625" s="219"/>
      <c r="R625" s="220"/>
      <c r="S625" s="660"/>
      <c r="T625" s="226">
        <v>0</v>
      </c>
      <c r="U625" s="1305">
        <v>0</v>
      </c>
      <c r="V625" s="1375">
        <f t="shared" si="34"/>
        <v>0</v>
      </c>
      <c r="W625" s="220"/>
      <c r="X625" s="684"/>
      <c r="Y625" s="738"/>
      <c r="Z625" s="221"/>
      <c r="AA625" s="221"/>
      <c r="AB625" s="862"/>
      <c r="AC625" s="222"/>
      <c r="AD625" s="1288"/>
      <c r="AE625" s="1300"/>
      <c r="AF625" s="1290"/>
      <c r="AG625" s="1291"/>
      <c r="AH625" s="232"/>
      <c r="AI625" s="224"/>
      <c r="AJ625" s="368"/>
      <c r="AK625" s="225"/>
      <c r="AL625" s="226">
        <v>0</v>
      </c>
      <c r="AM625" s="1326">
        <v>0</v>
      </c>
      <c r="AN625" s="1376">
        <f t="shared" si="35"/>
        <v>0</v>
      </c>
      <c r="AO625" s="733"/>
      <c r="AP625" s="586"/>
      <c r="AQ625" s="1249"/>
      <c r="AR625" s="1427"/>
      <c r="AS625" s="1428"/>
      <c r="AT625" s="1429"/>
      <c r="AU625" s="227"/>
      <c r="AV625" s="1430"/>
      <c r="AW625" s="1431"/>
      <c r="AX625" s="1432"/>
      <c r="AY625" s="235"/>
      <c r="AZ625" s="236"/>
      <c r="BA625" s="230"/>
      <c r="BB625" s="231"/>
      <c r="BC625" s="659"/>
      <c r="BD625" s="230"/>
      <c r="BE625" s="231"/>
      <c r="BF625" s="573"/>
      <c r="BG625" s="651"/>
      <c r="BH625" s="573"/>
      <c r="BI625" s="651"/>
      <c r="BJ625" s="573"/>
      <c r="BK625" s="651"/>
      <c r="BL625" s="573"/>
      <c r="BM625" s="651"/>
      <c r="BN625" s="638"/>
      <c r="BO625" s="670"/>
      <c r="BP625" s="675"/>
      <c r="BQ625" s="675"/>
      <c r="BR625" s="675"/>
      <c r="BS625" s="675"/>
      <c r="BT625" s="675"/>
      <c r="BU625" s="676"/>
      <c r="BV625" s="1377">
        <f t="shared" si="36"/>
        <v>0</v>
      </c>
    </row>
    <row r="626" spans="3:74" s="1092" customFormat="1" ht="36" customHeight="1">
      <c r="C626" s="1091"/>
      <c r="D626" s="233"/>
      <c r="E626" s="216"/>
      <c r="F626" s="1331"/>
      <c r="G626" s="217"/>
      <c r="H626" s="218"/>
      <c r="I626" s="736"/>
      <c r="J626" s="737"/>
      <c r="K626" s="1297"/>
      <c r="L626" s="1273"/>
      <c r="M626" s="1276"/>
      <c r="N626" s="832"/>
      <c r="O626" s="871"/>
      <c r="P626" s="872"/>
      <c r="Q626" s="219"/>
      <c r="R626" s="220"/>
      <c r="S626" s="660"/>
      <c r="T626" s="226">
        <v>0</v>
      </c>
      <c r="U626" s="1305">
        <v>0</v>
      </c>
      <c r="V626" s="1375">
        <f t="shared" si="34"/>
        <v>0</v>
      </c>
      <c r="W626" s="220"/>
      <c r="X626" s="684"/>
      <c r="Y626" s="738"/>
      <c r="Z626" s="221"/>
      <c r="AA626" s="221"/>
      <c r="AB626" s="862"/>
      <c r="AC626" s="222"/>
      <c r="AD626" s="1288"/>
      <c r="AE626" s="1300"/>
      <c r="AF626" s="1290"/>
      <c r="AG626" s="1291"/>
      <c r="AH626" s="232"/>
      <c r="AI626" s="224"/>
      <c r="AJ626" s="368"/>
      <c r="AK626" s="225"/>
      <c r="AL626" s="226">
        <v>0</v>
      </c>
      <c r="AM626" s="1326">
        <v>0</v>
      </c>
      <c r="AN626" s="1376">
        <f t="shared" si="35"/>
        <v>0</v>
      </c>
      <c r="AO626" s="733"/>
      <c r="AP626" s="586"/>
      <c r="AQ626" s="1249"/>
      <c r="AR626" s="1427"/>
      <c r="AS626" s="1428"/>
      <c r="AT626" s="1429"/>
      <c r="AU626" s="227"/>
      <c r="AV626" s="1430"/>
      <c r="AW626" s="1431"/>
      <c r="AX626" s="1432"/>
      <c r="AY626" s="235"/>
      <c r="AZ626" s="236"/>
      <c r="BA626" s="230"/>
      <c r="BB626" s="231"/>
      <c r="BC626" s="659"/>
      <c r="BD626" s="230"/>
      <c r="BE626" s="231"/>
      <c r="BF626" s="573"/>
      <c r="BG626" s="651"/>
      <c r="BH626" s="573"/>
      <c r="BI626" s="651"/>
      <c r="BJ626" s="573"/>
      <c r="BK626" s="651"/>
      <c r="BL626" s="573"/>
      <c r="BM626" s="651"/>
      <c r="BN626" s="638"/>
      <c r="BO626" s="670"/>
      <c r="BP626" s="675"/>
      <c r="BQ626" s="675"/>
      <c r="BR626" s="675"/>
      <c r="BS626" s="675"/>
      <c r="BT626" s="675"/>
      <c r="BU626" s="676"/>
      <c r="BV626" s="1377">
        <f t="shared" si="36"/>
        <v>0</v>
      </c>
    </row>
    <row r="627" spans="3:74" s="1092" customFormat="1" ht="36" customHeight="1">
      <c r="C627" s="1091"/>
      <c r="D627" s="233"/>
      <c r="E627" s="216"/>
      <c r="F627" s="1331"/>
      <c r="G627" s="217"/>
      <c r="H627" s="218"/>
      <c r="I627" s="736"/>
      <c r="J627" s="737"/>
      <c r="K627" s="1297"/>
      <c r="L627" s="1273"/>
      <c r="M627" s="1276"/>
      <c r="N627" s="832"/>
      <c r="O627" s="871"/>
      <c r="P627" s="872"/>
      <c r="Q627" s="219"/>
      <c r="R627" s="220"/>
      <c r="S627" s="660"/>
      <c r="T627" s="226">
        <v>0</v>
      </c>
      <c r="U627" s="1305">
        <v>0</v>
      </c>
      <c r="V627" s="1375">
        <f t="shared" si="34"/>
        <v>0</v>
      </c>
      <c r="W627" s="220"/>
      <c r="X627" s="684"/>
      <c r="Y627" s="738"/>
      <c r="Z627" s="221"/>
      <c r="AA627" s="221"/>
      <c r="AB627" s="862"/>
      <c r="AC627" s="222"/>
      <c r="AD627" s="1288"/>
      <c r="AE627" s="1300"/>
      <c r="AF627" s="1290"/>
      <c r="AG627" s="1291"/>
      <c r="AH627" s="232"/>
      <c r="AI627" s="224"/>
      <c r="AJ627" s="368"/>
      <c r="AK627" s="225"/>
      <c r="AL627" s="226">
        <v>0</v>
      </c>
      <c r="AM627" s="1326">
        <v>0</v>
      </c>
      <c r="AN627" s="1376">
        <f t="shared" si="35"/>
        <v>0</v>
      </c>
      <c r="AO627" s="733"/>
      <c r="AP627" s="586"/>
      <c r="AQ627" s="1249"/>
      <c r="AR627" s="1427"/>
      <c r="AS627" s="1428"/>
      <c r="AT627" s="1429"/>
      <c r="AU627" s="227"/>
      <c r="AV627" s="1430"/>
      <c r="AW627" s="1431"/>
      <c r="AX627" s="1432"/>
      <c r="AY627" s="235"/>
      <c r="AZ627" s="236"/>
      <c r="BA627" s="230"/>
      <c r="BB627" s="231"/>
      <c r="BC627" s="659"/>
      <c r="BD627" s="230"/>
      <c r="BE627" s="231"/>
      <c r="BF627" s="573"/>
      <c r="BG627" s="651"/>
      <c r="BH627" s="573"/>
      <c r="BI627" s="651"/>
      <c r="BJ627" s="573"/>
      <c r="BK627" s="651"/>
      <c r="BL627" s="573"/>
      <c r="BM627" s="651"/>
      <c r="BN627" s="638"/>
      <c r="BO627" s="670"/>
      <c r="BP627" s="675"/>
      <c r="BQ627" s="675"/>
      <c r="BR627" s="675"/>
      <c r="BS627" s="675"/>
      <c r="BT627" s="675"/>
      <c r="BU627" s="676"/>
      <c r="BV627" s="1377">
        <f t="shared" si="36"/>
        <v>0</v>
      </c>
    </row>
    <row r="628" spans="3:74" s="1092" customFormat="1" ht="36" customHeight="1">
      <c r="C628" s="1091"/>
      <c r="D628" s="233"/>
      <c r="E628" s="216"/>
      <c r="F628" s="1331"/>
      <c r="G628" s="217"/>
      <c r="H628" s="218"/>
      <c r="I628" s="736"/>
      <c r="J628" s="737"/>
      <c r="K628" s="1297"/>
      <c r="L628" s="1273"/>
      <c r="M628" s="1276"/>
      <c r="N628" s="832"/>
      <c r="O628" s="871"/>
      <c r="P628" s="872"/>
      <c r="Q628" s="219"/>
      <c r="R628" s="220"/>
      <c r="S628" s="660"/>
      <c r="T628" s="226">
        <v>0</v>
      </c>
      <c r="U628" s="1305">
        <v>0</v>
      </c>
      <c r="V628" s="1375">
        <f t="shared" si="34"/>
        <v>0</v>
      </c>
      <c r="W628" s="220"/>
      <c r="X628" s="684"/>
      <c r="Y628" s="738"/>
      <c r="Z628" s="221"/>
      <c r="AA628" s="221"/>
      <c r="AB628" s="862"/>
      <c r="AC628" s="222"/>
      <c r="AD628" s="1288"/>
      <c r="AE628" s="1300"/>
      <c r="AF628" s="1290"/>
      <c r="AG628" s="1291"/>
      <c r="AH628" s="232"/>
      <c r="AI628" s="224"/>
      <c r="AJ628" s="368"/>
      <c r="AK628" s="225"/>
      <c r="AL628" s="226">
        <v>0</v>
      </c>
      <c r="AM628" s="1326">
        <v>0</v>
      </c>
      <c r="AN628" s="1376">
        <f t="shared" si="35"/>
        <v>0</v>
      </c>
      <c r="AO628" s="733"/>
      <c r="AP628" s="586"/>
      <c r="AQ628" s="1249"/>
      <c r="AR628" s="1427"/>
      <c r="AS628" s="1428"/>
      <c r="AT628" s="1429"/>
      <c r="AU628" s="227"/>
      <c r="AV628" s="1430"/>
      <c r="AW628" s="1431"/>
      <c r="AX628" s="1432"/>
      <c r="AY628" s="235"/>
      <c r="AZ628" s="236"/>
      <c r="BA628" s="230"/>
      <c r="BB628" s="231"/>
      <c r="BC628" s="659"/>
      <c r="BD628" s="230"/>
      <c r="BE628" s="231"/>
      <c r="BF628" s="573"/>
      <c r="BG628" s="651"/>
      <c r="BH628" s="573"/>
      <c r="BI628" s="651"/>
      <c r="BJ628" s="573"/>
      <c r="BK628" s="651"/>
      <c r="BL628" s="573"/>
      <c r="BM628" s="651"/>
      <c r="BN628" s="638"/>
      <c r="BO628" s="670"/>
      <c r="BP628" s="675"/>
      <c r="BQ628" s="675"/>
      <c r="BR628" s="675"/>
      <c r="BS628" s="675"/>
      <c r="BT628" s="675"/>
      <c r="BU628" s="676"/>
      <c r="BV628" s="1377">
        <f t="shared" si="36"/>
        <v>0</v>
      </c>
    </row>
    <row r="629" spans="3:74" s="1092" customFormat="1" ht="36" customHeight="1">
      <c r="C629" s="1091"/>
      <c r="D629" s="233"/>
      <c r="E629" s="216"/>
      <c r="F629" s="1331"/>
      <c r="G629" s="217"/>
      <c r="H629" s="218"/>
      <c r="I629" s="736"/>
      <c r="J629" s="737"/>
      <c r="K629" s="1297"/>
      <c r="L629" s="1273"/>
      <c r="M629" s="1276"/>
      <c r="N629" s="832"/>
      <c r="O629" s="871"/>
      <c r="P629" s="872"/>
      <c r="Q629" s="219"/>
      <c r="R629" s="220"/>
      <c r="S629" s="660"/>
      <c r="T629" s="226">
        <v>0</v>
      </c>
      <c r="U629" s="1305">
        <v>0</v>
      </c>
      <c r="V629" s="1375">
        <f t="shared" si="34"/>
        <v>0</v>
      </c>
      <c r="W629" s="220"/>
      <c r="X629" s="684"/>
      <c r="Y629" s="738"/>
      <c r="Z629" s="221"/>
      <c r="AA629" s="221"/>
      <c r="AB629" s="862"/>
      <c r="AC629" s="222"/>
      <c r="AD629" s="1288"/>
      <c r="AE629" s="1300"/>
      <c r="AF629" s="1290"/>
      <c r="AG629" s="1291"/>
      <c r="AH629" s="232"/>
      <c r="AI629" s="224"/>
      <c r="AJ629" s="368"/>
      <c r="AK629" s="225"/>
      <c r="AL629" s="226">
        <v>0</v>
      </c>
      <c r="AM629" s="1326">
        <v>0</v>
      </c>
      <c r="AN629" s="1376">
        <f t="shared" si="35"/>
        <v>0</v>
      </c>
      <c r="AO629" s="733"/>
      <c r="AP629" s="586"/>
      <c r="AQ629" s="1249"/>
      <c r="AR629" s="1427"/>
      <c r="AS629" s="1428"/>
      <c r="AT629" s="1429"/>
      <c r="AU629" s="227"/>
      <c r="AV629" s="1430"/>
      <c r="AW629" s="1431"/>
      <c r="AX629" s="1432"/>
      <c r="AY629" s="235"/>
      <c r="AZ629" s="236"/>
      <c r="BA629" s="230"/>
      <c r="BB629" s="231"/>
      <c r="BC629" s="659"/>
      <c r="BD629" s="230"/>
      <c r="BE629" s="231"/>
      <c r="BF629" s="573"/>
      <c r="BG629" s="651"/>
      <c r="BH629" s="573"/>
      <c r="BI629" s="651"/>
      <c r="BJ629" s="573"/>
      <c r="BK629" s="651"/>
      <c r="BL629" s="573"/>
      <c r="BM629" s="651"/>
      <c r="BN629" s="638"/>
      <c r="BO629" s="670"/>
      <c r="BP629" s="675"/>
      <c r="BQ629" s="675"/>
      <c r="BR629" s="675"/>
      <c r="BS629" s="675"/>
      <c r="BT629" s="675"/>
      <c r="BU629" s="676"/>
      <c r="BV629" s="1377">
        <f t="shared" si="36"/>
        <v>0</v>
      </c>
    </row>
    <row r="630" spans="3:74" s="1092" customFormat="1" ht="36" customHeight="1">
      <c r="C630" s="1091"/>
      <c r="D630" s="233"/>
      <c r="E630" s="216"/>
      <c r="F630" s="1331"/>
      <c r="G630" s="217"/>
      <c r="H630" s="218"/>
      <c r="I630" s="736"/>
      <c r="J630" s="737"/>
      <c r="K630" s="1297"/>
      <c r="L630" s="1273"/>
      <c r="M630" s="1276"/>
      <c r="N630" s="832"/>
      <c r="O630" s="871"/>
      <c r="P630" s="872"/>
      <c r="Q630" s="219"/>
      <c r="R630" s="220"/>
      <c r="S630" s="660"/>
      <c r="T630" s="226">
        <v>0</v>
      </c>
      <c r="U630" s="1305">
        <v>0</v>
      </c>
      <c r="V630" s="1375">
        <f t="shared" si="34"/>
        <v>0</v>
      </c>
      <c r="W630" s="220"/>
      <c r="X630" s="684"/>
      <c r="Y630" s="738"/>
      <c r="Z630" s="221"/>
      <c r="AA630" s="221"/>
      <c r="AB630" s="862"/>
      <c r="AC630" s="222"/>
      <c r="AD630" s="1288"/>
      <c r="AE630" s="1300"/>
      <c r="AF630" s="1290"/>
      <c r="AG630" s="1291"/>
      <c r="AH630" s="232"/>
      <c r="AI630" s="224"/>
      <c r="AJ630" s="368"/>
      <c r="AK630" s="225"/>
      <c r="AL630" s="226">
        <v>0</v>
      </c>
      <c r="AM630" s="1326">
        <v>0</v>
      </c>
      <c r="AN630" s="1376">
        <f t="shared" si="35"/>
        <v>0</v>
      </c>
      <c r="AO630" s="733"/>
      <c r="AP630" s="586"/>
      <c r="AQ630" s="1249"/>
      <c r="AR630" s="1427"/>
      <c r="AS630" s="1428"/>
      <c r="AT630" s="1429"/>
      <c r="AU630" s="227"/>
      <c r="AV630" s="1430"/>
      <c r="AW630" s="1431"/>
      <c r="AX630" s="1432"/>
      <c r="AY630" s="235"/>
      <c r="AZ630" s="236"/>
      <c r="BA630" s="230"/>
      <c r="BB630" s="231"/>
      <c r="BC630" s="659"/>
      <c r="BD630" s="230"/>
      <c r="BE630" s="231"/>
      <c r="BF630" s="573"/>
      <c r="BG630" s="651"/>
      <c r="BH630" s="573"/>
      <c r="BI630" s="651"/>
      <c r="BJ630" s="573"/>
      <c r="BK630" s="651"/>
      <c r="BL630" s="573"/>
      <c r="BM630" s="651"/>
      <c r="BN630" s="638"/>
      <c r="BO630" s="670"/>
      <c r="BP630" s="675"/>
      <c r="BQ630" s="675"/>
      <c r="BR630" s="675"/>
      <c r="BS630" s="675"/>
      <c r="BT630" s="675"/>
      <c r="BU630" s="676"/>
      <c r="BV630" s="1377">
        <f t="shared" si="36"/>
        <v>0</v>
      </c>
    </row>
    <row r="631" spans="3:74" s="1092" customFormat="1" ht="36" customHeight="1">
      <c r="C631" s="1091"/>
      <c r="D631" s="233"/>
      <c r="E631" s="216"/>
      <c r="F631" s="1331"/>
      <c r="G631" s="217"/>
      <c r="H631" s="218"/>
      <c r="I631" s="736"/>
      <c r="J631" s="737"/>
      <c r="K631" s="1297"/>
      <c r="L631" s="1273"/>
      <c r="M631" s="1276"/>
      <c r="N631" s="832"/>
      <c r="O631" s="871"/>
      <c r="P631" s="872"/>
      <c r="Q631" s="219"/>
      <c r="R631" s="220"/>
      <c r="S631" s="660"/>
      <c r="T631" s="226">
        <v>0</v>
      </c>
      <c r="U631" s="1305">
        <v>0</v>
      </c>
      <c r="V631" s="1375">
        <f t="shared" si="34"/>
        <v>0</v>
      </c>
      <c r="W631" s="220"/>
      <c r="X631" s="684"/>
      <c r="Y631" s="738"/>
      <c r="Z631" s="221"/>
      <c r="AA631" s="221"/>
      <c r="AB631" s="862"/>
      <c r="AC631" s="222"/>
      <c r="AD631" s="1288"/>
      <c r="AE631" s="1300"/>
      <c r="AF631" s="1290"/>
      <c r="AG631" s="1291"/>
      <c r="AH631" s="232"/>
      <c r="AI631" s="224"/>
      <c r="AJ631" s="368"/>
      <c r="AK631" s="225"/>
      <c r="AL631" s="226">
        <v>0</v>
      </c>
      <c r="AM631" s="1326">
        <v>0</v>
      </c>
      <c r="AN631" s="1376">
        <f t="shared" si="35"/>
        <v>0</v>
      </c>
      <c r="AO631" s="733"/>
      <c r="AP631" s="586"/>
      <c r="AQ631" s="1249"/>
      <c r="AR631" s="1427"/>
      <c r="AS631" s="1428"/>
      <c r="AT631" s="1429"/>
      <c r="AU631" s="227"/>
      <c r="AV631" s="1430"/>
      <c r="AW631" s="1431"/>
      <c r="AX631" s="1432"/>
      <c r="AY631" s="235"/>
      <c r="AZ631" s="236"/>
      <c r="BA631" s="230"/>
      <c r="BB631" s="231"/>
      <c r="BC631" s="659"/>
      <c r="BD631" s="230"/>
      <c r="BE631" s="231"/>
      <c r="BF631" s="573"/>
      <c r="BG631" s="651"/>
      <c r="BH631" s="573"/>
      <c r="BI631" s="651"/>
      <c r="BJ631" s="573"/>
      <c r="BK631" s="651"/>
      <c r="BL631" s="573"/>
      <c r="BM631" s="651"/>
      <c r="BN631" s="638"/>
      <c r="BO631" s="670"/>
      <c r="BP631" s="675"/>
      <c r="BQ631" s="675"/>
      <c r="BR631" s="675"/>
      <c r="BS631" s="675"/>
      <c r="BT631" s="675"/>
      <c r="BU631" s="676"/>
      <c r="BV631" s="1377">
        <f t="shared" si="36"/>
        <v>0</v>
      </c>
    </row>
    <row r="632" spans="3:74" s="1092" customFormat="1" ht="36" customHeight="1">
      <c r="C632" s="1091"/>
      <c r="D632" s="233"/>
      <c r="E632" s="216"/>
      <c r="F632" s="1331"/>
      <c r="G632" s="217"/>
      <c r="H632" s="218"/>
      <c r="I632" s="736"/>
      <c r="J632" s="737"/>
      <c r="K632" s="1297"/>
      <c r="L632" s="1273"/>
      <c r="M632" s="1276"/>
      <c r="N632" s="832"/>
      <c r="O632" s="871"/>
      <c r="P632" s="872"/>
      <c r="Q632" s="219"/>
      <c r="R632" s="220"/>
      <c r="S632" s="660"/>
      <c r="T632" s="226">
        <v>0</v>
      </c>
      <c r="U632" s="1305">
        <v>0</v>
      </c>
      <c r="V632" s="1375">
        <f t="shared" si="34"/>
        <v>0</v>
      </c>
      <c r="W632" s="220"/>
      <c r="X632" s="684"/>
      <c r="Y632" s="738"/>
      <c r="Z632" s="221"/>
      <c r="AA632" s="221"/>
      <c r="AB632" s="862"/>
      <c r="AC632" s="222"/>
      <c r="AD632" s="1288"/>
      <c r="AE632" s="1300"/>
      <c r="AF632" s="1290"/>
      <c r="AG632" s="1291"/>
      <c r="AH632" s="232"/>
      <c r="AI632" s="224"/>
      <c r="AJ632" s="368"/>
      <c r="AK632" s="225"/>
      <c r="AL632" s="226">
        <v>0</v>
      </c>
      <c r="AM632" s="1326">
        <v>0</v>
      </c>
      <c r="AN632" s="1376">
        <f t="shared" si="35"/>
        <v>0</v>
      </c>
      <c r="AO632" s="733"/>
      <c r="AP632" s="586"/>
      <c r="AQ632" s="1249"/>
      <c r="AR632" s="1427"/>
      <c r="AS632" s="1428"/>
      <c r="AT632" s="1429"/>
      <c r="AU632" s="227"/>
      <c r="AV632" s="1430"/>
      <c r="AW632" s="1431"/>
      <c r="AX632" s="1432"/>
      <c r="AY632" s="235"/>
      <c r="AZ632" s="236"/>
      <c r="BA632" s="230"/>
      <c r="BB632" s="231"/>
      <c r="BC632" s="659"/>
      <c r="BD632" s="230"/>
      <c r="BE632" s="231"/>
      <c r="BF632" s="573"/>
      <c r="BG632" s="651"/>
      <c r="BH632" s="573"/>
      <c r="BI632" s="651"/>
      <c r="BJ632" s="573"/>
      <c r="BK632" s="651"/>
      <c r="BL632" s="573"/>
      <c r="BM632" s="651"/>
      <c r="BN632" s="638"/>
      <c r="BO632" s="670"/>
      <c r="BP632" s="675"/>
      <c r="BQ632" s="675"/>
      <c r="BR632" s="675"/>
      <c r="BS632" s="675"/>
      <c r="BT632" s="675"/>
      <c r="BU632" s="676"/>
      <c r="BV632" s="1377">
        <f t="shared" si="36"/>
        <v>0</v>
      </c>
    </row>
    <row r="633" spans="3:74" s="1092" customFormat="1" ht="36" customHeight="1">
      <c r="C633" s="1091"/>
      <c r="D633" s="233"/>
      <c r="E633" s="216"/>
      <c r="F633" s="1331"/>
      <c r="G633" s="217"/>
      <c r="H633" s="218"/>
      <c r="I633" s="736"/>
      <c r="J633" s="737"/>
      <c r="K633" s="1297"/>
      <c r="L633" s="1273"/>
      <c r="M633" s="1276"/>
      <c r="N633" s="832"/>
      <c r="O633" s="871"/>
      <c r="P633" s="872"/>
      <c r="Q633" s="219"/>
      <c r="R633" s="220"/>
      <c r="S633" s="660"/>
      <c r="T633" s="226">
        <v>0</v>
      </c>
      <c r="U633" s="1305">
        <v>0</v>
      </c>
      <c r="V633" s="1375">
        <f t="shared" si="34"/>
        <v>0</v>
      </c>
      <c r="W633" s="220"/>
      <c r="X633" s="684"/>
      <c r="Y633" s="738"/>
      <c r="Z633" s="221"/>
      <c r="AA633" s="221"/>
      <c r="AB633" s="862"/>
      <c r="AC633" s="222"/>
      <c r="AD633" s="1288"/>
      <c r="AE633" s="1300"/>
      <c r="AF633" s="1290"/>
      <c r="AG633" s="1291"/>
      <c r="AH633" s="232"/>
      <c r="AI633" s="224"/>
      <c r="AJ633" s="368"/>
      <c r="AK633" s="225"/>
      <c r="AL633" s="226">
        <v>0</v>
      </c>
      <c r="AM633" s="1326">
        <v>0</v>
      </c>
      <c r="AN633" s="1376">
        <f t="shared" si="35"/>
        <v>0</v>
      </c>
      <c r="AO633" s="733"/>
      <c r="AP633" s="586"/>
      <c r="AQ633" s="1249"/>
      <c r="AR633" s="1427"/>
      <c r="AS633" s="1428"/>
      <c r="AT633" s="1429"/>
      <c r="AU633" s="227"/>
      <c r="AV633" s="1430"/>
      <c r="AW633" s="1431"/>
      <c r="AX633" s="1432"/>
      <c r="AY633" s="235"/>
      <c r="AZ633" s="236"/>
      <c r="BA633" s="230"/>
      <c r="BB633" s="231"/>
      <c r="BC633" s="659"/>
      <c r="BD633" s="230"/>
      <c r="BE633" s="231"/>
      <c r="BF633" s="573"/>
      <c r="BG633" s="651"/>
      <c r="BH633" s="573"/>
      <c r="BI633" s="651"/>
      <c r="BJ633" s="573"/>
      <c r="BK633" s="651"/>
      <c r="BL633" s="573"/>
      <c r="BM633" s="651"/>
      <c r="BN633" s="638"/>
      <c r="BO633" s="670"/>
      <c r="BP633" s="675"/>
      <c r="BQ633" s="675"/>
      <c r="BR633" s="675"/>
      <c r="BS633" s="675"/>
      <c r="BT633" s="675"/>
      <c r="BU633" s="676"/>
      <c r="BV633" s="1377">
        <f t="shared" si="36"/>
        <v>0</v>
      </c>
    </row>
    <row r="634" spans="3:74" s="1092" customFormat="1" ht="36" customHeight="1">
      <c r="C634" s="1091"/>
      <c r="D634" s="233"/>
      <c r="E634" s="216"/>
      <c r="F634" s="1331"/>
      <c r="G634" s="217"/>
      <c r="H634" s="218"/>
      <c r="I634" s="736"/>
      <c r="J634" s="737"/>
      <c r="K634" s="1297"/>
      <c r="L634" s="1273"/>
      <c r="M634" s="1276"/>
      <c r="N634" s="832"/>
      <c r="O634" s="871"/>
      <c r="P634" s="872"/>
      <c r="Q634" s="219"/>
      <c r="R634" s="220"/>
      <c r="S634" s="660"/>
      <c r="T634" s="226">
        <v>0</v>
      </c>
      <c r="U634" s="1305">
        <v>0</v>
      </c>
      <c r="V634" s="1375">
        <f t="shared" si="34"/>
        <v>0</v>
      </c>
      <c r="W634" s="220"/>
      <c r="X634" s="684"/>
      <c r="Y634" s="738"/>
      <c r="Z634" s="221"/>
      <c r="AA634" s="221"/>
      <c r="AB634" s="862"/>
      <c r="AC634" s="222"/>
      <c r="AD634" s="1288"/>
      <c r="AE634" s="1300"/>
      <c r="AF634" s="1290"/>
      <c r="AG634" s="1291"/>
      <c r="AH634" s="232"/>
      <c r="AI634" s="224"/>
      <c r="AJ634" s="368"/>
      <c r="AK634" s="225"/>
      <c r="AL634" s="226">
        <v>0</v>
      </c>
      <c r="AM634" s="1326">
        <v>0</v>
      </c>
      <c r="AN634" s="1376">
        <f t="shared" si="35"/>
        <v>0</v>
      </c>
      <c r="AO634" s="733"/>
      <c r="AP634" s="586"/>
      <c r="AQ634" s="1249"/>
      <c r="AR634" s="1427"/>
      <c r="AS634" s="1428"/>
      <c r="AT634" s="1429"/>
      <c r="AU634" s="227"/>
      <c r="AV634" s="1430"/>
      <c r="AW634" s="1431"/>
      <c r="AX634" s="1432"/>
      <c r="AY634" s="235"/>
      <c r="AZ634" s="236"/>
      <c r="BA634" s="230"/>
      <c r="BB634" s="231"/>
      <c r="BC634" s="659"/>
      <c r="BD634" s="230"/>
      <c r="BE634" s="231"/>
      <c r="BF634" s="573"/>
      <c r="BG634" s="651"/>
      <c r="BH634" s="573"/>
      <c r="BI634" s="651"/>
      <c r="BJ634" s="573"/>
      <c r="BK634" s="651"/>
      <c r="BL634" s="573"/>
      <c r="BM634" s="651"/>
      <c r="BN634" s="638"/>
      <c r="BO634" s="670"/>
      <c r="BP634" s="675"/>
      <c r="BQ634" s="675"/>
      <c r="BR634" s="675"/>
      <c r="BS634" s="675"/>
      <c r="BT634" s="675"/>
      <c r="BU634" s="676"/>
      <c r="BV634" s="1377">
        <f t="shared" si="36"/>
        <v>0</v>
      </c>
    </row>
    <row r="635" spans="3:74" s="1092" customFormat="1" ht="36" customHeight="1">
      <c r="C635" s="1091"/>
      <c r="D635" s="233"/>
      <c r="E635" s="216"/>
      <c r="F635" s="1331"/>
      <c r="G635" s="217"/>
      <c r="H635" s="218"/>
      <c r="I635" s="736"/>
      <c r="J635" s="737"/>
      <c r="K635" s="1297"/>
      <c r="L635" s="1273"/>
      <c r="M635" s="1276"/>
      <c r="N635" s="832"/>
      <c r="O635" s="871"/>
      <c r="P635" s="872"/>
      <c r="Q635" s="219"/>
      <c r="R635" s="220"/>
      <c r="S635" s="660"/>
      <c r="T635" s="226">
        <v>0</v>
      </c>
      <c r="U635" s="1305">
        <v>0</v>
      </c>
      <c r="V635" s="1375">
        <f t="shared" si="34"/>
        <v>0</v>
      </c>
      <c r="W635" s="220"/>
      <c r="X635" s="684"/>
      <c r="Y635" s="738"/>
      <c r="Z635" s="221"/>
      <c r="AA635" s="221"/>
      <c r="AB635" s="862"/>
      <c r="AC635" s="222"/>
      <c r="AD635" s="1288"/>
      <c r="AE635" s="1300"/>
      <c r="AF635" s="1290"/>
      <c r="AG635" s="1291"/>
      <c r="AH635" s="232"/>
      <c r="AI635" s="224"/>
      <c r="AJ635" s="368"/>
      <c r="AK635" s="225"/>
      <c r="AL635" s="226">
        <v>0</v>
      </c>
      <c r="AM635" s="1326">
        <v>0</v>
      </c>
      <c r="AN635" s="1376">
        <f t="shared" si="35"/>
        <v>0</v>
      </c>
      <c r="AO635" s="733"/>
      <c r="AP635" s="586"/>
      <c r="AQ635" s="1249"/>
      <c r="AR635" s="1427"/>
      <c r="AS635" s="1428"/>
      <c r="AT635" s="1429"/>
      <c r="AU635" s="227"/>
      <c r="AV635" s="1430"/>
      <c r="AW635" s="1431"/>
      <c r="AX635" s="1432"/>
      <c r="AY635" s="235"/>
      <c r="AZ635" s="236"/>
      <c r="BA635" s="230"/>
      <c r="BB635" s="231"/>
      <c r="BC635" s="659"/>
      <c r="BD635" s="230"/>
      <c r="BE635" s="231"/>
      <c r="BF635" s="573"/>
      <c r="BG635" s="651"/>
      <c r="BH635" s="573"/>
      <c r="BI635" s="651"/>
      <c r="BJ635" s="573"/>
      <c r="BK635" s="651"/>
      <c r="BL635" s="573"/>
      <c r="BM635" s="651"/>
      <c r="BN635" s="638"/>
      <c r="BO635" s="670"/>
      <c r="BP635" s="675"/>
      <c r="BQ635" s="675"/>
      <c r="BR635" s="675"/>
      <c r="BS635" s="675"/>
      <c r="BT635" s="675"/>
      <c r="BU635" s="676"/>
      <c r="BV635" s="1377">
        <f t="shared" si="36"/>
        <v>0</v>
      </c>
    </row>
    <row r="636" spans="3:74" s="1092" customFormat="1" ht="36" customHeight="1">
      <c r="C636" s="1091"/>
      <c r="D636" s="233"/>
      <c r="E636" s="216"/>
      <c r="F636" s="1331"/>
      <c r="G636" s="217"/>
      <c r="H636" s="218"/>
      <c r="I636" s="736"/>
      <c r="J636" s="737"/>
      <c r="K636" s="1297"/>
      <c r="L636" s="1273"/>
      <c r="M636" s="1276"/>
      <c r="N636" s="832"/>
      <c r="O636" s="871"/>
      <c r="P636" s="872"/>
      <c r="Q636" s="219"/>
      <c r="R636" s="220"/>
      <c r="S636" s="660"/>
      <c r="T636" s="226">
        <v>0</v>
      </c>
      <c r="U636" s="1305">
        <v>0</v>
      </c>
      <c r="V636" s="1375">
        <f t="shared" si="34"/>
        <v>0</v>
      </c>
      <c r="W636" s="220"/>
      <c r="X636" s="684"/>
      <c r="Y636" s="738"/>
      <c r="Z636" s="221"/>
      <c r="AA636" s="221"/>
      <c r="AB636" s="862"/>
      <c r="AC636" s="222"/>
      <c r="AD636" s="1288"/>
      <c r="AE636" s="1300"/>
      <c r="AF636" s="1290"/>
      <c r="AG636" s="1291"/>
      <c r="AH636" s="232"/>
      <c r="AI636" s="224"/>
      <c r="AJ636" s="368"/>
      <c r="AK636" s="225"/>
      <c r="AL636" s="226">
        <v>0</v>
      </c>
      <c r="AM636" s="1326">
        <v>0</v>
      </c>
      <c r="AN636" s="1376">
        <f t="shared" si="35"/>
        <v>0</v>
      </c>
      <c r="AO636" s="733"/>
      <c r="AP636" s="586"/>
      <c r="AQ636" s="1249"/>
      <c r="AR636" s="1427"/>
      <c r="AS636" s="1428"/>
      <c r="AT636" s="1429"/>
      <c r="AU636" s="227"/>
      <c r="AV636" s="1430"/>
      <c r="AW636" s="1431"/>
      <c r="AX636" s="1432"/>
      <c r="AY636" s="235"/>
      <c r="AZ636" s="236"/>
      <c r="BA636" s="230"/>
      <c r="BB636" s="231"/>
      <c r="BC636" s="659"/>
      <c r="BD636" s="230"/>
      <c r="BE636" s="231"/>
      <c r="BF636" s="573"/>
      <c r="BG636" s="651"/>
      <c r="BH636" s="573"/>
      <c r="BI636" s="651"/>
      <c r="BJ636" s="573"/>
      <c r="BK636" s="651"/>
      <c r="BL636" s="573"/>
      <c r="BM636" s="651"/>
      <c r="BN636" s="638"/>
      <c r="BO636" s="670"/>
      <c r="BP636" s="675"/>
      <c r="BQ636" s="675"/>
      <c r="BR636" s="675"/>
      <c r="BS636" s="675"/>
      <c r="BT636" s="675"/>
      <c r="BU636" s="676"/>
      <c r="BV636" s="1377">
        <f t="shared" si="36"/>
        <v>0</v>
      </c>
    </row>
    <row r="637" spans="3:74" s="1092" customFormat="1" ht="36" customHeight="1">
      <c r="C637" s="1091"/>
      <c r="D637" s="233"/>
      <c r="E637" s="216"/>
      <c r="F637" s="1331"/>
      <c r="G637" s="217"/>
      <c r="H637" s="218"/>
      <c r="I637" s="736"/>
      <c r="J637" s="737"/>
      <c r="K637" s="1297"/>
      <c r="L637" s="1273"/>
      <c r="M637" s="1276"/>
      <c r="N637" s="832"/>
      <c r="O637" s="871"/>
      <c r="P637" s="872"/>
      <c r="Q637" s="219"/>
      <c r="R637" s="220"/>
      <c r="S637" s="660"/>
      <c r="T637" s="226">
        <v>0</v>
      </c>
      <c r="U637" s="1305">
        <v>0</v>
      </c>
      <c r="V637" s="1375">
        <f t="shared" si="34"/>
        <v>0</v>
      </c>
      <c r="W637" s="220"/>
      <c r="X637" s="684"/>
      <c r="Y637" s="738"/>
      <c r="Z637" s="221"/>
      <c r="AA637" s="221"/>
      <c r="AB637" s="862"/>
      <c r="AC637" s="222"/>
      <c r="AD637" s="1288"/>
      <c r="AE637" s="1300"/>
      <c r="AF637" s="1290"/>
      <c r="AG637" s="1291"/>
      <c r="AH637" s="232"/>
      <c r="AI637" s="224"/>
      <c r="AJ637" s="368"/>
      <c r="AK637" s="225"/>
      <c r="AL637" s="226">
        <v>0</v>
      </c>
      <c r="AM637" s="1326">
        <v>0</v>
      </c>
      <c r="AN637" s="1376">
        <f t="shared" si="35"/>
        <v>0</v>
      </c>
      <c r="AO637" s="733"/>
      <c r="AP637" s="586"/>
      <c r="AQ637" s="1249"/>
      <c r="AR637" s="1427"/>
      <c r="AS637" s="1428"/>
      <c r="AT637" s="1429"/>
      <c r="AU637" s="227"/>
      <c r="AV637" s="1430"/>
      <c r="AW637" s="1431"/>
      <c r="AX637" s="1432"/>
      <c r="AY637" s="235"/>
      <c r="AZ637" s="236"/>
      <c r="BA637" s="230"/>
      <c r="BB637" s="231"/>
      <c r="BC637" s="659"/>
      <c r="BD637" s="230"/>
      <c r="BE637" s="231"/>
      <c r="BF637" s="573"/>
      <c r="BG637" s="651"/>
      <c r="BH637" s="573"/>
      <c r="BI637" s="651"/>
      <c r="BJ637" s="573"/>
      <c r="BK637" s="651"/>
      <c r="BL637" s="573"/>
      <c r="BM637" s="651"/>
      <c r="BN637" s="638"/>
      <c r="BO637" s="670"/>
      <c r="BP637" s="675"/>
      <c r="BQ637" s="675"/>
      <c r="BR637" s="675"/>
      <c r="BS637" s="675"/>
      <c r="BT637" s="675"/>
      <c r="BU637" s="676"/>
      <c r="BV637" s="1377">
        <f t="shared" si="36"/>
        <v>0</v>
      </c>
    </row>
    <row r="638" spans="3:74" s="1092" customFormat="1" ht="36" customHeight="1">
      <c r="C638" s="1091"/>
      <c r="D638" s="233"/>
      <c r="E638" s="216"/>
      <c r="F638" s="1331"/>
      <c r="G638" s="217"/>
      <c r="H638" s="218"/>
      <c r="I638" s="736"/>
      <c r="J638" s="737"/>
      <c r="K638" s="1297"/>
      <c r="L638" s="1273"/>
      <c r="M638" s="1276"/>
      <c r="N638" s="832"/>
      <c r="O638" s="871"/>
      <c r="P638" s="872"/>
      <c r="Q638" s="219"/>
      <c r="R638" s="220"/>
      <c r="S638" s="660"/>
      <c r="T638" s="226">
        <v>0</v>
      </c>
      <c r="U638" s="1305">
        <v>0</v>
      </c>
      <c r="V638" s="1375">
        <f t="shared" si="34"/>
        <v>0</v>
      </c>
      <c r="W638" s="220"/>
      <c r="X638" s="684"/>
      <c r="Y638" s="738"/>
      <c r="Z638" s="221"/>
      <c r="AA638" s="221"/>
      <c r="AB638" s="862"/>
      <c r="AC638" s="222"/>
      <c r="AD638" s="1288"/>
      <c r="AE638" s="1300"/>
      <c r="AF638" s="1290"/>
      <c r="AG638" s="1291"/>
      <c r="AH638" s="232"/>
      <c r="AI638" s="224"/>
      <c r="AJ638" s="368"/>
      <c r="AK638" s="225"/>
      <c r="AL638" s="226">
        <v>0</v>
      </c>
      <c r="AM638" s="1326">
        <v>0</v>
      </c>
      <c r="AN638" s="1376">
        <f t="shared" si="35"/>
        <v>0</v>
      </c>
      <c r="AO638" s="733"/>
      <c r="AP638" s="586"/>
      <c r="AQ638" s="1249"/>
      <c r="AR638" s="1427"/>
      <c r="AS638" s="1428"/>
      <c r="AT638" s="1429"/>
      <c r="AU638" s="227"/>
      <c r="AV638" s="1430"/>
      <c r="AW638" s="1431"/>
      <c r="AX638" s="1432"/>
      <c r="AY638" s="235"/>
      <c r="AZ638" s="236"/>
      <c r="BA638" s="230"/>
      <c r="BB638" s="231"/>
      <c r="BC638" s="659"/>
      <c r="BD638" s="230"/>
      <c r="BE638" s="231"/>
      <c r="BF638" s="573"/>
      <c r="BG638" s="651"/>
      <c r="BH638" s="573"/>
      <c r="BI638" s="651"/>
      <c r="BJ638" s="573"/>
      <c r="BK638" s="651"/>
      <c r="BL638" s="573"/>
      <c r="BM638" s="651"/>
      <c r="BN638" s="638"/>
      <c r="BO638" s="670"/>
      <c r="BP638" s="675"/>
      <c r="BQ638" s="675"/>
      <c r="BR638" s="675"/>
      <c r="BS638" s="675"/>
      <c r="BT638" s="675"/>
      <c r="BU638" s="676"/>
      <c r="BV638" s="1377">
        <f t="shared" si="36"/>
        <v>0</v>
      </c>
    </row>
    <row r="639" spans="3:74" s="1092" customFormat="1" ht="36" customHeight="1">
      <c r="C639" s="1091"/>
      <c r="D639" s="233"/>
      <c r="E639" s="216"/>
      <c r="F639" s="1331"/>
      <c r="G639" s="217"/>
      <c r="H639" s="218"/>
      <c r="I639" s="736"/>
      <c r="J639" s="737"/>
      <c r="K639" s="1297"/>
      <c r="L639" s="1273"/>
      <c r="M639" s="1276"/>
      <c r="N639" s="832"/>
      <c r="O639" s="871"/>
      <c r="P639" s="872"/>
      <c r="Q639" s="219"/>
      <c r="R639" s="220"/>
      <c r="S639" s="660"/>
      <c r="T639" s="226">
        <v>0</v>
      </c>
      <c r="U639" s="1305">
        <v>0</v>
      </c>
      <c r="V639" s="1375">
        <f t="shared" ref="V639:V702" si="37">SUM(T639:U639)</f>
        <v>0</v>
      </c>
      <c r="W639" s="220"/>
      <c r="X639" s="684"/>
      <c r="Y639" s="738"/>
      <c r="Z639" s="221"/>
      <c r="AA639" s="221"/>
      <c r="AB639" s="862"/>
      <c r="AC639" s="222"/>
      <c r="AD639" s="1288"/>
      <c r="AE639" s="1300"/>
      <c r="AF639" s="1290"/>
      <c r="AG639" s="1291"/>
      <c r="AH639" s="232"/>
      <c r="AI639" s="224"/>
      <c r="AJ639" s="368"/>
      <c r="AK639" s="225"/>
      <c r="AL639" s="226">
        <v>0</v>
      </c>
      <c r="AM639" s="1326">
        <v>0</v>
      </c>
      <c r="AN639" s="1376">
        <f t="shared" ref="AN639:AN702" si="38">SUM(AL639:AM639)</f>
        <v>0</v>
      </c>
      <c r="AO639" s="733"/>
      <c r="AP639" s="586"/>
      <c r="AQ639" s="1249"/>
      <c r="AR639" s="1427"/>
      <c r="AS639" s="1428"/>
      <c r="AT639" s="1429"/>
      <c r="AU639" s="227"/>
      <c r="AV639" s="1430"/>
      <c r="AW639" s="1431"/>
      <c r="AX639" s="1432"/>
      <c r="AY639" s="235"/>
      <c r="AZ639" s="236"/>
      <c r="BA639" s="230"/>
      <c r="BB639" s="231"/>
      <c r="BC639" s="659"/>
      <c r="BD639" s="230"/>
      <c r="BE639" s="231"/>
      <c r="BF639" s="573"/>
      <c r="BG639" s="651"/>
      <c r="BH639" s="573"/>
      <c r="BI639" s="651"/>
      <c r="BJ639" s="573"/>
      <c r="BK639" s="651"/>
      <c r="BL639" s="573"/>
      <c r="BM639" s="651"/>
      <c r="BN639" s="638"/>
      <c r="BO639" s="670"/>
      <c r="BP639" s="675"/>
      <c r="BQ639" s="675"/>
      <c r="BR639" s="675"/>
      <c r="BS639" s="675"/>
      <c r="BT639" s="675"/>
      <c r="BU639" s="676"/>
      <c r="BV639" s="1377">
        <f t="shared" ref="BV639:BV702" si="39">LEN(BU639)</f>
        <v>0</v>
      </c>
    </row>
    <row r="640" spans="3:74" s="1092" customFormat="1" ht="36" customHeight="1">
      <c r="C640" s="1091"/>
      <c r="D640" s="233"/>
      <c r="E640" s="216"/>
      <c r="F640" s="1331"/>
      <c r="G640" s="217"/>
      <c r="H640" s="218"/>
      <c r="I640" s="736"/>
      <c r="J640" s="737"/>
      <c r="K640" s="1297"/>
      <c r="L640" s="1273"/>
      <c r="M640" s="1276"/>
      <c r="N640" s="832"/>
      <c r="O640" s="871"/>
      <c r="P640" s="872"/>
      <c r="Q640" s="219"/>
      <c r="R640" s="220"/>
      <c r="S640" s="660"/>
      <c r="T640" s="226">
        <v>0</v>
      </c>
      <c r="U640" s="1305">
        <v>0</v>
      </c>
      <c r="V640" s="1375">
        <f t="shared" si="37"/>
        <v>0</v>
      </c>
      <c r="W640" s="220"/>
      <c r="X640" s="684"/>
      <c r="Y640" s="738"/>
      <c r="Z640" s="221"/>
      <c r="AA640" s="221"/>
      <c r="AB640" s="862"/>
      <c r="AC640" s="222"/>
      <c r="AD640" s="1288"/>
      <c r="AE640" s="1300"/>
      <c r="AF640" s="1290"/>
      <c r="AG640" s="1291"/>
      <c r="AH640" s="232"/>
      <c r="AI640" s="224"/>
      <c r="AJ640" s="368"/>
      <c r="AK640" s="225"/>
      <c r="AL640" s="226">
        <v>0</v>
      </c>
      <c r="AM640" s="1326">
        <v>0</v>
      </c>
      <c r="AN640" s="1376">
        <f t="shared" si="38"/>
        <v>0</v>
      </c>
      <c r="AO640" s="733"/>
      <c r="AP640" s="586"/>
      <c r="AQ640" s="1249"/>
      <c r="AR640" s="1427"/>
      <c r="AS640" s="1428"/>
      <c r="AT640" s="1429"/>
      <c r="AU640" s="227"/>
      <c r="AV640" s="1430"/>
      <c r="AW640" s="1431"/>
      <c r="AX640" s="1432"/>
      <c r="AY640" s="235"/>
      <c r="AZ640" s="236"/>
      <c r="BA640" s="230"/>
      <c r="BB640" s="231"/>
      <c r="BC640" s="659"/>
      <c r="BD640" s="230"/>
      <c r="BE640" s="231"/>
      <c r="BF640" s="573"/>
      <c r="BG640" s="651"/>
      <c r="BH640" s="573"/>
      <c r="BI640" s="651"/>
      <c r="BJ640" s="573"/>
      <c r="BK640" s="651"/>
      <c r="BL640" s="573"/>
      <c r="BM640" s="651"/>
      <c r="BN640" s="638"/>
      <c r="BO640" s="670"/>
      <c r="BP640" s="675"/>
      <c r="BQ640" s="675"/>
      <c r="BR640" s="675"/>
      <c r="BS640" s="675"/>
      <c r="BT640" s="675"/>
      <c r="BU640" s="676"/>
      <c r="BV640" s="1377">
        <f t="shared" si="39"/>
        <v>0</v>
      </c>
    </row>
    <row r="641" spans="3:74" s="1092" customFormat="1" ht="36" customHeight="1">
      <c r="C641" s="1091"/>
      <c r="D641" s="233"/>
      <c r="E641" s="216"/>
      <c r="F641" s="1331"/>
      <c r="G641" s="217"/>
      <c r="H641" s="218"/>
      <c r="I641" s="736"/>
      <c r="J641" s="737"/>
      <c r="K641" s="1297"/>
      <c r="L641" s="1273"/>
      <c r="M641" s="1276"/>
      <c r="N641" s="832"/>
      <c r="O641" s="871"/>
      <c r="P641" s="872"/>
      <c r="Q641" s="219"/>
      <c r="R641" s="220"/>
      <c r="S641" s="660"/>
      <c r="T641" s="226">
        <v>0</v>
      </c>
      <c r="U641" s="1305">
        <v>0</v>
      </c>
      <c r="V641" s="1375">
        <f t="shared" si="37"/>
        <v>0</v>
      </c>
      <c r="W641" s="220"/>
      <c r="X641" s="684"/>
      <c r="Y641" s="738"/>
      <c r="Z641" s="221"/>
      <c r="AA641" s="221"/>
      <c r="AB641" s="862"/>
      <c r="AC641" s="222"/>
      <c r="AD641" s="1288"/>
      <c r="AE641" s="1300"/>
      <c r="AF641" s="1290"/>
      <c r="AG641" s="1291"/>
      <c r="AH641" s="232"/>
      <c r="AI641" s="224"/>
      <c r="AJ641" s="368"/>
      <c r="AK641" s="225"/>
      <c r="AL641" s="226">
        <v>0</v>
      </c>
      <c r="AM641" s="1326">
        <v>0</v>
      </c>
      <c r="AN641" s="1376">
        <f t="shared" si="38"/>
        <v>0</v>
      </c>
      <c r="AO641" s="733"/>
      <c r="AP641" s="586"/>
      <c r="AQ641" s="1249"/>
      <c r="AR641" s="1427"/>
      <c r="AS641" s="1428"/>
      <c r="AT641" s="1429"/>
      <c r="AU641" s="227"/>
      <c r="AV641" s="1430"/>
      <c r="AW641" s="1431"/>
      <c r="AX641" s="1432"/>
      <c r="AY641" s="235"/>
      <c r="AZ641" s="236"/>
      <c r="BA641" s="230"/>
      <c r="BB641" s="231"/>
      <c r="BC641" s="659"/>
      <c r="BD641" s="230"/>
      <c r="BE641" s="231"/>
      <c r="BF641" s="573"/>
      <c r="BG641" s="651"/>
      <c r="BH641" s="573"/>
      <c r="BI641" s="651"/>
      <c r="BJ641" s="573"/>
      <c r="BK641" s="651"/>
      <c r="BL641" s="573"/>
      <c r="BM641" s="651"/>
      <c r="BN641" s="638"/>
      <c r="BO641" s="670"/>
      <c r="BP641" s="675"/>
      <c r="BQ641" s="675"/>
      <c r="BR641" s="675"/>
      <c r="BS641" s="675"/>
      <c r="BT641" s="675"/>
      <c r="BU641" s="676"/>
      <c r="BV641" s="1377">
        <f t="shared" si="39"/>
        <v>0</v>
      </c>
    </row>
    <row r="642" spans="3:74" s="1092" customFormat="1" ht="36" customHeight="1">
      <c r="C642" s="1091"/>
      <c r="D642" s="233"/>
      <c r="E642" s="216"/>
      <c r="F642" s="1331"/>
      <c r="G642" s="217"/>
      <c r="H642" s="218"/>
      <c r="I642" s="736"/>
      <c r="J642" s="737"/>
      <c r="K642" s="1297"/>
      <c r="L642" s="1273"/>
      <c r="M642" s="1276"/>
      <c r="N642" s="832"/>
      <c r="O642" s="871"/>
      <c r="P642" s="872"/>
      <c r="Q642" s="219"/>
      <c r="R642" s="220"/>
      <c r="S642" s="660"/>
      <c r="T642" s="226">
        <v>0</v>
      </c>
      <c r="U642" s="1305">
        <v>0</v>
      </c>
      <c r="V642" s="1375">
        <f t="shared" si="37"/>
        <v>0</v>
      </c>
      <c r="W642" s="220"/>
      <c r="X642" s="684"/>
      <c r="Y642" s="738"/>
      <c r="Z642" s="221"/>
      <c r="AA642" s="221"/>
      <c r="AB642" s="862"/>
      <c r="AC642" s="222"/>
      <c r="AD642" s="1288"/>
      <c r="AE642" s="1300"/>
      <c r="AF642" s="1290"/>
      <c r="AG642" s="1291"/>
      <c r="AH642" s="232"/>
      <c r="AI642" s="224"/>
      <c r="AJ642" s="368"/>
      <c r="AK642" s="225"/>
      <c r="AL642" s="226">
        <v>0</v>
      </c>
      <c r="AM642" s="1326">
        <v>0</v>
      </c>
      <c r="AN642" s="1376">
        <f t="shared" si="38"/>
        <v>0</v>
      </c>
      <c r="AO642" s="733"/>
      <c r="AP642" s="586"/>
      <c r="AQ642" s="1249"/>
      <c r="AR642" s="1427"/>
      <c r="AS642" s="1428"/>
      <c r="AT642" s="1429"/>
      <c r="AU642" s="227"/>
      <c r="AV642" s="1430"/>
      <c r="AW642" s="1431"/>
      <c r="AX642" s="1432"/>
      <c r="AY642" s="235"/>
      <c r="AZ642" s="236"/>
      <c r="BA642" s="230"/>
      <c r="BB642" s="231"/>
      <c r="BC642" s="659"/>
      <c r="BD642" s="230"/>
      <c r="BE642" s="231"/>
      <c r="BF642" s="573"/>
      <c r="BG642" s="651"/>
      <c r="BH642" s="573"/>
      <c r="BI642" s="651"/>
      <c r="BJ642" s="573"/>
      <c r="BK642" s="651"/>
      <c r="BL642" s="573"/>
      <c r="BM642" s="651"/>
      <c r="BN642" s="638"/>
      <c r="BO642" s="670"/>
      <c r="BP642" s="675"/>
      <c r="BQ642" s="675"/>
      <c r="BR642" s="675"/>
      <c r="BS642" s="675"/>
      <c r="BT642" s="675"/>
      <c r="BU642" s="676"/>
      <c r="BV642" s="1377">
        <f t="shared" si="39"/>
        <v>0</v>
      </c>
    </row>
    <row r="643" spans="3:74" s="1092" customFormat="1" ht="36" customHeight="1">
      <c r="C643" s="1091"/>
      <c r="D643" s="233"/>
      <c r="E643" s="216"/>
      <c r="F643" s="1331"/>
      <c r="G643" s="217"/>
      <c r="H643" s="218"/>
      <c r="I643" s="736"/>
      <c r="J643" s="737"/>
      <c r="K643" s="1297"/>
      <c r="L643" s="1273"/>
      <c r="M643" s="1276"/>
      <c r="N643" s="832"/>
      <c r="O643" s="871"/>
      <c r="P643" s="872"/>
      <c r="Q643" s="219"/>
      <c r="R643" s="220"/>
      <c r="S643" s="660"/>
      <c r="T643" s="226">
        <v>0</v>
      </c>
      <c r="U643" s="1305">
        <v>0</v>
      </c>
      <c r="V643" s="1375">
        <f t="shared" si="37"/>
        <v>0</v>
      </c>
      <c r="W643" s="220"/>
      <c r="X643" s="684"/>
      <c r="Y643" s="738"/>
      <c r="Z643" s="221"/>
      <c r="AA643" s="221"/>
      <c r="AB643" s="862"/>
      <c r="AC643" s="222"/>
      <c r="AD643" s="1288"/>
      <c r="AE643" s="1300"/>
      <c r="AF643" s="1290"/>
      <c r="AG643" s="1291"/>
      <c r="AH643" s="232"/>
      <c r="AI643" s="224"/>
      <c r="AJ643" s="368"/>
      <c r="AK643" s="225"/>
      <c r="AL643" s="226">
        <v>0</v>
      </c>
      <c r="AM643" s="1326">
        <v>0</v>
      </c>
      <c r="AN643" s="1376">
        <f t="shared" si="38"/>
        <v>0</v>
      </c>
      <c r="AO643" s="733"/>
      <c r="AP643" s="586"/>
      <c r="AQ643" s="1249"/>
      <c r="AR643" s="1427"/>
      <c r="AS643" s="1428"/>
      <c r="AT643" s="1429"/>
      <c r="AU643" s="227"/>
      <c r="AV643" s="1430"/>
      <c r="AW643" s="1431"/>
      <c r="AX643" s="1432"/>
      <c r="AY643" s="235"/>
      <c r="AZ643" s="236"/>
      <c r="BA643" s="230"/>
      <c r="BB643" s="231"/>
      <c r="BC643" s="659"/>
      <c r="BD643" s="230"/>
      <c r="BE643" s="231"/>
      <c r="BF643" s="573"/>
      <c r="BG643" s="651"/>
      <c r="BH643" s="573"/>
      <c r="BI643" s="651"/>
      <c r="BJ643" s="573"/>
      <c r="BK643" s="651"/>
      <c r="BL643" s="573"/>
      <c r="BM643" s="651"/>
      <c r="BN643" s="638"/>
      <c r="BO643" s="670"/>
      <c r="BP643" s="675"/>
      <c r="BQ643" s="675"/>
      <c r="BR643" s="675"/>
      <c r="BS643" s="675"/>
      <c r="BT643" s="675"/>
      <c r="BU643" s="676"/>
      <c r="BV643" s="1377">
        <f t="shared" si="39"/>
        <v>0</v>
      </c>
    </row>
    <row r="644" spans="3:74" s="1092" customFormat="1" ht="36" customHeight="1">
      <c r="C644" s="1091"/>
      <c r="D644" s="233"/>
      <c r="E644" s="216"/>
      <c r="F644" s="1331"/>
      <c r="G644" s="217"/>
      <c r="H644" s="218"/>
      <c r="I644" s="736"/>
      <c r="J644" s="737"/>
      <c r="K644" s="1297"/>
      <c r="L644" s="1273"/>
      <c r="M644" s="1276"/>
      <c r="N644" s="832"/>
      <c r="O644" s="871"/>
      <c r="P644" s="872"/>
      <c r="Q644" s="219"/>
      <c r="R644" s="220"/>
      <c r="S644" s="660"/>
      <c r="T644" s="226">
        <v>0</v>
      </c>
      <c r="U644" s="1305">
        <v>0</v>
      </c>
      <c r="V644" s="1375">
        <f t="shared" si="37"/>
        <v>0</v>
      </c>
      <c r="W644" s="220"/>
      <c r="X644" s="684"/>
      <c r="Y644" s="738"/>
      <c r="Z644" s="221"/>
      <c r="AA644" s="221"/>
      <c r="AB644" s="862"/>
      <c r="AC644" s="222"/>
      <c r="AD644" s="1288"/>
      <c r="AE644" s="1300"/>
      <c r="AF644" s="1290"/>
      <c r="AG644" s="1291"/>
      <c r="AH644" s="232"/>
      <c r="AI644" s="224"/>
      <c r="AJ644" s="368"/>
      <c r="AK644" s="225"/>
      <c r="AL644" s="226">
        <v>0</v>
      </c>
      <c r="AM644" s="1326">
        <v>0</v>
      </c>
      <c r="AN644" s="1376">
        <f t="shared" si="38"/>
        <v>0</v>
      </c>
      <c r="AO644" s="733"/>
      <c r="AP644" s="586"/>
      <c r="AQ644" s="1249"/>
      <c r="AR644" s="1427"/>
      <c r="AS644" s="1428"/>
      <c r="AT644" s="1429"/>
      <c r="AU644" s="227"/>
      <c r="AV644" s="1430"/>
      <c r="AW644" s="1431"/>
      <c r="AX644" s="1432"/>
      <c r="AY644" s="235"/>
      <c r="AZ644" s="236"/>
      <c r="BA644" s="230"/>
      <c r="BB644" s="231"/>
      <c r="BC644" s="659"/>
      <c r="BD644" s="230"/>
      <c r="BE644" s="231"/>
      <c r="BF644" s="573"/>
      <c r="BG644" s="651"/>
      <c r="BH644" s="573"/>
      <c r="BI644" s="651"/>
      <c r="BJ644" s="573"/>
      <c r="BK644" s="651"/>
      <c r="BL644" s="573"/>
      <c r="BM644" s="651"/>
      <c r="BN644" s="638"/>
      <c r="BO644" s="670"/>
      <c r="BP644" s="675"/>
      <c r="BQ644" s="675"/>
      <c r="BR644" s="675"/>
      <c r="BS644" s="675"/>
      <c r="BT644" s="675"/>
      <c r="BU644" s="676"/>
      <c r="BV644" s="1377">
        <f t="shared" si="39"/>
        <v>0</v>
      </c>
    </row>
    <row r="645" spans="3:74" s="1092" customFormat="1" ht="36" customHeight="1">
      <c r="C645" s="1091"/>
      <c r="D645" s="233"/>
      <c r="E645" s="216"/>
      <c r="F645" s="1331"/>
      <c r="G645" s="217"/>
      <c r="H645" s="218"/>
      <c r="I645" s="736"/>
      <c r="J645" s="737"/>
      <c r="K645" s="1297"/>
      <c r="L645" s="1273"/>
      <c r="M645" s="1276"/>
      <c r="N645" s="832"/>
      <c r="O645" s="871"/>
      <c r="P645" s="872"/>
      <c r="Q645" s="219"/>
      <c r="R645" s="220"/>
      <c r="S645" s="660"/>
      <c r="T645" s="226">
        <v>0</v>
      </c>
      <c r="U645" s="1305">
        <v>0</v>
      </c>
      <c r="V645" s="1375">
        <f t="shared" si="37"/>
        <v>0</v>
      </c>
      <c r="W645" s="220"/>
      <c r="X645" s="684"/>
      <c r="Y645" s="738"/>
      <c r="Z645" s="221"/>
      <c r="AA645" s="221"/>
      <c r="AB645" s="862"/>
      <c r="AC645" s="222"/>
      <c r="AD645" s="1288"/>
      <c r="AE645" s="1300"/>
      <c r="AF645" s="1290"/>
      <c r="AG645" s="1291"/>
      <c r="AH645" s="232"/>
      <c r="AI645" s="224"/>
      <c r="AJ645" s="368"/>
      <c r="AK645" s="225"/>
      <c r="AL645" s="226">
        <v>0</v>
      </c>
      <c r="AM645" s="1326">
        <v>0</v>
      </c>
      <c r="AN645" s="1376">
        <f t="shared" si="38"/>
        <v>0</v>
      </c>
      <c r="AO645" s="733"/>
      <c r="AP645" s="586"/>
      <c r="AQ645" s="1249"/>
      <c r="AR645" s="1427"/>
      <c r="AS645" s="1428"/>
      <c r="AT645" s="1429"/>
      <c r="AU645" s="227"/>
      <c r="AV645" s="1430"/>
      <c r="AW645" s="1431"/>
      <c r="AX645" s="1432"/>
      <c r="AY645" s="235"/>
      <c r="AZ645" s="236"/>
      <c r="BA645" s="230"/>
      <c r="BB645" s="231"/>
      <c r="BC645" s="659"/>
      <c r="BD645" s="230"/>
      <c r="BE645" s="231"/>
      <c r="BF645" s="573"/>
      <c r="BG645" s="651"/>
      <c r="BH645" s="573"/>
      <c r="BI645" s="651"/>
      <c r="BJ645" s="573"/>
      <c r="BK645" s="651"/>
      <c r="BL645" s="573"/>
      <c r="BM645" s="651"/>
      <c r="BN645" s="638"/>
      <c r="BO645" s="670"/>
      <c r="BP645" s="675"/>
      <c r="BQ645" s="675"/>
      <c r="BR645" s="675"/>
      <c r="BS645" s="675"/>
      <c r="BT645" s="675"/>
      <c r="BU645" s="676"/>
      <c r="BV645" s="1377">
        <f t="shared" si="39"/>
        <v>0</v>
      </c>
    </row>
    <row r="646" spans="3:74" s="1092" customFormat="1" ht="36" customHeight="1">
      <c r="C646" s="1091"/>
      <c r="D646" s="233"/>
      <c r="E646" s="216"/>
      <c r="F646" s="1331"/>
      <c r="G646" s="217"/>
      <c r="H646" s="218"/>
      <c r="I646" s="736"/>
      <c r="J646" s="737"/>
      <c r="K646" s="1297"/>
      <c r="L646" s="1273"/>
      <c r="M646" s="1276"/>
      <c r="N646" s="832"/>
      <c r="O646" s="871"/>
      <c r="P646" s="872"/>
      <c r="Q646" s="219"/>
      <c r="R646" s="220"/>
      <c r="S646" s="660"/>
      <c r="T646" s="226">
        <v>0</v>
      </c>
      <c r="U646" s="1305">
        <v>0</v>
      </c>
      <c r="V646" s="1375">
        <f t="shared" si="37"/>
        <v>0</v>
      </c>
      <c r="W646" s="220"/>
      <c r="X646" s="684"/>
      <c r="Y646" s="738"/>
      <c r="Z646" s="221"/>
      <c r="AA646" s="221"/>
      <c r="AB646" s="862"/>
      <c r="AC646" s="222"/>
      <c r="AD646" s="1288"/>
      <c r="AE646" s="1300"/>
      <c r="AF646" s="1290"/>
      <c r="AG646" s="1291"/>
      <c r="AH646" s="232"/>
      <c r="AI646" s="224"/>
      <c r="AJ646" s="368"/>
      <c r="AK646" s="225"/>
      <c r="AL646" s="226">
        <v>0</v>
      </c>
      <c r="AM646" s="1326">
        <v>0</v>
      </c>
      <c r="AN646" s="1376">
        <f t="shared" si="38"/>
        <v>0</v>
      </c>
      <c r="AO646" s="733"/>
      <c r="AP646" s="586"/>
      <c r="AQ646" s="1249"/>
      <c r="AR646" s="1427"/>
      <c r="AS646" s="1428"/>
      <c r="AT646" s="1429"/>
      <c r="AU646" s="227"/>
      <c r="AV646" s="1430"/>
      <c r="AW646" s="1431"/>
      <c r="AX646" s="1432"/>
      <c r="AY646" s="235"/>
      <c r="AZ646" s="236"/>
      <c r="BA646" s="230"/>
      <c r="BB646" s="231"/>
      <c r="BC646" s="659"/>
      <c r="BD646" s="230"/>
      <c r="BE646" s="231"/>
      <c r="BF646" s="573"/>
      <c r="BG646" s="651"/>
      <c r="BH646" s="573"/>
      <c r="BI646" s="651"/>
      <c r="BJ646" s="573"/>
      <c r="BK646" s="651"/>
      <c r="BL646" s="573"/>
      <c r="BM646" s="651"/>
      <c r="BN646" s="638"/>
      <c r="BO646" s="670"/>
      <c r="BP646" s="675"/>
      <c r="BQ646" s="675"/>
      <c r="BR646" s="675"/>
      <c r="BS646" s="675"/>
      <c r="BT646" s="675"/>
      <c r="BU646" s="676"/>
      <c r="BV646" s="1377">
        <f t="shared" si="39"/>
        <v>0</v>
      </c>
    </row>
    <row r="647" spans="3:74" s="1092" customFormat="1" ht="36" customHeight="1">
      <c r="C647" s="1091"/>
      <c r="D647" s="233"/>
      <c r="E647" s="216"/>
      <c r="F647" s="1331"/>
      <c r="G647" s="217"/>
      <c r="H647" s="218"/>
      <c r="I647" s="736"/>
      <c r="J647" s="737"/>
      <c r="K647" s="1297"/>
      <c r="L647" s="1273"/>
      <c r="M647" s="1276"/>
      <c r="N647" s="832"/>
      <c r="O647" s="871"/>
      <c r="P647" s="872"/>
      <c r="Q647" s="219"/>
      <c r="R647" s="220"/>
      <c r="S647" s="660"/>
      <c r="T647" s="226">
        <v>0</v>
      </c>
      <c r="U647" s="1305">
        <v>0</v>
      </c>
      <c r="V647" s="1375">
        <f t="shared" si="37"/>
        <v>0</v>
      </c>
      <c r="W647" s="220"/>
      <c r="X647" s="684"/>
      <c r="Y647" s="738"/>
      <c r="Z647" s="221"/>
      <c r="AA647" s="221"/>
      <c r="AB647" s="862"/>
      <c r="AC647" s="222"/>
      <c r="AD647" s="1288"/>
      <c r="AE647" s="1300"/>
      <c r="AF647" s="1290"/>
      <c r="AG647" s="1291"/>
      <c r="AH647" s="232"/>
      <c r="AI647" s="224"/>
      <c r="AJ647" s="368"/>
      <c r="AK647" s="225"/>
      <c r="AL647" s="226">
        <v>0</v>
      </c>
      <c r="AM647" s="1326">
        <v>0</v>
      </c>
      <c r="AN647" s="1376">
        <f t="shared" si="38"/>
        <v>0</v>
      </c>
      <c r="AO647" s="733"/>
      <c r="AP647" s="586"/>
      <c r="AQ647" s="1249"/>
      <c r="AR647" s="1427"/>
      <c r="AS647" s="1428"/>
      <c r="AT647" s="1429"/>
      <c r="AU647" s="227"/>
      <c r="AV647" s="1430"/>
      <c r="AW647" s="1431"/>
      <c r="AX647" s="1432"/>
      <c r="AY647" s="235"/>
      <c r="AZ647" s="236"/>
      <c r="BA647" s="230"/>
      <c r="BB647" s="231"/>
      <c r="BC647" s="659"/>
      <c r="BD647" s="230"/>
      <c r="BE647" s="231"/>
      <c r="BF647" s="573"/>
      <c r="BG647" s="651"/>
      <c r="BH647" s="573"/>
      <c r="BI647" s="651"/>
      <c r="BJ647" s="573"/>
      <c r="BK647" s="651"/>
      <c r="BL647" s="573"/>
      <c r="BM647" s="651"/>
      <c r="BN647" s="638"/>
      <c r="BO647" s="670"/>
      <c r="BP647" s="675"/>
      <c r="BQ647" s="675"/>
      <c r="BR647" s="675"/>
      <c r="BS647" s="675"/>
      <c r="BT647" s="675"/>
      <c r="BU647" s="676"/>
      <c r="BV647" s="1377">
        <f t="shared" si="39"/>
        <v>0</v>
      </c>
    </row>
    <row r="648" spans="3:74" s="1092" customFormat="1" ht="36" customHeight="1">
      <c r="C648" s="1091"/>
      <c r="D648" s="233"/>
      <c r="E648" s="216"/>
      <c r="F648" s="1331"/>
      <c r="G648" s="217"/>
      <c r="H648" s="218"/>
      <c r="I648" s="736"/>
      <c r="J648" s="737"/>
      <c r="K648" s="1297"/>
      <c r="L648" s="1273"/>
      <c r="M648" s="1276"/>
      <c r="N648" s="832"/>
      <c r="O648" s="871"/>
      <c r="P648" s="872"/>
      <c r="Q648" s="219"/>
      <c r="R648" s="220"/>
      <c r="S648" s="660"/>
      <c r="T648" s="226">
        <v>0</v>
      </c>
      <c r="U648" s="1305">
        <v>0</v>
      </c>
      <c r="V648" s="1375">
        <f t="shared" si="37"/>
        <v>0</v>
      </c>
      <c r="W648" s="220"/>
      <c r="X648" s="684"/>
      <c r="Y648" s="738"/>
      <c r="Z648" s="221"/>
      <c r="AA648" s="221"/>
      <c r="AB648" s="862"/>
      <c r="AC648" s="222"/>
      <c r="AD648" s="1288"/>
      <c r="AE648" s="1300"/>
      <c r="AF648" s="1290"/>
      <c r="AG648" s="1291"/>
      <c r="AH648" s="232"/>
      <c r="AI648" s="224"/>
      <c r="AJ648" s="368"/>
      <c r="AK648" s="225"/>
      <c r="AL648" s="226">
        <v>0</v>
      </c>
      <c r="AM648" s="1326">
        <v>0</v>
      </c>
      <c r="AN648" s="1376">
        <f t="shared" si="38"/>
        <v>0</v>
      </c>
      <c r="AO648" s="733"/>
      <c r="AP648" s="586"/>
      <c r="AQ648" s="1249"/>
      <c r="AR648" s="1427"/>
      <c r="AS648" s="1428"/>
      <c r="AT648" s="1429"/>
      <c r="AU648" s="227"/>
      <c r="AV648" s="1430"/>
      <c r="AW648" s="1431"/>
      <c r="AX648" s="1432"/>
      <c r="AY648" s="235"/>
      <c r="AZ648" s="236"/>
      <c r="BA648" s="230"/>
      <c r="BB648" s="231"/>
      <c r="BC648" s="659"/>
      <c r="BD648" s="230"/>
      <c r="BE648" s="231"/>
      <c r="BF648" s="573"/>
      <c r="BG648" s="651"/>
      <c r="BH648" s="573"/>
      <c r="BI648" s="651"/>
      <c r="BJ648" s="573"/>
      <c r="BK648" s="651"/>
      <c r="BL648" s="573"/>
      <c r="BM648" s="651"/>
      <c r="BN648" s="638"/>
      <c r="BO648" s="670"/>
      <c r="BP648" s="675"/>
      <c r="BQ648" s="675"/>
      <c r="BR648" s="675"/>
      <c r="BS648" s="675"/>
      <c r="BT648" s="675"/>
      <c r="BU648" s="676"/>
      <c r="BV648" s="1377">
        <f t="shared" si="39"/>
        <v>0</v>
      </c>
    </row>
    <row r="649" spans="3:74" s="1092" customFormat="1" ht="36" customHeight="1">
      <c r="C649" s="1091"/>
      <c r="D649" s="233"/>
      <c r="E649" s="216"/>
      <c r="F649" s="1331"/>
      <c r="G649" s="217"/>
      <c r="H649" s="218"/>
      <c r="I649" s="736"/>
      <c r="J649" s="737"/>
      <c r="K649" s="1297"/>
      <c r="L649" s="1273"/>
      <c r="M649" s="1276"/>
      <c r="N649" s="832"/>
      <c r="O649" s="871"/>
      <c r="P649" s="872"/>
      <c r="Q649" s="219"/>
      <c r="R649" s="220"/>
      <c r="S649" s="660"/>
      <c r="T649" s="226">
        <v>0</v>
      </c>
      <c r="U649" s="1305">
        <v>0</v>
      </c>
      <c r="V649" s="1375">
        <f t="shared" si="37"/>
        <v>0</v>
      </c>
      <c r="W649" s="220"/>
      <c r="X649" s="684"/>
      <c r="Y649" s="738"/>
      <c r="Z649" s="221"/>
      <c r="AA649" s="221"/>
      <c r="AB649" s="862"/>
      <c r="AC649" s="222"/>
      <c r="AD649" s="1288"/>
      <c r="AE649" s="1300"/>
      <c r="AF649" s="1290"/>
      <c r="AG649" s="1291"/>
      <c r="AH649" s="232"/>
      <c r="AI649" s="224"/>
      <c r="AJ649" s="368"/>
      <c r="AK649" s="225"/>
      <c r="AL649" s="226">
        <v>0</v>
      </c>
      <c r="AM649" s="1326">
        <v>0</v>
      </c>
      <c r="AN649" s="1376">
        <f t="shared" si="38"/>
        <v>0</v>
      </c>
      <c r="AO649" s="733"/>
      <c r="AP649" s="586"/>
      <c r="AQ649" s="1249"/>
      <c r="AR649" s="1427"/>
      <c r="AS649" s="1428"/>
      <c r="AT649" s="1429"/>
      <c r="AU649" s="227"/>
      <c r="AV649" s="1430"/>
      <c r="AW649" s="1431"/>
      <c r="AX649" s="1432"/>
      <c r="AY649" s="235"/>
      <c r="AZ649" s="236"/>
      <c r="BA649" s="230"/>
      <c r="BB649" s="231"/>
      <c r="BC649" s="659"/>
      <c r="BD649" s="230"/>
      <c r="BE649" s="231"/>
      <c r="BF649" s="573"/>
      <c r="BG649" s="651"/>
      <c r="BH649" s="573"/>
      <c r="BI649" s="651"/>
      <c r="BJ649" s="573"/>
      <c r="BK649" s="651"/>
      <c r="BL649" s="573"/>
      <c r="BM649" s="651"/>
      <c r="BN649" s="638"/>
      <c r="BO649" s="670"/>
      <c r="BP649" s="675"/>
      <c r="BQ649" s="675"/>
      <c r="BR649" s="675"/>
      <c r="BS649" s="675"/>
      <c r="BT649" s="675"/>
      <c r="BU649" s="676"/>
      <c r="BV649" s="1377">
        <f t="shared" si="39"/>
        <v>0</v>
      </c>
    </row>
    <row r="650" spans="3:74" s="1092" customFormat="1" ht="36" customHeight="1">
      <c r="C650" s="1091"/>
      <c r="D650" s="233"/>
      <c r="E650" s="216"/>
      <c r="F650" s="1331"/>
      <c r="G650" s="217"/>
      <c r="H650" s="218"/>
      <c r="I650" s="736"/>
      <c r="J650" s="737"/>
      <c r="K650" s="1297"/>
      <c r="L650" s="1273"/>
      <c r="M650" s="1276"/>
      <c r="N650" s="832"/>
      <c r="O650" s="871"/>
      <c r="P650" s="872"/>
      <c r="Q650" s="219"/>
      <c r="R650" s="220"/>
      <c r="S650" s="660"/>
      <c r="T650" s="226">
        <v>0</v>
      </c>
      <c r="U650" s="1305">
        <v>0</v>
      </c>
      <c r="V650" s="1375">
        <f t="shared" si="37"/>
        <v>0</v>
      </c>
      <c r="W650" s="220"/>
      <c r="X650" s="684"/>
      <c r="Y650" s="738"/>
      <c r="Z650" s="221"/>
      <c r="AA650" s="221"/>
      <c r="AB650" s="862"/>
      <c r="AC650" s="222"/>
      <c r="AD650" s="1288"/>
      <c r="AE650" s="1300"/>
      <c r="AF650" s="1290"/>
      <c r="AG650" s="1291"/>
      <c r="AH650" s="232"/>
      <c r="AI650" s="224"/>
      <c r="AJ650" s="368"/>
      <c r="AK650" s="225"/>
      <c r="AL650" s="226">
        <v>0</v>
      </c>
      <c r="AM650" s="1326">
        <v>0</v>
      </c>
      <c r="AN650" s="1376">
        <f t="shared" si="38"/>
        <v>0</v>
      </c>
      <c r="AO650" s="733"/>
      <c r="AP650" s="586"/>
      <c r="AQ650" s="1249"/>
      <c r="AR650" s="1427"/>
      <c r="AS650" s="1428"/>
      <c r="AT650" s="1429"/>
      <c r="AU650" s="227"/>
      <c r="AV650" s="1430"/>
      <c r="AW650" s="1431"/>
      <c r="AX650" s="1432"/>
      <c r="AY650" s="235"/>
      <c r="AZ650" s="236"/>
      <c r="BA650" s="230"/>
      <c r="BB650" s="231"/>
      <c r="BC650" s="659"/>
      <c r="BD650" s="230"/>
      <c r="BE650" s="231"/>
      <c r="BF650" s="573"/>
      <c r="BG650" s="651"/>
      <c r="BH650" s="573"/>
      <c r="BI650" s="651"/>
      <c r="BJ650" s="573"/>
      <c r="BK650" s="651"/>
      <c r="BL650" s="573"/>
      <c r="BM650" s="651"/>
      <c r="BN650" s="638"/>
      <c r="BO650" s="670"/>
      <c r="BP650" s="675"/>
      <c r="BQ650" s="675"/>
      <c r="BR650" s="675"/>
      <c r="BS650" s="675"/>
      <c r="BT650" s="675"/>
      <c r="BU650" s="676"/>
      <c r="BV650" s="1377">
        <f t="shared" si="39"/>
        <v>0</v>
      </c>
    </row>
    <row r="651" spans="3:74" s="1092" customFormat="1" ht="36" customHeight="1">
      <c r="C651" s="1091"/>
      <c r="D651" s="233"/>
      <c r="E651" s="216"/>
      <c r="F651" s="1331"/>
      <c r="G651" s="217"/>
      <c r="H651" s="218"/>
      <c r="I651" s="736"/>
      <c r="J651" s="737"/>
      <c r="K651" s="1297"/>
      <c r="L651" s="1273"/>
      <c r="M651" s="1276"/>
      <c r="N651" s="832"/>
      <c r="O651" s="871"/>
      <c r="P651" s="872"/>
      <c r="Q651" s="219"/>
      <c r="R651" s="220"/>
      <c r="S651" s="660"/>
      <c r="T651" s="226">
        <v>0</v>
      </c>
      <c r="U651" s="1305">
        <v>0</v>
      </c>
      <c r="V651" s="1375">
        <f t="shared" si="37"/>
        <v>0</v>
      </c>
      <c r="W651" s="220"/>
      <c r="X651" s="684"/>
      <c r="Y651" s="738"/>
      <c r="Z651" s="221"/>
      <c r="AA651" s="221"/>
      <c r="AB651" s="862"/>
      <c r="AC651" s="222"/>
      <c r="AD651" s="1288"/>
      <c r="AE651" s="1300"/>
      <c r="AF651" s="1290"/>
      <c r="AG651" s="1291"/>
      <c r="AH651" s="232"/>
      <c r="AI651" s="224"/>
      <c r="AJ651" s="368"/>
      <c r="AK651" s="225"/>
      <c r="AL651" s="226">
        <v>0</v>
      </c>
      <c r="AM651" s="1326">
        <v>0</v>
      </c>
      <c r="AN651" s="1376">
        <f t="shared" si="38"/>
        <v>0</v>
      </c>
      <c r="AO651" s="733"/>
      <c r="AP651" s="586"/>
      <c r="AQ651" s="1249"/>
      <c r="AR651" s="1427"/>
      <c r="AS651" s="1428"/>
      <c r="AT651" s="1429"/>
      <c r="AU651" s="227"/>
      <c r="AV651" s="1430"/>
      <c r="AW651" s="1431"/>
      <c r="AX651" s="1432"/>
      <c r="AY651" s="235"/>
      <c r="AZ651" s="236"/>
      <c r="BA651" s="230"/>
      <c r="BB651" s="231"/>
      <c r="BC651" s="659"/>
      <c r="BD651" s="230"/>
      <c r="BE651" s="231"/>
      <c r="BF651" s="573"/>
      <c r="BG651" s="651"/>
      <c r="BH651" s="573"/>
      <c r="BI651" s="651"/>
      <c r="BJ651" s="573"/>
      <c r="BK651" s="651"/>
      <c r="BL651" s="573"/>
      <c r="BM651" s="651"/>
      <c r="BN651" s="638"/>
      <c r="BO651" s="670"/>
      <c r="BP651" s="675"/>
      <c r="BQ651" s="675"/>
      <c r="BR651" s="675"/>
      <c r="BS651" s="675"/>
      <c r="BT651" s="675"/>
      <c r="BU651" s="676"/>
      <c r="BV651" s="1377">
        <f t="shared" si="39"/>
        <v>0</v>
      </c>
    </row>
    <row r="652" spans="3:74" s="1092" customFormat="1" ht="36" customHeight="1">
      <c r="C652" s="1091"/>
      <c r="D652" s="233"/>
      <c r="E652" s="216"/>
      <c r="F652" s="1331"/>
      <c r="G652" s="217"/>
      <c r="H652" s="218"/>
      <c r="I652" s="736"/>
      <c r="J652" s="737"/>
      <c r="K652" s="1297"/>
      <c r="L652" s="1273"/>
      <c r="M652" s="1276"/>
      <c r="N652" s="832"/>
      <c r="O652" s="871"/>
      <c r="P652" s="872"/>
      <c r="Q652" s="219"/>
      <c r="R652" s="220"/>
      <c r="S652" s="660"/>
      <c r="T652" s="226">
        <v>0</v>
      </c>
      <c r="U652" s="1305">
        <v>0</v>
      </c>
      <c r="V652" s="1375">
        <f t="shared" si="37"/>
        <v>0</v>
      </c>
      <c r="W652" s="220"/>
      <c r="X652" s="684"/>
      <c r="Y652" s="738"/>
      <c r="Z652" s="221"/>
      <c r="AA652" s="221"/>
      <c r="AB652" s="862"/>
      <c r="AC652" s="222"/>
      <c r="AD652" s="1288"/>
      <c r="AE652" s="1300"/>
      <c r="AF652" s="1290"/>
      <c r="AG652" s="1291"/>
      <c r="AH652" s="232"/>
      <c r="AI652" s="224"/>
      <c r="AJ652" s="368"/>
      <c r="AK652" s="225"/>
      <c r="AL652" s="226">
        <v>0</v>
      </c>
      <c r="AM652" s="1326">
        <v>0</v>
      </c>
      <c r="AN652" s="1376">
        <f t="shared" si="38"/>
        <v>0</v>
      </c>
      <c r="AO652" s="733"/>
      <c r="AP652" s="586"/>
      <c r="AQ652" s="1249"/>
      <c r="AR652" s="1427"/>
      <c r="AS652" s="1428"/>
      <c r="AT652" s="1429"/>
      <c r="AU652" s="227"/>
      <c r="AV652" s="1430"/>
      <c r="AW652" s="1431"/>
      <c r="AX652" s="1432"/>
      <c r="AY652" s="235"/>
      <c r="AZ652" s="236"/>
      <c r="BA652" s="230"/>
      <c r="BB652" s="231"/>
      <c r="BC652" s="659"/>
      <c r="BD652" s="230"/>
      <c r="BE652" s="231"/>
      <c r="BF652" s="573"/>
      <c r="BG652" s="651"/>
      <c r="BH652" s="573"/>
      <c r="BI652" s="651"/>
      <c r="BJ652" s="573"/>
      <c r="BK652" s="651"/>
      <c r="BL652" s="573"/>
      <c r="BM652" s="651"/>
      <c r="BN652" s="638"/>
      <c r="BO652" s="670"/>
      <c r="BP652" s="675"/>
      <c r="BQ652" s="675"/>
      <c r="BR652" s="675"/>
      <c r="BS652" s="675"/>
      <c r="BT652" s="675"/>
      <c r="BU652" s="676"/>
      <c r="BV652" s="1377">
        <f t="shared" si="39"/>
        <v>0</v>
      </c>
    </row>
    <row r="653" spans="3:74" s="1092" customFormat="1" ht="36" customHeight="1">
      <c r="C653" s="1091"/>
      <c r="D653" s="233"/>
      <c r="E653" s="216"/>
      <c r="F653" s="1331"/>
      <c r="G653" s="217"/>
      <c r="H653" s="218"/>
      <c r="I653" s="736"/>
      <c r="J653" s="737"/>
      <c r="K653" s="1297"/>
      <c r="L653" s="1273"/>
      <c r="M653" s="1276"/>
      <c r="N653" s="832"/>
      <c r="O653" s="871"/>
      <c r="P653" s="872"/>
      <c r="Q653" s="219"/>
      <c r="R653" s="220"/>
      <c r="S653" s="660"/>
      <c r="T653" s="226">
        <v>0</v>
      </c>
      <c r="U653" s="1305">
        <v>0</v>
      </c>
      <c r="V653" s="1375">
        <f t="shared" si="37"/>
        <v>0</v>
      </c>
      <c r="W653" s="220"/>
      <c r="X653" s="684"/>
      <c r="Y653" s="738"/>
      <c r="Z653" s="221"/>
      <c r="AA653" s="221"/>
      <c r="AB653" s="862"/>
      <c r="AC653" s="222"/>
      <c r="AD653" s="1288"/>
      <c r="AE653" s="1300"/>
      <c r="AF653" s="1290"/>
      <c r="AG653" s="1291"/>
      <c r="AH653" s="232"/>
      <c r="AI653" s="224"/>
      <c r="AJ653" s="368"/>
      <c r="AK653" s="225"/>
      <c r="AL653" s="226">
        <v>0</v>
      </c>
      <c r="AM653" s="1326">
        <v>0</v>
      </c>
      <c r="AN653" s="1376">
        <f t="shared" si="38"/>
        <v>0</v>
      </c>
      <c r="AO653" s="733"/>
      <c r="AP653" s="586"/>
      <c r="AQ653" s="1249"/>
      <c r="AR653" s="1427"/>
      <c r="AS653" s="1428"/>
      <c r="AT653" s="1429"/>
      <c r="AU653" s="227"/>
      <c r="AV653" s="1430"/>
      <c r="AW653" s="1431"/>
      <c r="AX653" s="1432"/>
      <c r="AY653" s="235"/>
      <c r="AZ653" s="236"/>
      <c r="BA653" s="230"/>
      <c r="BB653" s="231"/>
      <c r="BC653" s="659"/>
      <c r="BD653" s="230"/>
      <c r="BE653" s="231"/>
      <c r="BF653" s="573"/>
      <c r="BG653" s="651"/>
      <c r="BH653" s="573"/>
      <c r="BI653" s="651"/>
      <c r="BJ653" s="573"/>
      <c r="BK653" s="651"/>
      <c r="BL653" s="573"/>
      <c r="BM653" s="651"/>
      <c r="BN653" s="638"/>
      <c r="BO653" s="670"/>
      <c r="BP653" s="675"/>
      <c r="BQ653" s="675"/>
      <c r="BR653" s="675"/>
      <c r="BS653" s="675"/>
      <c r="BT653" s="675"/>
      <c r="BU653" s="676"/>
      <c r="BV653" s="1377">
        <f t="shared" si="39"/>
        <v>0</v>
      </c>
    </row>
    <row r="654" spans="3:74" s="1092" customFormat="1" ht="36" customHeight="1">
      <c r="C654" s="1091"/>
      <c r="D654" s="233"/>
      <c r="E654" s="216"/>
      <c r="F654" s="1331"/>
      <c r="G654" s="217"/>
      <c r="H654" s="218"/>
      <c r="I654" s="736"/>
      <c r="J654" s="737"/>
      <c r="K654" s="1297"/>
      <c r="L654" s="1273"/>
      <c r="M654" s="1276"/>
      <c r="N654" s="832"/>
      <c r="O654" s="871"/>
      <c r="P654" s="872"/>
      <c r="Q654" s="219"/>
      <c r="R654" s="220"/>
      <c r="S654" s="660"/>
      <c r="T654" s="226">
        <v>0</v>
      </c>
      <c r="U654" s="1305">
        <v>0</v>
      </c>
      <c r="V654" s="1375">
        <f t="shared" si="37"/>
        <v>0</v>
      </c>
      <c r="W654" s="220"/>
      <c r="X654" s="684"/>
      <c r="Y654" s="738"/>
      <c r="Z654" s="221"/>
      <c r="AA654" s="221"/>
      <c r="AB654" s="862"/>
      <c r="AC654" s="222"/>
      <c r="AD654" s="1288"/>
      <c r="AE654" s="1300"/>
      <c r="AF654" s="1290"/>
      <c r="AG654" s="1291"/>
      <c r="AH654" s="232"/>
      <c r="AI654" s="224"/>
      <c r="AJ654" s="368"/>
      <c r="AK654" s="225"/>
      <c r="AL654" s="226">
        <v>0</v>
      </c>
      <c r="AM654" s="1326">
        <v>0</v>
      </c>
      <c r="AN654" s="1376">
        <f t="shared" si="38"/>
        <v>0</v>
      </c>
      <c r="AO654" s="733"/>
      <c r="AP654" s="586"/>
      <c r="AQ654" s="1249"/>
      <c r="AR654" s="1427"/>
      <c r="AS654" s="1428"/>
      <c r="AT654" s="1429"/>
      <c r="AU654" s="227"/>
      <c r="AV654" s="1430"/>
      <c r="AW654" s="1431"/>
      <c r="AX654" s="1432"/>
      <c r="AY654" s="235"/>
      <c r="AZ654" s="236"/>
      <c r="BA654" s="230"/>
      <c r="BB654" s="231"/>
      <c r="BC654" s="659"/>
      <c r="BD654" s="230"/>
      <c r="BE654" s="231"/>
      <c r="BF654" s="573"/>
      <c r="BG654" s="651"/>
      <c r="BH654" s="573"/>
      <c r="BI654" s="651"/>
      <c r="BJ654" s="573"/>
      <c r="BK654" s="651"/>
      <c r="BL654" s="573"/>
      <c r="BM654" s="651"/>
      <c r="BN654" s="638"/>
      <c r="BO654" s="670"/>
      <c r="BP654" s="675"/>
      <c r="BQ654" s="675"/>
      <c r="BR654" s="675"/>
      <c r="BS654" s="675"/>
      <c r="BT654" s="675"/>
      <c r="BU654" s="676"/>
      <c r="BV654" s="1377">
        <f t="shared" si="39"/>
        <v>0</v>
      </c>
    </row>
    <row r="655" spans="3:74" s="1092" customFormat="1" ht="36" customHeight="1">
      <c r="C655" s="1091"/>
      <c r="D655" s="233"/>
      <c r="E655" s="216"/>
      <c r="F655" s="1331"/>
      <c r="G655" s="217"/>
      <c r="H655" s="218"/>
      <c r="I655" s="736"/>
      <c r="J655" s="737"/>
      <c r="K655" s="1297"/>
      <c r="L655" s="1273"/>
      <c r="M655" s="1276"/>
      <c r="N655" s="832"/>
      <c r="O655" s="871"/>
      <c r="P655" s="872"/>
      <c r="Q655" s="219"/>
      <c r="R655" s="220"/>
      <c r="S655" s="660"/>
      <c r="T655" s="226">
        <v>0</v>
      </c>
      <c r="U655" s="1305">
        <v>0</v>
      </c>
      <c r="V655" s="1375">
        <f t="shared" si="37"/>
        <v>0</v>
      </c>
      <c r="W655" s="220"/>
      <c r="X655" s="684"/>
      <c r="Y655" s="738"/>
      <c r="Z655" s="221"/>
      <c r="AA655" s="221"/>
      <c r="AB655" s="862"/>
      <c r="AC655" s="222"/>
      <c r="AD655" s="1288"/>
      <c r="AE655" s="1300"/>
      <c r="AF655" s="1290"/>
      <c r="AG655" s="1291"/>
      <c r="AH655" s="232"/>
      <c r="AI655" s="224"/>
      <c r="AJ655" s="368"/>
      <c r="AK655" s="225"/>
      <c r="AL655" s="226">
        <v>0</v>
      </c>
      <c r="AM655" s="1326">
        <v>0</v>
      </c>
      <c r="AN655" s="1376">
        <f t="shared" si="38"/>
        <v>0</v>
      </c>
      <c r="AO655" s="733"/>
      <c r="AP655" s="586"/>
      <c r="AQ655" s="1249"/>
      <c r="AR655" s="1427"/>
      <c r="AS655" s="1428"/>
      <c r="AT655" s="1429"/>
      <c r="AU655" s="227"/>
      <c r="AV655" s="1430"/>
      <c r="AW655" s="1431"/>
      <c r="AX655" s="1432"/>
      <c r="AY655" s="235"/>
      <c r="AZ655" s="236"/>
      <c r="BA655" s="230"/>
      <c r="BB655" s="231"/>
      <c r="BC655" s="659"/>
      <c r="BD655" s="230"/>
      <c r="BE655" s="231"/>
      <c r="BF655" s="573"/>
      <c r="BG655" s="651"/>
      <c r="BH655" s="573"/>
      <c r="BI655" s="651"/>
      <c r="BJ655" s="573"/>
      <c r="BK655" s="651"/>
      <c r="BL655" s="573"/>
      <c r="BM655" s="651"/>
      <c r="BN655" s="638"/>
      <c r="BO655" s="670"/>
      <c r="BP655" s="675"/>
      <c r="BQ655" s="675"/>
      <c r="BR655" s="675"/>
      <c r="BS655" s="675"/>
      <c r="BT655" s="675"/>
      <c r="BU655" s="676"/>
      <c r="BV655" s="1377">
        <f t="shared" si="39"/>
        <v>0</v>
      </c>
    </row>
    <row r="656" spans="3:74" s="1092" customFormat="1" ht="36" customHeight="1">
      <c r="C656" s="1091"/>
      <c r="D656" s="233"/>
      <c r="E656" s="216"/>
      <c r="F656" s="1331"/>
      <c r="G656" s="217"/>
      <c r="H656" s="218"/>
      <c r="I656" s="736"/>
      <c r="J656" s="737"/>
      <c r="K656" s="1297"/>
      <c r="L656" s="1273"/>
      <c r="M656" s="1276"/>
      <c r="N656" s="832"/>
      <c r="O656" s="871"/>
      <c r="P656" s="872"/>
      <c r="Q656" s="219"/>
      <c r="R656" s="220"/>
      <c r="S656" s="660"/>
      <c r="T656" s="226">
        <v>0</v>
      </c>
      <c r="U656" s="1305">
        <v>0</v>
      </c>
      <c r="V656" s="1375">
        <f t="shared" si="37"/>
        <v>0</v>
      </c>
      <c r="W656" s="220"/>
      <c r="X656" s="684"/>
      <c r="Y656" s="738"/>
      <c r="Z656" s="221"/>
      <c r="AA656" s="221"/>
      <c r="AB656" s="862"/>
      <c r="AC656" s="222"/>
      <c r="AD656" s="1288"/>
      <c r="AE656" s="1300"/>
      <c r="AF656" s="1290"/>
      <c r="AG656" s="1291"/>
      <c r="AH656" s="232"/>
      <c r="AI656" s="224"/>
      <c r="AJ656" s="368"/>
      <c r="AK656" s="225"/>
      <c r="AL656" s="226">
        <v>0</v>
      </c>
      <c r="AM656" s="1326">
        <v>0</v>
      </c>
      <c r="AN656" s="1376">
        <f t="shared" si="38"/>
        <v>0</v>
      </c>
      <c r="AO656" s="733"/>
      <c r="AP656" s="586"/>
      <c r="AQ656" s="1249"/>
      <c r="AR656" s="1427"/>
      <c r="AS656" s="1428"/>
      <c r="AT656" s="1429"/>
      <c r="AU656" s="227"/>
      <c r="AV656" s="1430"/>
      <c r="AW656" s="1431"/>
      <c r="AX656" s="1432"/>
      <c r="AY656" s="235"/>
      <c r="AZ656" s="236"/>
      <c r="BA656" s="230"/>
      <c r="BB656" s="231"/>
      <c r="BC656" s="659"/>
      <c r="BD656" s="230"/>
      <c r="BE656" s="231"/>
      <c r="BF656" s="573"/>
      <c r="BG656" s="651"/>
      <c r="BH656" s="573"/>
      <c r="BI656" s="651"/>
      <c r="BJ656" s="573"/>
      <c r="BK656" s="651"/>
      <c r="BL656" s="573"/>
      <c r="BM656" s="651"/>
      <c r="BN656" s="638"/>
      <c r="BO656" s="670"/>
      <c r="BP656" s="675"/>
      <c r="BQ656" s="675"/>
      <c r="BR656" s="675"/>
      <c r="BS656" s="675"/>
      <c r="BT656" s="675"/>
      <c r="BU656" s="676"/>
      <c r="BV656" s="1377">
        <f t="shared" si="39"/>
        <v>0</v>
      </c>
    </row>
    <row r="657" spans="3:74" s="1092" customFormat="1" ht="36" customHeight="1">
      <c r="C657" s="1091"/>
      <c r="D657" s="233"/>
      <c r="E657" s="216"/>
      <c r="F657" s="1331"/>
      <c r="G657" s="217"/>
      <c r="H657" s="218"/>
      <c r="I657" s="736"/>
      <c r="J657" s="737"/>
      <c r="K657" s="1297"/>
      <c r="L657" s="1273"/>
      <c r="M657" s="1276"/>
      <c r="N657" s="832"/>
      <c r="O657" s="871"/>
      <c r="P657" s="872"/>
      <c r="Q657" s="219"/>
      <c r="R657" s="220"/>
      <c r="S657" s="660"/>
      <c r="T657" s="226">
        <v>0</v>
      </c>
      <c r="U657" s="1305">
        <v>0</v>
      </c>
      <c r="V657" s="1375">
        <f t="shared" si="37"/>
        <v>0</v>
      </c>
      <c r="W657" s="220"/>
      <c r="X657" s="684"/>
      <c r="Y657" s="738"/>
      <c r="Z657" s="221"/>
      <c r="AA657" s="221"/>
      <c r="AB657" s="862"/>
      <c r="AC657" s="222"/>
      <c r="AD657" s="1288"/>
      <c r="AE657" s="1300"/>
      <c r="AF657" s="1290"/>
      <c r="AG657" s="1291"/>
      <c r="AH657" s="232"/>
      <c r="AI657" s="224"/>
      <c r="AJ657" s="368"/>
      <c r="AK657" s="225"/>
      <c r="AL657" s="226">
        <v>0</v>
      </c>
      <c r="AM657" s="1326">
        <v>0</v>
      </c>
      <c r="AN657" s="1376">
        <f t="shared" si="38"/>
        <v>0</v>
      </c>
      <c r="AO657" s="733"/>
      <c r="AP657" s="586"/>
      <c r="AQ657" s="1249"/>
      <c r="AR657" s="1427"/>
      <c r="AS657" s="1428"/>
      <c r="AT657" s="1429"/>
      <c r="AU657" s="227"/>
      <c r="AV657" s="1430"/>
      <c r="AW657" s="1431"/>
      <c r="AX657" s="1432"/>
      <c r="AY657" s="235"/>
      <c r="AZ657" s="236"/>
      <c r="BA657" s="230"/>
      <c r="BB657" s="231"/>
      <c r="BC657" s="659"/>
      <c r="BD657" s="230"/>
      <c r="BE657" s="231"/>
      <c r="BF657" s="573"/>
      <c r="BG657" s="651"/>
      <c r="BH657" s="573"/>
      <c r="BI657" s="651"/>
      <c r="BJ657" s="573"/>
      <c r="BK657" s="651"/>
      <c r="BL657" s="573"/>
      <c r="BM657" s="651"/>
      <c r="BN657" s="638"/>
      <c r="BO657" s="670"/>
      <c r="BP657" s="675"/>
      <c r="BQ657" s="675"/>
      <c r="BR657" s="675"/>
      <c r="BS657" s="675"/>
      <c r="BT657" s="675"/>
      <c r="BU657" s="676"/>
      <c r="BV657" s="1377">
        <f t="shared" si="39"/>
        <v>0</v>
      </c>
    </row>
    <row r="658" spans="3:74" s="1092" customFormat="1" ht="36" customHeight="1">
      <c r="C658" s="1091"/>
      <c r="D658" s="233"/>
      <c r="E658" s="216"/>
      <c r="F658" s="1331"/>
      <c r="G658" s="217"/>
      <c r="H658" s="218"/>
      <c r="I658" s="736"/>
      <c r="J658" s="737"/>
      <c r="K658" s="1297"/>
      <c r="L658" s="1273"/>
      <c r="M658" s="1276"/>
      <c r="N658" s="832"/>
      <c r="O658" s="871"/>
      <c r="P658" s="872"/>
      <c r="Q658" s="219"/>
      <c r="R658" s="220"/>
      <c r="S658" s="660"/>
      <c r="T658" s="226">
        <v>0</v>
      </c>
      <c r="U658" s="1305">
        <v>0</v>
      </c>
      <c r="V658" s="1375">
        <f t="shared" si="37"/>
        <v>0</v>
      </c>
      <c r="W658" s="220"/>
      <c r="X658" s="684"/>
      <c r="Y658" s="738"/>
      <c r="Z658" s="221"/>
      <c r="AA658" s="221"/>
      <c r="AB658" s="862"/>
      <c r="AC658" s="222"/>
      <c r="AD658" s="1288"/>
      <c r="AE658" s="1300"/>
      <c r="AF658" s="1290"/>
      <c r="AG658" s="1291"/>
      <c r="AH658" s="232"/>
      <c r="AI658" s="224"/>
      <c r="AJ658" s="368"/>
      <c r="AK658" s="225"/>
      <c r="AL658" s="226">
        <v>0</v>
      </c>
      <c r="AM658" s="1326">
        <v>0</v>
      </c>
      <c r="AN658" s="1376">
        <f t="shared" si="38"/>
        <v>0</v>
      </c>
      <c r="AO658" s="733"/>
      <c r="AP658" s="586"/>
      <c r="AQ658" s="1249"/>
      <c r="AR658" s="1427"/>
      <c r="AS658" s="1428"/>
      <c r="AT658" s="1429"/>
      <c r="AU658" s="227"/>
      <c r="AV658" s="1430"/>
      <c r="AW658" s="1431"/>
      <c r="AX658" s="1432"/>
      <c r="AY658" s="235"/>
      <c r="AZ658" s="236"/>
      <c r="BA658" s="230"/>
      <c r="BB658" s="231"/>
      <c r="BC658" s="659"/>
      <c r="BD658" s="230"/>
      <c r="BE658" s="231"/>
      <c r="BF658" s="573"/>
      <c r="BG658" s="651"/>
      <c r="BH658" s="573"/>
      <c r="BI658" s="651"/>
      <c r="BJ658" s="573"/>
      <c r="BK658" s="651"/>
      <c r="BL658" s="573"/>
      <c r="BM658" s="651"/>
      <c r="BN658" s="638"/>
      <c r="BO658" s="670"/>
      <c r="BP658" s="675"/>
      <c r="BQ658" s="675"/>
      <c r="BR658" s="675"/>
      <c r="BS658" s="675"/>
      <c r="BT658" s="675"/>
      <c r="BU658" s="676"/>
      <c r="BV658" s="1377">
        <f t="shared" si="39"/>
        <v>0</v>
      </c>
    </row>
    <row r="659" spans="3:74" s="1092" customFormat="1" ht="36" customHeight="1">
      <c r="C659" s="1091"/>
      <c r="D659" s="233"/>
      <c r="E659" s="216"/>
      <c r="F659" s="1331"/>
      <c r="G659" s="217"/>
      <c r="H659" s="218"/>
      <c r="I659" s="736"/>
      <c r="J659" s="737"/>
      <c r="K659" s="1297"/>
      <c r="L659" s="1273"/>
      <c r="M659" s="1276"/>
      <c r="N659" s="832"/>
      <c r="O659" s="871"/>
      <c r="P659" s="872"/>
      <c r="Q659" s="219"/>
      <c r="R659" s="220"/>
      <c r="S659" s="660"/>
      <c r="T659" s="226">
        <v>0</v>
      </c>
      <c r="U659" s="1305">
        <v>0</v>
      </c>
      <c r="V659" s="1375">
        <f t="shared" si="37"/>
        <v>0</v>
      </c>
      <c r="W659" s="220"/>
      <c r="X659" s="684"/>
      <c r="Y659" s="738"/>
      <c r="Z659" s="221"/>
      <c r="AA659" s="221"/>
      <c r="AB659" s="862"/>
      <c r="AC659" s="222"/>
      <c r="AD659" s="1288"/>
      <c r="AE659" s="1300"/>
      <c r="AF659" s="1290"/>
      <c r="AG659" s="1291"/>
      <c r="AH659" s="232"/>
      <c r="AI659" s="224"/>
      <c r="AJ659" s="368"/>
      <c r="AK659" s="225"/>
      <c r="AL659" s="226">
        <v>0</v>
      </c>
      <c r="AM659" s="1326">
        <v>0</v>
      </c>
      <c r="AN659" s="1376">
        <f t="shared" si="38"/>
        <v>0</v>
      </c>
      <c r="AO659" s="733"/>
      <c r="AP659" s="586"/>
      <c r="AQ659" s="1249"/>
      <c r="AR659" s="1427"/>
      <c r="AS659" s="1428"/>
      <c r="AT659" s="1429"/>
      <c r="AU659" s="227"/>
      <c r="AV659" s="1430"/>
      <c r="AW659" s="1431"/>
      <c r="AX659" s="1432"/>
      <c r="AY659" s="235"/>
      <c r="AZ659" s="236"/>
      <c r="BA659" s="230"/>
      <c r="BB659" s="231"/>
      <c r="BC659" s="659"/>
      <c r="BD659" s="230"/>
      <c r="BE659" s="231"/>
      <c r="BF659" s="573"/>
      <c r="BG659" s="651"/>
      <c r="BH659" s="573"/>
      <c r="BI659" s="651"/>
      <c r="BJ659" s="573"/>
      <c r="BK659" s="651"/>
      <c r="BL659" s="573"/>
      <c r="BM659" s="651"/>
      <c r="BN659" s="638"/>
      <c r="BO659" s="670"/>
      <c r="BP659" s="675"/>
      <c r="BQ659" s="675"/>
      <c r="BR659" s="675"/>
      <c r="BS659" s="675"/>
      <c r="BT659" s="675"/>
      <c r="BU659" s="676"/>
      <c r="BV659" s="1377">
        <f t="shared" si="39"/>
        <v>0</v>
      </c>
    </row>
    <row r="660" spans="3:74" s="1092" customFormat="1" ht="36" customHeight="1">
      <c r="C660" s="1091"/>
      <c r="D660" s="233"/>
      <c r="E660" s="216"/>
      <c r="F660" s="1331"/>
      <c r="G660" s="217"/>
      <c r="H660" s="218"/>
      <c r="I660" s="736"/>
      <c r="J660" s="737"/>
      <c r="K660" s="1297"/>
      <c r="L660" s="1273"/>
      <c r="M660" s="1276"/>
      <c r="N660" s="832"/>
      <c r="O660" s="871"/>
      <c r="P660" s="872"/>
      <c r="Q660" s="219"/>
      <c r="R660" s="220"/>
      <c r="S660" s="660"/>
      <c r="T660" s="226">
        <v>0</v>
      </c>
      <c r="U660" s="1305">
        <v>0</v>
      </c>
      <c r="V660" s="1375">
        <f t="shared" si="37"/>
        <v>0</v>
      </c>
      <c r="W660" s="220"/>
      <c r="X660" s="684"/>
      <c r="Y660" s="738"/>
      <c r="Z660" s="221"/>
      <c r="AA660" s="221"/>
      <c r="AB660" s="862"/>
      <c r="AC660" s="222"/>
      <c r="AD660" s="1288"/>
      <c r="AE660" s="1300"/>
      <c r="AF660" s="1290"/>
      <c r="AG660" s="1291"/>
      <c r="AH660" s="232"/>
      <c r="AI660" s="224"/>
      <c r="AJ660" s="368"/>
      <c r="AK660" s="225"/>
      <c r="AL660" s="226">
        <v>0</v>
      </c>
      <c r="AM660" s="1326">
        <v>0</v>
      </c>
      <c r="AN660" s="1376">
        <f t="shared" si="38"/>
        <v>0</v>
      </c>
      <c r="AO660" s="733"/>
      <c r="AP660" s="586"/>
      <c r="AQ660" s="1249"/>
      <c r="AR660" s="1427"/>
      <c r="AS660" s="1428"/>
      <c r="AT660" s="1429"/>
      <c r="AU660" s="227"/>
      <c r="AV660" s="1430"/>
      <c r="AW660" s="1431"/>
      <c r="AX660" s="1432"/>
      <c r="AY660" s="235"/>
      <c r="AZ660" s="236"/>
      <c r="BA660" s="230"/>
      <c r="BB660" s="231"/>
      <c r="BC660" s="659"/>
      <c r="BD660" s="230"/>
      <c r="BE660" s="231"/>
      <c r="BF660" s="573"/>
      <c r="BG660" s="651"/>
      <c r="BH660" s="573"/>
      <c r="BI660" s="651"/>
      <c r="BJ660" s="573"/>
      <c r="BK660" s="651"/>
      <c r="BL660" s="573"/>
      <c r="BM660" s="651"/>
      <c r="BN660" s="638"/>
      <c r="BO660" s="670"/>
      <c r="BP660" s="675"/>
      <c r="BQ660" s="675"/>
      <c r="BR660" s="675"/>
      <c r="BS660" s="675"/>
      <c r="BT660" s="675"/>
      <c r="BU660" s="676"/>
      <c r="BV660" s="1377">
        <f t="shared" si="39"/>
        <v>0</v>
      </c>
    </row>
    <row r="661" spans="3:74" s="1092" customFormat="1" ht="36" customHeight="1">
      <c r="C661" s="1091"/>
      <c r="D661" s="233"/>
      <c r="E661" s="216"/>
      <c r="F661" s="1331"/>
      <c r="G661" s="217"/>
      <c r="H661" s="218"/>
      <c r="I661" s="736"/>
      <c r="J661" s="737"/>
      <c r="K661" s="1297"/>
      <c r="L661" s="1273"/>
      <c r="M661" s="1276"/>
      <c r="N661" s="832"/>
      <c r="O661" s="871"/>
      <c r="P661" s="872"/>
      <c r="Q661" s="219"/>
      <c r="R661" s="220"/>
      <c r="S661" s="660"/>
      <c r="T661" s="226">
        <v>0</v>
      </c>
      <c r="U661" s="1305">
        <v>0</v>
      </c>
      <c r="V661" s="1375">
        <f t="shared" si="37"/>
        <v>0</v>
      </c>
      <c r="W661" s="220"/>
      <c r="X661" s="684"/>
      <c r="Y661" s="738"/>
      <c r="Z661" s="221"/>
      <c r="AA661" s="221"/>
      <c r="AB661" s="862"/>
      <c r="AC661" s="222"/>
      <c r="AD661" s="1288"/>
      <c r="AE661" s="1300"/>
      <c r="AF661" s="1290"/>
      <c r="AG661" s="1291"/>
      <c r="AH661" s="232"/>
      <c r="AI661" s="224"/>
      <c r="AJ661" s="368"/>
      <c r="AK661" s="225"/>
      <c r="AL661" s="226">
        <v>0</v>
      </c>
      <c r="AM661" s="1326">
        <v>0</v>
      </c>
      <c r="AN661" s="1376">
        <f t="shared" si="38"/>
        <v>0</v>
      </c>
      <c r="AO661" s="733"/>
      <c r="AP661" s="586"/>
      <c r="AQ661" s="1249"/>
      <c r="AR661" s="1427"/>
      <c r="AS661" s="1428"/>
      <c r="AT661" s="1429"/>
      <c r="AU661" s="227"/>
      <c r="AV661" s="1430"/>
      <c r="AW661" s="1431"/>
      <c r="AX661" s="1432"/>
      <c r="AY661" s="235"/>
      <c r="AZ661" s="236"/>
      <c r="BA661" s="230"/>
      <c r="BB661" s="231"/>
      <c r="BC661" s="659"/>
      <c r="BD661" s="230"/>
      <c r="BE661" s="231"/>
      <c r="BF661" s="573"/>
      <c r="BG661" s="651"/>
      <c r="BH661" s="573"/>
      <c r="BI661" s="651"/>
      <c r="BJ661" s="573"/>
      <c r="BK661" s="651"/>
      <c r="BL661" s="573"/>
      <c r="BM661" s="651"/>
      <c r="BN661" s="638"/>
      <c r="BO661" s="670"/>
      <c r="BP661" s="675"/>
      <c r="BQ661" s="675"/>
      <c r="BR661" s="675"/>
      <c r="BS661" s="675"/>
      <c r="BT661" s="675"/>
      <c r="BU661" s="676"/>
      <c r="BV661" s="1377">
        <f t="shared" si="39"/>
        <v>0</v>
      </c>
    </row>
    <row r="662" spans="3:74" s="1092" customFormat="1" ht="36" customHeight="1">
      <c r="C662" s="1091"/>
      <c r="D662" s="233"/>
      <c r="E662" s="216"/>
      <c r="F662" s="1331"/>
      <c r="G662" s="217"/>
      <c r="H662" s="218"/>
      <c r="I662" s="736"/>
      <c r="J662" s="737"/>
      <c r="K662" s="1297"/>
      <c r="L662" s="1273"/>
      <c r="M662" s="1276"/>
      <c r="N662" s="832"/>
      <c r="O662" s="871"/>
      <c r="P662" s="872"/>
      <c r="Q662" s="219"/>
      <c r="R662" s="220"/>
      <c r="S662" s="660"/>
      <c r="T662" s="226">
        <v>0</v>
      </c>
      <c r="U662" s="1305">
        <v>0</v>
      </c>
      <c r="V662" s="1375">
        <f t="shared" si="37"/>
        <v>0</v>
      </c>
      <c r="W662" s="220"/>
      <c r="X662" s="684"/>
      <c r="Y662" s="738"/>
      <c r="Z662" s="221"/>
      <c r="AA662" s="221"/>
      <c r="AB662" s="862"/>
      <c r="AC662" s="222"/>
      <c r="AD662" s="1288"/>
      <c r="AE662" s="1300"/>
      <c r="AF662" s="1290"/>
      <c r="AG662" s="1291"/>
      <c r="AH662" s="232"/>
      <c r="AI662" s="224"/>
      <c r="AJ662" s="368"/>
      <c r="AK662" s="225"/>
      <c r="AL662" s="226">
        <v>0</v>
      </c>
      <c r="AM662" s="1326">
        <v>0</v>
      </c>
      <c r="AN662" s="1376">
        <f t="shared" si="38"/>
        <v>0</v>
      </c>
      <c r="AO662" s="733"/>
      <c r="AP662" s="586"/>
      <c r="AQ662" s="1249"/>
      <c r="AR662" s="1427"/>
      <c r="AS662" s="1428"/>
      <c r="AT662" s="1429"/>
      <c r="AU662" s="227"/>
      <c r="AV662" s="1430"/>
      <c r="AW662" s="1431"/>
      <c r="AX662" s="1432"/>
      <c r="AY662" s="235"/>
      <c r="AZ662" s="236"/>
      <c r="BA662" s="230"/>
      <c r="BB662" s="231"/>
      <c r="BC662" s="659"/>
      <c r="BD662" s="230"/>
      <c r="BE662" s="231"/>
      <c r="BF662" s="573"/>
      <c r="BG662" s="651"/>
      <c r="BH662" s="573"/>
      <c r="BI662" s="651"/>
      <c r="BJ662" s="573"/>
      <c r="BK662" s="651"/>
      <c r="BL662" s="573"/>
      <c r="BM662" s="651"/>
      <c r="BN662" s="638"/>
      <c r="BO662" s="670"/>
      <c r="BP662" s="675"/>
      <c r="BQ662" s="675"/>
      <c r="BR662" s="675"/>
      <c r="BS662" s="675"/>
      <c r="BT662" s="675"/>
      <c r="BU662" s="676"/>
      <c r="BV662" s="1377">
        <f t="shared" si="39"/>
        <v>0</v>
      </c>
    </row>
    <row r="663" spans="3:74" s="1092" customFormat="1" ht="36" customHeight="1">
      <c r="C663" s="1091"/>
      <c r="D663" s="233"/>
      <c r="E663" s="216"/>
      <c r="F663" s="1331"/>
      <c r="G663" s="217"/>
      <c r="H663" s="218"/>
      <c r="I663" s="736"/>
      <c r="J663" s="737"/>
      <c r="K663" s="1297"/>
      <c r="L663" s="1273"/>
      <c r="M663" s="1276"/>
      <c r="N663" s="832"/>
      <c r="O663" s="871"/>
      <c r="P663" s="872"/>
      <c r="Q663" s="219"/>
      <c r="R663" s="220"/>
      <c r="S663" s="660"/>
      <c r="T663" s="226">
        <v>0</v>
      </c>
      <c r="U663" s="1305">
        <v>0</v>
      </c>
      <c r="V663" s="1375">
        <f t="shared" si="37"/>
        <v>0</v>
      </c>
      <c r="W663" s="220"/>
      <c r="X663" s="684"/>
      <c r="Y663" s="738"/>
      <c r="Z663" s="221"/>
      <c r="AA663" s="221"/>
      <c r="AB663" s="862"/>
      <c r="AC663" s="222"/>
      <c r="AD663" s="1288"/>
      <c r="AE663" s="1300"/>
      <c r="AF663" s="1290"/>
      <c r="AG663" s="1291"/>
      <c r="AH663" s="232"/>
      <c r="AI663" s="224"/>
      <c r="AJ663" s="368"/>
      <c r="AK663" s="225"/>
      <c r="AL663" s="226">
        <v>0</v>
      </c>
      <c r="AM663" s="1326">
        <v>0</v>
      </c>
      <c r="AN663" s="1376">
        <f t="shared" si="38"/>
        <v>0</v>
      </c>
      <c r="AO663" s="733"/>
      <c r="AP663" s="586"/>
      <c r="AQ663" s="1249"/>
      <c r="AR663" s="1427"/>
      <c r="AS663" s="1428"/>
      <c r="AT663" s="1429"/>
      <c r="AU663" s="227"/>
      <c r="AV663" s="1430"/>
      <c r="AW663" s="1431"/>
      <c r="AX663" s="1432"/>
      <c r="AY663" s="235"/>
      <c r="AZ663" s="236"/>
      <c r="BA663" s="230"/>
      <c r="BB663" s="231"/>
      <c r="BC663" s="659"/>
      <c r="BD663" s="230"/>
      <c r="BE663" s="231"/>
      <c r="BF663" s="573"/>
      <c r="BG663" s="651"/>
      <c r="BH663" s="573"/>
      <c r="BI663" s="651"/>
      <c r="BJ663" s="573"/>
      <c r="BK663" s="651"/>
      <c r="BL663" s="573"/>
      <c r="BM663" s="651"/>
      <c r="BN663" s="638"/>
      <c r="BO663" s="670"/>
      <c r="BP663" s="675"/>
      <c r="BQ663" s="675"/>
      <c r="BR663" s="675"/>
      <c r="BS663" s="675"/>
      <c r="BT663" s="675"/>
      <c r="BU663" s="676"/>
      <c r="BV663" s="1377">
        <f t="shared" si="39"/>
        <v>0</v>
      </c>
    </row>
    <row r="664" spans="3:74" s="1092" customFormat="1" ht="36" customHeight="1">
      <c r="C664" s="1091"/>
      <c r="D664" s="233"/>
      <c r="E664" s="216"/>
      <c r="F664" s="1331"/>
      <c r="G664" s="217"/>
      <c r="H664" s="218"/>
      <c r="I664" s="736"/>
      <c r="J664" s="737"/>
      <c r="K664" s="1297"/>
      <c r="L664" s="1273"/>
      <c r="M664" s="1276"/>
      <c r="N664" s="832"/>
      <c r="O664" s="871"/>
      <c r="P664" s="872"/>
      <c r="Q664" s="219"/>
      <c r="R664" s="220"/>
      <c r="S664" s="660"/>
      <c r="T664" s="226">
        <v>0</v>
      </c>
      <c r="U664" s="1305">
        <v>0</v>
      </c>
      <c r="V664" s="1375">
        <f t="shared" si="37"/>
        <v>0</v>
      </c>
      <c r="W664" s="220"/>
      <c r="X664" s="684"/>
      <c r="Y664" s="738"/>
      <c r="Z664" s="221"/>
      <c r="AA664" s="221"/>
      <c r="AB664" s="862"/>
      <c r="AC664" s="222"/>
      <c r="AD664" s="1288"/>
      <c r="AE664" s="1300"/>
      <c r="AF664" s="1290"/>
      <c r="AG664" s="1291"/>
      <c r="AH664" s="232"/>
      <c r="AI664" s="224"/>
      <c r="AJ664" s="368"/>
      <c r="AK664" s="225"/>
      <c r="AL664" s="226">
        <v>0</v>
      </c>
      <c r="AM664" s="1326">
        <v>0</v>
      </c>
      <c r="AN664" s="1376">
        <f t="shared" si="38"/>
        <v>0</v>
      </c>
      <c r="AO664" s="733"/>
      <c r="AP664" s="586"/>
      <c r="AQ664" s="1249"/>
      <c r="AR664" s="1427"/>
      <c r="AS664" s="1428"/>
      <c r="AT664" s="1429"/>
      <c r="AU664" s="227"/>
      <c r="AV664" s="1430"/>
      <c r="AW664" s="1431"/>
      <c r="AX664" s="1432"/>
      <c r="AY664" s="235"/>
      <c r="AZ664" s="236"/>
      <c r="BA664" s="230"/>
      <c r="BB664" s="231"/>
      <c r="BC664" s="659"/>
      <c r="BD664" s="230"/>
      <c r="BE664" s="231"/>
      <c r="BF664" s="573"/>
      <c r="BG664" s="651"/>
      <c r="BH664" s="573"/>
      <c r="BI664" s="651"/>
      <c r="BJ664" s="573"/>
      <c r="BK664" s="651"/>
      <c r="BL664" s="573"/>
      <c r="BM664" s="651"/>
      <c r="BN664" s="638"/>
      <c r="BO664" s="670"/>
      <c r="BP664" s="675"/>
      <c r="BQ664" s="675"/>
      <c r="BR664" s="675"/>
      <c r="BS664" s="675"/>
      <c r="BT664" s="675"/>
      <c r="BU664" s="676"/>
      <c r="BV664" s="1377">
        <f t="shared" si="39"/>
        <v>0</v>
      </c>
    </row>
    <row r="665" spans="3:74" s="1092" customFormat="1" ht="36" customHeight="1">
      <c r="C665" s="1091"/>
      <c r="D665" s="233"/>
      <c r="E665" s="216"/>
      <c r="F665" s="1331"/>
      <c r="G665" s="217"/>
      <c r="H665" s="218"/>
      <c r="I665" s="736"/>
      <c r="J665" s="737"/>
      <c r="K665" s="1297"/>
      <c r="L665" s="1273"/>
      <c r="M665" s="1276"/>
      <c r="N665" s="832"/>
      <c r="O665" s="871"/>
      <c r="P665" s="872"/>
      <c r="Q665" s="219"/>
      <c r="R665" s="220"/>
      <c r="S665" s="660"/>
      <c r="T665" s="226">
        <v>0</v>
      </c>
      <c r="U665" s="1305">
        <v>0</v>
      </c>
      <c r="V665" s="1375">
        <f t="shared" si="37"/>
        <v>0</v>
      </c>
      <c r="W665" s="220"/>
      <c r="X665" s="684"/>
      <c r="Y665" s="738"/>
      <c r="Z665" s="221"/>
      <c r="AA665" s="221"/>
      <c r="AB665" s="862"/>
      <c r="AC665" s="222"/>
      <c r="AD665" s="1288"/>
      <c r="AE665" s="1300"/>
      <c r="AF665" s="1290"/>
      <c r="AG665" s="1291"/>
      <c r="AH665" s="232"/>
      <c r="AI665" s="224"/>
      <c r="AJ665" s="368"/>
      <c r="AK665" s="225"/>
      <c r="AL665" s="226">
        <v>0</v>
      </c>
      <c r="AM665" s="1326">
        <v>0</v>
      </c>
      <c r="AN665" s="1376">
        <f t="shared" si="38"/>
        <v>0</v>
      </c>
      <c r="AO665" s="733"/>
      <c r="AP665" s="586"/>
      <c r="AQ665" s="1249"/>
      <c r="AR665" s="1427"/>
      <c r="AS665" s="1428"/>
      <c r="AT665" s="1429"/>
      <c r="AU665" s="227"/>
      <c r="AV665" s="1430"/>
      <c r="AW665" s="1431"/>
      <c r="AX665" s="1432"/>
      <c r="AY665" s="235"/>
      <c r="AZ665" s="236"/>
      <c r="BA665" s="230"/>
      <c r="BB665" s="231"/>
      <c r="BC665" s="659"/>
      <c r="BD665" s="230"/>
      <c r="BE665" s="231"/>
      <c r="BF665" s="573"/>
      <c r="BG665" s="651"/>
      <c r="BH665" s="573"/>
      <c r="BI665" s="651"/>
      <c r="BJ665" s="573"/>
      <c r="BK665" s="651"/>
      <c r="BL665" s="573"/>
      <c r="BM665" s="651"/>
      <c r="BN665" s="638"/>
      <c r="BO665" s="670"/>
      <c r="BP665" s="675"/>
      <c r="BQ665" s="675"/>
      <c r="BR665" s="675"/>
      <c r="BS665" s="675"/>
      <c r="BT665" s="675"/>
      <c r="BU665" s="676"/>
      <c r="BV665" s="1377">
        <f t="shared" si="39"/>
        <v>0</v>
      </c>
    </row>
    <row r="666" spans="3:74" s="1092" customFormat="1" ht="36" customHeight="1">
      <c r="C666" s="1091"/>
      <c r="D666" s="233"/>
      <c r="E666" s="216"/>
      <c r="F666" s="1331"/>
      <c r="G666" s="217"/>
      <c r="H666" s="218"/>
      <c r="I666" s="736"/>
      <c r="J666" s="737"/>
      <c r="K666" s="1297"/>
      <c r="L666" s="1273"/>
      <c r="M666" s="1276"/>
      <c r="N666" s="832"/>
      <c r="O666" s="871"/>
      <c r="P666" s="872"/>
      <c r="Q666" s="219"/>
      <c r="R666" s="220"/>
      <c r="S666" s="660"/>
      <c r="T666" s="226">
        <v>0</v>
      </c>
      <c r="U666" s="1305">
        <v>0</v>
      </c>
      <c r="V666" s="1375">
        <f t="shared" si="37"/>
        <v>0</v>
      </c>
      <c r="W666" s="220"/>
      <c r="X666" s="684"/>
      <c r="Y666" s="738"/>
      <c r="Z666" s="221"/>
      <c r="AA666" s="221"/>
      <c r="AB666" s="862"/>
      <c r="AC666" s="222"/>
      <c r="AD666" s="1288"/>
      <c r="AE666" s="1300"/>
      <c r="AF666" s="1290"/>
      <c r="AG666" s="1291"/>
      <c r="AH666" s="232"/>
      <c r="AI666" s="224"/>
      <c r="AJ666" s="368"/>
      <c r="AK666" s="225"/>
      <c r="AL666" s="226">
        <v>0</v>
      </c>
      <c r="AM666" s="1326">
        <v>0</v>
      </c>
      <c r="AN666" s="1376">
        <f t="shared" si="38"/>
        <v>0</v>
      </c>
      <c r="AO666" s="733"/>
      <c r="AP666" s="586"/>
      <c r="AQ666" s="1249"/>
      <c r="AR666" s="1427"/>
      <c r="AS666" s="1428"/>
      <c r="AT666" s="1429"/>
      <c r="AU666" s="227"/>
      <c r="AV666" s="1430"/>
      <c r="AW666" s="1431"/>
      <c r="AX666" s="1432"/>
      <c r="AY666" s="235"/>
      <c r="AZ666" s="236"/>
      <c r="BA666" s="230"/>
      <c r="BB666" s="231"/>
      <c r="BC666" s="659"/>
      <c r="BD666" s="230"/>
      <c r="BE666" s="231"/>
      <c r="BF666" s="573"/>
      <c r="BG666" s="651"/>
      <c r="BH666" s="573"/>
      <c r="BI666" s="651"/>
      <c r="BJ666" s="573"/>
      <c r="BK666" s="651"/>
      <c r="BL666" s="573"/>
      <c r="BM666" s="651"/>
      <c r="BN666" s="638"/>
      <c r="BO666" s="670"/>
      <c r="BP666" s="675"/>
      <c r="BQ666" s="675"/>
      <c r="BR666" s="675"/>
      <c r="BS666" s="675"/>
      <c r="BT666" s="675"/>
      <c r="BU666" s="676"/>
      <c r="BV666" s="1377">
        <f t="shared" si="39"/>
        <v>0</v>
      </c>
    </row>
    <row r="667" spans="3:74" s="1092" customFormat="1" ht="36" customHeight="1">
      <c r="C667" s="1091"/>
      <c r="D667" s="233"/>
      <c r="E667" s="216"/>
      <c r="F667" s="1331"/>
      <c r="G667" s="217"/>
      <c r="H667" s="218"/>
      <c r="I667" s="736"/>
      <c r="J667" s="737"/>
      <c r="K667" s="1297"/>
      <c r="L667" s="1273"/>
      <c r="M667" s="1276"/>
      <c r="N667" s="832"/>
      <c r="O667" s="871"/>
      <c r="P667" s="872"/>
      <c r="Q667" s="219"/>
      <c r="R667" s="220"/>
      <c r="S667" s="660"/>
      <c r="T667" s="226">
        <v>0</v>
      </c>
      <c r="U667" s="1305">
        <v>0</v>
      </c>
      <c r="V667" s="1375">
        <f t="shared" si="37"/>
        <v>0</v>
      </c>
      <c r="W667" s="220"/>
      <c r="X667" s="684"/>
      <c r="Y667" s="738"/>
      <c r="Z667" s="221"/>
      <c r="AA667" s="221"/>
      <c r="AB667" s="862"/>
      <c r="AC667" s="222"/>
      <c r="AD667" s="1288"/>
      <c r="AE667" s="1300"/>
      <c r="AF667" s="1290"/>
      <c r="AG667" s="1291"/>
      <c r="AH667" s="232"/>
      <c r="AI667" s="224"/>
      <c r="AJ667" s="368"/>
      <c r="AK667" s="225"/>
      <c r="AL667" s="226">
        <v>0</v>
      </c>
      <c r="AM667" s="1326">
        <v>0</v>
      </c>
      <c r="AN667" s="1376">
        <f t="shared" si="38"/>
        <v>0</v>
      </c>
      <c r="AO667" s="733"/>
      <c r="AP667" s="586"/>
      <c r="AQ667" s="1249"/>
      <c r="AR667" s="1427"/>
      <c r="AS667" s="1428"/>
      <c r="AT667" s="1429"/>
      <c r="AU667" s="227"/>
      <c r="AV667" s="1430"/>
      <c r="AW667" s="1431"/>
      <c r="AX667" s="1432"/>
      <c r="AY667" s="235"/>
      <c r="AZ667" s="236"/>
      <c r="BA667" s="230"/>
      <c r="BB667" s="231"/>
      <c r="BC667" s="659"/>
      <c r="BD667" s="230"/>
      <c r="BE667" s="231"/>
      <c r="BF667" s="573"/>
      <c r="BG667" s="651"/>
      <c r="BH667" s="573"/>
      <c r="BI667" s="651"/>
      <c r="BJ667" s="573"/>
      <c r="BK667" s="651"/>
      <c r="BL667" s="573"/>
      <c r="BM667" s="651"/>
      <c r="BN667" s="638"/>
      <c r="BO667" s="670"/>
      <c r="BP667" s="675"/>
      <c r="BQ667" s="675"/>
      <c r="BR667" s="675"/>
      <c r="BS667" s="675"/>
      <c r="BT667" s="675"/>
      <c r="BU667" s="676"/>
      <c r="BV667" s="1377">
        <f t="shared" si="39"/>
        <v>0</v>
      </c>
    </row>
    <row r="668" spans="3:74" s="1092" customFormat="1" ht="36" customHeight="1">
      <c r="C668" s="1091"/>
      <c r="D668" s="233"/>
      <c r="E668" s="216"/>
      <c r="F668" s="1331"/>
      <c r="G668" s="217"/>
      <c r="H668" s="218"/>
      <c r="I668" s="736"/>
      <c r="J668" s="737"/>
      <c r="K668" s="1297"/>
      <c r="L668" s="1273"/>
      <c r="M668" s="1276"/>
      <c r="N668" s="832"/>
      <c r="O668" s="871"/>
      <c r="P668" s="872"/>
      <c r="Q668" s="219"/>
      <c r="R668" s="220"/>
      <c r="S668" s="660"/>
      <c r="T668" s="226">
        <v>0</v>
      </c>
      <c r="U668" s="1305">
        <v>0</v>
      </c>
      <c r="V668" s="1375">
        <f t="shared" si="37"/>
        <v>0</v>
      </c>
      <c r="W668" s="220"/>
      <c r="X668" s="684"/>
      <c r="Y668" s="738"/>
      <c r="Z668" s="221"/>
      <c r="AA668" s="221"/>
      <c r="AB668" s="862"/>
      <c r="AC668" s="222"/>
      <c r="AD668" s="1288"/>
      <c r="AE668" s="1300"/>
      <c r="AF668" s="1290"/>
      <c r="AG668" s="1291"/>
      <c r="AH668" s="232"/>
      <c r="AI668" s="224"/>
      <c r="AJ668" s="368"/>
      <c r="AK668" s="225"/>
      <c r="AL668" s="226">
        <v>0</v>
      </c>
      <c r="AM668" s="1326">
        <v>0</v>
      </c>
      <c r="AN668" s="1376">
        <f t="shared" si="38"/>
        <v>0</v>
      </c>
      <c r="AO668" s="733"/>
      <c r="AP668" s="586"/>
      <c r="AQ668" s="1249"/>
      <c r="AR668" s="1427"/>
      <c r="AS668" s="1428"/>
      <c r="AT668" s="1429"/>
      <c r="AU668" s="227"/>
      <c r="AV668" s="1430"/>
      <c r="AW668" s="1431"/>
      <c r="AX668" s="1432"/>
      <c r="AY668" s="235"/>
      <c r="AZ668" s="236"/>
      <c r="BA668" s="230"/>
      <c r="BB668" s="231"/>
      <c r="BC668" s="659"/>
      <c r="BD668" s="230"/>
      <c r="BE668" s="231"/>
      <c r="BF668" s="573"/>
      <c r="BG668" s="651"/>
      <c r="BH668" s="573"/>
      <c r="BI668" s="651"/>
      <c r="BJ668" s="573"/>
      <c r="BK668" s="651"/>
      <c r="BL668" s="573"/>
      <c r="BM668" s="651"/>
      <c r="BN668" s="638"/>
      <c r="BO668" s="670"/>
      <c r="BP668" s="675"/>
      <c r="BQ668" s="675"/>
      <c r="BR668" s="675"/>
      <c r="BS668" s="675"/>
      <c r="BT668" s="675"/>
      <c r="BU668" s="676"/>
      <c r="BV668" s="1377">
        <f t="shared" si="39"/>
        <v>0</v>
      </c>
    </row>
    <row r="669" spans="3:74" s="1092" customFormat="1" ht="36" customHeight="1">
      <c r="C669" s="1091"/>
      <c r="D669" s="233"/>
      <c r="E669" s="216"/>
      <c r="F669" s="1331"/>
      <c r="G669" s="217"/>
      <c r="H669" s="218"/>
      <c r="I669" s="736"/>
      <c r="J669" s="737"/>
      <c r="K669" s="1297"/>
      <c r="L669" s="1273"/>
      <c r="M669" s="1276"/>
      <c r="N669" s="832"/>
      <c r="O669" s="871"/>
      <c r="P669" s="872"/>
      <c r="Q669" s="219"/>
      <c r="R669" s="220"/>
      <c r="S669" s="660"/>
      <c r="T669" s="226">
        <v>0</v>
      </c>
      <c r="U669" s="1305">
        <v>0</v>
      </c>
      <c r="V669" s="1375">
        <f t="shared" si="37"/>
        <v>0</v>
      </c>
      <c r="W669" s="220"/>
      <c r="X669" s="684"/>
      <c r="Y669" s="738"/>
      <c r="Z669" s="221"/>
      <c r="AA669" s="221"/>
      <c r="AB669" s="862"/>
      <c r="AC669" s="222"/>
      <c r="AD669" s="1288"/>
      <c r="AE669" s="1300"/>
      <c r="AF669" s="1290"/>
      <c r="AG669" s="1291"/>
      <c r="AH669" s="232"/>
      <c r="AI669" s="224"/>
      <c r="AJ669" s="368"/>
      <c r="AK669" s="225"/>
      <c r="AL669" s="226">
        <v>0</v>
      </c>
      <c r="AM669" s="1326">
        <v>0</v>
      </c>
      <c r="AN669" s="1376">
        <f t="shared" si="38"/>
        <v>0</v>
      </c>
      <c r="AO669" s="733"/>
      <c r="AP669" s="586"/>
      <c r="AQ669" s="1249"/>
      <c r="AR669" s="1427"/>
      <c r="AS669" s="1428"/>
      <c r="AT669" s="1429"/>
      <c r="AU669" s="227"/>
      <c r="AV669" s="1430"/>
      <c r="AW669" s="1431"/>
      <c r="AX669" s="1432"/>
      <c r="AY669" s="235"/>
      <c r="AZ669" s="236"/>
      <c r="BA669" s="230"/>
      <c r="BB669" s="231"/>
      <c r="BC669" s="659"/>
      <c r="BD669" s="230"/>
      <c r="BE669" s="231"/>
      <c r="BF669" s="573"/>
      <c r="BG669" s="651"/>
      <c r="BH669" s="573"/>
      <c r="BI669" s="651"/>
      <c r="BJ669" s="573"/>
      <c r="BK669" s="651"/>
      <c r="BL669" s="573"/>
      <c r="BM669" s="651"/>
      <c r="BN669" s="638"/>
      <c r="BO669" s="670"/>
      <c r="BP669" s="675"/>
      <c r="BQ669" s="675"/>
      <c r="BR669" s="675"/>
      <c r="BS669" s="675"/>
      <c r="BT669" s="675"/>
      <c r="BU669" s="676"/>
      <c r="BV669" s="1377">
        <f t="shared" si="39"/>
        <v>0</v>
      </c>
    </row>
    <row r="670" spans="3:74" s="1092" customFormat="1" ht="36" customHeight="1">
      <c r="C670" s="1091"/>
      <c r="D670" s="233"/>
      <c r="E670" s="216"/>
      <c r="F670" s="1331"/>
      <c r="G670" s="217"/>
      <c r="H670" s="218"/>
      <c r="I670" s="736"/>
      <c r="J670" s="737"/>
      <c r="K670" s="1297"/>
      <c r="L670" s="1273"/>
      <c r="M670" s="1276"/>
      <c r="N670" s="832"/>
      <c r="O670" s="871"/>
      <c r="P670" s="872"/>
      <c r="Q670" s="219"/>
      <c r="R670" s="220"/>
      <c r="S670" s="660"/>
      <c r="T670" s="226">
        <v>0</v>
      </c>
      <c r="U670" s="1305">
        <v>0</v>
      </c>
      <c r="V670" s="1375">
        <f t="shared" si="37"/>
        <v>0</v>
      </c>
      <c r="W670" s="220"/>
      <c r="X670" s="684"/>
      <c r="Y670" s="738"/>
      <c r="Z670" s="221"/>
      <c r="AA670" s="221"/>
      <c r="AB670" s="862"/>
      <c r="AC670" s="222"/>
      <c r="AD670" s="1288"/>
      <c r="AE670" s="1300"/>
      <c r="AF670" s="1290"/>
      <c r="AG670" s="1291"/>
      <c r="AH670" s="232"/>
      <c r="AI670" s="224"/>
      <c r="AJ670" s="368"/>
      <c r="AK670" s="225"/>
      <c r="AL670" s="226">
        <v>0</v>
      </c>
      <c r="AM670" s="1326">
        <v>0</v>
      </c>
      <c r="AN670" s="1376">
        <f t="shared" si="38"/>
        <v>0</v>
      </c>
      <c r="AO670" s="733"/>
      <c r="AP670" s="586"/>
      <c r="AQ670" s="1249"/>
      <c r="AR670" s="1427"/>
      <c r="AS670" s="1428"/>
      <c r="AT670" s="1429"/>
      <c r="AU670" s="227"/>
      <c r="AV670" s="1430"/>
      <c r="AW670" s="1431"/>
      <c r="AX670" s="1432"/>
      <c r="AY670" s="235"/>
      <c r="AZ670" s="236"/>
      <c r="BA670" s="230"/>
      <c r="BB670" s="231"/>
      <c r="BC670" s="659"/>
      <c r="BD670" s="230"/>
      <c r="BE670" s="231"/>
      <c r="BF670" s="573"/>
      <c r="BG670" s="651"/>
      <c r="BH670" s="573"/>
      <c r="BI670" s="651"/>
      <c r="BJ670" s="573"/>
      <c r="BK670" s="651"/>
      <c r="BL670" s="573"/>
      <c r="BM670" s="651"/>
      <c r="BN670" s="638"/>
      <c r="BO670" s="670"/>
      <c r="BP670" s="675"/>
      <c r="BQ670" s="675"/>
      <c r="BR670" s="675"/>
      <c r="BS670" s="675"/>
      <c r="BT670" s="675"/>
      <c r="BU670" s="676"/>
      <c r="BV670" s="1377">
        <f t="shared" si="39"/>
        <v>0</v>
      </c>
    </row>
    <row r="671" spans="3:74" s="1092" customFormat="1" ht="36" customHeight="1">
      <c r="C671" s="1091"/>
      <c r="D671" s="233"/>
      <c r="E671" s="216"/>
      <c r="F671" s="1331"/>
      <c r="G671" s="217"/>
      <c r="H671" s="218"/>
      <c r="I671" s="736"/>
      <c r="J671" s="737"/>
      <c r="K671" s="1297"/>
      <c r="L671" s="1273"/>
      <c r="M671" s="1276"/>
      <c r="N671" s="832"/>
      <c r="O671" s="871"/>
      <c r="P671" s="872"/>
      <c r="Q671" s="219"/>
      <c r="R671" s="220"/>
      <c r="S671" s="660"/>
      <c r="T671" s="226">
        <v>0</v>
      </c>
      <c r="U671" s="1305">
        <v>0</v>
      </c>
      <c r="V671" s="1375">
        <f t="shared" si="37"/>
        <v>0</v>
      </c>
      <c r="W671" s="220"/>
      <c r="X671" s="684"/>
      <c r="Y671" s="738"/>
      <c r="Z671" s="221"/>
      <c r="AA671" s="221"/>
      <c r="AB671" s="862"/>
      <c r="AC671" s="222"/>
      <c r="AD671" s="1288"/>
      <c r="AE671" s="1300"/>
      <c r="AF671" s="1290"/>
      <c r="AG671" s="1291"/>
      <c r="AH671" s="232"/>
      <c r="AI671" s="224"/>
      <c r="AJ671" s="368"/>
      <c r="AK671" s="225"/>
      <c r="AL671" s="226">
        <v>0</v>
      </c>
      <c r="AM671" s="1326">
        <v>0</v>
      </c>
      <c r="AN671" s="1376">
        <f t="shared" si="38"/>
        <v>0</v>
      </c>
      <c r="AO671" s="733"/>
      <c r="AP671" s="586"/>
      <c r="AQ671" s="1249"/>
      <c r="AR671" s="1427"/>
      <c r="AS671" s="1428"/>
      <c r="AT671" s="1429"/>
      <c r="AU671" s="227"/>
      <c r="AV671" s="1430"/>
      <c r="AW671" s="1431"/>
      <c r="AX671" s="1432"/>
      <c r="AY671" s="235"/>
      <c r="AZ671" s="236"/>
      <c r="BA671" s="230"/>
      <c r="BB671" s="231"/>
      <c r="BC671" s="659"/>
      <c r="BD671" s="230"/>
      <c r="BE671" s="231"/>
      <c r="BF671" s="573"/>
      <c r="BG671" s="651"/>
      <c r="BH671" s="573"/>
      <c r="BI671" s="651"/>
      <c r="BJ671" s="573"/>
      <c r="BK671" s="651"/>
      <c r="BL671" s="573"/>
      <c r="BM671" s="651"/>
      <c r="BN671" s="638"/>
      <c r="BO671" s="670"/>
      <c r="BP671" s="675"/>
      <c r="BQ671" s="675"/>
      <c r="BR671" s="675"/>
      <c r="BS671" s="675"/>
      <c r="BT671" s="675"/>
      <c r="BU671" s="676"/>
      <c r="BV671" s="1377">
        <f t="shared" si="39"/>
        <v>0</v>
      </c>
    </row>
    <row r="672" spans="3:74" s="1092" customFormat="1" ht="36" customHeight="1">
      <c r="C672" s="1091"/>
      <c r="D672" s="233"/>
      <c r="E672" s="216"/>
      <c r="F672" s="1331"/>
      <c r="G672" s="217"/>
      <c r="H672" s="218"/>
      <c r="I672" s="736"/>
      <c r="J672" s="737"/>
      <c r="K672" s="1297"/>
      <c r="L672" s="1273"/>
      <c r="M672" s="1276"/>
      <c r="N672" s="832"/>
      <c r="O672" s="871"/>
      <c r="P672" s="872"/>
      <c r="Q672" s="219"/>
      <c r="R672" s="220"/>
      <c r="S672" s="660"/>
      <c r="T672" s="226">
        <v>0</v>
      </c>
      <c r="U672" s="1305">
        <v>0</v>
      </c>
      <c r="V672" s="1375">
        <f t="shared" si="37"/>
        <v>0</v>
      </c>
      <c r="W672" s="220"/>
      <c r="X672" s="684"/>
      <c r="Y672" s="738"/>
      <c r="Z672" s="221"/>
      <c r="AA672" s="221"/>
      <c r="AB672" s="862"/>
      <c r="AC672" s="222"/>
      <c r="AD672" s="1288"/>
      <c r="AE672" s="1300"/>
      <c r="AF672" s="1290"/>
      <c r="AG672" s="1291"/>
      <c r="AH672" s="232"/>
      <c r="AI672" s="224"/>
      <c r="AJ672" s="368"/>
      <c r="AK672" s="225"/>
      <c r="AL672" s="226">
        <v>0</v>
      </c>
      <c r="AM672" s="1326">
        <v>0</v>
      </c>
      <c r="AN672" s="1376">
        <f t="shared" si="38"/>
        <v>0</v>
      </c>
      <c r="AO672" s="733"/>
      <c r="AP672" s="586"/>
      <c r="AQ672" s="1249"/>
      <c r="AR672" s="1427"/>
      <c r="AS672" s="1428"/>
      <c r="AT672" s="1429"/>
      <c r="AU672" s="227"/>
      <c r="AV672" s="1430"/>
      <c r="AW672" s="1431"/>
      <c r="AX672" s="1432"/>
      <c r="AY672" s="235"/>
      <c r="AZ672" s="236"/>
      <c r="BA672" s="230"/>
      <c r="BB672" s="231"/>
      <c r="BC672" s="659"/>
      <c r="BD672" s="230"/>
      <c r="BE672" s="231"/>
      <c r="BF672" s="573"/>
      <c r="BG672" s="651"/>
      <c r="BH672" s="573"/>
      <c r="BI672" s="651"/>
      <c r="BJ672" s="573"/>
      <c r="BK672" s="651"/>
      <c r="BL672" s="573"/>
      <c r="BM672" s="651"/>
      <c r="BN672" s="638"/>
      <c r="BO672" s="670"/>
      <c r="BP672" s="675"/>
      <c r="BQ672" s="675"/>
      <c r="BR672" s="675"/>
      <c r="BS672" s="675"/>
      <c r="BT672" s="675"/>
      <c r="BU672" s="676"/>
      <c r="BV672" s="1377">
        <f t="shared" si="39"/>
        <v>0</v>
      </c>
    </row>
    <row r="673" spans="3:74" s="1092" customFormat="1" ht="36" customHeight="1">
      <c r="C673" s="1091"/>
      <c r="D673" s="233"/>
      <c r="E673" s="216"/>
      <c r="F673" s="1331"/>
      <c r="G673" s="217"/>
      <c r="H673" s="218"/>
      <c r="I673" s="736"/>
      <c r="J673" s="737"/>
      <c r="K673" s="1297"/>
      <c r="L673" s="1273"/>
      <c r="M673" s="1276"/>
      <c r="N673" s="832"/>
      <c r="O673" s="871"/>
      <c r="P673" s="872"/>
      <c r="Q673" s="219"/>
      <c r="R673" s="220"/>
      <c r="S673" s="660"/>
      <c r="T673" s="226">
        <v>0</v>
      </c>
      <c r="U673" s="1305">
        <v>0</v>
      </c>
      <c r="V673" s="1375">
        <f t="shared" si="37"/>
        <v>0</v>
      </c>
      <c r="W673" s="220"/>
      <c r="X673" s="684"/>
      <c r="Y673" s="738"/>
      <c r="Z673" s="221"/>
      <c r="AA673" s="221"/>
      <c r="AB673" s="862"/>
      <c r="AC673" s="222"/>
      <c r="AD673" s="1288"/>
      <c r="AE673" s="1300"/>
      <c r="AF673" s="1290"/>
      <c r="AG673" s="1291"/>
      <c r="AH673" s="232"/>
      <c r="AI673" s="224"/>
      <c r="AJ673" s="368"/>
      <c r="AK673" s="225"/>
      <c r="AL673" s="226">
        <v>0</v>
      </c>
      <c r="AM673" s="1326">
        <v>0</v>
      </c>
      <c r="AN673" s="1376">
        <f t="shared" si="38"/>
        <v>0</v>
      </c>
      <c r="AO673" s="733"/>
      <c r="AP673" s="586"/>
      <c r="AQ673" s="1249"/>
      <c r="AR673" s="1427"/>
      <c r="AS673" s="1428"/>
      <c r="AT673" s="1429"/>
      <c r="AU673" s="227"/>
      <c r="AV673" s="1430"/>
      <c r="AW673" s="1431"/>
      <c r="AX673" s="1432"/>
      <c r="AY673" s="235"/>
      <c r="AZ673" s="236"/>
      <c r="BA673" s="230"/>
      <c r="BB673" s="231"/>
      <c r="BC673" s="659"/>
      <c r="BD673" s="230"/>
      <c r="BE673" s="231"/>
      <c r="BF673" s="573"/>
      <c r="BG673" s="651"/>
      <c r="BH673" s="573"/>
      <c r="BI673" s="651"/>
      <c r="BJ673" s="573"/>
      <c r="BK673" s="651"/>
      <c r="BL673" s="573"/>
      <c r="BM673" s="651"/>
      <c r="BN673" s="638"/>
      <c r="BO673" s="670"/>
      <c r="BP673" s="675"/>
      <c r="BQ673" s="675"/>
      <c r="BR673" s="675"/>
      <c r="BS673" s="675"/>
      <c r="BT673" s="675"/>
      <c r="BU673" s="676"/>
      <c r="BV673" s="1377">
        <f t="shared" si="39"/>
        <v>0</v>
      </c>
    </row>
    <row r="674" spans="3:74" s="1092" customFormat="1" ht="36" customHeight="1">
      <c r="C674" s="1091"/>
      <c r="D674" s="233"/>
      <c r="E674" s="216"/>
      <c r="F674" s="1331"/>
      <c r="G674" s="217"/>
      <c r="H674" s="218"/>
      <c r="I674" s="736"/>
      <c r="J674" s="737"/>
      <c r="K674" s="1297"/>
      <c r="L674" s="1273"/>
      <c r="M674" s="1276"/>
      <c r="N674" s="832"/>
      <c r="O674" s="871"/>
      <c r="P674" s="872"/>
      <c r="Q674" s="219"/>
      <c r="R674" s="220"/>
      <c r="S674" s="660"/>
      <c r="T674" s="226">
        <v>0</v>
      </c>
      <c r="U674" s="1305">
        <v>0</v>
      </c>
      <c r="V674" s="1375">
        <f t="shared" si="37"/>
        <v>0</v>
      </c>
      <c r="W674" s="220"/>
      <c r="X674" s="684"/>
      <c r="Y674" s="738"/>
      <c r="Z674" s="221"/>
      <c r="AA674" s="221"/>
      <c r="AB674" s="862"/>
      <c r="AC674" s="222"/>
      <c r="AD674" s="1288"/>
      <c r="AE674" s="1300"/>
      <c r="AF674" s="1290"/>
      <c r="AG674" s="1291"/>
      <c r="AH674" s="232"/>
      <c r="AI674" s="224"/>
      <c r="AJ674" s="368"/>
      <c r="AK674" s="225"/>
      <c r="AL674" s="226">
        <v>0</v>
      </c>
      <c r="AM674" s="1326">
        <v>0</v>
      </c>
      <c r="AN674" s="1376">
        <f t="shared" si="38"/>
        <v>0</v>
      </c>
      <c r="AO674" s="733"/>
      <c r="AP674" s="586"/>
      <c r="AQ674" s="1249"/>
      <c r="AR674" s="1427"/>
      <c r="AS674" s="1428"/>
      <c r="AT674" s="1429"/>
      <c r="AU674" s="227"/>
      <c r="AV674" s="1430"/>
      <c r="AW674" s="1431"/>
      <c r="AX674" s="1432"/>
      <c r="AY674" s="235"/>
      <c r="AZ674" s="236"/>
      <c r="BA674" s="230"/>
      <c r="BB674" s="231"/>
      <c r="BC674" s="659"/>
      <c r="BD674" s="230"/>
      <c r="BE674" s="231"/>
      <c r="BF674" s="573"/>
      <c r="BG674" s="651"/>
      <c r="BH674" s="573"/>
      <c r="BI674" s="651"/>
      <c r="BJ674" s="573"/>
      <c r="BK674" s="651"/>
      <c r="BL674" s="573"/>
      <c r="BM674" s="651"/>
      <c r="BN674" s="638"/>
      <c r="BO674" s="670"/>
      <c r="BP674" s="675"/>
      <c r="BQ674" s="675"/>
      <c r="BR674" s="675"/>
      <c r="BS674" s="675"/>
      <c r="BT674" s="675"/>
      <c r="BU674" s="676"/>
      <c r="BV674" s="1377">
        <f t="shared" si="39"/>
        <v>0</v>
      </c>
    </row>
    <row r="675" spans="3:74" s="1092" customFormat="1" ht="36" customHeight="1">
      <c r="C675" s="1091"/>
      <c r="D675" s="233"/>
      <c r="E675" s="216"/>
      <c r="F675" s="1331"/>
      <c r="G675" s="217"/>
      <c r="H675" s="218"/>
      <c r="I675" s="736"/>
      <c r="J675" s="737"/>
      <c r="K675" s="1297"/>
      <c r="L675" s="1273"/>
      <c r="M675" s="1276"/>
      <c r="N675" s="832"/>
      <c r="O675" s="871"/>
      <c r="P675" s="872"/>
      <c r="Q675" s="219"/>
      <c r="R675" s="220"/>
      <c r="S675" s="660"/>
      <c r="T675" s="226">
        <v>0</v>
      </c>
      <c r="U675" s="1305">
        <v>0</v>
      </c>
      <c r="V675" s="1375">
        <f t="shared" si="37"/>
        <v>0</v>
      </c>
      <c r="W675" s="220"/>
      <c r="X675" s="684"/>
      <c r="Y675" s="738"/>
      <c r="Z675" s="221"/>
      <c r="AA675" s="221"/>
      <c r="AB675" s="862"/>
      <c r="AC675" s="222"/>
      <c r="AD675" s="1288"/>
      <c r="AE675" s="1300"/>
      <c r="AF675" s="1290"/>
      <c r="AG675" s="1291"/>
      <c r="AH675" s="232"/>
      <c r="AI675" s="224"/>
      <c r="AJ675" s="368"/>
      <c r="AK675" s="225"/>
      <c r="AL675" s="226">
        <v>0</v>
      </c>
      <c r="AM675" s="1326">
        <v>0</v>
      </c>
      <c r="AN675" s="1376">
        <f t="shared" si="38"/>
        <v>0</v>
      </c>
      <c r="AO675" s="733"/>
      <c r="AP675" s="586"/>
      <c r="AQ675" s="1249"/>
      <c r="AR675" s="1427"/>
      <c r="AS675" s="1428"/>
      <c r="AT675" s="1429"/>
      <c r="AU675" s="227"/>
      <c r="AV675" s="1430"/>
      <c r="AW675" s="1431"/>
      <c r="AX675" s="1432"/>
      <c r="AY675" s="235"/>
      <c r="AZ675" s="236"/>
      <c r="BA675" s="230"/>
      <c r="BB675" s="231"/>
      <c r="BC675" s="659"/>
      <c r="BD675" s="230"/>
      <c r="BE675" s="231"/>
      <c r="BF675" s="573"/>
      <c r="BG675" s="651"/>
      <c r="BH675" s="573"/>
      <c r="BI675" s="651"/>
      <c r="BJ675" s="573"/>
      <c r="BK675" s="651"/>
      <c r="BL675" s="573"/>
      <c r="BM675" s="651"/>
      <c r="BN675" s="638"/>
      <c r="BO675" s="670"/>
      <c r="BP675" s="675"/>
      <c r="BQ675" s="675"/>
      <c r="BR675" s="675"/>
      <c r="BS675" s="675"/>
      <c r="BT675" s="675"/>
      <c r="BU675" s="676"/>
      <c r="BV675" s="1377">
        <f t="shared" si="39"/>
        <v>0</v>
      </c>
    </row>
    <row r="676" spans="3:74" s="1092" customFormat="1" ht="36" customHeight="1">
      <c r="C676" s="1091"/>
      <c r="D676" s="233"/>
      <c r="E676" s="216"/>
      <c r="F676" s="1331"/>
      <c r="G676" s="217"/>
      <c r="H676" s="218"/>
      <c r="I676" s="736"/>
      <c r="J676" s="737"/>
      <c r="K676" s="1297"/>
      <c r="L676" s="1273"/>
      <c r="M676" s="1276"/>
      <c r="N676" s="832"/>
      <c r="O676" s="871"/>
      <c r="P676" s="872"/>
      <c r="Q676" s="219"/>
      <c r="R676" s="220"/>
      <c r="S676" s="660"/>
      <c r="T676" s="226">
        <v>0</v>
      </c>
      <c r="U676" s="1305">
        <v>0</v>
      </c>
      <c r="V676" s="1375">
        <f t="shared" si="37"/>
        <v>0</v>
      </c>
      <c r="W676" s="220"/>
      <c r="X676" s="684"/>
      <c r="Y676" s="738"/>
      <c r="Z676" s="221"/>
      <c r="AA676" s="221"/>
      <c r="AB676" s="862"/>
      <c r="AC676" s="222"/>
      <c r="AD676" s="1288"/>
      <c r="AE676" s="1300"/>
      <c r="AF676" s="1290"/>
      <c r="AG676" s="1291"/>
      <c r="AH676" s="232"/>
      <c r="AI676" s="224"/>
      <c r="AJ676" s="368"/>
      <c r="AK676" s="225"/>
      <c r="AL676" s="226">
        <v>0</v>
      </c>
      <c r="AM676" s="1326">
        <v>0</v>
      </c>
      <c r="AN676" s="1376">
        <f t="shared" si="38"/>
        <v>0</v>
      </c>
      <c r="AO676" s="733"/>
      <c r="AP676" s="586"/>
      <c r="AQ676" s="1249"/>
      <c r="AR676" s="1427"/>
      <c r="AS676" s="1428"/>
      <c r="AT676" s="1429"/>
      <c r="AU676" s="227"/>
      <c r="AV676" s="1430"/>
      <c r="AW676" s="1431"/>
      <c r="AX676" s="1432"/>
      <c r="AY676" s="235"/>
      <c r="AZ676" s="236"/>
      <c r="BA676" s="230"/>
      <c r="BB676" s="231"/>
      <c r="BC676" s="659"/>
      <c r="BD676" s="230"/>
      <c r="BE676" s="231"/>
      <c r="BF676" s="573"/>
      <c r="BG676" s="651"/>
      <c r="BH676" s="573"/>
      <c r="BI676" s="651"/>
      <c r="BJ676" s="573"/>
      <c r="BK676" s="651"/>
      <c r="BL676" s="573"/>
      <c r="BM676" s="651"/>
      <c r="BN676" s="638"/>
      <c r="BO676" s="670"/>
      <c r="BP676" s="675"/>
      <c r="BQ676" s="675"/>
      <c r="BR676" s="675"/>
      <c r="BS676" s="675"/>
      <c r="BT676" s="675"/>
      <c r="BU676" s="676"/>
      <c r="BV676" s="1377">
        <f t="shared" si="39"/>
        <v>0</v>
      </c>
    </row>
    <row r="677" spans="3:74" s="1092" customFormat="1" ht="36" customHeight="1">
      <c r="C677" s="1091"/>
      <c r="D677" s="233"/>
      <c r="E677" s="216"/>
      <c r="F677" s="1331"/>
      <c r="G677" s="217"/>
      <c r="H677" s="218"/>
      <c r="I677" s="736"/>
      <c r="J677" s="737"/>
      <c r="K677" s="1297"/>
      <c r="L677" s="1273"/>
      <c r="M677" s="1276"/>
      <c r="N677" s="832"/>
      <c r="O677" s="871"/>
      <c r="P677" s="872"/>
      <c r="Q677" s="219"/>
      <c r="R677" s="220"/>
      <c r="S677" s="660"/>
      <c r="T677" s="226">
        <v>0</v>
      </c>
      <c r="U677" s="1305">
        <v>0</v>
      </c>
      <c r="V677" s="1375">
        <f t="shared" si="37"/>
        <v>0</v>
      </c>
      <c r="W677" s="220"/>
      <c r="X677" s="684"/>
      <c r="Y677" s="738"/>
      <c r="Z677" s="221"/>
      <c r="AA677" s="221"/>
      <c r="AB677" s="862"/>
      <c r="AC677" s="222"/>
      <c r="AD677" s="1288"/>
      <c r="AE677" s="1300"/>
      <c r="AF677" s="1290"/>
      <c r="AG677" s="1291"/>
      <c r="AH677" s="232"/>
      <c r="AI677" s="224"/>
      <c r="AJ677" s="368"/>
      <c r="AK677" s="225"/>
      <c r="AL677" s="226">
        <v>0</v>
      </c>
      <c r="AM677" s="1326">
        <v>0</v>
      </c>
      <c r="AN677" s="1376">
        <f t="shared" si="38"/>
        <v>0</v>
      </c>
      <c r="AO677" s="733"/>
      <c r="AP677" s="586"/>
      <c r="AQ677" s="1249"/>
      <c r="AR677" s="1427"/>
      <c r="AS677" s="1428"/>
      <c r="AT677" s="1429"/>
      <c r="AU677" s="227"/>
      <c r="AV677" s="1430"/>
      <c r="AW677" s="1431"/>
      <c r="AX677" s="1432"/>
      <c r="AY677" s="235"/>
      <c r="AZ677" s="236"/>
      <c r="BA677" s="230"/>
      <c r="BB677" s="231"/>
      <c r="BC677" s="659"/>
      <c r="BD677" s="230"/>
      <c r="BE677" s="231"/>
      <c r="BF677" s="573"/>
      <c r="BG677" s="651"/>
      <c r="BH677" s="573"/>
      <c r="BI677" s="651"/>
      <c r="BJ677" s="573"/>
      <c r="BK677" s="651"/>
      <c r="BL677" s="573"/>
      <c r="BM677" s="651"/>
      <c r="BN677" s="638"/>
      <c r="BO677" s="670"/>
      <c r="BP677" s="675"/>
      <c r="BQ677" s="675"/>
      <c r="BR677" s="675"/>
      <c r="BS677" s="675"/>
      <c r="BT677" s="675"/>
      <c r="BU677" s="676"/>
      <c r="BV677" s="1377">
        <f t="shared" si="39"/>
        <v>0</v>
      </c>
    </row>
    <row r="678" spans="3:74" s="1092" customFormat="1" ht="36" customHeight="1">
      <c r="C678" s="1091"/>
      <c r="D678" s="233"/>
      <c r="E678" s="216"/>
      <c r="F678" s="1331"/>
      <c r="G678" s="217"/>
      <c r="H678" s="218"/>
      <c r="I678" s="736"/>
      <c r="J678" s="737"/>
      <c r="K678" s="1297"/>
      <c r="L678" s="1273"/>
      <c r="M678" s="1276"/>
      <c r="N678" s="832"/>
      <c r="O678" s="871"/>
      <c r="P678" s="872"/>
      <c r="Q678" s="219"/>
      <c r="R678" s="220"/>
      <c r="S678" s="660"/>
      <c r="T678" s="226">
        <v>0</v>
      </c>
      <c r="U678" s="1305">
        <v>0</v>
      </c>
      <c r="V678" s="1375">
        <f t="shared" si="37"/>
        <v>0</v>
      </c>
      <c r="W678" s="220"/>
      <c r="X678" s="684"/>
      <c r="Y678" s="738"/>
      <c r="Z678" s="221"/>
      <c r="AA678" s="221"/>
      <c r="AB678" s="862"/>
      <c r="AC678" s="222"/>
      <c r="AD678" s="1288"/>
      <c r="AE678" s="1300"/>
      <c r="AF678" s="1290"/>
      <c r="AG678" s="1291"/>
      <c r="AH678" s="232"/>
      <c r="AI678" s="224"/>
      <c r="AJ678" s="368"/>
      <c r="AK678" s="225"/>
      <c r="AL678" s="226">
        <v>0</v>
      </c>
      <c r="AM678" s="1326">
        <v>0</v>
      </c>
      <c r="AN678" s="1376">
        <f t="shared" si="38"/>
        <v>0</v>
      </c>
      <c r="AO678" s="733"/>
      <c r="AP678" s="586"/>
      <c r="AQ678" s="1249"/>
      <c r="AR678" s="1427"/>
      <c r="AS678" s="1428"/>
      <c r="AT678" s="1429"/>
      <c r="AU678" s="227"/>
      <c r="AV678" s="1430"/>
      <c r="AW678" s="1431"/>
      <c r="AX678" s="1432"/>
      <c r="AY678" s="235"/>
      <c r="AZ678" s="236"/>
      <c r="BA678" s="230"/>
      <c r="BB678" s="231"/>
      <c r="BC678" s="659"/>
      <c r="BD678" s="230"/>
      <c r="BE678" s="231"/>
      <c r="BF678" s="573"/>
      <c r="BG678" s="651"/>
      <c r="BH678" s="573"/>
      <c r="BI678" s="651"/>
      <c r="BJ678" s="573"/>
      <c r="BK678" s="651"/>
      <c r="BL678" s="573"/>
      <c r="BM678" s="651"/>
      <c r="BN678" s="638"/>
      <c r="BO678" s="670"/>
      <c r="BP678" s="675"/>
      <c r="BQ678" s="675"/>
      <c r="BR678" s="675"/>
      <c r="BS678" s="675"/>
      <c r="BT678" s="675"/>
      <c r="BU678" s="676"/>
      <c r="BV678" s="1377">
        <f t="shared" si="39"/>
        <v>0</v>
      </c>
    </row>
    <row r="679" spans="3:74" s="1092" customFormat="1" ht="36" customHeight="1">
      <c r="C679" s="1091"/>
      <c r="D679" s="233"/>
      <c r="E679" s="216"/>
      <c r="F679" s="1331"/>
      <c r="G679" s="217"/>
      <c r="H679" s="218"/>
      <c r="I679" s="736"/>
      <c r="J679" s="737"/>
      <c r="K679" s="1297"/>
      <c r="L679" s="1273"/>
      <c r="M679" s="1276"/>
      <c r="N679" s="832"/>
      <c r="O679" s="871"/>
      <c r="P679" s="872"/>
      <c r="Q679" s="219"/>
      <c r="R679" s="220"/>
      <c r="S679" s="660"/>
      <c r="T679" s="226">
        <v>0</v>
      </c>
      <c r="U679" s="1305">
        <v>0</v>
      </c>
      <c r="V679" s="1375">
        <f t="shared" si="37"/>
        <v>0</v>
      </c>
      <c r="W679" s="220"/>
      <c r="X679" s="684"/>
      <c r="Y679" s="738"/>
      <c r="Z679" s="221"/>
      <c r="AA679" s="221"/>
      <c r="AB679" s="862"/>
      <c r="AC679" s="222"/>
      <c r="AD679" s="1288"/>
      <c r="AE679" s="1300"/>
      <c r="AF679" s="1290"/>
      <c r="AG679" s="1291"/>
      <c r="AH679" s="232"/>
      <c r="AI679" s="224"/>
      <c r="AJ679" s="368"/>
      <c r="AK679" s="225"/>
      <c r="AL679" s="226">
        <v>0</v>
      </c>
      <c r="AM679" s="1326">
        <v>0</v>
      </c>
      <c r="AN679" s="1376">
        <f t="shared" si="38"/>
        <v>0</v>
      </c>
      <c r="AO679" s="733"/>
      <c r="AP679" s="586"/>
      <c r="AQ679" s="1249"/>
      <c r="AR679" s="1427"/>
      <c r="AS679" s="1428"/>
      <c r="AT679" s="1429"/>
      <c r="AU679" s="227"/>
      <c r="AV679" s="1430"/>
      <c r="AW679" s="1431"/>
      <c r="AX679" s="1432"/>
      <c r="AY679" s="235"/>
      <c r="AZ679" s="236"/>
      <c r="BA679" s="230"/>
      <c r="BB679" s="231"/>
      <c r="BC679" s="659"/>
      <c r="BD679" s="230"/>
      <c r="BE679" s="231"/>
      <c r="BF679" s="573"/>
      <c r="BG679" s="651"/>
      <c r="BH679" s="573"/>
      <c r="BI679" s="651"/>
      <c r="BJ679" s="573"/>
      <c r="BK679" s="651"/>
      <c r="BL679" s="573"/>
      <c r="BM679" s="651"/>
      <c r="BN679" s="638"/>
      <c r="BO679" s="670"/>
      <c r="BP679" s="675"/>
      <c r="BQ679" s="675"/>
      <c r="BR679" s="675"/>
      <c r="BS679" s="675"/>
      <c r="BT679" s="675"/>
      <c r="BU679" s="676"/>
      <c r="BV679" s="1377">
        <f t="shared" si="39"/>
        <v>0</v>
      </c>
    </row>
    <row r="680" spans="3:74" s="1092" customFormat="1" ht="36" customHeight="1">
      <c r="C680" s="1091"/>
      <c r="D680" s="233"/>
      <c r="E680" s="216"/>
      <c r="F680" s="1331"/>
      <c r="G680" s="217"/>
      <c r="H680" s="218"/>
      <c r="I680" s="736"/>
      <c r="J680" s="737"/>
      <c r="K680" s="1297"/>
      <c r="L680" s="1273"/>
      <c r="M680" s="1276"/>
      <c r="N680" s="832"/>
      <c r="O680" s="871"/>
      <c r="P680" s="872"/>
      <c r="Q680" s="219"/>
      <c r="R680" s="220"/>
      <c r="S680" s="660"/>
      <c r="T680" s="226">
        <v>0</v>
      </c>
      <c r="U680" s="1305">
        <v>0</v>
      </c>
      <c r="V680" s="1375">
        <f t="shared" si="37"/>
        <v>0</v>
      </c>
      <c r="W680" s="220"/>
      <c r="X680" s="684"/>
      <c r="Y680" s="738"/>
      <c r="Z680" s="221"/>
      <c r="AA680" s="221"/>
      <c r="AB680" s="862"/>
      <c r="AC680" s="222"/>
      <c r="AD680" s="1288"/>
      <c r="AE680" s="1300"/>
      <c r="AF680" s="1290"/>
      <c r="AG680" s="1291"/>
      <c r="AH680" s="232"/>
      <c r="AI680" s="224"/>
      <c r="AJ680" s="368"/>
      <c r="AK680" s="225"/>
      <c r="AL680" s="226">
        <v>0</v>
      </c>
      <c r="AM680" s="1326">
        <v>0</v>
      </c>
      <c r="AN680" s="1376">
        <f t="shared" si="38"/>
        <v>0</v>
      </c>
      <c r="AO680" s="733"/>
      <c r="AP680" s="586"/>
      <c r="AQ680" s="1249"/>
      <c r="AR680" s="1427"/>
      <c r="AS680" s="1428"/>
      <c r="AT680" s="1429"/>
      <c r="AU680" s="227"/>
      <c r="AV680" s="1430"/>
      <c r="AW680" s="1431"/>
      <c r="AX680" s="1432"/>
      <c r="AY680" s="235"/>
      <c r="AZ680" s="236"/>
      <c r="BA680" s="230"/>
      <c r="BB680" s="231"/>
      <c r="BC680" s="659"/>
      <c r="BD680" s="230"/>
      <c r="BE680" s="231"/>
      <c r="BF680" s="573"/>
      <c r="BG680" s="651"/>
      <c r="BH680" s="573"/>
      <c r="BI680" s="651"/>
      <c r="BJ680" s="573"/>
      <c r="BK680" s="651"/>
      <c r="BL680" s="573"/>
      <c r="BM680" s="651"/>
      <c r="BN680" s="638"/>
      <c r="BO680" s="670"/>
      <c r="BP680" s="675"/>
      <c r="BQ680" s="675"/>
      <c r="BR680" s="675"/>
      <c r="BS680" s="675"/>
      <c r="BT680" s="675"/>
      <c r="BU680" s="676"/>
      <c r="BV680" s="1377">
        <f t="shared" si="39"/>
        <v>0</v>
      </c>
    </row>
    <row r="681" spans="3:74" s="1092" customFormat="1" ht="36" customHeight="1">
      <c r="C681" s="1091"/>
      <c r="D681" s="233"/>
      <c r="E681" s="216"/>
      <c r="F681" s="1331"/>
      <c r="G681" s="217"/>
      <c r="H681" s="218"/>
      <c r="I681" s="736"/>
      <c r="J681" s="737"/>
      <c r="K681" s="1297"/>
      <c r="L681" s="1273"/>
      <c r="M681" s="1276"/>
      <c r="N681" s="832"/>
      <c r="O681" s="871"/>
      <c r="P681" s="872"/>
      <c r="Q681" s="219"/>
      <c r="R681" s="220"/>
      <c r="S681" s="660"/>
      <c r="T681" s="226">
        <v>0</v>
      </c>
      <c r="U681" s="1305">
        <v>0</v>
      </c>
      <c r="V681" s="1375">
        <f t="shared" si="37"/>
        <v>0</v>
      </c>
      <c r="W681" s="220"/>
      <c r="X681" s="684"/>
      <c r="Y681" s="738"/>
      <c r="Z681" s="221"/>
      <c r="AA681" s="221"/>
      <c r="AB681" s="862"/>
      <c r="AC681" s="222"/>
      <c r="AD681" s="1288"/>
      <c r="AE681" s="1300"/>
      <c r="AF681" s="1290"/>
      <c r="AG681" s="1291"/>
      <c r="AH681" s="232"/>
      <c r="AI681" s="224"/>
      <c r="AJ681" s="368"/>
      <c r="AK681" s="225"/>
      <c r="AL681" s="226">
        <v>0</v>
      </c>
      <c r="AM681" s="1326">
        <v>0</v>
      </c>
      <c r="AN681" s="1376">
        <f t="shared" si="38"/>
        <v>0</v>
      </c>
      <c r="AO681" s="733"/>
      <c r="AP681" s="586"/>
      <c r="AQ681" s="1249"/>
      <c r="AR681" s="1427"/>
      <c r="AS681" s="1428"/>
      <c r="AT681" s="1429"/>
      <c r="AU681" s="227"/>
      <c r="AV681" s="1430"/>
      <c r="AW681" s="1431"/>
      <c r="AX681" s="1432"/>
      <c r="AY681" s="235"/>
      <c r="AZ681" s="236"/>
      <c r="BA681" s="230"/>
      <c r="BB681" s="231"/>
      <c r="BC681" s="659"/>
      <c r="BD681" s="230"/>
      <c r="BE681" s="231"/>
      <c r="BF681" s="573"/>
      <c r="BG681" s="651"/>
      <c r="BH681" s="573"/>
      <c r="BI681" s="651"/>
      <c r="BJ681" s="573"/>
      <c r="BK681" s="651"/>
      <c r="BL681" s="573"/>
      <c r="BM681" s="651"/>
      <c r="BN681" s="638"/>
      <c r="BO681" s="670"/>
      <c r="BP681" s="675"/>
      <c r="BQ681" s="675"/>
      <c r="BR681" s="675"/>
      <c r="BS681" s="675"/>
      <c r="BT681" s="675"/>
      <c r="BU681" s="676"/>
      <c r="BV681" s="1377">
        <f t="shared" si="39"/>
        <v>0</v>
      </c>
    </row>
    <row r="682" spans="3:74" s="1092" customFormat="1" ht="36" customHeight="1">
      <c r="C682" s="1091"/>
      <c r="D682" s="233"/>
      <c r="E682" s="216"/>
      <c r="F682" s="1331"/>
      <c r="G682" s="217"/>
      <c r="H682" s="218"/>
      <c r="I682" s="736"/>
      <c r="J682" s="737"/>
      <c r="K682" s="1297"/>
      <c r="L682" s="1273"/>
      <c r="M682" s="1276"/>
      <c r="N682" s="832"/>
      <c r="O682" s="871"/>
      <c r="P682" s="872"/>
      <c r="Q682" s="219"/>
      <c r="R682" s="220"/>
      <c r="S682" s="660"/>
      <c r="T682" s="226">
        <v>0</v>
      </c>
      <c r="U682" s="1305">
        <v>0</v>
      </c>
      <c r="V682" s="1375">
        <f t="shared" si="37"/>
        <v>0</v>
      </c>
      <c r="W682" s="220"/>
      <c r="X682" s="684"/>
      <c r="Y682" s="738"/>
      <c r="Z682" s="221"/>
      <c r="AA682" s="221"/>
      <c r="AB682" s="862"/>
      <c r="AC682" s="222"/>
      <c r="AD682" s="1288"/>
      <c r="AE682" s="1300"/>
      <c r="AF682" s="1290"/>
      <c r="AG682" s="1291"/>
      <c r="AH682" s="232"/>
      <c r="AI682" s="224"/>
      <c r="AJ682" s="368"/>
      <c r="AK682" s="225"/>
      <c r="AL682" s="226">
        <v>0</v>
      </c>
      <c r="AM682" s="1326">
        <v>0</v>
      </c>
      <c r="AN682" s="1376">
        <f t="shared" si="38"/>
        <v>0</v>
      </c>
      <c r="AO682" s="733"/>
      <c r="AP682" s="586"/>
      <c r="AQ682" s="1249"/>
      <c r="AR682" s="1427"/>
      <c r="AS682" s="1428"/>
      <c r="AT682" s="1429"/>
      <c r="AU682" s="227"/>
      <c r="AV682" s="1430"/>
      <c r="AW682" s="1431"/>
      <c r="AX682" s="1432"/>
      <c r="AY682" s="235"/>
      <c r="AZ682" s="236"/>
      <c r="BA682" s="230"/>
      <c r="BB682" s="231"/>
      <c r="BC682" s="659"/>
      <c r="BD682" s="230"/>
      <c r="BE682" s="231"/>
      <c r="BF682" s="573"/>
      <c r="BG682" s="651"/>
      <c r="BH682" s="573"/>
      <c r="BI682" s="651"/>
      <c r="BJ682" s="573"/>
      <c r="BK682" s="651"/>
      <c r="BL682" s="573"/>
      <c r="BM682" s="651"/>
      <c r="BN682" s="638"/>
      <c r="BO682" s="670"/>
      <c r="BP682" s="675"/>
      <c r="BQ682" s="675"/>
      <c r="BR682" s="675"/>
      <c r="BS682" s="675"/>
      <c r="BT682" s="675"/>
      <c r="BU682" s="676"/>
      <c r="BV682" s="1377">
        <f t="shared" si="39"/>
        <v>0</v>
      </c>
    </row>
    <row r="683" spans="3:74" s="1092" customFormat="1" ht="36" customHeight="1">
      <c r="C683" s="1091"/>
      <c r="D683" s="233"/>
      <c r="E683" s="216"/>
      <c r="F683" s="1331"/>
      <c r="G683" s="217"/>
      <c r="H683" s="218"/>
      <c r="I683" s="736"/>
      <c r="J683" s="737"/>
      <c r="K683" s="1297"/>
      <c r="L683" s="1273"/>
      <c r="M683" s="1276"/>
      <c r="N683" s="832"/>
      <c r="O683" s="871"/>
      <c r="P683" s="872"/>
      <c r="Q683" s="219"/>
      <c r="R683" s="220"/>
      <c r="S683" s="660"/>
      <c r="T683" s="226">
        <v>0</v>
      </c>
      <c r="U683" s="1305">
        <v>0</v>
      </c>
      <c r="V683" s="1375">
        <f t="shared" si="37"/>
        <v>0</v>
      </c>
      <c r="W683" s="220"/>
      <c r="X683" s="684"/>
      <c r="Y683" s="738"/>
      <c r="Z683" s="221"/>
      <c r="AA683" s="221"/>
      <c r="AB683" s="862"/>
      <c r="AC683" s="222"/>
      <c r="AD683" s="1288"/>
      <c r="AE683" s="1300"/>
      <c r="AF683" s="1290"/>
      <c r="AG683" s="1291"/>
      <c r="AH683" s="232"/>
      <c r="AI683" s="224"/>
      <c r="AJ683" s="368"/>
      <c r="AK683" s="225"/>
      <c r="AL683" s="226">
        <v>0</v>
      </c>
      <c r="AM683" s="1326">
        <v>0</v>
      </c>
      <c r="AN683" s="1376">
        <f t="shared" si="38"/>
        <v>0</v>
      </c>
      <c r="AO683" s="733"/>
      <c r="AP683" s="586"/>
      <c r="AQ683" s="1249"/>
      <c r="AR683" s="1427"/>
      <c r="AS683" s="1428"/>
      <c r="AT683" s="1429"/>
      <c r="AU683" s="227"/>
      <c r="AV683" s="1430"/>
      <c r="AW683" s="1431"/>
      <c r="AX683" s="1432"/>
      <c r="AY683" s="235"/>
      <c r="AZ683" s="236"/>
      <c r="BA683" s="230"/>
      <c r="BB683" s="231"/>
      <c r="BC683" s="659"/>
      <c r="BD683" s="230"/>
      <c r="BE683" s="231"/>
      <c r="BF683" s="573"/>
      <c r="BG683" s="651"/>
      <c r="BH683" s="573"/>
      <c r="BI683" s="651"/>
      <c r="BJ683" s="573"/>
      <c r="BK683" s="651"/>
      <c r="BL683" s="573"/>
      <c r="BM683" s="651"/>
      <c r="BN683" s="638"/>
      <c r="BO683" s="670"/>
      <c r="BP683" s="675"/>
      <c r="BQ683" s="675"/>
      <c r="BR683" s="675"/>
      <c r="BS683" s="675"/>
      <c r="BT683" s="675"/>
      <c r="BU683" s="676"/>
      <c r="BV683" s="1377">
        <f t="shared" si="39"/>
        <v>0</v>
      </c>
    </row>
    <row r="684" spans="3:74" s="1092" customFormat="1" ht="36" customHeight="1">
      <c r="C684" s="1091"/>
      <c r="D684" s="233"/>
      <c r="E684" s="216"/>
      <c r="F684" s="1331"/>
      <c r="G684" s="217"/>
      <c r="H684" s="218"/>
      <c r="I684" s="736"/>
      <c r="J684" s="737"/>
      <c r="K684" s="1297"/>
      <c r="L684" s="1273"/>
      <c r="M684" s="1276"/>
      <c r="N684" s="832"/>
      <c r="O684" s="871"/>
      <c r="P684" s="872"/>
      <c r="Q684" s="219"/>
      <c r="R684" s="220"/>
      <c r="S684" s="660"/>
      <c r="T684" s="226">
        <v>0</v>
      </c>
      <c r="U684" s="1305">
        <v>0</v>
      </c>
      <c r="V684" s="1375">
        <f t="shared" si="37"/>
        <v>0</v>
      </c>
      <c r="W684" s="220"/>
      <c r="X684" s="684"/>
      <c r="Y684" s="738"/>
      <c r="Z684" s="221"/>
      <c r="AA684" s="221"/>
      <c r="AB684" s="862"/>
      <c r="AC684" s="222"/>
      <c r="AD684" s="1288"/>
      <c r="AE684" s="1300"/>
      <c r="AF684" s="1290"/>
      <c r="AG684" s="1291"/>
      <c r="AH684" s="232"/>
      <c r="AI684" s="224"/>
      <c r="AJ684" s="368"/>
      <c r="AK684" s="225"/>
      <c r="AL684" s="226">
        <v>0</v>
      </c>
      <c r="AM684" s="1326">
        <v>0</v>
      </c>
      <c r="AN684" s="1376">
        <f t="shared" si="38"/>
        <v>0</v>
      </c>
      <c r="AO684" s="733"/>
      <c r="AP684" s="586"/>
      <c r="AQ684" s="1249"/>
      <c r="AR684" s="1427"/>
      <c r="AS684" s="1428"/>
      <c r="AT684" s="1429"/>
      <c r="AU684" s="227"/>
      <c r="AV684" s="1430"/>
      <c r="AW684" s="1431"/>
      <c r="AX684" s="1432"/>
      <c r="AY684" s="235"/>
      <c r="AZ684" s="236"/>
      <c r="BA684" s="230"/>
      <c r="BB684" s="231"/>
      <c r="BC684" s="659"/>
      <c r="BD684" s="230"/>
      <c r="BE684" s="231"/>
      <c r="BF684" s="573"/>
      <c r="BG684" s="651"/>
      <c r="BH684" s="573"/>
      <c r="BI684" s="651"/>
      <c r="BJ684" s="573"/>
      <c r="BK684" s="651"/>
      <c r="BL684" s="573"/>
      <c r="BM684" s="651"/>
      <c r="BN684" s="638"/>
      <c r="BO684" s="670"/>
      <c r="BP684" s="675"/>
      <c r="BQ684" s="675"/>
      <c r="BR684" s="675"/>
      <c r="BS684" s="675"/>
      <c r="BT684" s="675"/>
      <c r="BU684" s="676"/>
      <c r="BV684" s="1377">
        <f t="shared" si="39"/>
        <v>0</v>
      </c>
    </row>
    <row r="685" spans="3:74" s="1092" customFormat="1" ht="36" customHeight="1">
      <c r="C685" s="1091"/>
      <c r="D685" s="233"/>
      <c r="E685" s="216"/>
      <c r="F685" s="1331"/>
      <c r="G685" s="217"/>
      <c r="H685" s="218"/>
      <c r="I685" s="736"/>
      <c r="J685" s="737"/>
      <c r="K685" s="1297"/>
      <c r="L685" s="1273"/>
      <c r="M685" s="1276"/>
      <c r="N685" s="832"/>
      <c r="O685" s="871"/>
      <c r="P685" s="872"/>
      <c r="Q685" s="219"/>
      <c r="R685" s="220"/>
      <c r="S685" s="660"/>
      <c r="T685" s="226">
        <v>0</v>
      </c>
      <c r="U685" s="1305">
        <v>0</v>
      </c>
      <c r="V685" s="1375">
        <f t="shared" si="37"/>
        <v>0</v>
      </c>
      <c r="W685" s="220"/>
      <c r="X685" s="684"/>
      <c r="Y685" s="738"/>
      <c r="Z685" s="221"/>
      <c r="AA685" s="221"/>
      <c r="AB685" s="862"/>
      <c r="AC685" s="222"/>
      <c r="AD685" s="1288"/>
      <c r="AE685" s="1300"/>
      <c r="AF685" s="1290"/>
      <c r="AG685" s="1291"/>
      <c r="AH685" s="232"/>
      <c r="AI685" s="224"/>
      <c r="AJ685" s="368"/>
      <c r="AK685" s="225"/>
      <c r="AL685" s="226">
        <v>0</v>
      </c>
      <c r="AM685" s="1326">
        <v>0</v>
      </c>
      <c r="AN685" s="1376">
        <f t="shared" si="38"/>
        <v>0</v>
      </c>
      <c r="AO685" s="733"/>
      <c r="AP685" s="586"/>
      <c r="AQ685" s="1249"/>
      <c r="AR685" s="1427"/>
      <c r="AS685" s="1428"/>
      <c r="AT685" s="1429"/>
      <c r="AU685" s="227"/>
      <c r="AV685" s="1430"/>
      <c r="AW685" s="1431"/>
      <c r="AX685" s="1432"/>
      <c r="AY685" s="235"/>
      <c r="AZ685" s="236"/>
      <c r="BA685" s="230"/>
      <c r="BB685" s="231"/>
      <c r="BC685" s="659"/>
      <c r="BD685" s="230"/>
      <c r="BE685" s="231"/>
      <c r="BF685" s="573"/>
      <c r="BG685" s="651"/>
      <c r="BH685" s="573"/>
      <c r="BI685" s="651"/>
      <c r="BJ685" s="573"/>
      <c r="BK685" s="651"/>
      <c r="BL685" s="573"/>
      <c r="BM685" s="651"/>
      <c r="BN685" s="638"/>
      <c r="BO685" s="670"/>
      <c r="BP685" s="675"/>
      <c r="BQ685" s="675"/>
      <c r="BR685" s="675"/>
      <c r="BS685" s="675"/>
      <c r="BT685" s="675"/>
      <c r="BU685" s="676"/>
      <c r="BV685" s="1377">
        <f t="shared" si="39"/>
        <v>0</v>
      </c>
    </row>
    <row r="686" spans="3:74" s="1092" customFormat="1" ht="36" customHeight="1">
      <c r="C686" s="1091"/>
      <c r="D686" s="233"/>
      <c r="E686" s="216"/>
      <c r="F686" s="1331"/>
      <c r="G686" s="217"/>
      <c r="H686" s="218"/>
      <c r="I686" s="736"/>
      <c r="J686" s="737"/>
      <c r="K686" s="1297"/>
      <c r="L686" s="1273"/>
      <c r="M686" s="1276"/>
      <c r="N686" s="832"/>
      <c r="O686" s="871"/>
      <c r="P686" s="872"/>
      <c r="Q686" s="219"/>
      <c r="R686" s="220"/>
      <c r="S686" s="660"/>
      <c r="T686" s="226">
        <v>0</v>
      </c>
      <c r="U686" s="1305">
        <v>0</v>
      </c>
      <c r="V686" s="1375">
        <f t="shared" si="37"/>
        <v>0</v>
      </c>
      <c r="W686" s="220"/>
      <c r="X686" s="684"/>
      <c r="Y686" s="738"/>
      <c r="Z686" s="221"/>
      <c r="AA686" s="221"/>
      <c r="AB686" s="862"/>
      <c r="AC686" s="222"/>
      <c r="AD686" s="1288"/>
      <c r="AE686" s="1300"/>
      <c r="AF686" s="1290"/>
      <c r="AG686" s="1291"/>
      <c r="AH686" s="232"/>
      <c r="AI686" s="224"/>
      <c r="AJ686" s="368"/>
      <c r="AK686" s="225"/>
      <c r="AL686" s="226">
        <v>0</v>
      </c>
      <c r="AM686" s="1326">
        <v>0</v>
      </c>
      <c r="AN686" s="1376">
        <f t="shared" si="38"/>
        <v>0</v>
      </c>
      <c r="AO686" s="733"/>
      <c r="AP686" s="586"/>
      <c r="AQ686" s="1249"/>
      <c r="AR686" s="1427"/>
      <c r="AS686" s="1428"/>
      <c r="AT686" s="1429"/>
      <c r="AU686" s="227"/>
      <c r="AV686" s="1430"/>
      <c r="AW686" s="1431"/>
      <c r="AX686" s="1432"/>
      <c r="AY686" s="235"/>
      <c r="AZ686" s="236"/>
      <c r="BA686" s="230"/>
      <c r="BB686" s="231"/>
      <c r="BC686" s="659"/>
      <c r="BD686" s="230"/>
      <c r="BE686" s="231"/>
      <c r="BF686" s="573"/>
      <c r="BG686" s="651"/>
      <c r="BH686" s="573"/>
      <c r="BI686" s="651"/>
      <c r="BJ686" s="573"/>
      <c r="BK686" s="651"/>
      <c r="BL686" s="573"/>
      <c r="BM686" s="651"/>
      <c r="BN686" s="638"/>
      <c r="BO686" s="670"/>
      <c r="BP686" s="675"/>
      <c r="BQ686" s="675"/>
      <c r="BR686" s="675"/>
      <c r="BS686" s="675"/>
      <c r="BT686" s="675"/>
      <c r="BU686" s="676"/>
      <c r="BV686" s="1377">
        <f t="shared" si="39"/>
        <v>0</v>
      </c>
    </row>
    <row r="687" spans="3:74" s="1092" customFormat="1" ht="36" customHeight="1">
      <c r="C687" s="1091"/>
      <c r="D687" s="233"/>
      <c r="E687" s="216"/>
      <c r="F687" s="1331"/>
      <c r="G687" s="217"/>
      <c r="H687" s="218"/>
      <c r="I687" s="736"/>
      <c r="J687" s="737"/>
      <c r="K687" s="1297"/>
      <c r="L687" s="1273"/>
      <c r="M687" s="1276"/>
      <c r="N687" s="832"/>
      <c r="O687" s="871"/>
      <c r="P687" s="872"/>
      <c r="Q687" s="219"/>
      <c r="R687" s="220"/>
      <c r="S687" s="660"/>
      <c r="T687" s="226">
        <v>0</v>
      </c>
      <c r="U687" s="1305">
        <v>0</v>
      </c>
      <c r="V687" s="1375">
        <f t="shared" si="37"/>
        <v>0</v>
      </c>
      <c r="W687" s="220"/>
      <c r="X687" s="684"/>
      <c r="Y687" s="738"/>
      <c r="Z687" s="221"/>
      <c r="AA687" s="221"/>
      <c r="AB687" s="862"/>
      <c r="AC687" s="222"/>
      <c r="AD687" s="1288"/>
      <c r="AE687" s="1300"/>
      <c r="AF687" s="1290"/>
      <c r="AG687" s="1291"/>
      <c r="AH687" s="232"/>
      <c r="AI687" s="224"/>
      <c r="AJ687" s="368"/>
      <c r="AK687" s="225"/>
      <c r="AL687" s="226">
        <v>0</v>
      </c>
      <c r="AM687" s="1326">
        <v>0</v>
      </c>
      <c r="AN687" s="1376">
        <f t="shared" si="38"/>
        <v>0</v>
      </c>
      <c r="AO687" s="733"/>
      <c r="AP687" s="586"/>
      <c r="AQ687" s="1249"/>
      <c r="AR687" s="1427"/>
      <c r="AS687" s="1428"/>
      <c r="AT687" s="1429"/>
      <c r="AU687" s="227"/>
      <c r="AV687" s="1430"/>
      <c r="AW687" s="1431"/>
      <c r="AX687" s="1432"/>
      <c r="AY687" s="235"/>
      <c r="AZ687" s="236"/>
      <c r="BA687" s="230"/>
      <c r="BB687" s="231"/>
      <c r="BC687" s="659"/>
      <c r="BD687" s="230"/>
      <c r="BE687" s="231"/>
      <c r="BF687" s="573"/>
      <c r="BG687" s="651"/>
      <c r="BH687" s="573"/>
      <c r="BI687" s="651"/>
      <c r="BJ687" s="573"/>
      <c r="BK687" s="651"/>
      <c r="BL687" s="573"/>
      <c r="BM687" s="651"/>
      <c r="BN687" s="638"/>
      <c r="BO687" s="670"/>
      <c r="BP687" s="675"/>
      <c r="BQ687" s="675"/>
      <c r="BR687" s="675"/>
      <c r="BS687" s="675"/>
      <c r="BT687" s="675"/>
      <c r="BU687" s="676"/>
      <c r="BV687" s="1377">
        <f t="shared" si="39"/>
        <v>0</v>
      </c>
    </row>
    <row r="688" spans="3:74" s="1092" customFormat="1" ht="36" customHeight="1">
      <c r="C688" s="1091"/>
      <c r="D688" s="233"/>
      <c r="E688" s="216"/>
      <c r="F688" s="1331"/>
      <c r="G688" s="217"/>
      <c r="H688" s="218"/>
      <c r="I688" s="736"/>
      <c r="J688" s="737"/>
      <c r="K688" s="1297"/>
      <c r="L688" s="1273"/>
      <c r="M688" s="1276"/>
      <c r="N688" s="832"/>
      <c r="O688" s="871"/>
      <c r="P688" s="872"/>
      <c r="Q688" s="219"/>
      <c r="R688" s="220"/>
      <c r="S688" s="660"/>
      <c r="T688" s="226">
        <v>0</v>
      </c>
      <c r="U688" s="1305">
        <v>0</v>
      </c>
      <c r="V688" s="1375">
        <f t="shared" si="37"/>
        <v>0</v>
      </c>
      <c r="W688" s="220"/>
      <c r="X688" s="684"/>
      <c r="Y688" s="738"/>
      <c r="Z688" s="221"/>
      <c r="AA688" s="221"/>
      <c r="AB688" s="862"/>
      <c r="AC688" s="222"/>
      <c r="AD688" s="1288"/>
      <c r="AE688" s="1300"/>
      <c r="AF688" s="1290"/>
      <c r="AG688" s="1291"/>
      <c r="AH688" s="232"/>
      <c r="AI688" s="224"/>
      <c r="AJ688" s="368"/>
      <c r="AK688" s="225"/>
      <c r="AL688" s="226">
        <v>0</v>
      </c>
      <c r="AM688" s="1326">
        <v>0</v>
      </c>
      <c r="AN688" s="1376">
        <f t="shared" si="38"/>
        <v>0</v>
      </c>
      <c r="AO688" s="733"/>
      <c r="AP688" s="586"/>
      <c r="AQ688" s="1249"/>
      <c r="AR688" s="1427"/>
      <c r="AS688" s="1428"/>
      <c r="AT688" s="1429"/>
      <c r="AU688" s="227"/>
      <c r="AV688" s="1430"/>
      <c r="AW688" s="1431"/>
      <c r="AX688" s="1432"/>
      <c r="AY688" s="235"/>
      <c r="AZ688" s="236"/>
      <c r="BA688" s="230"/>
      <c r="BB688" s="231"/>
      <c r="BC688" s="659"/>
      <c r="BD688" s="230"/>
      <c r="BE688" s="231"/>
      <c r="BF688" s="573"/>
      <c r="BG688" s="651"/>
      <c r="BH688" s="573"/>
      <c r="BI688" s="651"/>
      <c r="BJ688" s="573"/>
      <c r="BK688" s="651"/>
      <c r="BL688" s="573"/>
      <c r="BM688" s="651"/>
      <c r="BN688" s="638"/>
      <c r="BO688" s="670"/>
      <c r="BP688" s="675"/>
      <c r="BQ688" s="675"/>
      <c r="BR688" s="675"/>
      <c r="BS688" s="675"/>
      <c r="BT688" s="675"/>
      <c r="BU688" s="676"/>
      <c r="BV688" s="1377">
        <f t="shared" si="39"/>
        <v>0</v>
      </c>
    </row>
    <row r="689" spans="3:74" s="1092" customFormat="1" ht="36" customHeight="1">
      <c r="C689" s="1091"/>
      <c r="D689" s="233"/>
      <c r="E689" s="216"/>
      <c r="F689" s="1331"/>
      <c r="G689" s="217"/>
      <c r="H689" s="218"/>
      <c r="I689" s="736"/>
      <c r="J689" s="737"/>
      <c r="K689" s="1297"/>
      <c r="L689" s="1273"/>
      <c r="M689" s="1276"/>
      <c r="N689" s="832"/>
      <c r="O689" s="871"/>
      <c r="P689" s="872"/>
      <c r="Q689" s="219"/>
      <c r="R689" s="220"/>
      <c r="S689" s="660"/>
      <c r="T689" s="226">
        <v>0</v>
      </c>
      <c r="U689" s="1305">
        <v>0</v>
      </c>
      <c r="V689" s="1375">
        <f t="shared" si="37"/>
        <v>0</v>
      </c>
      <c r="W689" s="220"/>
      <c r="X689" s="684"/>
      <c r="Y689" s="738"/>
      <c r="Z689" s="221"/>
      <c r="AA689" s="221"/>
      <c r="AB689" s="862"/>
      <c r="AC689" s="222"/>
      <c r="AD689" s="1288"/>
      <c r="AE689" s="1300"/>
      <c r="AF689" s="1290"/>
      <c r="AG689" s="1291"/>
      <c r="AH689" s="232"/>
      <c r="AI689" s="224"/>
      <c r="AJ689" s="368"/>
      <c r="AK689" s="225"/>
      <c r="AL689" s="226">
        <v>0</v>
      </c>
      <c r="AM689" s="1326">
        <v>0</v>
      </c>
      <c r="AN689" s="1376">
        <f t="shared" si="38"/>
        <v>0</v>
      </c>
      <c r="AO689" s="733"/>
      <c r="AP689" s="586"/>
      <c r="AQ689" s="1249"/>
      <c r="AR689" s="1427"/>
      <c r="AS689" s="1428"/>
      <c r="AT689" s="1429"/>
      <c r="AU689" s="227"/>
      <c r="AV689" s="1430"/>
      <c r="AW689" s="1431"/>
      <c r="AX689" s="1432"/>
      <c r="AY689" s="235"/>
      <c r="AZ689" s="236"/>
      <c r="BA689" s="230"/>
      <c r="BB689" s="231"/>
      <c r="BC689" s="659"/>
      <c r="BD689" s="230"/>
      <c r="BE689" s="231"/>
      <c r="BF689" s="573"/>
      <c r="BG689" s="651"/>
      <c r="BH689" s="573"/>
      <c r="BI689" s="651"/>
      <c r="BJ689" s="573"/>
      <c r="BK689" s="651"/>
      <c r="BL689" s="573"/>
      <c r="BM689" s="651"/>
      <c r="BN689" s="638"/>
      <c r="BO689" s="670"/>
      <c r="BP689" s="675"/>
      <c r="BQ689" s="675"/>
      <c r="BR689" s="675"/>
      <c r="BS689" s="675"/>
      <c r="BT689" s="675"/>
      <c r="BU689" s="676"/>
      <c r="BV689" s="1377">
        <f t="shared" si="39"/>
        <v>0</v>
      </c>
    </row>
    <row r="690" spans="3:74" s="1092" customFormat="1" ht="36" customHeight="1">
      <c r="C690" s="1091"/>
      <c r="D690" s="233"/>
      <c r="E690" s="216"/>
      <c r="F690" s="1331"/>
      <c r="G690" s="217"/>
      <c r="H690" s="218"/>
      <c r="I690" s="736"/>
      <c r="J690" s="737"/>
      <c r="K690" s="1297"/>
      <c r="L690" s="1273"/>
      <c r="M690" s="1276"/>
      <c r="N690" s="832"/>
      <c r="O690" s="871"/>
      <c r="P690" s="872"/>
      <c r="Q690" s="219"/>
      <c r="R690" s="220"/>
      <c r="S690" s="660"/>
      <c r="T690" s="226">
        <v>0</v>
      </c>
      <c r="U690" s="1305">
        <v>0</v>
      </c>
      <c r="V690" s="1375">
        <f t="shared" si="37"/>
        <v>0</v>
      </c>
      <c r="W690" s="220"/>
      <c r="X690" s="684"/>
      <c r="Y690" s="738"/>
      <c r="Z690" s="221"/>
      <c r="AA690" s="221"/>
      <c r="AB690" s="862"/>
      <c r="AC690" s="222"/>
      <c r="AD690" s="1288"/>
      <c r="AE690" s="1300"/>
      <c r="AF690" s="1290"/>
      <c r="AG690" s="1291"/>
      <c r="AH690" s="232"/>
      <c r="AI690" s="224"/>
      <c r="AJ690" s="368"/>
      <c r="AK690" s="225"/>
      <c r="AL690" s="226">
        <v>0</v>
      </c>
      <c r="AM690" s="1326">
        <v>0</v>
      </c>
      <c r="AN690" s="1376">
        <f t="shared" si="38"/>
        <v>0</v>
      </c>
      <c r="AO690" s="733"/>
      <c r="AP690" s="586"/>
      <c r="AQ690" s="1249"/>
      <c r="AR690" s="1427"/>
      <c r="AS690" s="1428"/>
      <c r="AT690" s="1429"/>
      <c r="AU690" s="227"/>
      <c r="AV690" s="1430"/>
      <c r="AW690" s="1431"/>
      <c r="AX690" s="1432"/>
      <c r="AY690" s="235"/>
      <c r="AZ690" s="236"/>
      <c r="BA690" s="230"/>
      <c r="BB690" s="231"/>
      <c r="BC690" s="659"/>
      <c r="BD690" s="230"/>
      <c r="BE690" s="231"/>
      <c r="BF690" s="573"/>
      <c r="BG690" s="651"/>
      <c r="BH690" s="573"/>
      <c r="BI690" s="651"/>
      <c r="BJ690" s="573"/>
      <c r="BK690" s="651"/>
      <c r="BL690" s="573"/>
      <c r="BM690" s="651"/>
      <c r="BN690" s="638"/>
      <c r="BO690" s="670"/>
      <c r="BP690" s="675"/>
      <c r="BQ690" s="675"/>
      <c r="BR690" s="675"/>
      <c r="BS690" s="675"/>
      <c r="BT690" s="675"/>
      <c r="BU690" s="676"/>
      <c r="BV690" s="1377">
        <f t="shared" si="39"/>
        <v>0</v>
      </c>
    </row>
    <row r="691" spans="3:74" s="1092" customFormat="1" ht="36" customHeight="1">
      <c r="C691" s="1091"/>
      <c r="D691" s="233"/>
      <c r="E691" s="216"/>
      <c r="F691" s="1331"/>
      <c r="G691" s="217"/>
      <c r="H691" s="218"/>
      <c r="I691" s="736"/>
      <c r="J691" s="737"/>
      <c r="K691" s="1297"/>
      <c r="L691" s="1273"/>
      <c r="M691" s="1276"/>
      <c r="N691" s="832"/>
      <c r="O691" s="871"/>
      <c r="P691" s="872"/>
      <c r="Q691" s="219"/>
      <c r="R691" s="220"/>
      <c r="S691" s="660"/>
      <c r="T691" s="226">
        <v>0</v>
      </c>
      <c r="U691" s="1305">
        <v>0</v>
      </c>
      <c r="V691" s="1375">
        <f t="shared" si="37"/>
        <v>0</v>
      </c>
      <c r="W691" s="220"/>
      <c r="X691" s="684"/>
      <c r="Y691" s="738"/>
      <c r="Z691" s="221"/>
      <c r="AA691" s="221"/>
      <c r="AB691" s="862"/>
      <c r="AC691" s="222"/>
      <c r="AD691" s="1288"/>
      <c r="AE691" s="1300"/>
      <c r="AF691" s="1290"/>
      <c r="AG691" s="1291"/>
      <c r="AH691" s="232"/>
      <c r="AI691" s="224"/>
      <c r="AJ691" s="368"/>
      <c r="AK691" s="225"/>
      <c r="AL691" s="226">
        <v>0</v>
      </c>
      <c r="AM691" s="1326">
        <v>0</v>
      </c>
      <c r="AN691" s="1376">
        <f t="shared" si="38"/>
        <v>0</v>
      </c>
      <c r="AO691" s="733"/>
      <c r="AP691" s="586"/>
      <c r="AQ691" s="1249"/>
      <c r="AR691" s="1427"/>
      <c r="AS691" s="1428"/>
      <c r="AT691" s="1429"/>
      <c r="AU691" s="227"/>
      <c r="AV691" s="1430"/>
      <c r="AW691" s="1431"/>
      <c r="AX691" s="1432"/>
      <c r="AY691" s="235"/>
      <c r="AZ691" s="236"/>
      <c r="BA691" s="230"/>
      <c r="BB691" s="231"/>
      <c r="BC691" s="659"/>
      <c r="BD691" s="230"/>
      <c r="BE691" s="231"/>
      <c r="BF691" s="573"/>
      <c r="BG691" s="651"/>
      <c r="BH691" s="573"/>
      <c r="BI691" s="651"/>
      <c r="BJ691" s="573"/>
      <c r="BK691" s="651"/>
      <c r="BL691" s="573"/>
      <c r="BM691" s="651"/>
      <c r="BN691" s="638"/>
      <c r="BO691" s="670"/>
      <c r="BP691" s="675"/>
      <c r="BQ691" s="675"/>
      <c r="BR691" s="675"/>
      <c r="BS691" s="675"/>
      <c r="BT691" s="675"/>
      <c r="BU691" s="676"/>
      <c r="BV691" s="1377">
        <f t="shared" si="39"/>
        <v>0</v>
      </c>
    </row>
    <row r="692" spans="3:74" s="1092" customFormat="1" ht="36" customHeight="1">
      <c r="C692" s="1091"/>
      <c r="D692" s="233"/>
      <c r="E692" s="216"/>
      <c r="F692" s="1331"/>
      <c r="G692" s="217"/>
      <c r="H692" s="218"/>
      <c r="I692" s="736"/>
      <c r="J692" s="737"/>
      <c r="K692" s="1297"/>
      <c r="L692" s="1273"/>
      <c r="M692" s="1276"/>
      <c r="N692" s="832"/>
      <c r="O692" s="871"/>
      <c r="P692" s="872"/>
      <c r="Q692" s="219"/>
      <c r="R692" s="220"/>
      <c r="S692" s="660"/>
      <c r="T692" s="226">
        <v>0</v>
      </c>
      <c r="U692" s="1305">
        <v>0</v>
      </c>
      <c r="V692" s="1375">
        <f t="shared" si="37"/>
        <v>0</v>
      </c>
      <c r="W692" s="220"/>
      <c r="X692" s="684"/>
      <c r="Y692" s="738"/>
      <c r="Z692" s="221"/>
      <c r="AA692" s="221"/>
      <c r="AB692" s="862"/>
      <c r="AC692" s="222"/>
      <c r="AD692" s="1288"/>
      <c r="AE692" s="1300"/>
      <c r="AF692" s="1290"/>
      <c r="AG692" s="1291"/>
      <c r="AH692" s="232"/>
      <c r="AI692" s="224"/>
      <c r="AJ692" s="368"/>
      <c r="AK692" s="225"/>
      <c r="AL692" s="226">
        <v>0</v>
      </c>
      <c r="AM692" s="1326">
        <v>0</v>
      </c>
      <c r="AN692" s="1376">
        <f t="shared" si="38"/>
        <v>0</v>
      </c>
      <c r="AO692" s="733"/>
      <c r="AP692" s="586"/>
      <c r="AQ692" s="1249"/>
      <c r="AR692" s="1427"/>
      <c r="AS692" s="1428"/>
      <c r="AT692" s="1429"/>
      <c r="AU692" s="227"/>
      <c r="AV692" s="1430"/>
      <c r="AW692" s="1431"/>
      <c r="AX692" s="1432"/>
      <c r="AY692" s="235"/>
      <c r="AZ692" s="236"/>
      <c r="BA692" s="230"/>
      <c r="BB692" s="231"/>
      <c r="BC692" s="659"/>
      <c r="BD692" s="230"/>
      <c r="BE692" s="231"/>
      <c r="BF692" s="573"/>
      <c r="BG692" s="651"/>
      <c r="BH692" s="573"/>
      <c r="BI692" s="651"/>
      <c r="BJ692" s="573"/>
      <c r="BK692" s="651"/>
      <c r="BL692" s="573"/>
      <c r="BM692" s="651"/>
      <c r="BN692" s="638"/>
      <c r="BO692" s="670"/>
      <c r="BP692" s="675"/>
      <c r="BQ692" s="675"/>
      <c r="BR692" s="675"/>
      <c r="BS692" s="675"/>
      <c r="BT692" s="675"/>
      <c r="BU692" s="676"/>
      <c r="BV692" s="1377">
        <f t="shared" si="39"/>
        <v>0</v>
      </c>
    </row>
    <row r="693" spans="3:74" s="1092" customFormat="1" ht="36" customHeight="1">
      <c r="C693" s="1091"/>
      <c r="D693" s="233"/>
      <c r="E693" s="216"/>
      <c r="F693" s="1331"/>
      <c r="G693" s="217"/>
      <c r="H693" s="218"/>
      <c r="I693" s="736"/>
      <c r="J693" s="737"/>
      <c r="K693" s="1297"/>
      <c r="L693" s="1273"/>
      <c r="M693" s="1276"/>
      <c r="N693" s="832"/>
      <c r="O693" s="871"/>
      <c r="P693" s="872"/>
      <c r="Q693" s="219"/>
      <c r="R693" s="220"/>
      <c r="S693" s="660"/>
      <c r="T693" s="226">
        <v>0</v>
      </c>
      <c r="U693" s="1305">
        <v>0</v>
      </c>
      <c r="V693" s="1375">
        <f t="shared" si="37"/>
        <v>0</v>
      </c>
      <c r="W693" s="220"/>
      <c r="X693" s="684"/>
      <c r="Y693" s="738"/>
      <c r="Z693" s="221"/>
      <c r="AA693" s="221"/>
      <c r="AB693" s="862"/>
      <c r="AC693" s="222"/>
      <c r="AD693" s="1288"/>
      <c r="AE693" s="1300"/>
      <c r="AF693" s="1290"/>
      <c r="AG693" s="1291"/>
      <c r="AH693" s="232"/>
      <c r="AI693" s="224"/>
      <c r="AJ693" s="368"/>
      <c r="AK693" s="225"/>
      <c r="AL693" s="226">
        <v>0</v>
      </c>
      <c r="AM693" s="1326">
        <v>0</v>
      </c>
      <c r="AN693" s="1376">
        <f t="shared" si="38"/>
        <v>0</v>
      </c>
      <c r="AO693" s="733"/>
      <c r="AP693" s="586"/>
      <c r="AQ693" s="1249"/>
      <c r="AR693" s="1427"/>
      <c r="AS693" s="1428"/>
      <c r="AT693" s="1429"/>
      <c r="AU693" s="227"/>
      <c r="AV693" s="1430"/>
      <c r="AW693" s="1431"/>
      <c r="AX693" s="1432"/>
      <c r="AY693" s="235"/>
      <c r="AZ693" s="236"/>
      <c r="BA693" s="230"/>
      <c r="BB693" s="231"/>
      <c r="BC693" s="659"/>
      <c r="BD693" s="230"/>
      <c r="BE693" s="231"/>
      <c r="BF693" s="573"/>
      <c r="BG693" s="651"/>
      <c r="BH693" s="573"/>
      <c r="BI693" s="651"/>
      <c r="BJ693" s="573"/>
      <c r="BK693" s="651"/>
      <c r="BL693" s="573"/>
      <c r="BM693" s="651"/>
      <c r="BN693" s="638"/>
      <c r="BO693" s="670"/>
      <c r="BP693" s="675"/>
      <c r="BQ693" s="675"/>
      <c r="BR693" s="675"/>
      <c r="BS693" s="675"/>
      <c r="BT693" s="675"/>
      <c r="BU693" s="676"/>
      <c r="BV693" s="1377">
        <f t="shared" si="39"/>
        <v>0</v>
      </c>
    </row>
    <row r="694" spans="3:74" s="1092" customFormat="1" ht="36" customHeight="1">
      <c r="C694" s="1091"/>
      <c r="D694" s="233"/>
      <c r="E694" s="216"/>
      <c r="F694" s="1331"/>
      <c r="G694" s="217"/>
      <c r="H694" s="218"/>
      <c r="I694" s="736"/>
      <c r="J694" s="737"/>
      <c r="K694" s="1297"/>
      <c r="L694" s="1273"/>
      <c r="M694" s="1276"/>
      <c r="N694" s="832"/>
      <c r="O694" s="871"/>
      <c r="P694" s="872"/>
      <c r="Q694" s="219"/>
      <c r="R694" s="220"/>
      <c r="S694" s="660"/>
      <c r="T694" s="226">
        <v>0</v>
      </c>
      <c r="U694" s="1305">
        <v>0</v>
      </c>
      <c r="V694" s="1375">
        <f t="shared" si="37"/>
        <v>0</v>
      </c>
      <c r="W694" s="220"/>
      <c r="X694" s="684"/>
      <c r="Y694" s="738"/>
      <c r="Z694" s="221"/>
      <c r="AA694" s="221"/>
      <c r="AB694" s="862"/>
      <c r="AC694" s="222"/>
      <c r="AD694" s="1288"/>
      <c r="AE694" s="1300"/>
      <c r="AF694" s="1290"/>
      <c r="AG694" s="1291"/>
      <c r="AH694" s="232"/>
      <c r="AI694" s="224"/>
      <c r="AJ694" s="368"/>
      <c r="AK694" s="225"/>
      <c r="AL694" s="226">
        <v>0</v>
      </c>
      <c r="AM694" s="1326">
        <v>0</v>
      </c>
      <c r="AN694" s="1376">
        <f t="shared" si="38"/>
        <v>0</v>
      </c>
      <c r="AO694" s="733"/>
      <c r="AP694" s="586"/>
      <c r="AQ694" s="1249"/>
      <c r="AR694" s="1427"/>
      <c r="AS694" s="1428"/>
      <c r="AT694" s="1429"/>
      <c r="AU694" s="227"/>
      <c r="AV694" s="1430"/>
      <c r="AW694" s="1431"/>
      <c r="AX694" s="1432"/>
      <c r="AY694" s="235"/>
      <c r="AZ694" s="236"/>
      <c r="BA694" s="230"/>
      <c r="BB694" s="231"/>
      <c r="BC694" s="659"/>
      <c r="BD694" s="230"/>
      <c r="BE694" s="231"/>
      <c r="BF694" s="573"/>
      <c r="BG694" s="651"/>
      <c r="BH694" s="573"/>
      <c r="BI694" s="651"/>
      <c r="BJ694" s="573"/>
      <c r="BK694" s="651"/>
      <c r="BL694" s="573"/>
      <c r="BM694" s="651"/>
      <c r="BN694" s="638"/>
      <c r="BO694" s="670"/>
      <c r="BP694" s="675"/>
      <c r="BQ694" s="675"/>
      <c r="BR694" s="675"/>
      <c r="BS694" s="675"/>
      <c r="BT694" s="675"/>
      <c r="BU694" s="676"/>
      <c r="BV694" s="1377">
        <f t="shared" si="39"/>
        <v>0</v>
      </c>
    </row>
    <row r="695" spans="3:74" s="1092" customFormat="1" ht="36" customHeight="1">
      <c r="C695" s="1091"/>
      <c r="D695" s="233"/>
      <c r="E695" s="216"/>
      <c r="F695" s="1331"/>
      <c r="G695" s="217"/>
      <c r="H695" s="218"/>
      <c r="I695" s="736"/>
      <c r="J695" s="737"/>
      <c r="K695" s="1297"/>
      <c r="L695" s="1273"/>
      <c r="M695" s="1276"/>
      <c r="N695" s="832"/>
      <c r="O695" s="871"/>
      <c r="P695" s="872"/>
      <c r="Q695" s="219"/>
      <c r="R695" s="220"/>
      <c r="S695" s="660"/>
      <c r="T695" s="226">
        <v>0</v>
      </c>
      <c r="U695" s="1305">
        <v>0</v>
      </c>
      <c r="V695" s="1375">
        <f t="shared" si="37"/>
        <v>0</v>
      </c>
      <c r="W695" s="220"/>
      <c r="X695" s="684"/>
      <c r="Y695" s="738"/>
      <c r="Z695" s="221"/>
      <c r="AA695" s="221"/>
      <c r="AB695" s="862"/>
      <c r="AC695" s="222"/>
      <c r="AD695" s="1288"/>
      <c r="AE695" s="1300"/>
      <c r="AF695" s="1290"/>
      <c r="AG695" s="1291"/>
      <c r="AH695" s="232"/>
      <c r="AI695" s="224"/>
      <c r="AJ695" s="368"/>
      <c r="AK695" s="225"/>
      <c r="AL695" s="226">
        <v>0</v>
      </c>
      <c r="AM695" s="1326">
        <v>0</v>
      </c>
      <c r="AN695" s="1376">
        <f t="shared" si="38"/>
        <v>0</v>
      </c>
      <c r="AO695" s="733"/>
      <c r="AP695" s="586"/>
      <c r="AQ695" s="1249"/>
      <c r="AR695" s="1427"/>
      <c r="AS695" s="1428"/>
      <c r="AT695" s="1429"/>
      <c r="AU695" s="227"/>
      <c r="AV695" s="1430"/>
      <c r="AW695" s="1431"/>
      <c r="AX695" s="1432"/>
      <c r="AY695" s="235"/>
      <c r="AZ695" s="236"/>
      <c r="BA695" s="230"/>
      <c r="BB695" s="231"/>
      <c r="BC695" s="659"/>
      <c r="BD695" s="230"/>
      <c r="BE695" s="231"/>
      <c r="BF695" s="573"/>
      <c r="BG695" s="651"/>
      <c r="BH695" s="573"/>
      <c r="BI695" s="651"/>
      <c r="BJ695" s="573"/>
      <c r="BK695" s="651"/>
      <c r="BL695" s="573"/>
      <c r="BM695" s="651"/>
      <c r="BN695" s="638"/>
      <c r="BO695" s="670"/>
      <c r="BP695" s="675"/>
      <c r="BQ695" s="675"/>
      <c r="BR695" s="675"/>
      <c r="BS695" s="675"/>
      <c r="BT695" s="675"/>
      <c r="BU695" s="676"/>
      <c r="BV695" s="1377">
        <f t="shared" si="39"/>
        <v>0</v>
      </c>
    </row>
    <row r="696" spans="3:74" s="1092" customFormat="1" ht="36" customHeight="1">
      <c r="C696" s="1091"/>
      <c r="D696" s="233"/>
      <c r="E696" s="216"/>
      <c r="F696" s="1331"/>
      <c r="G696" s="217"/>
      <c r="H696" s="218"/>
      <c r="I696" s="736"/>
      <c r="J696" s="737"/>
      <c r="K696" s="1297"/>
      <c r="L696" s="1273"/>
      <c r="M696" s="1276"/>
      <c r="N696" s="832"/>
      <c r="O696" s="871"/>
      <c r="P696" s="872"/>
      <c r="Q696" s="219"/>
      <c r="R696" s="220"/>
      <c r="S696" s="660"/>
      <c r="T696" s="226">
        <v>0</v>
      </c>
      <c r="U696" s="1305">
        <v>0</v>
      </c>
      <c r="V696" s="1375">
        <f t="shared" si="37"/>
        <v>0</v>
      </c>
      <c r="W696" s="220"/>
      <c r="X696" s="684"/>
      <c r="Y696" s="738"/>
      <c r="Z696" s="221"/>
      <c r="AA696" s="221"/>
      <c r="AB696" s="862"/>
      <c r="AC696" s="222"/>
      <c r="AD696" s="1288"/>
      <c r="AE696" s="1300"/>
      <c r="AF696" s="1290"/>
      <c r="AG696" s="1291"/>
      <c r="AH696" s="232"/>
      <c r="AI696" s="224"/>
      <c r="AJ696" s="368"/>
      <c r="AK696" s="225"/>
      <c r="AL696" s="226">
        <v>0</v>
      </c>
      <c r="AM696" s="1326">
        <v>0</v>
      </c>
      <c r="AN696" s="1376">
        <f t="shared" si="38"/>
        <v>0</v>
      </c>
      <c r="AO696" s="733"/>
      <c r="AP696" s="586"/>
      <c r="AQ696" s="1249"/>
      <c r="AR696" s="1427"/>
      <c r="AS696" s="1428"/>
      <c r="AT696" s="1429"/>
      <c r="AU696" s="227"/>
      <c r="AV696" s="1430"/>
      <c r="AW696" s="1431"/>
      <c r="AX696" s="1432"/>
      <c r="AY696" s="235"/>
      <c r="AZ696" s="236"/>
      <c r="BA696" s="230"/>
      <c r="BB696" s="231"/>
      <c r="BC696" s="659"/>
      <c r="BD696" s="230"/>
      <c r="BE696" s="231"/>
      <c r="BF696" s="573"/>
      <c r="BG696" s="651"/>
      <c r="BH696" s="573"/>
      <c r="BI696" s="651"/>
      <c r="BJ696" s="573"/>
      <c r="BK696" s="651"/>
      <c r="BL696" s="573"/>
      <c r="BM696" s="651"/>
      <c r="BN696" s="638"/>
      <c r="BO696" s="670"/>
      <c r="BP696" s="675"/>
      <c r="BQ696" s="675"/>
      <c r="BR696" s="675"/>
      <c r="BS696" s="675"/>
      <c r="BT696" s="675"/>
      <c r="BU696" s="676"/>
      <c r="BV696" s="1377">
        <f t="shared" si="39"/>
        <v>0</v>
      </c>
    </row>
    <row r="697" spans="3:74" s="1092" customFormat="1" ht="36" customHeight="1">
      <c r="C697" s="1091"/>
      <c r="D697" s="233"/>
      <c r="E697" s="216"/>
      <c r="F697" s="1331"/>
      <c r="G697" s="217"/>
      <c r="H697" s="218"/>
      <c r="I697" s="736"/>
      <c r="J697" s="737"/>
      <c r="K697" s="1297"/>
      <c r="L697" s="1273"/>
      <c r="M697" s="1276"/>
      <c r="N697" s="832"/>
      <c r="O697" s="871"/>
      <c r="P697" s="872"/>
      <c r="Q697" s="219"/>
      <c r="R697" s="220"/>
      <c r="S697" s="660"/>
      <c r="T697" s="226">
        <v>0</v>
      </c>
      <c r="U697" s="1305">
        <v>0</v>
      </c>
      <c r="V697" s="1375">
        <f t="shared" si="37"/>
        <v>0</v>
      </c>
      <c r="W697" s="220"/>
      <c r="X697" s="684"/>
      <c r="Y697" s="738"/>
      <c r="Z697" s="221"/>
      <c r="AA697" s="221"/>
      <c r="AB697" s="862"/>
      <c r="AC697" s="222"/>
      <c r="AD697" s="1288"/>
      <c r="AE697" s="1300"/>
      <c r="AF697" s="1290"/>
      <c r="AG697" s="1291"/>
      <c r="AH697" s="232"/>
      <c r="AI697" s="224"/>
      <c r="AJ697" s="368"/>
      <c r="AK697" s="225"/>
      <c r="AL697" s="226">
        <v>0</v>
      </c>
      <c r="AM697" s="1326">
        <v>0</v>
      </c>
      <c r="AN697" s="1376">
        <f t="shared" si="38"/>
        <v>0</v>
      </c>
      <c r="AO697" s="733"/>
      <c r="AP697" s="586"/>
      <c r="AQ697" s="1249"/>
      <c r="AR697" s="1427"/>
      <c r="AS697" s="1428"/>
      <c r="AT697" s="1429"/>
      <c r="AU697" s="227"/>
      <c r="AV697" s="1430"/>
      <c r="AW697" s="1431"/>
      <c r="AX697" s="1432"/>
      <c r="AY697" s="235"/>
      <c r="AZ697" s="236"/>
      <c r="BA697" s="230"/>
      <c r="BB697" s="231"/>
      <c r="BC697" s="659"/>
      <c r="BD697" s="230"/>
      <c r="BE697" s="231"/>
      <c r="BF697" s="573"/>
      <c r="BG697" s="651"/>
      <c r="BH697" s="573"/>
      <c r="BI697" s="651"/>
      <c r="BJ697" s="573"/>
      <c r="BK697" s="651"/>
      <c r="BL697" s="573"/>
      <c r="BM697" s="651"/>
      <c r="BN697" s="638"/>
      <c r="BO697" s="670"/>
      <c r="BP697" s="675"/>
      <c r="BQ697" s="675"/>
      <c r="BR697" s="675"/>
      <c r="BS697" s="675"/>
      <c r="BT697" s="675"/>
      <c r="BU697" s="676"/>
      <c r="BV697" s="1377">
        <f t="shared" si="39"/>
        <v>0</v>
      </c>
    </row>
    <row r="698" spans="3:74" s="1092" customFormat="1" ht="36" customHeight="1">
      <c r="C698" s="1091"/>
      <c r="D698" s="233"/>
      <c r="E698" s="216"/>
      <c r="F698" s="1331"/>
      <c r="G698" s="217"/>
      <c r="H698" s="218"/>
      <c r="I698" s="736"/>
      <c r="J698" s="737"/>
      <c r="K698" s="1297"/>
      <c r="L698" s="1273"/>
      <c r="M698" s="1276"/>
      <c r="N698" s="832"/>
      <c r="O698" s="871"/>
      <c r="P698" s="872"/>
      <c r="Q698" s="219"/>
      <c r="R698" s="220"/>
      <c r="S698" s="660"/>
      <c r="T698" s="226">
        <v>0</v>
      </c>
      <c r="U698" s="1305">
        <v>0</v>
      </c>
      <c r="V698" s="1375">
        <f t="shared" si="37"/>
        <v>0</v>
      </c>
      <c r="W698" s="220"/>
      <c r="X698" s="684"/>
      <c r="Y698" s="738"/>
      <c r="Z698" s="221"/>
      <c r="AA698" s="221"/>
      <c r="AB698" s="862"/>
      <c r="AC698" s="222"/>
      <c r="AD698" s="1288"/>
      <c r="AE698" s="1300"/>
      <c r="AF698" s="1290"/>
      <c r="AG698" s="1291"/>
      <c r="AH698" s="232"/>
      <c r="AI698" s="224"/>
      <c r="AJ698" s="368"/>
      <c r="AK698" s="225"/>
      <c r="AL698" s="226">
        <v>0</v>
      </c>
      <c r="AM698" s="1326">
        <v>0</v>
      </c>
      <c r="AN698" s="1376">
        <f t="shared" si="38"/>
        <v>0</v>
      </c>
      <c r="AO698" s="733"/>
      <c r="AP698" s="586"/>
      <c r="AQ698" s="1249"/>
      <c r="AR698" s="1427"/>
      <c r="AS698" s="1428"/>
      <c r="AT698" s="1429"/>
      <c r="AU698" s="227"/>
      <c r="AV698" s="1430"/>
      <c r="AW698" s="1431"/>
      <c r="AX698" s="1432"/>
      <c r="AY698" s="235"/>
      <c r="AZ698" s="236"/>
      <c r="BA698" s="230"/>
      <c r="BB698" s="231"/>
      <c r="BC698" s="659"/>
      <c r="BD698" s="230"/>
      <c r="BE698" s="231"/>
      <c r="BF698" s="573"/>
      <c r="BG698" s="651"/>
      <c r="BH698" s="573"/>
      <c r="BI698" s="651"/>
      <c r="BJ698" s="573"/>
      <c r="BK698" s="651"/>
      <c r="BL698" s="573"/>
      <c r="BM698" s="651"/>
      <c r="BN698" s="638"/>
      <c r="BO698" s="670"/>
      <c r="BP698" s="675"/>
      <c r="BQ698" s="675"/>
      <c r="BR698" s="675"/>
      <c r="BS698" s="675"/>
      <c r="BT698" s="675"/>
      <c r="BU698" s="676"/>
      <c r="BV698" s="1377">
        <f t="shared" si="39"/>
        <v>0</v>
      </c>
    </row>
    <row r="699" spans="3:74" s="1092" customFormat="1" ht="36" customHeight="1">
      <c r="C699" s="1091"/>
      <c r="D699" s="233"/>
      <c r="E699" s="216"/>
      <c r="F699" s="1331"/>
      <c r="G699" s="217"/>
      <c r="H699" s="218"/>
      <c r="I699" s="736"/>
      <c r="J699" s="737"/>
      <c r="K699" s="1297"/>
      <c r="L699" s="1273"/>
      <c r="M699" s="1276"/>
      <c r="N699" s="832"/>
      <c r="O699" s="871"/>
      <c r="P699" s="872"/>
      <c r="Q699" s="219"/>
      <c r="R699" s="220"/>
      <c r="S699" s="660"/>
      <c r="T699" s="226">
        <v>0</v>
      </c>
      <c r="U699" s="1305">
        <v>0</v>
      </c>
      <c r="V699" s="1375">
        <f t="shared" si="37"/>
        <v>0</v>
      </c>
      <c r="W699" s="220"/>
      <c r="X699" s="684"/>
      <c r="Y699" s="738"/>
      <c r="Z699" s="221"/>
      <c r="AA699" s="221"/>
      <c r="AB699" s="862"/>
      <c r="AC699" s="222"/>
      <c r="AD699" s="1288"/>
      <c r="AE699" s="1300"/>
      <c r="AF699" s="1290"/>
      <c r="AG699" s="1291"/>
      <c r="AH699" s="232"/>
      <c r="AI699" s="224"/>
      <c r="AJ699" s="368"/>
      <c r="AK699" s="225"/>
      <c r="AL699" s="226">
        <v>0</v>
      </c>
      <c r="AM699" s="1326">
        <v>0</v>
      </c>
      <c r="AN699" s="1376">
        <f t="shared" si="38"/>
        <v>0</v>
      </c>
      <c r="AO699" s="733"/>
      <c r="AP699" s="586"/>
      <c r="AQ699" s="1249"/>
      <c r="AR699" s="1427"/>
      <c r="AS699" s="1428"/>
      <c r="AT699" s="1429"/>
      <c r="AU699" s="227"/>
      <c r="AV699" s="1430"/>
      <c r="AW699" s="1431"/>
      <c r="AX699" s="1432"/>
      <c r="AY699" s="235"/>
      <c r="AZ699" s="236"/>
      <c r="BA699" s="230"/>
      <c r="BB699" s="231"/>
      <c r="BC699" s="659"/>
      <c r="BD699" s="230"/>
      <c r="BE699" s="231"/>
      <c r="BF699" s="573"/>
      <c r="BG699" s="651"/>
      <c r="BH699" s="573"/>
      <c r="BI699" s="651"/>
      <c r="BJ699" s="573"/>
      <c r="BK699" s="651"/>
      <c r="BL699" s="573"/>
      <c r="BM699" s="651"/>
      <c r="BN699" s="638"/>
      <c r="BO699" s="670"/>
      <c r="BP699" s="675"/>
      <c r="BQ699" s="675"/>
      <c r="BR699" s="675"/>
      <c r="BS699" s="675"/>
      <c r="BT699" s="675"/>
      <c r="BU699" s="676"/>
      <c r="BV699" s="1377">
        <f t="shared" si="39"/>
        <v>0</v>
      </c>
    </row>
    <row r="700" spans="3:74" s="1092" customFormat="1" ht="36" customHeight="1">
      <c r="C700" s="1091"/>
      <c r="D700" s="233"/>
      <c r="E700" s="216"/>
      <c r="F700" s="1331"/>
      <c r="G700" s="217"/>
      <c r="H700" s="218"/>
      <c r="I700" s="736"/>
      <c r="J700" s="737"/>
      <c r="K700" s="1297"/>
      <c r="L700" s="1273"/>
      <c r="M700" s="1276"/>
      <c r="N700" s="832"/>
      <c r="O700" s="871"/>
      <c r="P700" s="872"/>
      <c r="Q700" s="219"/>
      <c r="R700" s="220"/>
      <c r="S700" s="660"/>
      <c r="T700" s="226">
        <v>0</v>
      </c>
      <c r="U700" s="1305">
        <v>0</v>
      </c>
      <c r="V700" s="1375">
        <f t="shared" si="37"/>
        <v>0</v>
      </c>
      <c r="W700" s="220"/>
      <c r="X700" s="684"/>
      <c r="Y700" s="738"/>
      <c r="Z700" s="221"/>
      <c r="AA700" s="221"/>
      <c r="AB700" s="862"/>
      <c r="AC700" s="222"/>
      <c r="AD700" s="1288"/>
      <c r="AE700" s="1300"/>
      <c r="AF700" s="1290"/>
      <c r="AG700" s="1291"/>
      <c r="AH700" s="232"/>
      <c r="AI700" s="224"/>
      <c r="AJ700" s="368"/>
      <c r="AK700" s="225"/>
      <c r="AL700" s="226">
        <v>0</v>
      </c>
      <c r="AM700" s="1326">
        <v>0</v>
      </c>
      <c r="AN700" s="1376">
        <f t="shared" si="38"/>
        <v>0</v>
      </c>
      <c r="AO700" s="733"/>
      <c r="AP700" s="586"/>
      <c r="AQ700" s="1249"/>
      <c r="AR700" s="1427"/>
      <c r="AS700" s="1428"/>
      <c r="AT700" s="1429"/>
      <c r="AU700" s="227"/>
      <c r="AV700" s="1430"/>
      <c r="AW700" s="1431"/>
      <c r="AX700" s="1432"/>
      <c r="AY700" s="235"/>
      <c r="AZ700" s="236"/>
      <c r="BA700" s="230"/>
      <c r="BB700" s="231"/>
      <c r="BC700" s="659"/>
      <c r="BD700" s="230"/>
      <c r="BE700" s="231"/>
      <c r="BF700" s="573"/>
      <c r="BG700" s="651"/>
      <c r="BH700" s="573"/>
      <c r="BI700" s="651"/>
      <c r="BJ700" s="573"/>
      <c r="BK700" s="651"/>
      <c r="BL700" s="573"/>
      <c r="BM700" s="651"/>
      <c r="BN700" s="638"/>
      <c r="BO700" s="670"/>
      <c r="BP700" s="675"/>
      <c r="BQ700" s="675"/>
      <c r="BR700" s="675"/>
      <c r="BS700" s="675"/>
      <c r="BT700" s="675"/>
      <c r="BU700" s="676"/>
      <c r="BV700" s="1377">
        <f t="shared" si="39"/>
        <v>0</v>
      </c>
    </row>
    <row r="701" spans="3:74" s="1092" customFormat="1" ht="36" customHeight="1">
      <c r="C701" s="1091"/>
      <c r="D701" s="233"/>
      <c r="E701" s="216"/>
      <c r="F701" s="1331"/>
      <c r="G701" s="217"/>
      <c r="H701" s="218"/>
      <c r="I701" s="736"/>
      <c r="J701" s="737"/>
      <c r="K701" s="1297"/>
      <c r="L701" s="1273"/>
      <c r="M701" s="1276"/>
      <c r="N701" s="832"/>
      <c r="O701" s="871"/>
      <c r="P701" s="872"/>
      <c r="Q701" s="219"/>
      <c r="R701" s="220"/>
      <c r="S701" s="660"/>
      <c r="T701" s="226">
        <v>0</v>
      </c>
      <c r="U701" s="1305">
        <v>0</v>
      </c>
      <c r="V701" s="1375">
        <f t="shared" si="37"/>
        <v>0</v>
      </c>
      <c r="W701" s="220"/>
      <c r="X701" s="684"/>
      <c r="Y701" s="738"/>
      <c r="Z701" s="221"/>
      <c r="AA701" s="221"/>
      <c r="AB701" s="862"/>
      <c r="AC701" s="222"/>
      <c r="AD701" s="1288"/>
      <c r="AE701" s="1300"/>
      <c r="AF701" s="1290"/>
      <c r="AG701" s="1291"/>
      <c r="AH701" s="232"/>
      <c r="AI701" s="224"/>
      <c r="AJ701" s="368"/>
      <c r="AK701" s="225"/>
      <c r="AL701" s="226">
        <v>0</v>
      </c>
      <c r="AM701" s="1326">
        <v>0</v>
      </c>
      <c r="AN701" s="1376">
        <f t="shared" si="38"/>
        <v>0</v>
      </c>
      <c r="AO701" s="733"/>
      <c r="AP701" s="586"/>
      <c r="AQ701" s="1249"/>
      <c r="AR701" s="1427"/>
      <c r="AS701" s="1428"/>
      <c r="AT701" s="1429"/>
      <c r="AU701" s="227"/>
      <c r="AV701" s="1430"/>
      <c r="AW701" s="1431"/>
      <c r="AX701" s="1432"/>
      <c r="AY701" s="235"/>
      <c r="AZ701" s="236"/>
      <c r="BA701" s="230"/>
      <c r="BB701" s="231"/>
      <c r="BC701" s="659"/>
      <c r="BD701" s="230"/>
      <c r="BE701" s="231"/>
      <c r="BF701" s="573"/>
      <c r="BG701" s="651"/>
      <c r="BH701" s="573"/>
      <c r="BI701" s="651"/>
      <c r="BJ701" s="573"/>
      <c r="BK701" s="651"/>
      <c r="BL701" s="573"/>
      <c r="BM701" s="651"/>
      <c r="BN701" s="638"/>
      <c r="BO701" s="670"/>
      <c r="BP701" s="675"/>
      <c r="BQ701" s="675"/>
      <c r="BR701" s="675"/>
      <c r="BS701" s="675"/>
      <c r="BT701" s="675"/>
      <c r="BU701" s="676"/>
      <c r="BV701" s="1377">
        <f t="shared" si="39"/>
        <v>0</v>
      </c>
    </row>
    <row r="702" spans="3:74" s="1092" customFormat="1" ht="36" customHeight="1">
      <c r="C702" s="1091"/>
      <c r="D702" s="233"/>
      <c r="E702" s="216"/>
      <c r="F702" s="1331"/>
      <c r="G702" s="217"/>
      <c r="H702" s="218"/>
      <c r="I702" s="736"/>
      <c r="J702" s="737"/>
      <c r="K702" s="1297"/>
      <c r="L702" s="1273"/>
      <c r="M702" s="1276"/>
      <c r="N702" s="832"/>
      <c r="O702" s="871"/>
      <c r="P702" s="872"/>
      <c r="Q702" s="219"/>
      <c r="R702" s="220"/>
      <c r="S702" s="660"/>
      <c r="T702" s="226">
        <v>0</v>
      </c>
      <c r="U702" s="1305">
        <v>0</v>
      </c>
      <c r="V702" s="1375">
        <f t="shared" si="37"/>
        <v>0</v>
      </c>
      <c r="W702" s="220"/>
      <c r="X702" s="684"/>
      <c r="Y702" s="738"/>
      <c r="Z702" s="221"/>
      <c r="AA702" s="221"/>
      <c r="AB702" s="862"/>
      <c r="AC702" s="222"/>
      <c r="AD702" s="1288"/>
      <c r="AE702" s="1300"/>
      <c r="AF702" s="1290"/>
      <c r="AG702" s="1291"/>
      <c r="AH702" s="232"/>
      <c r="AI702" s="224"/>
      <c r="AJ702" s="368"/>
      <c r="AK702" s="225"/>
      <c r="AL702" s="226">
        <v>0</v>
      </c>
      <c r="AM702" s="1326">
        <v>0</v>
      </c>
      <c r="AN702" s="1376">
        <f t="shared" si="38"/>
        <v>0</v>
      </c>
      <c r="AO702" s="733"/>
      <c r="AP702" s="586"/>
      <c r="AQ702" s="1249"/>
      <c r="AR702" s="1427"/>
      <c r="AS702" s="1428"/>
      <c r="AT702" s="1429"/>
      <c r="AU702" s="227"/>
      <c r="AV702" s="1430"/>
      <c r="AW702" s="1431"/>
      <c r="AX702" s="1432"/>
      <c r="AY702" s="235"/>
      <c r="AZ702" s="236"/>
      <c r="BA702" s="230"/>
      <c r="BB702" s="231"/>
      <c r="BC702" s="659"/>
      <c r="BD702" s="230"/>
      <c r="BE702" s="231"/>
      <c r="BF702" s="573"/>
      <c r="BG702" s="651"/>
      <c r="BH702" s="573"/>
      <c r="BI702" s="651"/>
      <c r="BJ702" s="573"/>
      <c r="BK702" s="651"/>
      <c r="BL702" s="573"/>
      <c r="BM702" s="651"/>
      <c r="BN702" s="638"/>
      <c r="BO702" s="670"/>
      <c r="BP702" s="675"/>
      <c r="BQ702" s="675"/>
      <c r="BR702" s="675"/>
      <c r="BS702" s="675"/>
      <c r="BT702" s="675"/>
      <c r="BU702" s="676"/>
      <c r="BV702" s="1377">
        <f t="shared" si="39"/>
        <v>0</v>
      </c>
    </row>
    <row r="703" spans="3:74" s="1092" customFormat="1" ht="36" customHeight="1">
      <c r="C703" s="1091"/>
      <c r="D703" s="233"/>
      <c r="E703" s="216"/>
      <c r="F703" s="1331"/>
      <c r="G703" s="217"/>
      <c r="H703" s="218"/>
      <c r="I703" s="736"/>
      <c r="J703" s="737"/>
      <c r="K703" s="1297"/>
      <c r="L703" s="1273"/>
      <c r="M703" s="1276"/>
      <c r="N703" s="832"/>
      <c r="O703" s="871"/>
      <c r="P703" s="872"/>
      <c r="Q703" s="219"/>
      <c r="R703" s="220"/>
      <c r="S703" s="660"/>
      <c r="T703" s="226">
        <v>0</v>
      </c>
      <c r="U703" s="1305">
        <v>0</v>
      </c>
      <c r="V703" s="1375">
        <f t="shared" ref="V703:V766" si="40">SUM(T703:U703)</f>
        <v>0</v>
      </c>
      <c r="W703" s="220"/>
      <c r="X703" s="684"/>
      <c r="Y703" s="738"/>
      <c r="Z703" s="221"/>
      <c r="AA703" s="221"/>
      <c r="AB703" s="862"/>
      <c r="AC703" s="222"/>
      <c r="AD703" s="1288"/>
      <c r="AE703" s="1300"/>
      <c r="AF703" s="1290"/>
      <c r="AG703" s="1291"/>
      <c r="AH703" s="232"/>
      <c r="AI703" s="224"/>
      <c r="AJ703" s="368"/>
      <c r="AK703" s="225"/>
      <c r="AL703" s="226">
        <v>0</v>
      </c>
      <c r="AM703" s="1326">
        <v>0</v>
      </c>
      <c r="AN703" s="1376">
        <f t="shared" ref="AN703:AN766" si="41">SUM(AL703:AM703)</f>
        <v>0</v>
      </c>
      <c r="AO703" s="733"/>
      <c r="AP703" s="586"/>
      <c r="AQ703" s="1249"/>
      <c r="AR703" s="1427"/>
      <c r="AS703" s="1428"/>
      <c r="AT703" s="1429"/>
      <c r="AU703" s="227"/>
      <c r="AV703" s="1430"/>
      <c r="AW703" s="1431"/>
      <c r="AX703" s="1432"/>
      <c r="AY703" s="235"/>
      <c r="AZ703" s="236"/>
      <c r="BA703" s="230"/>
      <c r="BB703" s="231"/>
      <c r="BC703" s="659"/>
      <c r="BD703" s="230"/>
      <c r="BE703" s="231"/>
      <c r="BF703" s="573"/>
      <c r="BG703" s="651"/>
      <c r="BH703" s="573"/>
      <c r="BI703" s="651"/>
      <c r="BJ703" s="573"/>
      <c r="BK703" s="651"/>
      <c r="BL703" s="573"/>
      <c r="BM703" s="651"/>
      <c r="BN703" s="638"/>
      <c r="BO703" s="670"/>
      <c r="BP703" s="675"/>
      <c r="BQ703" s="675"/>
      <c r="BR703" s="675"/>
      <c r="BS703" s="675"/>
      <c r="BT703" s="675"/>
      <c r="BU703" s="676"/>
      <c r="BV703" s="1377">
        <f t="shared" ref="BV703:BV766" si="42">LEN(BU703)</f>
        <v>0</v>
      </c>
    </row>
    <row r="704" spans="3:74" s="1092" customFormat="1" ht="36" customHeight="1">
      <c r="C704" s="1091"/>
      <c r="D704" s="233"/>
      <c r="E704" s="216"/>
      <c r="F704" s="1331"/>
      <c r="G704" s="217"/>
      <c r="H704" s="218"/>
      <c r="I704" s="736"/>
      <c r="J704" s="737"/>
      <c r="K704" s="1297"/>
      <c r="L704" s="1273"/>
      <c r="M704" s="1276"/>
      <c r="N704" s="832"/>
      <c r="O704" s="871"/>
      <c r="P704" s="872"/>
      <c r="Q704" s="219"/>
      <c r="R704" s="220"/>
      <c r="S704" s="660"/>
      <c r="T704" s="226">
        <v>0</v>
      </c>
      <c r="U704" s="1305">
        <v>0</v>
      </c>
      <c r="V704" s="1375">
        <f t="shared" si="40"/>
        <v>0</v>
      </c>
      <c r="W704" s="220"/>
      <c r="X704" s="684"/>
      <c r="Y704" s="738"/>
      <c r="Z704" s="221"/>
      <c r="AA704" s="221"/>
      <c r="AB704" s="862"/>
      <c r="AC704" s="222"/>
      <c r="AD704" s="1288"/>
      <c r="AE704" s="1300"/>
      <c r="AF704" s="1290"/>
      <c r="AG704" s="1291"/>
      <c r="AH704" s="232"/>
      <c r="AI704" s="224"/>
      <c r="AJ704" s="368"/>
      <c r="AK704" s="225"/>
      <c r="AL704" s="226">
        <v>0</v>
      </c>
      <c r="AM704" s="1326">
        <v>0</v>
      </c>
      <c r="AN704" s="1376">
        <f t="shared" si="41"/>
        <v>0</v>
      </c>
      <c r="AO704" s="733"/>
      <c r="AP704" s="586"/>
      <c r="AQ704" s="1249"/>
      <c r="AR704" s="1427"/>
      <c r="AS704" s="1428"/>
      <c r="AT704" s="1429"/>
      <c r="AU704" s="227"/>
      <c r="AV704" s="1430"/>
      <c r="AW704" s="1431"/>
      <c r="AX704" s="1432"/>
      <c r="AY704" s="235"/>
      <c r="AZ704" s="236"/>
      <c r="BA704" s="230"/>
      <c r="BB704" s="231"/>
      <c r="BC704" s="659"/>
      <c r="BD704" s="230"/>
      <c r="BE704" s="231"/>
      <c r="BF704" s="573"/>
      <c r="BG704" s="651"/>
      <c r="BH704" s="573"/>
      <c r="BI704" s="651"/>
      <c r="BJ704" s="573"/>
      <c r="BK704" s="651"/>
      <c r="BL704" s="573"/>
      <c r="BM704" s="651"/>
      <c r="BN704" s="638"/>
      <c r="BO704" s="670"/>
      <c r="BP704" s="675"/>
      <c r="BQ704" s="675"/>
      <c r="BR704" s="675"/>
      <c r="BS704" s="675"/>
      <c r="BT704" s="675"/>
      <c r="BU704" s="676"/>
      <c r="BV704" s="1377">
        <f t="shared" si="42"/>
        <v>0</v>
      </c>
    </row>
    <row r="705" spans="3:74" s="1092" customFormat="1" ht="36" customHeight="1">
      <c r="C705" s="1091"/>
      <c r="D705" s="233"/>
      <c r="E705" s="216"/>
      <c r="F705" s="1331"/>
      <c r="G705" s="217"/>
      <c r="H705" s="218"/>
      <c r="I705" s="736"/>
      <c r="J705" s="737"/>
      <c r="K705" s="1297"/>
      <c r="L705" s="1273"/>
      <c r="M705" s="1276"/>
      <c r="N705" s="832"/>
      <c r="O705" s="871"/>
      <c r="P705" s="872"/>
      <c r="Q705" s="219"/>
      <c r="R705" s="220"/>
      <c r="S705" s="660"/>
      <c r="T705" s="226">
        <v>0</v>
      </c>
      <c r="U705" s="1305">
        <v>0</v>
      </c>
      <c r="V705" s="1375">
        <f t="shared" si="40"/>
        <v>0</v>
      </c>
      <c r="W705" s="220"/>
      <c r="X705" s="684"/>
      <c r="Y705" s="738"/>
      <c r="Z705" s="221"/>
      <c r="AA705" s="221"/>
      <c r="AB705" s="862"/>
      <c r="AC705" s="222"/>
      <c r="AD705" s="1288"/>
      <c r="AE705" s="1300"/>
      <c r="AF705" s="1290"/>
      <c r="AG705" s="1291"/>
      <c r="AH705" s="232"/>
      <c r="AI705" s="224"/>
      <c r="AJ705" s="368"/>
      <c r="AK705" s="225"/>
      <c r="AL705" s="226">
        <v>0</v>
      </c>
      <c r="AM705" s="1326">
        <v>0</v>
      </c>
      <c r="AN705" s="1376">
        <f t="shared" si="41"/>
        <v>0</v>
      </c>
      <c r="AO705" s="733"/>
      <c r="AP705" s="586"/>
      <c r="AQ705" s="1249"/>
      <c r="AR705" s="1427"/>
      <c r="AS705" s="1428"/>
      <c r="AT705" s="1429"/>
      <c r="AU705" s="227"/>
      <c r="AV705" s="1430"/>
      <c r="AW705" s="1431"/>
      <c r="AX705" s="1432"/>
      <c r="AY705" s="235"/>
      <c r="AZ705" s="236"/>
      <c r="BA705" s="230"/>
      <c r="BB705" s="231"/>
      <c r="BC705" s="659"/>
      <c r="BD705" s="230"/>
      <c r="BE705" s="231"/>
      <c r="BF705" s="573"/>
      <c r="BG705" s="651"/>
      <c r="BH705" s="573"/>
      <c r="BI705" s="651"/>
      <c r="BJ705" s="573"/>
      <c r="BK705" s="651"/>
      <c r="BL705" s="573"/>
      <c r="BM705" s="651"/>
      <c r="BN705" s="638"/>
      <c r="BO705" s="670"/>
      <c r="BP705" s="675"/>
      <c r="BQ705" s="675"/>
      <c r="BR705" s="675"/>
      <c r="BS705" s="675"/>
      <c r="BT705" s="675"/>
      <c r="BU705" s="676"/>
      <c r="BV705" s="1377">
        <f t="shared" si="42"/>
        <v>0</v>
      </c>
    </row>
    <row r="706" spans="3:74" s="1092" customFormat="1" ht="36" customHeight="1">
      <c r="C706" s="1091"/>
      <c r="D706" s="233"/>
      <c r="E706" s="216"/>
      <c r="F706" s="1331"/>
      <c r="G706" s="217"/>
      <c r="H706" s="218"/>
      <c r="I706" s="736"/>
      <c r="J706" s="737"/>
      <c r="K706" s="1297"/>
      <c r="L706" s="1273"/>
      <c r="M706" s="1276"/>
      <c r="N706" s="832"/>
      <c r="O706" s="871"/>
      <c r="P706" s="872"/>
      <c r="Q706" s="219"/>
      <c r="R706" s="220"/>
      <c r="S706" s="660"/>
      <c r="T706" s="226">
        <v>0</v>
      </c>
      <c r="U706" s="1305">
        <v>0</v>
      </c>
      <c r="V706" s="1375">
        <f t="shared" si="40"/>
        <v>0</v>
      </c>
      <c r="W706" s="220"/>
      <c r="X706" s="684"/>
      <c r="Y706" s="738"/>
      <c r="Z706" s="221"/>
      <c r="AA706" s="221"/>
      <c r="AB706" s="862"/>
      <c r="AC706" s="222"/>
      <c r="AD706" s="1288"/>
      <c r="AE706" s="1300"/>
      <c r="AF706" s="1290"/>
      <c r="AG706" s="1291"/>
      <c r="AH706" s="232"/>
      <c r="AI706" s="224"/>
      <c r="AJ706" s="368"/>
      <c r="AK706" s="225"/>
      <c r="AL706" s="226">
        <v>0</v>
      </c>
      <c r="AM706" s="1326">
        <v>0</v>
      </c>
      <c r="AN706" s="1376">
        <f t="shared" si="41"/>
        <v>0</v>
      </c>
      <c r="AO706" s="733"/>
      <c r="AP706" s="586"/>
      <c r="AQ706" s="1249"/>
      <c r="AR706" s="1427"/>
      <c r="AS706" s="1428"/>
      <c r="AT706" s="1429"/>
      <c r="AU706" s="227"/>
      <c r="AV706" s="1430"/>
      <c r="AW706" s="1431"/>
      <c r="AX706" s="1432"/>
      <c r="AY706" s="235"/>
      <c r="AZ706" s="236"/>
      <c r="BA706" s="230"/>
      <c r="BB706" s="231"/>
      <c r="BC706" s="659"/>
      <c r="BD706" s="230"/>
      <c r="BE706" s="231"/>
      <c r="BF706" s="573"/>
      <c r="BG706" s="651"/>
      <c r="BH706" s="573"/>
      <c r="BI706" s="651"/>
      <c r="BJ706" s="573"/>
      <c r="BK706" s="651"/>
      <c r="BL706" s="573"/>
      <c r="BM706" s="651"/>
      <c r="BN706" s="638"/>
      <c r="BO706" s="670"/>
      <c r="BP706" s="675"/>
      <c r="BQ706" s="675"/>
      <c r="BR706" s="675"/>
      <c r="BS706" s="675"/>
      <c r="BT706" s="675"/>
      <c r="BU706" s="676"/>
      <c r="BV706" s="1377">
        <f t="shared" si="42"/>
        <v>0</v>
      </c>
    </row>
    <row r="707" spans="3:74" s="1092" customFormat="1" ht="36" customHeight="1">
      <c r="C707" s="1091"/>
      <c r="D707" s="233"/>
      <c r="E707" s="216"/>
      <c r="F707" s="1331"/>
      <c r="G707" s="217"/>
      <c r="H707" s="218"/>
      <c r="I707" s="736"/>
      <c r="J707" s="737"/>
      <c r="K707" s="1297"/>
      <c r="L707" s="1273"/>
      <c r="M707" s="1276"/>
      <c r="N707" s="832"/>
      <c r="O707" s="871"/>
      <c r="P707" s="872"/>
      <c r="Q707" s="219"/>
      <c r="R707" s="220"/>
      <c r="S707" s="660"/>
      <c r="T707" s="226">
        <v>0</v>
      </c>
      <c r="U707" s="1305">
        <v>0</v>
      </c>
      <c r="V707" s="1375">
        <f t="shared" si="40"/>
        <v>0</v>
      </c>
      <c r="W707" s="220"/>
      <c r="X707" s="684"/>
      <c r="Y707" s="738"/>
      <c r="Z707" s="221"/>
      <c r="AA707" s="221"/>
      <c r="AB707" s="862"/>
      <c r="AC707" s="222"/>
      <c r="AD707" s="1288"/>
      <c r="AE707" s="1300"/>
      <c r="AF707" s="1290"/>
      <c r="AG707" s="1291"/>
      <c r="AH707" s="232"/>
      <c r="AI707" s="224"/>
      <c r="AJ707" s="368"/>
      <c r="AK707" s="225"/>
      <c r="AL707" s="226">
        <v>0</v>
      </c>
      <c r="AM707" s="1326">
        <v>0</v>
      </c>
      <c r="AN707" s="1376">
        <f t="shared" si="41"/>
        <v>0</v>
      </c>
      <c r="AO707" s="733"/>
      <c r="AP707" s="586"/>
      <c r="AQ707" s="1249"/>
      <c r="AR707" s="1427"/>
      <c r="AS707" s="1428"/>
      <c r="AT707" s="1429"/>
      <c r="AU707" s="227"/>
      <c r="AV707" s="1430"/>
      <c r="AW707" s="1431"/>
      <c r="AX707" s="1432"/>
      <c r="AY707" s="235"/>
      <c r="AZ707" s="236"/>
      <c r="BA707" s="230"/>
      <c r="BB707" s="231"/>
      <c r="BC707" s="659"/>
      <c r="BD707" s="230"/>
      <c r="BE707" s="231"/>
      <c r="BF707" s="573"/>
      <c r="BG707" s="651"/>
      <c r="BH707" s="573"/>
      <c r="BI707" s="651"/>
      <c r="BJ707" s="573"/>
      <c r="BK707" s="651"/>
      <c r="BL707" s="573"/>
      <c r="BM707" s="651"/>
      <c r="BN707" s="638"/>
      <c r="BO707" s="670"/>
      <c r="BP707" s="675"/>
      <c r="BQ707" s="675"/>
      <c r="BR707" s="675"/>
      <c r="BS707" s="675"/>
      <c r="BT707" s="675"/>
      <c r="BU707" s="676"/>
      <c r="BV707" s="1377">
        <f t="shared" si="42"/>
        <v>0</v>
      </c>
    </row>
    <row r="708" spans="3:74" s="1092" customFormat="1" ht="36" customHeight="1">
      <c r="C708" s="1091"/>
      <c r="D708" s="233"/>
      <c r="E708" s="216"/>
      <c r="F708" s="1331"/>
      <c r="G708" s="217"/>
      <c r="H708" s="218"/>
      <c r="I708" s="736"/>
      <c r="J708" s="737"/>
      <c r="K708" s="1297"/>
      <c r="L708" s="1273"/>
      <c r="M708" s="1276"/>
      <c r="N708" s="832"/>
      <c r="O708" s="871"/>
      <c r="P708" s="872"/>
      <c r="Q708" s="219"/>
      <c r="R708" s="220"/>
      <c r="S708" s="660"/>
      <c r="T708" s="226">
        <v>0</v>
      </c>
      <c r="U708" s="1305">
        <v>0</v>
      </c>
      <c r="V708" s="1375">
        <f t="shared" si="40"/>
        <v>0</v>
      </c>
      <c r="W708" s="220"/>
      <c r="X708" s="684"/>
      <c r="Y708" s="738"/>
      <c r="Z708" s="221"/>
      <c r="AA708" s="221"/>
      <c r="AB708" s="862"/>
      <c r="AC708" s="222"/>
      <c r="AD708" s="1288"/>
      <c r="AE708" s="1300"/>
      <c r="AF708" s="1290"/>
      <c r="AG708" s="1291"/>
      <c r="AH708" s="232"/>
      <c r="AI708" s="224"/>
      <c r="AJ708" s="368"/>
      <c r="AK708" s="225"/>
      <c r="AL708" s="226">
        <v>0</v>
      </c>
      <c r="AM708" s="1326">
        <v>0</v>
      </c>
      <c r="AN708" s="1376">
        <f t="shared" si="41"/>
        <v>0</v>
      </c>
      <c r="AO708" s="733"/>
      <c r="AP708" s="586"/>
      <c r="AQ708" s="1249"/>
      <c r="AR708" s="1427"/>
      <c r="AS708" s="1428"/>
      <c r="AT708" s="1429"/>
      <c r="AU708" s="227"/>
      <c r="AV708" s="1430"/>
      <c r="AW708" s="1431"/>
      <c r="AX708" s="1432"/>
      <c r="AY708" s="235"/>
      <c r="AZ708" s="236"/>
      <c r="BA708" s="230"/>
      <c r="BB708" s="231"/>
      <c r="BC708" s="659"/>
      <c r="BD708" s="230"/>
      <c r="BE708" s="231"/>
      <c r="BF708" s="573"/>
      <c r="BG708" s="651"/>
      <c r="BH708" s="573"/>
      <c r="BI708" s="651"/>
      <c r="BJ708" s="573"/>
      <c r="BK708" s="651"/>
      <c r="BL708" s="573"/>
      <c r="BM708" s="651"/>
      <c r="BN708" s="638"/>
      <c r="BO708" s="670"/>
      <c r="BP708" s="675"/>
      <c r="BQ708" s="675"/>
      <c r="BR708" s="675"/>
      <c r="BS708" s="675"/>
      <c r="BT708" s="675"/>
      <c r="BU708" s="676"/>
      <c r="BV708" s="1377">
        <f t="shared" si="42"/>
        <v>0</v>
      </c>
    </row>
    <row r="709" spans="3:74" s="1092" customFormat="1" ht="36" customHeight="1">
      <c r="C709" s="1091"/>
      <c r="D709" s="233"/>
      <c r="E709" s="216"/>
      <c r="F709" s="1331"/>
      <c r="G709" s="217"/>
      <c r="H709" s="218"/>
      <c r="I709" s="736"/>
      <c r="J709" s="737"/>
      <c r="K709" s="1297"/>
      <c r="L709" s="1273"/>
      <c r="M709" s="1276"/>
      <c r="N709" s="832"/>
      <c r="O709" s="871"/>
      <c r="P709" s="872"/>
      <c r="Q709" s="219"/>
      <c r="R709" s="220"/>
      <c r="S709" s="660"/>
      <c r="T709" s="226">
        <v>0</v>
      </c>
      <c r="U709" s="1305">
        <v>0</v>
      </c>
      <c r="V709" s="1375">
        <f t="shared" si="40"/>
        <v>0</v>
      </c>
      <c r="W709" s="220"/>
      <c r="X709" s="684"/>
      <c r="Y709" s="738"/>
      <c r="Z709" s="221"/>
      <c r="AA709" s="221"/>
      <c r="AB709" s="862"/>
      <c r="AC709" s="222"/>
      <c r="AD709" s="1288"/>
      <c r="AE709" s="1300"/>
      <c r="AF709" s="1290"/>
      <c r="AG709" s="1291"/>
      <c r="AH709" s="232"/>
      <c r="AI709" s="224"/>
      <c r="AJ709" s="368"/>
      <c r="AK709" s="225"/>
      <c r="AL709" s="226">
        <v>0</v>
      </c>
      <c r="AM709" s="1326">
        <v>0</v>
      </c>
      <c r="AN709" s="1376">
        <f t="shared" si="41"/>
        <v>0</v>
      </c>
      <c r="AO709" s="733"/>
      <c r="AP709" s="586"/>
      <c r="AQ709" s="1249"/>
      <c r="AR709" s="1427"/>
      <c r="AS709" s="1428"/>
      <c r="AT709" s="1429"/>
      <c r="AU709" s="227"/>
      <c r="AV709" s="1430"/>
      <c r="AW709" s="1431"/>
      <c r="AX709" s="1432"/>
      <c r="AY709" s="235"/>
      <c r="AZ709" s="236"/>
      <c r="BA709" s="230"/>
      <c r="BB709" s="231"/>
      <c r="BC709" s="659"/>
      <c r="BD709" s="230"/>
      <c r="BE709" s="231"/>
      <c r="BF709" s="573"/>
      <c r="BG709" s="651"/>
      <c r="BH709" s="573"/>
      <c r="BI709" s="651"/>
      <c r="BJ709" s="573"/>
      <c r="BK709" s="651"/>
      <c r="BL709" s="573"/>
      <c r="BM709" s="651"/>
      <c r="BN709" s="638"/>
      <c r="BO709" s="670"/>
      <c r="BP709" s="675"/>
      <c r="BQ709" s="675"/>
      <c r="BR709" s="675"/>
      <c r="BS709" s="675"/>
      <c r="BT709" s="675"/>
      <c r="BU709" s="676"/>
      <c r="BV709" s="1377">
        <f t="shared" si="42"/>
        <v>0</v>
      </c>
    </row>
    <row r="710" spans="3:74" s="1092" customFormat="1" ht="36" customHeight="1">
      <c r="C710" s="1091"/>
      <c r="D710" s="233"/>
      <c r="E710" s="216"/>
      <c r="F710" s="1331"/>
      <c r="G710" s="217"/>
      <c r="H710" s="218"/>
      <c r="I710" s="736"/>
      <c r="J710" s="737"/>
      <c r="K710" s="1297"/>
      <c r="L710" s="1273"/>
      <c r="M710" s="1276"/>
      <c r="N710" s="832"/>
      <c r="O710" s="871"/>
      <c r="P710" s="872"/>
      <c r="Q710" s="219"/>
      <c r="R710" s="220"/>
      <c r="S710" s="660"/>
      <c r="T710" s="226">
        <v>0</v>
      </c>
      <c r="U710" s="1305">
        <v>0</v>
      </c>
      <c r="V710" s="1375">
        <f t="shared" si="40"/>
        <v>0</v>
      </c>
      <c r="W710" s="220"/>
      <c r="X710" s="684"/>
      <c r="Y710" s="738"/>
      <c r="Z710" s="221"/>
      <c r="AA710" s="221"/>
      <c r="AB710" s="862"/>
      <c r="AC710" s="222"/>
      <c r="AD710" s="1288"/>
      <c r="AE710" s="1300"/>
      <c r="AF710" s="1290"/>
      <c r="AG710" s="1291"/>
      <c r="AH710" s="232"/>
      <c r="AI710" s="224"/>
      <c r="AJ710" s="368"/>
      <c r="AK710" s="225"/>
      <c r="AL710" s="226">
        <v>0</v>
      </c>
      <c r="AM710" s="1326">
        <v>0</v>
      </c>
      <c r="AN710" s="1376">
        <f t="shared" si="41"/>
        <v>0</v>
      </c>
      <c r="AO710" s="733"/>
      <c r="AP710" s="586"/>
      <c r="AQ710" s="1249"/>
      <c r="AR710" s="1427"/>
      <c r="AS710" s="1428"/>
      <c r="AT710" s="1429"/>
      <c r="AU710" s="227"/>
      <c r="AV710" s="1430"/>
      <c r="AW710" s="1431"/>
      <c r="AX710" s="1432"/>
      <c r="AY710" s="235"/>
      <c r="AZ710" s="236"/>
      <c r="BA710" s="230"/>
      <c r="BB710" s="231"/>
      <c r="BC710" s="659"/>
      <c r="BD710" s="230"/>
      <c r="BE710" s="231"/>
      <c r="BF710" s="573"/>
      <c r="BG710" s="651"/>
      <c r="BH710" s="573"/>
      <c r="BI710" s="651"/>
      <c r="BJ710" s="573"/>
      <c r="BK710" s="651"/>
      <c r="BL710" s="573"/>
      <c r="BM710" s="651"/>
      <c r="BN710" s="638"/>
      <c r="BO710" s="670"/>
      <c r="BP710" s="675"/>
      <c r="BQ710" s="675"/>
      <c r="BR710" s="675"/>
      <c r="BS710" s="675"/>
      <c r="BT710" s="675"/>
      <c r="BU710" s="676"/>
      <c r="BV710" s="1377">
        <f t="shared" si="42"/>
        <v>0</v>
      </c>
    </row>
    <row r="711" spans="3:74" s="1092" customFormat="1" ht="36" customHeight="1">
      <c r="C711" s="1091"/>
      <c r="D711" s="233"/>
      <c r="E711" s="216"/>
      <c r="F711" s="1331"/>
      <c r="G711" s="217"/>
      <c r="H711" s="218"/>
      <c r="I711" s="736"/>
      <c r="J711" s="737"/>
      <c r="K711" s="1297"/>
      <c r="L711" s="1273"/>
      <c r="M711" s="1276"/>
      <c r="N711" s="832"/>
      <c r="O711" s="871"/>
      <c r="P711" s="872"/>
      <c r="Q711" s="219"/>
      <c r="R711" s="220"/>
      <c r="S711" s="660"/>
      <c r="T711" s="226">
        <v>0</v>
      </c>
      <c r="U711" s="1305">
        <v>0</v>
      </c>
      <c r="V711" s="1375">
        <f t="shared" si="40"/>
        <v>0</v>
      </c>
      <c r="W711" s="220"/>
      <c r="X711" s="684"/>
      <c r="Y711" s="738"/>
      <c r="Z711" s="221"/>
      <c r="AA711" s="221"/>
      <c r="AB711" s="862"/>
      <c r="AC711" s="222"/>
      <c r="AD711" s="1288"/>
      <c r="AE711" s="1300"/>
      <c r="AF711" s="1290"/>
      <c r="AG711" s="1291"/>
      <c r="AH711" s="232"/>
      <c r="AI711" s="224"/>
      <c r="AJ711" s="368"/>
      <c r="AK711" s="225"/>
      <c r="AL711" s="226">
        <v>0</v>
      </c>
      <c r="AM711" s="1326">
        <v>0</v>
      </c>
      <c r="AN711" s="1376">
        <f t="shared" si="41"/>
        <v>0</v>
      </c>
      <c r="AO711" s="733"/>
      <c r="AP711" s="586"/>
      <c r="AQ711" s="1249"/>
      <c r="AR711" s="1427"/>
      <c r="AS711" s="1428"/>
      <c r="AT711" s="1429"/>
      <c r="AU711" s="227"/>
      <c r="AV711" s="1430"/>
      <c r="AW711" s="1431"/>
      <c r="AX711" s="1432"/>
      <c r="AY711" s="235"/>
      <c r="AZ711" s="236"/>
      <c r="BA711" s="230"/>
      <c r="BB711" s="231"/>
      <c r="BC711" s="659"/>
      <c r="BD711" s="230"/>
      <c r="BE711" s="231"/>
      <c r="BF711" s="573"/>
      <c r="BG711" s="651"/>
      <c r="BH711" s="573"/>
      <c r="BI711" s="651"/>
      <c r="BJ711" s="573"/>
      <c r="BK711" s="651"/>
      <c r="BL711" s="573"/>
      <c r="BM711" s="651"/>
      <c r="BN711" s="638"/>
      <c r="BO711" s="670"/>
      <c r="BP711" s="675"/>
      <c r="BQ711" s="675"/>
      <c r="BR711" s="675"/>
      <c r="BS711" s="675"/>
      <c r="BT711" s="675"/>
      <c r="BU711" s="676"/>
      <c r="BV711" s="1377">
        <f t="shared" si="42"/>
        <v>0</v>
      </c>
    </row>
    <row r="712" spans="3:74" s="1092" customFormat="1" ht="36" customHeight="1">
      <c r="C712" s="1091"/>
      <c r="D712" s="233"/>
      <c r="E712" s="216"/>
      <c r="F712" s="1331"/>
      <c r="G712" s="217"/>
      <c r="H712" s="218"/>
      <c r="I712" s="736"/>
      <c r="J712" s="737"/>
      <c r="K712" s="1297"/>
      <c r="L712" s="1273"/>
      <c r="M712" s="1276"/>
      <c r="N712" s="832"/>
      <c r="O712" s="871"/>
      <c r="P712" s="872"/>
      <c r="Q712" s="219"/>
      <c r="R712" s="220"/>
      <c r="S712" s="660"/>
      <c r="T712" s="226">
        <v>0</v>
      </c>
      <c r="U712" s="1305">
        <v>0</v>
      </c>
      <c r="V712" s="1375">
        <f t="shared" si="40"/>
        <v>0</v>
      </c>
      <c r="W712" s="220"/>
      <c r="X712" s="684"/>
      <c r="Y712" s="738"/>
      <c r="Z712" s="221"/>
      <c r="AA712" s="221"/>
      <c r="AB712" s="862"/>
      <c r="AC712" s="222"/>
      <c r="AD712" s="1288"/>
      <c r="AE712" s="1300"/>
      <c r="AF712" s="1290"/>
      <c r="AG712" s="1291"/>
      <c r="AH712" s="232"/>
      <c r="AI712" s="224"/>
      <c r="AJ712" s="368"/>
      <c r="AK712" s="225"/>
      <c r="AL712" s="226">
        <v>0</v>
      </c>
      <c r="AM712" s="1326">
        <v>0</v>
      </c>
      <c r="AN712" s="1376">
        <f t="shared" si="41"/>
        <v>0</v>
      </c>
      <c r="AO712" s="733"/>
      <c r="AP712" s="586"/>
      <c r="AQ712" s="1249"/>
      <c r="AR712" s="1427"/>
      <c r="AS712" s="1428"/>
      <c r="AT712" s="1429"/>
      <c r="AU712" s="227"/>
      <c r="AV712" s="1430"/>
      <c r="AW712" s="1431"/>
      <c r="AX712" s="1432"/>
      <c r="AY712" s="235"/>
      <c r="AZ712" s="236"/>
      <c r="BA712" s="230"/>
      <c r="BB712" s="231"/>
      <c r="BC712" s="659"/>
      <c r="BD712" s="230"/>
      <c r="BE712" s="231"/>
      <c r="BF712" s="573"/>
      <c r="BG712" s="651"/>
      <c r="BH712" s="573"/>
      <c r="BI712" s="651"/>
      <c r="BJ712" s="573"/>
      <c r="BK712" s="651"/>
      <c r="BL712" s="573"/>
      <c r="BM712" s="651"/>
      <c r="BN712" s="638"/>
      <c r="BO712" s="670"/>
      <c r="BP712" s="675"/>
      <c r="BQ712" s="675"/>
      <c r="BR712" s="675"/>
      <c r="BS712" s="675"/>
      <c r="BT712" s="675"/>
      <c r="BU712" s="676"/>
      <c r="BV712" s="1377">
        <f t="shared" si="42"/>
        <v>0</v>
      </c>
    </row>
    <row r="713" spans="3:74" s="1092" customFormat="1" ht="36" customHeight="1">
      <c r="C713" s="1091"/>
      <c r="D713" s="233"/>
      <c r="E713" s="216"/>
      <c r="F713" s="1331"/>
      <c r="G713" s="217"/>
      <c r="H713" s="218"/>
      <c r="I713" s="736"/>
      <c r="J713" s="737"/>
      <c r="K713" s="1297"/>
      <c r="L713" s="1273"/>
      <c r="M713" s="1276"/>
      <c r="N713" s="832"/>
      <c r="O713" s="871"/>
      <c r="P713" s="872"/>
      <c r="Q713" s="219"/>
      <c r="R713" s="220"/>
      <c r="S713" s="660"/>
      <c r="T713" s="226">
        <v>0</v>
      </c>
      <c r="U713" s="1305">
        <v>0</v>
      </c>
      <c r="V713" s="1375">
        <f t="shared" si="40"/>
        <v>0</v>
      </c>
      <c r="W713" s="220"/>
      <c r="X713" s="684"/>
      <c r="Y713" s="738"/>
      <c r="Z713" s="221"/>
      <c r="AA713" s="221"/>
      <c r="AB713" s="862"/>
      <c r="AC713" s="222"/>
      <c r="AD713" s="1288"/>
      <c r="AE713" s="1300"/>
      <c r="AF713" s="1290"/>
      <c r="AG713" s="1291"/>
      <c r="AH713" s="232"/>
      <c r="AI713" s="224"/>
      <c r="AJ713" s="368"/>
      <c r="AK713" s="225"/>
      <c r="AL713" s="226">
        <v>0</v>
      </c>
      <c r="AM713" s="1326">
        <v>0</v>
      </c>
      <c r="AN713" s="1376">
        <f t="shared" si="41"/>
        <v>0</v>
      </c>
      <c r="AO713" s="733"/>
      <c r="AP713" s="586"/>
      <c r="AQ713" s="1249"/>
      <c r="AR713" s="1427"/>
      <c r="AS713" s="1428"/>
      <c r="AT713" s="1429"/>
      <c r="AU713" s="227"/>
      <c r="AV713" s="1430"/>
      <c r="AW713" s="1431"/>
      <c r="AX713" s="1432"/>
      <c r="AY713" s="235"/>
      <c r="AZ713" s="236"/>
      <c r="BA713" s="230"/>
      <c r="BB713" s="231"/>
      <c r="BC713" s="659"/>
      <c r="BD713" s="230"/>
      <c r="BE713" s="231"/>
      <c r="BF713" s="573"/>
      <c r="BG713" s="651"/>
      <c r="BH713" s="573"/>
      <c r="BI713" s="651"/>
      <c r="BJ713" s="573"/>
      <c r="BK713" s="651"/>
      <c r="BL713" s="573"/>
      <c r="BM713" s="651"/>
      <c r="BN713" s="638"/>
      <c r="BO713" s="670"/>
      <c r="BP713" s="675"/>
      <c r="BQ713" s="675"/>
      <c r="BR713" s="675"/>
      <c r="BS713" s="675"/>
      <c r="BT713" s="675"/>
      <c r="BU713" s="676"/>
      <c r="BV713" s="1377">
        <f t="shared" si="42"/>
        <v>0</v>
      </c>
    </row>
    <row r="714" spans="3:74" s="1092" customFormat="1" ht="36" customHeight="1">
      <c r="C714" s="1091"/>
      <c r="D714" s="233"/>
      <c r="E714" s="216"/>
      <c r="F714" s="1331"/>
      <c r="G714" s="217"/>
      <c r="H714" s="218"/>
      <c r="I714" s="736"/>
      <c r="J714" s="737"/>
      <c r="K714" s="1297"/>
      <c r="L714" s="1273"/>
      <c r="M714" s="1276"/>
      <c r="N714" s="832"/>
      <c r="O714" s="871"/>
      <c r="P714" s="872"/>
      <c r="Q714" s="219"/>
      <c r="R714" s="220"/>
      <c r="S714" s="660"/>
      <c r="T714" s="226">
        <v>0</v>
      </c>
      <c r="U714" s="1305">
        <v>0</v>
      </c>
      <c r="V714" s="1375">
        <f t="shared" si="40"/>
        <v>0</v>
      </c>
      <c r="W714" s="220"/>
      <c r="X714" s="684"/>
      <c r="Y714" s="738"/>
      <c r="Z714" s="221"/>
      <c r="AA714" s="221"/>
      <c r="AB714" s="862"/>
      <c r="AC714" s="222"/>
      <c r="AD714" s="1288"/>
      <c r="AE714" s="1300"/>
      <c r="AF714" s="1290"/>
      <c r="AG714" s="1291"/>
      <c r="AH714" s="232"/>
      <c r="AI714" s="224"/>
      <c r="AJ714" s="368"/>
      <c r="AK714" s="225"/>
      <c r="AL714" s="226">
        <v>0</v>
      </c>
      <c r="AM714" s="1326">
        <v>0</v>
      </c>
      <c r="AN714" s="1376">
        <f t="shared" si="41"/>
        <v>0</v>
      </c>
      <c r="AO714" s="733"/>
      <c r="AP714" s="586"/>
      <c r="AQ714" s="1249"/>
      <c r="AR714" s="1427"/>
      <c r="AS714" s="1428"/>
      <c r="AT714" s="1429"/>
      <c r="AU714" s="227"/>
      <c r="AV714" s="1430"/>
      <c r="AW714" s="1431"/>
      <c r="AX714" s="1432"/>
      <c r="AY714" s="235"/>
      <c r="AZ714" s="236"/>
      <c r="BA714" s="230"/>
      <c r="BB714" s="231"/>
      <c r="BC714" s="659"/>
      <c r="BD714" s="230"/>
      <c r="BE714" s="231"/>
      <c r="BF714" s="573"/>
      <c r="BG714" s="651"/>
      <c r="BH714" s="573"/>
      <c r="BI714" s="651"/>
      <c r="BJ714" s="573"/>
      <c r="BK714" s="651"/>
      <c r="BL714" s="573"/>
      <c r="BM714" s="651"/>
      <c r="BN714" s="638"/>
      <c r="BO714" s="670"/>
      <c r="BP714" s="675"/>
      <c r="BQ714" s="675"/>
      <c r="BR714" s="675"/>
      <c r="BS714" s="675"/>
      <c r="BT714" s="675"/>
      <c r="BU714" s="676"/>
      <c r="BV714" s="1377">
        <f t="shared" si="42"/>
        <v>0</v>
      </c>
    </row>
    <row r="715" spans="3:74" s="1092" customFormat="1" ht="36" customHeight="1">
      <c r="C715" s="1091"/>
      <c r="D715" s="233"/>
      <c r="E715" s="216"/>
      <c r="F715" s="1331"/>
      <c r="G715" s="217"/>
      <c r="H715" s="218"/>
      <c r="I715" s="736"/>
      <c r="J715" s="737"/>
      <c r="K715" s="1297"/>
      <c r="L715" s="1273"/>
      <c r="M715" s="1276"/>
      <c r="N715" s="832"/>
      <c r="O715" s="871"/>
      <c r="P715" s="872"/>
      <c r="Q715" s="219"/>
      <c r="R715" s="220"/>
      <c r="S715" s="660"/>
      <c r="T715" s="226">
        <v>0</v>
      </c>
      <c r="U715" s="1305">
        <v>0</v>
      </c>
      <c r="V715" s="1375">
        <f t="shared" si="40"/>
        <v>0</v>
      </c>
      <c r="W715" s="220"/>
      <c r="X715" s="684"/>
      <c r="Y715" s="738"/>
      <c r="Z715" s="221"/>
      <c r="AA715" s="221"/>
      <c r="AB715" s="862"/>
      <c r="AC715" s="222"/>
      <c r="AD715" s="1288"/>
      <c r="AE715" s="1300"/>
      <c r="AF715" s="1290"/>
      <c r="AG715" s="1291"/>
      <c r="AH715" s="232"/>
      <c r="AI715" s="224"/>
      <c r="AJ715" s="368"/>
      <c r="AK715" s="225"/>
      <c r="AL715" s="226">
        <v>0</v>
      </c>
      <c r="AM715" s="1326">
        <v>0</v>
      </c>
      <c r="AN715" s="1376">
        <f t="shared" si="41"/>
        <v>0</v>
      </c>
      <c r="AO715" s="733"/>
      <c r="AP715" s="586"/>
      <c r="AQ715" s="1249"/>
      <c r="AR715" s="1427"/>
      <c r="AS715" s="1428"/>
      <c r="AT715" s="1429"/>
      <c r="AU715" s="227"/>
      <c r="AV715" s="1430"/>
      <c r="AW715" s="1431"/>
      <c r="AX715" s="1432"/>
      <c r="AY715" s="235"/>
      <c r="AZ715" s="236"/>
      <c r="BA715" s="230"/>
      <c r="BB715" s="231"/>
      <c r="BC715" s="659"/>
      <c r="BD715" s="230"/>
      <c r="BE715" s="231"/>
      <c r="BF715" s="573"/>
      <c r="BG715" s="651"/>
      <c r="BH715" s="573"/>
      <c r="BI715" s="651"/>
      <c r="BJ715" s="573"/>
      <c r="BK715" s="651"/>
      <c r="BL715" s="573"/>
      <c r="BM715" s="651"/>
      <c r="BN715" s="638"/>
      <c r="BO715" s="670"/>
      <c r="BP715" s="675"/>
      <c r="BQ715" s="675"/>
      <c r="BR715" s="675"/>
      <c r="BS715" s="675"/>
      <c r="BT715" s="675"/>
      <c r="BU715" s="676"/>
      <c r="BV715" s="1377">
        <f t="shared" si="42"/>
        <v>0</v>
      </c>
    </row>
    <row r="716" spans="3:74" s="1092" customFormat="1" ht="36" customHeight="1">
      <c r="C716" s="1091"/>
      <c r="D716" s="233"/>
      <c r="E716" s="216"/>
      <c r="F716" s="1331"/>
      <c r="G716" s="217"/>
      <c r="H716" s="218"/>
      <c r="I716" s="736"/>
      <c r="J716" s="737"/>
      <c r="K716" s="1297"/>
      <c r="L716" s="1273"/>
      <c r="M716" s="1276"/>
      <c r="N716" s="832"/>
      <c r="O716" s="871"/>
      <c r="P716" s="872"/>
      <c r="Q716" s="219"/>
      <c r="R716" s="220"/>
      <c r="S716" s="660"/>
      <c r="T716" s="226">
        <v>0</v>
      </c>
      <c r="U716" s="1305">
        <v>0</v>
      </c>
      <c r="V716" s="1375">
        <f t="shared" si="40"/>
        <v>0</v>
      </c>
      <c r="W716" s="220"/>
      <c r="X716" s="684"/>
      <c r="Y716" s="738"/>
      <c r="Z716" s="221"/>
      <c r="AA716" s="221"/>
      <c r="AB716" s="862"/>
      <c r="AC716" s="222"/>
      <c r="AD716" s="1288"/>
      <c r="AE716" s="1300"/>
      <c r="AF716" s="1290"/>
      <c r="AG716" s="1291"/>
      <c r="AH716" s="232"/>
      <c r="AI716" s="224"/>
      <c r="AJ716" s="368"/>
      <c r="AK716" s="225"/>
      <c r="AL716" s="226">
        <v>0</v>
      </c>
      <c r="AM716" s="1326">
        <v>0</v>
      </c>
      <c r="AN716" s="1376">
        <f t="shared" si="41"/>
        <v>0</v>
      </c>
      <c r="AO716" s="733"/>
      <c r="AP716" s="586"/>
      <c r="AQ716" s="1249"/>
      <c r="AR716" s="1427"/>
      <c r="AS716" s="1428"/>
      <c r="AT716" s="1429"/>
      <c r="AU716" s="227"/>
      <c r="AV716" s="1430"/>
      <c r="AW716" s="1431"/>
      <c r="AX716" s="1432"/>
      <c r="AY716" s="235"/>
      <c r="AZ716" s="236"/>
      <c r="BA716" s="230"/>
      <c r="BB716" s="231"/>
      <c r="BC716" s="659"/>
      <c r="BD716" s="230"/>
      <c r="BE716" s="231"/>
      <c r="BF716" s="573"/>
      <c r="BG716" s="651"/>
      <c r="BH716" s="573"/>
      <c r="BI716" s="651"/>
      <c r="BJ716" s="573"/>
      <c r="BK716" s="651"/>
      <c r="BL716" s="573"/>
      <c r="BM716" s="651"/>
      <c r="BN716" s="638"/>
      <c r="BO716" s="670"/>
      <c r="BP716" s="675"/>
      <c r="BQ716" s="675"/>
      <c r="BR716" s="675"/>
      <c r="BS716" s="675"/>
      <c r="BT716" s="675"/>
      <c r="BU716" s="676"/>
      <c r="BV716" s="1377">
        <f t="shared" si="42"/>
        <v>0</v>
      </c>
    </row>
    <row r="717" spans="3:74" s="1092" customFormat="1" ht="36" customHeight="1">
      <c r="C717" s="1091"/>
      <c r="D717" s="233"/>
      <c r="E717" s="216"/>
      <c r="F717" s="1331"/>
      <c r="G717" s="217"/>
      <c r="H717" s="218"/>
      <c r="I717" s="736"/>
      <c r="J717" s="737"/>
      <c r="K717" s="1297"/>
      <c r="L717" s="1273"/>
      <c r="M717" s="1276"/>
      <c r="N717" s="832"/>
      <c r="O717" s="871"/>
      <c r="P717" s="872"/>
      <c r="Q717" s="219"/>
      <c r="R717" s="220"/>
      <c r="S717" s="660"/>
      <c r="T717" s="226">
        <v>0</v>
      </c>
      <c r="U717" s="1305">
        <v>0</v>
      </c>
      <c r="V717" s="1375">
        <f t="shared" si="40"/>
        <v>0</v>
      </c>
      <c r="W717" s="220"/>
      <c r="X717" s="684"/>
      <c r="Y717" s="738"/>
      <c r="Z717" s="221"/>
      <c r="AA717" s="221"/>
      <c r="AB717" s="862"/>
      <c r="AC717" s="222"/>
      <c r="AD717" s="1288"/>
      <c r="AE717" s="1300"/>
      <c r="AF717" s="1290"/>
      <c r="AG717" s="1291"/>
      <c r="AH717" s="232"/>
      <c r="AI717" s="224"/>
      <c r="AJ717" s="368"/>
      <c r="AK717" s="225"/>
      <c r="AL717" s="226">
        <v>0</v>
      </c>
      <c r="AM717" s="1326">
        <v>0</v>
      </c>
      <c r="AN717" s="1376">
        <f t="shared" si="41"/>
        <v>0</v>
      </c>
      <c r="AO717" s="733"/>
      <c r="AP717" s="586"/>
      <c r="AQ717" s="1249"/>
      <c r="AR717" s="1427"/>
      <c r="AS717" s="1428"/>
      <c r="AT717" s="1429"/>
      <c r="AU717" s="227"/>
      <c r="AV717" s="1430"/>
      <c r="AW717" s="1431"/>
      <c r="AX717" s="1432"/>
      <c r="AY717" s="235"/>
      <c r="AZ717" s="236"/>
      <c r="BA717" s="230"/>
      <c r="BB717" s="231"/>
      <c r="BC717" s="659"/>
      <c r="BD717" s="230"/>
      <c r="BE717" s="231"/>
      <c r="BF717" s="573"/>
      <c r="BG717" s="651"/>
      <c r="BH717" s="573"/>
      <c r="BI717" s="651"/>
      <c r="BJ717" s="573"/>
      <c r="BK717" s="651"/>
      <c r="BL717" s="573"/>
      <c r="BM717" s="651"/>
      <c r="BN717" s="638"/>
      <c r="BO717" s="670"/>
      <c r="BP717" s="675"/>
      <c r="BQ717" s="675"/>
      <c r="BR717" s="675"/>
      <c r="BS717" s="675"/>
      <c r="BT717" s="675"/>
      <c r="BU717" s="676"/>
      <c r="BV717" s="1377">
        <f t="shared" si="42"/>
        <v>0</v>
      </c>
    </row>
    <row r="718" spans="3:74" s="1092" customFormat="1" ht="36" customHeight="1">
      <c r="C718" s="1091"/>
      <c r="D718" s="233"/>
      <c r="E718" s="216"/>
      <c r="F718" s="1331"/>
      <c r="G718" s="217"/>
      <c r="H718" s="218"/>
      <c r="I718" s="736"/>
      <c r="J718" s="737"/>
      <c r="K718" s="1297"/>
      <c r="L718" s="1273"/>
      <c r="M718" s="1276"/>
      <c r="N718" s="832"/>
      <c r="O718" s="871"/>
      <c r="P718" s="872"/>
      <c r="Q718" s="219"/>
      <c r="R718" s="220"/>
      <c r="S718" s="660"/>
      <c r="T718" s="226">
        <v>0</v>
      </c>
      <c r="U718" s="1305">
        <v>0</v>
      </c>
      <c r="V718" s="1375">
        <f t="shared" si="40"/>
        <v>0</v>
      </c>
      <c r="W718" s="220"/>
      <c r="X718" s="684"/>
      <c r="Y718" s="738"/>
      <c r="Z718" s="221"/>
      <c r="AA718" s="221"/>
      <c r="AB718" s="862"/>
      <c r="AC718" s="222"/>
      <c r="AD718" s="1288"/>
      <c r="AE718" s="1300"/>
      <c r="AF718" s="1290"/>
      <c r="AG718" s="1291"/>
      <c r="AH718" s="232"/>
      <c r="AI718" s="224"/>
      <c r="AJ718" s="368"/>
      <c r="AK718" s="225"/>
      <c r="AL718" s="226">
        <v>0</v>
      </c>
      <c r="AM718" s="1326">
        <v>0</v>
      </c>
      <c r="AN718" s="1376">
        <f t="shared" si="41"/>
        <v>0</v>
      </c>
      <c r="AO718" s="733"/>
      <c r="AP718" s="586"/>
      <c r="AQ718" s="1249"/>
      <c r="AR718" s="1427"/>
      <c r="AS718" s="1428"/>
      <c r="AT718" s="1429"/>
      <c r="AU718" s="227"/>
      <c r="AV718" s="1430"/>
      <c r="AW718" s="1431"/>
      <c r="AX718" s="1432"/>
      <c r="AY718" s="235"/>
      <c r="AZ718" s="236"/>
      <c r="BA718" s="230"/>
      <c r="BB718" s="231"/>
      <c r="BC718" s="659"/>
      <c r="BD718" s="230"/>
      <c r="BE718" s="231"/>
      <c r="BF718" s="573"/>
      <c r="BG718" s="651"/>
      <c r="BH718" s="573"/>
      <c r="BI718" s="651"/>
      <c r="BJ718" s="573"/>
      <c r="BK718" s="651"/>
      <c r="BL718" s="573"/>
      <c r="BM718" s="651"/>
      <c r="BN718" s="638"/>
      <c r="BO718" s="670"/>
      <c r="BP718" s="675"/>
      <c r="BQ718" s="675"/>
      <c r="BR718" s="675"/>
      <c r="BS718" s="675"/>
      <c r="BT718" s="675"/>
      <c r="BU718" s="676"/>
      <c r="BV718" s="1377">
        <f t="shared" si="42"/>
        <v>0</v>
      </c>
    </row>
    <row r="719" spans="3:74" s="1092" customFormat="1" ht="36" customHeight="1">
      <c r="C719" s="1091"/>
      <c r="D719" s="233"/>
      <c r="E719" s="216"/>
      <c r="F719" s="1331"/>
      <c r="G719" s="217"/>
      <c r="H719" s="218"/>
      <c r="I719" s="736"/>
      <c r="J719" s="737"/>
      <c r="K719" s="1297"/>
      <c r="L719" s="1273"/>
      <c r="M719" s="1276"/>
      <c r="N719" s="832"/>
      <c r="O719" s="871"/>
      <c r="P719" s="872"/>
      <c r="Q719" s="219"/>
      <c r="R719" s="220"/>
      <c r="S719" s="660"/>
      <c r="T719" s="226">
        <v>0</v>
      </c>
      <c r="U719" s="1305">
        <v>0</v>
      </c>
      <c r="V719" s="1375">
        <f t="shared" si="40"/>
        <v>0</v>
      </c>
      <c r="W719" s="220"/>
      <c r="X719" s="684"/>
      <c r="Y719" s="738"/>
      <c r="Z719" s="221"/>
      <c r="AA719" s="221"/>
      <c r="AB719" s="862"/>
      <c r="AC719" s="222"/>
      <c r="AD719" s="1288"/>
      <c r="AE719" s="1300"/>
      <c r="AF719" s="1290"/>
      <c r="AG719" s="1291"/>
      <c r="AH719" s="232"/>
      <c r="AI719" s="224"/>
      <c r="AJ719" s="368"/>
      <c r="AK719" s="225"/>
      <c r="AL719" s="226">
        <v>0</v>
      </c>
      <c r="AM719" s="1326">
        <v>0</v>
      </c>
      <c r="AN719" s="1376">
        <f t="shared" si="41"/>
        <v>0</v>
      </c>
      <c r="AO719" s="733"/>
      <c r="AP719" s="586"/>
      <c r="AQ719" s="1249"/>
      <c r="AR719" s="1427"/>
      <c r="AS719" s="1428"/>
      <c r="AT719" s="1429"/>
      <c r="AU719" s="227"/>
      <c r="AV719" s="1430"/>
      <c r="AW719" s="1431"/>
      <c r="AX719" s="1432"/>
      <c r="AY719" s="235"/>
      <c r="AZ719" s="236"/>
      <c r="BA719" s="230"/>
      <c r="BB719" s="231"/>
      <c r="BC719" s="659"/>
      <c r="BD719" s="230"/>
      <c r="BE719" s="231"/>
      <c r="BF719" s="573"/>
      <c r="BG719" s="651"/>
      <c r="BH719" s="573"/>
      <c r="BI719" s="651"/>
      <c r="BJ719" s="573"/>
      <c r="BK719" s="651"/>
      <c r="BL719" s="573"/>
      <c r="BM719" s="651"/>
      <c r="BN719" s="638"/>
      <c r="BO719" s="670"/>
      <c r="BP719" s="675"/>
      <c r="BQ719" s="675"/>
      <c r="BR719" s="675"/>
      <c r="BS719" s="675"/>
      <c r="BT719" s="675"/>
      <c r="BU719" s="676"/>
      <c r="BV719" s="1377">
        <f t="shared" si="42"/>
        <v>0</v>
      </c>
    </row>
    <row r="720" spans="3:74" s="1092" customFormat="1" ht="36" customHeight="1">
      <c r="C720" s="1091"/>
      <c r="D720" s="233"/>
      <c r="E720" s="216"/>
      <c r="F720" s="1331"/>
      <c r="G720" s="217"/>
      <c r="H720" s="218"/>
      <c r="I720" s="736"/>
      <c r="J720" s="737"/>
      <c r="K720" s="1297"/>
      <c r="L720" s="1273"/>
      <c r="M720" s="1276"/>
      <c r="N720" s="832"/>
      <c r="O720" s="871"/>
      <c r="P720" s="872"/>
      <c r="Q720" s="219"/>
      <c r="R720" s="220"/>
      <c r="S720" s="660"/>
      <c r="T720" s="226">
        <v>0</v>
      </c>
      <c r="U720" s="1305">
        <v>0</v>
      </c>
      <c r="V720" s="1375">
        <f t="shared" si="40"/>
        <v>0</v>
      </c>
      <c r="W720" s="220"/>
      <c r="X720" s="684"/>
      <c r="Y720" s="738"/>
      <c r="Z720" s="221"/>
      <c r="AA720" s="221"/>
      <c r="AB720" s="862"/>
      <c r="AC720" s="222"/>
      <c r="AD720" s="1288"/>
      <c r="AE720" s="1300"/>
      <c r="AF720" s="1290"/>
      <c r="AG720" s="1291"/>
      <c r="AH720" s="232"/>
      <c r="AI720" s="224"/>
      <c r="AJ720" s="368"/>
      <c r="AK720" s="225"/>
      <c r="AL720" s="226">
        <v>0</v>
      </c>
      <c r="AM720" s="1326">
        <v>0</v>
      </c>
      <c r="AN720" s="1376">
        <f t="shared" si="41"/>
        <v>0</v>
      </c>
      <c r="AO720" s="733"/>
      <c r="AP720" s="586"/>
      <c r="AQ720" s="1249"/>
      <c r="AR720" s="1427"/>
      <c r="AS720" s="1428"/>
      <c r="AT720" s="1429"/>
      <c r="AU720" s="227"/>
      <c r="AV720" s="1430"/>
      <c r="AW720" s="1431"/>
      <c r="AX720" s="1432"/>
      <c r="AY720" s="235"/>
      <c r="AZ720" s="236"/>
      <c r="BA720" s="230"/>
      <c r="BB720" s="231"/>
      <c r="BC720" s="659"/>
      <c r="BD720" s="230"/>
      <c r="BE720" s="231"/>
      <c r="BF720" s="573"/>
      <c r="BG720" s="651"/>
      <c r="BH720" s="573"/>
      <c r="BI720" s="651"/>
      <c r="BJ720" s="573"/>
      <c r="BK720" s="651"/>
      <c r="BL720" s="573"/>
      <c r="BM720" s="651"/>
      <c r="BN720" s="638"/>
      <c r="BO720" s="670"/>
      <c r="BP720" s="675"/>
      <c r="BQ720" s="675"/>
      <c r="BR720" s="675"/>
      <c r="BS720" s="675"/>
      <c r="BT720" s="675"/>
      <c r="BU720" s="676"/>
      <c r="BV720" s="1377">
        <f t="shared" si="42"/>
        <v>0</v>
      </c>
    </row>
    <row r="721" spans="3:74" s="1092" customFormat="1" ht="36" customHeight="1">
      <c r="C721" s="1091"/>
      <c r="D721" s="233"/>
      <c r="E721" s="216"/>
      <c r="F721" s="1331"/>
      <c r="G721" s="217"/>
      <c r="H721" s="218"/>
      <c r="I721" s="736"/>
      <c r="J721" s="737"/>
      <c r="K721" s="1297"/>
      <c r="L721" s="1273"/>
      <c r="M721" s="1276"/>
      <c r="N721" s="832"/>
      <c r="O721" s="871"/>
      <c r="P721" s="872"/>
      <c r="Q721" s="219"/>
      <c r="R721" s="220"/>
      <c r="S721" s="660"/>
      <c r="T721" s="226">
        <v>0</v>
      </c>
      <c r="U721" s="1305">
        <v>0</v>
      </c>
      <c r="V721" s="1375">
        <f t="shared" si="40"/>
        <v>0</v>
      </c>
      <c r="W721" s="220"/>
      <c r="X721" s="684"/>
      <c r="Y721" s="738"/>
      <c r="Z721" s="221"/>
      <c r="AA721" s="221"/>
      <c r="AB721" s="862"/>
      <c r="AC721" s="222"/>
      <c r="AD721" s="1288"/>
      <c r="AE721" s="1300"/>
      <c r="AF721" s="1290"/>
      <c r="AG721" s="1291"/>
      <c r="AH721" s="232"/>
      <c r="AI721" s="224"/>
      <c r="AJ721" s="368"/>
      <c r="AK721" s="225"/>
      <c r="AL721" s="226">
        <v>0</v>
      </c>
      <c r="AM721" s="1326">
        <v>0</v>
      </c>
      <c r="AN721" s="1376">
        <f t="shared" si="41"/>
        <v>0</v>
      </c>
      <c r="AO721" s="733"/>
      <c r="AP721" s="586"/>
      <c r="AQ721" s="1249"/>
      <c r="AR721" s="1427"/>
      <c r="AS721" s="1428"/>
      <c r="AT721" s="1429"/>
      <c r="AU721" s="227"/>
      <c r="AV721" s="1430"/>
      <c r="AW721" s="1431"/>
      <c r="AX721" s="1432"/>
      <c r="AY721" s="235"/>
      <c r="AZ721" s="236"/>
      <c r="BA721" s="230"/>
      <c r="BB721" s="231"/>
      <c r="BC721" s="659"/>
      <c r="BD721" s="230"/>
      <c r="BE721" s="231"/>
      <c r="BF721" s="573"/>
      <c r="BG721" s="651"/>
      <c r="BH721" s="573"/>
      <c r="BI721" s="651"/>
      <c r="BJ721" s="573"/>
      <c r="BK721" s="651"/>
      <c r="BL721" s="573"/>
      <c r="BM721" s="651"/>
      <c r="BN721" s="638"/>
      <c r="BO721" s="670"/>
      <c r="BP721" s="675"/>
      <c r="BQ721" s="675"/>
      <c r="BR721" s="675"/>
      <c r="BS721" s="675"/>
      <c r="BT721" s="675"/>
      <c r="BU721" s="676"/>
      <c r="BV721" s="1377">
        <f t="shared" si="42"/>
        <v>0</v>
      </c>
    </row>
    <row r="722" spans="3:74" s="1092" customFormat="1" ht="36" customHeight="1">
      <c r="C722" s="1091"/>
      <c r="D722" s="233"/>
      <c r="E722" s="216"/>
      <c r="F722" s="1331"/>
      <c r="G722" s="217"/>
      <c r="H722" s="218"/>
      <c r="I722" s="736"/>
      <c r="J722" s="737"/>
      <c r="K722" s="1297"/>
      <c r="L722" s="1273"/>
      <c r="M722" s="1276"/>
      <c r="N722" s="832"/>
      <c r="O722" s="871"/>
      <c r="P722" s="872"/>
      <c r="Q722" s="219"/>
      <c r="R722" s="220"/>
      <c r="S722" s="660"/>
      <c r="T722" s="226">
        <v>0</v>
      </c>
      <c r="U722" s="1305">
        <v>0</v>
      </c>
      <c r="V722" s="1375">
        <f t="shared" si="40"/>
        <v>0</v>
      </c>
      <c r="W722" s="220"/>
      <c r="X722" s="684"/>
      <c r="Y722" s="738"/>
      <c r="Z722" s="221"/>
      <c r="AA722" s="221"/>
      <c r="AB722" s="862"/>
      <c r="AC722" s="222"/>
      <c r="AD722" s="1288"/>
      <c r="AE722" s="1300"/>
      <c r="AF722" s="1290"/>
      <c r="AG722" s="1291"/>
      <c r="AH722" s="232"/>
      <c r="AI722" s="224"/>
      <c r="AJ722" s="368"/>
      <c r="AK722" s="225"/>
      <c r="AL722" s="226">
        <v>0</v>
      </c>
      <c r="AM722" s="1326">
        <v>0</v>
      </c>
      <c r="AN722" s="1376">
        <f t="shared" si="41"/>
        <v>0</v>
      </c>
      <c r="AO722" s="733"/>
      <c r="AP722" s="586"/>
      <c r="AQ722" s="1249"/>
      <c r="AR722" s="1427"/>
      <c r="AS722" s="1428"/>
      <c r="AT722" s="1429"/>
      <c r="AU722" s="227"/>
      <c r="AV722" s="1430"/>
      <c r="AW722" s="1431"/>
      <c r="AX722" s="1432"/>
      <c r="AY722" s="235"/>
      <c r="AZ722" s="236"/>
      <c r="BA722" s="230"/>
      <c r="BB722" s="231"/>
      <c r="BC722" s="659"/>
      <c r="BD722" s="230"/>
      <c r="BE722" s="231"/>
      <c r="BF722" s="573"/>
      <c r="BG722" s="651"/>
      <c r="BH722" s="573"/>
      <c r="BI722" s="651"/>
      <c r="BJ722" s="573"/>
      <c r="BK722" s="651"/>
      <c r="BL722" s="573"/>
      <c r="BM722" s="651"/>
      <c r="BN722" s="638"/>
      <c r="BO722" s="670"/>
      <c r="BP722" s="675"/>
      <c r="BQ722" s="675"/>
      <c r="BR722" s="675"/>
      <c r="BS722" s="675"/>
      <c r="BT722" s="675"/>
      <c r="BU722" s="676"/>
      <c r="BV722" s="1377">
        <f t="shared" si="42"/>
        <v>0</v>
      </c>
    </row>
    <row r="723" spans="3:74" s="1092" customFormat="1" ht="36" customHeight="1">
      <c r="C723" s="1091"/>
      <c r="D723" s="233"/>
      <c r="E723" s="216"/>
      <c r="F723" s="1331"/>
      <c r="G723" s="217"/>
      <c r="H723" s="218"/>
      <c r="I723" s="736"/>
      <c r="J723" s="737"/>
      <c r="K723" s="1297"/>
      <c r="L723" s="1273"/>
      <c r="M723" s="1276"/>
      <c r="N723" s="832"/>
      <c r="O723" s="871"/>
      <c r="P723" s="872"/>
      <c r="Q723" s="219"/>
      <c r="R723" s="220"/>
      <c r="S723" s="660"/>
      <c r="T723" s="226">
        <v>0</v>
      </c>
      <c r="U723" s="1305">
        <v>0</v>
      </c>
      <c r="V723" s="1375">
        <f t="shared" si="40"/>
        <v>0</v>
      </c>
      <c r="W723" s="220"/>
      <c r="X723" s="684"/>
      <c r="Y723" s="738"/>
      <c r="Z723" s="221"/>
      <c r="AA723" s="221"/>
      <c r="AB723" s="862"/>
      <c r="AC723" s="222"/>
      <c r="AD723" s="1288"/>
      <c r="AE723" s="1300"/>
      <c r="AF723" s="1290"/>
      <c r="AG723" s="1291"/>
      <c r="AH723" s="232"/>
      <c r="AI723" s="224"/>
      <c r="AJ723" s="368"/>
      <c r="AK723" s="225"/>
      <c r="AL723" s="226">
        <v>0</v>
      </c>
      <c r="AM723" s="1326">
        <v>0</v>
      </c>
      <c r="AN723" s="1376">
        <f t="shared" si="41"/>
        <v>0</v>
      </c>
      <c r="AO723" s="733"/>
      <c r="AP723" s="586"/>
      <c r="AQ723" s="1249"/>
      <c r="AR723" s="1427"/>
      <c r="AS723" s="1428"/>
      <c r="AT723" s="1429"/>
      <c r="AU723" s="227"/>
      <c r="AV723" s="1430"/>
      <c r="AW723" s="1431"/>
      <c r="AX723" s="1432"/>
      <c r="AY723" s="235"/>
      <c r="AZ723" s="236"/>
      <c r="BA723" s="230"/>
      <c r="BB723" s="231"/>
      <c r="BC723" s="659"/>
      <c r="BD723" s="230"/>
      <c r="BE723" s="231"/>
      <c r="BF723" s="573"/>
      <c r="BG723" s="651"/>
      <c r="BH723" s="573"/>
      <c r="BI723" s="651"/>
      <c r="BJ723" s="573"/>
      <c r="BK723" s="651"/>
      <c r="BL723" s="573"/>
      <c r="BM723" s="651"/>
      <c r="BN723" s="638"/>
      <c r="BO723" s="670"/>
      <c r="BP723" s="675"/>
      <c r="BQ723" s="675"/>
      <c r="BR723" s="675"/>
      <c r="BS723" s="675"/>
      <c r="BT723" s="675"/>
      <c r="BU723" s="676"/>
      <c r="BV723" s="1377">
        <f t="shared" si="42"/>
        <v>0</v>
      </c>
    </row>
    <row r="724" spans="3:74" s="1092" customFormat="1" ht="36" customHeight="1">
      <c r="C724" s="1091"/>
      <c r="D724" s="233"/>
      <c r="E724" s="216"/>
      <c r="F724" s="1331"/>
      <c r="G724" s="217"/>
      <c r="H724" s="218"/>
      <c r="I724" s="736"/>
      <c r="J724" s="737"/>
      <c r="K724" s="1297"/>
      <c r="L724" s="1273"/>
      <c r="M724" s="1276"/>
      <c r="N724" s="832"/>
      <c r="O724" s="871"/>
      <c r="P724" s="872"/>
      <c r="Q724" s="219"/>
      <c r="R724" s="220"/>
      <c r="S724" s="660"/>
      <c r="T724" s="226">
        <v>0</v>
      </c>
      <c r="U724" s="1305">
        <v>0</v>
      </c>
      <c r="V724" s="1375">
        <f t="shared" si="40"/>
        <v>0</v>
      </c>
      <c r="W724" s="220"/>
      <c r="X724" s="684"/>
      <c r="Y724" s="738"/>
      <c r="Z724" s="221"/>
      <c r="AA724" s="221"/>
      <c r="AB724" s="862"/>
      <c r="AC724" s="222"/>
      <c r="AD724" s="1288"/>
      <c r="AE724" s="1300"/>
      <c r="AF724" s="1290"/>
      <c r="AG724" s="1291"/>
      <c r="AH724" s="232"/>
      <c r="AI724" s="224"/>
      <c r="AJ724" s="368"/>
      <c r="AK724" s="225"/>
      <c r="AL724" s="226">
        <v>0</v>
      </c>
      <c r="AM724" s="1326">
        <v>0</v>
      </c>
      <c r="AN724" s="1376">
        <f t="shared" si="41"/>
        <v>0</v>
      </c>
      <c r="AO724" s="733"/>
      <c r="AP724" s="586"/>
      <c r="AQ724" s="1249"/>
      <c r="AR724" s="1427"/>
      <c r="AS724" s="1428"/>
      <c r="AT724" s="1429"/>
      <c r="AU724" s="227"/>
      <c r="AV724" s="1430"/>
      <c r="AW724" s="1431"/>
      <c r="AX724" s="1432"/>
      <c r="AY724" s="235"/>
      <c r="AZ724" s="236"/>
      <c r="BA724" s="230"/>
      <c r="BB724" s="231"/>
      <c r="BC724" s="659"/>
      <c r="BD724" s="230"/>
      <c r="BE724" s="231"/>
      <c r="BF724" s="573"/>
      <c r="BG724" s="651"/>
      <c r="BH724" s="573"/>
      <c r="BI724" s="651"/>
      <c r="BJ724" s="573"/>
      <c r="BK724" s="651"/>
      <c r="BL724" s="573"/>
      <c r="BM724" s="651"/>
      <c r="BN724" s="638"/>
      <c r="BO724" s="670"/>
      <c r="BP724" s="675"/>
      <c r="BQ724" s="675"/>
      <c r="BR724" s="675"/>
      <c r="BS724" s="675"/>
      <c r="BT724" s="675"/>
      <c r="BU724" s="676"/>
      <c r="BV724" s="1377">
        <f t="shared" si="42"/>
        <v>0</v>
      </c>
    </row>
    <row r="725" spans="3:74" s="1092" customFormat="1" ht="36" customHeight="1">
      <c r="C725" s="1091"/>
      <c r="D725" s="233"/>
      <c r="E725" s="216"/>
      <c r="F725" s="1331"/>
      <c r="G725" s="217"/>
      <c r="H725" s="218"/>
      <c r="I725" s="736"/>
      <c r="J725" s="737"/>
      <c r="K725" s="1297"/>
      <c r="L725" s="1273"/>
      <c r="M725" s="1276"/>
      <c r="N725" s="832"/>
      <c r="O725" s="871"/>
      <c r="P725" s="872"/>
      <c r="Q725" s="219"/>
      <c r="R725" s="220"/>
      <c r="S725" s="660"/>
      <c r="T725" s="226">
        <v>0</v>
      </c>
      <c r="U725" s="1305">
        <v>0</v>
      </c>
      <c r="V725" s="1375">
        <f t="shared" si="40"/>
        <v>0</v>
      </c>
      <c r="W725" s="220"/>
      <c r="X725" s="684"/>
      <c r="Y725" s="738"/>
      <c r="Z725" s="221"/>
      <c r="AA725" s="221"/>
      <c r="AB725" s="862"/>
      <c r="AC725" s="222"/>
      <c r="AD725" s="1288"/>
      <c r="AE725" s="1300"/>
      <c r="AF725" s="1290"/>
      <c r="AG725" s="1291"/>
      <c r="AH725" s="232"/>
      <c r="AI725" s="224"/>
      <c r="AJ725" s="368"/>
      <c r="AK725" s="225"/>
      <c r="AL725" s="226">
        <v>0</v>
      </c>
      <c r="AM725" s="1326">
        <v>0</v>
      </c>
      <c r="AN725" s="1376">
        <f t="shared" si="41"/>
        <v>0</v>
      </c>
      <c r="AO725" s="733"/>
      <c r="AP725" s="586"/>
      <c r="AQ725" s="1249"/>
      <c r="AR725" s="1427"/>
      <c r="AS725" s="1428"/>
      <c r="AT725" s="1429"/>
      <c r="AU725" s="227"/>
      <c r="AV725" s="1430"/>
      <c r="AW725" s="1431"/>
      <c r="AX725" s="1432"/>
      <c r="AY725" s="235"/>
      <c r="AZ725" s="236"/>
      <c r="BA725" s="230"/>
      <c r="BB725" s="231"/>
      <c r="BC725" s="659"/>
      <c r="BD725" s="230"/>
      <c r="BE725" s="231"/>
      <c r="BF725" s="573"/>
      <c r="BG725" s="651"/>
      <c r="BH725" s="573"/>
      <c r="BI725" s="651"/>
      <c r="BJ725" s="573"/>
      <c r="BK725" s="651"/>
      <c r="BL725" s="573"/>
      <c r="BM725" s="651"/>
      <c r="BN725" s="638"/>
      <c r="BO725" s="670"/>
      <c r="BP725" s="675"/>
      <c r="BQ725" s="675"/>
      <c r="BR725" s="675"/>
      <c r="BS725" s="675"/>
      <c r="BT725" s="675"/>
      <c r="BU725" s="676"/>
      <c r="BV725" s="1377">
        <f t="shared" si="42"/>
        <v>0</v>
      </c>
    </row>
    <row r="726" spans="3:74" s="1092" customFormat="1" ht="36" customHeight="1">
      <c r="C726" s="1091"/>
      <c r="D726" s="233"/>
      <c r="E726" s="216"/>
      <c r="F726" s="1331"/>
      <c r="G726" s="217"/>
      <c r="H726" s="218"/>
      <c r="I726" s="736"/>
      <c r="J726" s="737"/>
      <c r="K726" s="1297"/>
      <c r="L726" s="1273"/>
      <c r="M726" s="1276"/>
      <c r="N726" s="832"/>
      <c r="O726" s="871"/>
      <c r="P726" s="872"/>
      <c r="Q726" s="219"/>
      <c r="R726" s="220"/>
      <c r="S726" s="660"/>
      <c r="T726" s="226">
        <v>0</v>
      </c>
      <c r="U726" s="1305">
        <v>0</v>
      </c>
      <c r="V726" s="1375">
        <f t="shared" si="40"/>
        <v>0</v>
      </c>
      <c r="W726" s="220"/>
      <c r="X726" s="684"/>
      <c r="Y726" s="738"/>
      <c r="Z726" s="221"/>
      <c r="AA726" s="221"/>
      <c r="AB726" s="862"/>
      <c r="AC726" s="222"/>
      <c r="AD726" s="1288"/>
      <c r="AE726" s="1300"/>
      <c r="AF726" s="1290"/>
      <c r="AG726" s="1291"/>
      <c r="AH726" s="232"/>
      <c r="AI726" s="224"/>
      <c r="AJ726" s="368"/>
      <c r="AK726" s="225"/>
      <c r="AL726" s="226">
        <v>0</v>
      </c>
      <c r="AM726" s="1326">
        <v>0</v>
      </c>
      <c r="AN726" s="1376">
        <f t="shared" si="41"/>
        <v>0</v>
      </c>
      <c r="AO726" s="733"/>
      <c r="AP726" s="586"/>
      <c r="AQ726" s="1249"/>
      <c r="AR726" s="1427"/>
      <c r="AS726" s="1428"/>
      <c r="AT726" s="1429"/>
      <c r="AU726" s="227"/>
      <c r="AV726" s="1430"/>
      <c r="AW726" s="1431"/>
      <c r="AX726" s="1432"/>
      <c r="AY726" s="235"/>
      <c r="AZ726" s="236"/>
      <c r="BA726" s="230"/>
      <c r="BB726" s="231"/>
      <c r="BC726" s="659"/>
      <c r="BD726" s="230"/>
      <c r="BE726" s="231"/>
      <c r="BF726" s="573"/>
      <c r="BG726" s="651"/>
      <c r="BH726" s="573"/>
      <c r="BI726" s="651"/>
      <c r="BJ726" s="573"/>
      <c r="BK726" s="651"/>
      <c r="BL726" s="573"/>
      <c r="BM726" s="651"/>
      <c r="BN726" s="638"/>
      <c r="BO726" s="670"/>
      <c r="BP726" s="675"/>
      <c r="BQ726" s="675"/>
      <c r="BR726" s="675"/>
      <c r="BS726" s="675"/>
      <c r="BT726" s="675"/>
      <c r="BU726" s="676"/>
      <c r="BV726" s="1377">
        <f t="shared" si="42"/>
        <v>0</v>
      </c>
    </row>
    <row r="727" spans="3:74" s="1092" customFormat="1" ht="36" customHeight="1">
      <c r="C727" s="1091"/>
      <c r="D727" s="233"/>
      <c r="E727" s="216"/>
      <c r="F727" s="1331"/>
      <c r="G727" s="217"/>
      <c r="H727" s="218"/>
      <c r="I727" s="736"/>
      <c r="J727" s="737"/>
      <c r="K727" s="1297"/>
      <c r="L727" s="1273"/>
      <c r="M727" s="1276"/>
      <c r="N727" s="832"/>
      <c r="O727" s="871"/>
      <c r="P727" s="872"/>
      <c r="Q727" s="219"/>
      <c r="R727" s="220"/>
      <c r="S727" s="660"/>
      <c r="T727" s="226">
        <v>0</v>
      </c>
      <c r="U727" s="1305">
        <v>0</v>
      </c>
      <c r="V727" s="1375">
        <f t="shared" si="40"/>
        <v>0</v>
      </c>
      <c r="W727" s="220"/>
      <c r="X727" s="684"/>
      <c r="Y727" s="738"/>
      <c r="Z727" s="221"/>
      <c r="AA727" s="221"/>
      <c r="AB727" s="862"/>
      <c r="AC727" s="222"/>
      <c r="AD727" s="1288"/>
      <c r="AE727" s="1300"/>
      <c r="AF727" s="1290"/>
      <c r="AG727" s="1291"/>
      <c r="AH727" s="232"/>
      <c r="AI727" s="224"/>
      <c r="AJ727" s="368"/>
      <c r="AK727" s="225"/>
      <c r="AL727" s="226">
        <v>0</v>
      </c>
      <c r="AM727" s="1326">
        <v>0</v>
      </c>
      <c r="AN727" s="1376">
        <f t="shared" si="41"/>
        <v>0</v>
      </c>
      <c r="AO727" s="733"/>
      <c r="AP727" s="586"/>
      <c r="AQ727" s="1249"/>
      <c r="AR727" s="1427"/>
      <c r="AS727" s="1428"/>
      <c r="AT727" s="1429"/>
      <c r="AU727" s="227"/>
      <c r="AV727" s="1430"/>
      <c r="AW727" s="1431"/>
      <c r="AX727" s="1432"/>
      <c r="AY727" s="235"/>
      <c r="AZ727" s="236"/>
      <c r="BA727" s="230"/>
      <c r="BB727" s="231"/>
      <c r="BC727" s="659"/>
      <c r="BD727" s="230"/>
      <c r="BE727" s="231"/>
      <c r="BF727" s="573"/>
      <c r="BG727" s="651"/>
      <c r="BH727" s="573"/>
      <c r="BI727" s="651"/>
      <c r="BJ727" s="573"/>
      <c r="BK727" s="651"/>
      <c r="BL727" s="573"/>
      <c r="BM727" s="651"/>
      <c r="BN727" s="638"/>
      <c r="BO727" s="670"/>
      <c r="BP727" s="675"/>
      <c r="BQ727" s="675"/>
      <c r="BR727" s="675"/>
      <c r="BS727" s="675"/>
      <c r="BT727" s="675"/>
      <c r="BU727" s="676"/>
      <c r="BV727" s="1377">
        <f t="shared" si="42"/>
        <v>0</v>
      </c>
    </row>
    <row r="728" spans="3:74" s="1092" customFormat="1" ht="36" customHeight="1">
      <c r="C728" s="1091"/>
      <c r="D728" s="233"/>
      <c r="E728" s="216"/>
      <c r="F728" s="1331"/>
      <c r="G728" s="217"/>
      <c r="H728" s="218"/>
      <c r="I728" s="736"/>
      <c r="J728" s="737"/>
      <c r="K728" s="1297"/>
      <c r="L728" s="1273"/>
      <c r="M728" s="1276"/>
      <c r="N728" s="832"/>
      <c r="O728" s="871"/>
      <c r="P728" s="872"/>
      <c r="Q728" s="219"/>
      <c r="R728" s="220"/>
      <c r="S728" s="660"/>
      <c r="T728" s="226">
        <v>0</v>
      </c>
      <c r="U728" s="1305">
        <v>0</v>
      </c>
      <c r="V728" s="1375">
        <f t="shared" si="40"/>
        <v>0</v>
      </c>
      <c r="W728" s="220"/>
      <c r="X728" s="684"/>
      <c r="Y728" s="738"/>
      <c r="Z728" s="221"/>
      <c r="AA728" s="221"/>
      <c r="AB728" s="862"/>
      <c r="AC728" s="222"/>
      <c r="AD728" s="1288"/>
      <c r="AE728" s="1300"/>
      <c r="AF728" s="1290"/>
      <c r="AG728" s="1291"/>
      <c r="AH728" s="232"/>
      <c r="AI728" s="224"/>
      <c r="AJ728" s="368"/>
      <c r="AK728" s="225"/>
      <c r="AL728" s="226">
        <v>0</v>
      </c>
      <c r="AM728" s="1326">
        <v>0</v>
      </c>
      <c r="AN728" s="1376">
        <f t="shared" si="41"/>
        <v>0</v>
      </c>
      <c r="AO728" s="733"/>
      <c r="AP728" s="586"/>
      <c r="AQ728" s="1249"/>
      <c r="AR728" s="1427"/>
      <c r="AS728" s="1428"/>
      <c r="AT728" s="1429"/>
      <c r="AU728" s="227"/>
      <c r="AV728" s="1430"/>
      <c r="AW728" s="1431"/>
      <c r="AX728" s="1432"/>
      <c r="AY728" s="235"/>
      <c r="AZ728" s="236"/>
      <c r="BA728" s="230"/>
      <c r="BB728" s="231"/>
      <c r="BC728" s="659"/>
      <c r="BD728" s="230"/>
      <c r="BE728" s="231"/>
      <c r="BF728" s="573"/>
      <c r="BG728" s="651"/>
      <c r="BH728" s="573"/>
      <c r="BI728" s="651"/>
      <c r="BJ728" s="573"/>
      <c r="BK728" s="651"/>
      <c r="BL728" s="573"/>
      <c r="BM728" s="651"/>
      <c r="BN728" s="638"/>
      <c r="BO728" s="670"/>
      <c r="BP728" s="675"/>
      <c r="BQ728" s="675"/>
      <c r="BR728" s="675"/>
      <c r="BS728" s="675"/>
      <c r="BT728" s="675"/>
      <c r="BU728" s="676"/>
      <c r="BV728" s="1377">
        <f t="shared" si="42"/>
        <v>0</v>
      </c>
    </row>
    <row r="729" spans="3:74" s="1092" customFormat="1" ht="36" customHeight="1">
      <c r="C729" s="1091"/>
      <c r="D729" s="233"/>
      <c r="E729" s="216"/>
      <c r="F729" s="1331"/>
      <c r="G729" s="217"/>
      <c r="H729" s="218"/>
      <c r="I729" s="736"/>
      <c r="J729" s="737"/>
      <c r="K729" s="1297"/>
      <c r="L729" s="1273"/>
      <c r="M729" s="1276"/>
      <c r="N729" s="832"/>
      <c r="O729" s="871"/>
      <c r="P729" s="872"/>
      <c r="Q729" s="219"/>
      <c r="R729" s="220"/>
      <c r="S729" s="660"/>
      <c r="T729" s="226">
        <v>0</v>
      </c>
      <c r="U729" s="1305">
        <v>0</v>
      </c>
      <c r="V729" s="1375">
        <f t="shared" si="40"/>
        <v>0</v>
      </c>
      <c r="W729" s="220"/>
      <c r="X729" s="684"/>
      <c r="Y729" s="738"/>
      <c r="Z729" s="221"/>
      <c r="AA729" s="221"/>
      <c r="AB729" s="862"/>
      <c r="AC729" s="222"/>
      <c r="AD729" s="1288"/>
      <c r="AE729" s="1300"/>
      <c r="AF729" s="1290"/>
      <c r="AG729" s="1291"/>
      <c r="AH729" s="232"/>
      <c r="AI729" s="224"/>
      <c r="AJ729" s="368"/>
      <c r="AK729" s="225"/>
      <c r="AL729" s="226">
        <v>0</v>
      </c>
      <c r="AM729" s="1326">
        <v>0</v>
      </c>
      <c r="AN729" s="1376">
        <f t="shared" si="41"/>
        <v>0</v>
      </c>
      <c r="AO729" s="733"/>
      <c r="AP729" s="586"/>
      <c r="AQ729" s="1249"/>
      <c r="AR729" s="1427"/>
      <c r="AS729" s="1428"/>
      <c r="AT729" s="1429"/>
      <c r="AU729" s="227"/>
      <c r="AV729" s="1430"/>
      <c r="AW729" s="1431"/>
      <c r="AX729" s="1432"/>
      <c r="AY729" s="235"/>
      <c r="AZ729" s="236"/>
      <c r="BA729" s="230"/>
      <c r="BB729" s="231"/>
      <c r="BC729" s="659"/>
      <c r="BD729" s="230"/>
      <c r="BE729" s="231"/>
      <c r="BF729" s="573"/>
      <c r="BG729" s="651"/>
      <c r="BH729" s="573"/>
      <c r="BI729" s="651"/>
      <c r="BJ729" s="573"/>
      <c r="BK729" s="651"/>
      <c r="BL729" s="573"/>
      <c r="BM729" s="651"/>
      <c r="BN729" s="638"/>
      <c r="BO729" s="670"/>
      <c r="BP729" s="675"/>
      <c r="BQ729" s="675"/>
      <c r="BR729" s="675"/>
      <c r="BS729" s="675"/>
      <c r="BT729" s="675"/>
      <c r="BU729" s="676"/>
      <c r="BV729" s="1377">
        <f t="shared" si="42"/>
        <v>0</v>
      </c>
    </row>
    <row r="730" spans="3:74" s="1092" customFormat="1" ht="36" customHeight="1">
      <c r="C730" s="1091"/>
      <c r="D730" s="233"/>
      <c r="E730" s="216"/>
      <c r="F730" s="1331"/>
      <c r="G730" s="217"/>
      <c r="H730" s="218"/>
      <c r="I730" s="736"/>
      <c r="J730" s="737"/>
      <c r="K730" s="1297"/>
      <c r="L730" s="1273"/>
      <c r="M730" s="1276"/>
      <c r="N730" s="832"/>
      <c r="O730" s="871"/>
      <c r="P730" s="872"/>
      <c r="Q730" s="219"/>
      <c r="R730" s="220"/>
      <c r="S730" s="660"/>
      <c r="T730" s="226">
        <v>0</v>
      </c>
      <c r="U730" s="1305">
        <v>0</v>
      </c>
      <c r="V730" s="1375">
        <f t="shared" si="40"/>
        <v>0</v>
      </c>
      <c r="W730" s="220"/>
      <c r="X730" s="684"/>
      <c r="Y730" s="738"/>
      <c r="Z730" s="221"/>
      <c r="AA730" s="221"/>
      <c r="AB730" s="862"/>
      <c r="AC730" s="222"/>
      <c r="AD730" s="1288"/>
      <c r="AE730" s="1300"/>
      <c r="AF730" s="1290"/>
      <c r="AG730" s="1291"/>
      <c r="AH730" s="232"/>
      <c r="AI730" s="224"/>
      <c r="AJ730" s="368"/>
      <c r="AK730" s="225"/>
      <c r="AL730" s="226">
        <v>0</v>
      </c>
      <c r="AM730" s="1326">
        <v>0</v>
      </c>
      <c r="AN730" s="1376">
        <f t="shared" si="41"/>
        <v>0</v>
      </c>
      <c r="AO730" s="733"/>
      <c r="AP730" s="586"/>
      <c r="AQ730" s="1249"/>
      <c r="AR730" s="1427"/>
      <c r="AS730" s="1428"/>
      <c r="AT730" s="1429"/>
      <c r="AU730" s="227"/>
      <c r="AV730" s="1430"/>
      <c r="AW730" s="1431"/>
      <c r="AX730" s="1432"/>
      <c r="AY730" s="235"/>
      <c r="AZ730" s="236"/>
      <c r="BA730" s="230"/>
      <c r="BB730" s="231"/>
      <c r="BC730" s="659"/>
      <c r="BD730" s="230"/>
      <c r="BE730" s="231"/>
      <c r="BF730" s="573"/>
      <c r="BG730" s="651"/>
      <c r="BH730" s="573"/>
      <c r="BI730" s="651"/>
      <c r="BJ730" s="573"/>
      <c r="BK730" s="651"/>
      <c r="BL730" s="573"/>
      <c r="BM730" s="651"/>
      <c r="BN730" s="638"/>
      <c r="BO730" s="670"/>
      <c r="BP730" s="675"/>
      <c r="BQ730" s="675"/>
      <c r="BR730" s="675"/>
      <c r="BS730" s="675"/>
      <c r="BT730" s="675"/>
      <c r="BU730" s="676"/>
      <c r="BV730" s="1377">
        <f t="shared" si="42"/>
        <v>0</v>
      </c>
    </row>
    <row r="731" spans="3:74" s="1092" customFormat="1" ht="36" customHeight="1">
      <c r="C731" s="1091"/>
      <c r="D731" s="233"/>
      <c r="E731" s="216"/>
      <c r="F731" s="1331"/>
      <c r="G731" s="217"/>
      <c r="H731" s="218"/>
      <c r="I731" s="736"/>
      <c r="J731" s="737"/>
      <c r="K731" s="1297"/>
      <c r="L731" s="1273"/>
      <c r="M731" s="1276"/>
      <c r="N731" s="832"/>
      <c r="O731" s="871"/>
      <c r="P731" s="872"/>
      <c r="Q731" s="219"/>
      <c r="R731" s="220"/>
      <c r="S731" s="660"/>
      <c r="T731" s="226">
        <v>0</v>
      </c>
      <c r="U731" s="1305">
        <v>0</v>
      </c>
      <c r="V731" s="1375">
        <f t="shared" si="40"/>
        <v>0</v>
      </c>
      <c r="W731" s="220"/>
      <c r="X731" s="684"/>
      <c r="Y731" s="738"/>
      <c r="Z731" s="221"/>
      <c r="AA731" s="221"/>
      <c r="AB731" s="862"/>
      <c r="AC731" s="222"/>
      <c r="AD731" s="1288"/>
      <c r="AE731" s="1300"/>
      <c r="AF731" s="1290"/>
      <c r="AG731" s="1291"/>
      <c r="AH731" s="232"/>
      <c r="AI731" s="224"/>
      <c r="AJ731" s="368"/>
      <c r="AK731" s="225"/>
      <c r="AL731" s="226">
        <v>0</v>
      </c>
      <c r="AM731" s="1326">
        <v>0</v>
      </c>
      <c r="AN731" s="1376">
        <f t="shared" si="41"/>
        <v>0</v>
      </c>
      <c r="AO731" s="733"/>
      <c r="AP731" s="586"/>
      <c r="AQ731" s="1249"/>
      <c r="AR731" s="1427"/>
      <c r="AS731" s="1428"/>
      <c r="AT731" s="1429"/>
      <c r="AU731" s="227"/>
      <c r="AV731" s="1430"/>
      <c r="AW731" s="1431"/>
      <c r="AX731" s="1432"/>
      <c r="AY731" s="235"/>
      <c r="AZ731" s="236"/>
      <c r="BA731" s="230"/>
      <c r="BB731" s="231"/>
      <c r="BC731" s="659"/>
      <c r="BD731" s="230"/>
      <c r="BE731" s="231"/>
      <c r="BF731" s="573"/>
      <c r="BG731" s="651"/>
      <c r="BH731" s="573"/>
      <c r="BI731" s="651"/>
      <c r="BJ731" s="573"/>
      <c r="BK731" s="651"/>
      <c r="BL731" s="573"/>
      <c r="BM731" s="651"/>
      <c r="BN731" s="638"/>
      <c r="BO731" s="670"/>
      <c r="BP731" s="675"/>
      <c r="BQ731" s="675"/>
      <c r="BR731" s="675"/>
      <c r="BS731" s="675"/>
      <c r="BT731" s="675"/>
      <c r="BU731" s="676"/>
      <c r="BV731" s="1377">
        <f t="shared" si="42"/>
        <v>0</v>
      </c>
    </row>
    <row r="732" spans="3:74" s="1092" customFormat="1" ht="36" customHeight="1">
      <c r="C732" s="1091"/>
      <c r="D732" s="233"/>
      <c r="E732" s="216"/>
      <c r="F732" s="1331"/>
      <c r="G732" s="217"/>
      <c r="H732" s="218"/>
      <c r="I732" s="736"/>
      <c r="J732" s="737"/>
      <c r="K732" s="1297"/>
      <c r="L732" s="1273"/>
      <c r="M732" s="1276"/>
      <c r="N732" s="832"/>
      <c r="O732" s="871"/>
      <c r="P732" s="872"/>
      <c r="Q732" s="219"/>
      <c r="R732" s="220"/>
      <c r="S732" s="660"/>
      <c r="T732" s="226">
        <v>0</v>
      </c>
      <c r="U732" s="1305">
        <v>0</v>
      </c>
      <c r="V732" s="1375">
        <f t="shared" si="40"/>
        <v>0</v>
      </c>
      <c r="W732" s="220"/>
      <c r="X732" s="684"/>
      <c r="Y732" s="738"/>
      <c r="Z732" s="221"/>
      <c r="AA732" s="221"/>
      <c r="AB732" s="862"/>
      <c r="AC732" s="222"/>
      <c r="AD732" s="1288"/>
      <c r="AE732" s="1300"/>
      <c r="AF732" s="1290"/>
      <c r="AG732" s="1291"/>
      <c r="AH732" s="232"/>
      <c r="AI732" s="224"/>
      <c r="AJ732" s="368"/>
      <c r="AK732" s="225"/>
      <c r="AL732" s="226">
        <v>0</v>
      </c>
      <c r="AM732" s="1326">
        <v>0</v>
      </c>
      <c r="AN732" s="1376">
        <f t="shared" si="41"/>
        <v>0</v>
      </c>
      <c r="AO732" s="733"/>
      <c r="AP732" s="586"/>
      <c r="AQ732" s="1249"/>
      <c r="AR732" s="1427"/>
      <c r="AS732" s="1428"/>
      <c r="AT732" s="1429"/>
      <c r="AU732" s="227"/>
      <c r="AV732" s="1430"/>
      <c r="AW732" s="1431"/>
      <c r="AX732" s="1432"/>
      <c r="AY732" s="235"/>
      <c r="AZ732" s="236"/>
      <c r="BA732" s="230"/>
      <c r="BB732" s="231"/>
      <c r="BC732" s="659"/>
      <c r="BD732" s="230"/>
      <c r="BE732" s="231"/>
      <c r="BF732" s="573"/>
      <c r="BG732" s="651"/>
      <c r="BH732" s="573"/>
      <c r="BI732" s="651"/>
      <c r="BJ732" s="573"/>
      <c r="BK732" s="651"/>
      <c r="BL732" s="573"/>
      <c r="BM732" s="651"/>
      <c r="BN732" s="638"/>
      <c r="BO732" s="670"/>
      <c r="BP732" s="675"/>
      <c r="BQ732" s="675"/>
      <c r="BR732" s="675"/>
      <c r="BS732" s="675"/>
      <c r="BT732" s="675"/>
      <c r="BU732" s="676"/>
      <c r="BV732" s="1377">
        <f t="shared" si="42"/>
        <v>0</v>
      </c>
    </row>
    <row r="733" spans="3:74" s="1092" customFormat="1" ht="36" customHeight="1">
      <c r="C733" s="1091"/>
      <c r="D733" s="233"/>
      <c r="E733" s="216"/>
      <c r="F733" s="1331"/>
      <c r="G733" s="217"/>
      <c r="H733" s="218"/>
      <c r="I733" s="736"/>
      <c r="J733" s="737"/>
      <c r="K733" s="1297"/>
      <c r="L733" s="1273"/>
      <c r="M733" s="1276"/>
      <c r="N733" s="832"/>
      <c r="O733" s="871"/>
      <c r="P733" s="872"/>
      <c r="Q733" s="219"/>
      <c r="R733" s="220"/>
      <c r="S733" s="660"/>
      <c r="T733" s="226">
        <v>0</v>
      </c>
      <c r="U733" s="1305">
        <v>0</v>
      </c>
      <c r="V733" s="1375">
        <f t="shared" si="40"/>
        <v>0</v>
      </c>
      <c r="W733" s="220"/>
      <c r="X733" s="684"/>
      <c r="Y733" s="738"/>
      <c r="Z733" s="221"/>
      <c r="AA733" s="221"/>
      <c r="AB733" s="862"/>
      <c r="AC733" s="222"/>
      <c r="AD733" s="1288"/>
      <c r="AE733" s="1300"/>
      <c r="AF733" s="1290"/>
      <c r="AG733" s="1291"/>
      <c r="AH733" s="232"/>
      <c r="AI733" s="224"/>
      <c r="AJ733" s="368"/>
      <c r="AK733" s="225"/>
      <c r="AL733" s="226">
        <v>0</v>
      </c>
      <c r="AM733" s="1326">
        <v>0</v>
      </c>
      <c r="AN733" s="1376">
        <f t="shared" si="41"/>
        <v>0</v>
      </c>
      <c r="AO733" s="733"/>
      <c r="AP733" s="586"/>
      <c r="AQ733" s="1249"/>
      <c r="AR733" s="1427"/>
      <c r="AS733" s="1428"/>
      <c r="AT733" s="1429"/>
      <c r="AU733" s="227"/>
      <c r="AV733" s="1430"/>
      <c r="AW733" s="1431"/>
      <c r="AX733" s="1432"/>
      <c r="AY733" s="235"/>
      <c r="AZ733" s="236"/>
      <c r="BA733" s="230"/>
      <c r="BB733" s="231"/>
      <c r="BC733" s="659"/>
      <c r="BD733" s="230"/>
      <c r="BE733" s="231"/>
      <c r="BF733" s="573"/>
      <c r="BG733" s="651"/>
      <c r="BH733" s="573"/>
      <c r="BI733" s="651"/>
      <c r="BJ733" s="573"/>
      <c r="BK733" s="651"/>
      <c r="BL733" s="573"/>
      <c r="BM733" s="651"/>
      <c r="BN733" s="638"/>
      <c r="BO733" s="670"/>
      <c r="BP733" s="675"/>
      <c r="BQ733" s="675"/>
      <c r="BR733" s="675"/>
      <c r="BS733" s="675"/>
      <c r="BT733" s="675"/>
      <c r="BU733" s="676"/>
      <c r="BV733" s="1377">
        <f t="shared" si="42"/>
        <v>0</v>
      </c>
    </row>
    <row r="734" spans="3:74" s="1092" customFormat="1" ht="36" customHeight="1">
      <c r="C734" s="1091"/>
      <c r="D734" s="233"/>
      <c r="E734" s="216"/>
      <c r="F734" s="1331"/>
      <c r="G734" s="217"/>
      <c r="H734" s="218"/>
      <c r="I734" s="736"/>
      <c r="J734" s="737"/>
      <c r="K734" s="1297"/>
      <c r="L734" s="1273"/>
      <c r="M734" s="1276"/>
      <c r="N734" s="832"/>
      <c r="O734" s="871"/>
      <c r="P734" s="872"/>
      <c r="Q734" s="219"/>
      <c r="R734" s="220"/>
      <c r="S734" s="660"/>
      <c r="T734" s="226">
        <v>0</v>
      </c>
      <c r="U734" s="1305">
        <v>0</v>
      </c>
      <c r="V734" s="1375">
        <f t="shared" si="40"/>
        <v>0</v>
      </c>
      <c r="W734" s="220"/>
      <c r="X734" s="684"/>
      <c r="Y734" s="738"/>
      <c r="Z734" s="221"/>
      <c r="AA734" s="221"/>
      <c r="AB734" s="862"/>
      <c r="AC734" s="222"/>
      <c r="AD734" s="1288"/>
      <c r="AE734" s="1300"/>
      <c r="AF734" s="1290"/>
      <c r="AG734" s="1291"/>
      <c r="AH734" s="232"/>
      <c r="AI734" s="224"/>
      <c r="AJ734" s="368"/>
      <c r="AK734" s="225"/>
      <c r="AL734" s="226">
        <v>0</v>
      </c>
      <c r="AM734" s="1326">
        <v>0</v>
      </c>
      <c r="AN734" s="1376">
        <f t="shared" si="41"/>
        <v>0</v>
      </c>
      <c r="AO734" s="733"/>
      <c r="AP734" s="586"/>
      <c r="AQ734" s="1249"/>
      <c r="AR734" s="1427"/>
      <c r="AS734" s="1428"/>
      <c r="AT734" s="1429"/>
      <c r="AU734" s="227"/>
      <c r="AV734" s="1430"/>
      <c r="AW734" s="1431"/>
      <c r="AX734" s="1432"/>
      <c r="AY734" s="235"/>
      <c r="AZ734" s="236"/>
      <c r="BA734" s="230"/>
      <c r="BB734" s="231"/>
      <c r="BC734" s="659"/>
      <c r="BD734" s="230"/>
      <c r="BE734" s="231"/>
      <c r="BF734" s="573"/>
      <c r="BG734" s="651"/>
      <c r="BH734" s="573"/>
      <c r="BI734" s="651"/>
      <c r="BJ734" s="573"/>
      <c r="BK734" s="651"/>
      <c r="BL734" s="573"/>
      <c r="BM734" s="651"/>
      <c r="BN734" s="638"/>
      <c r="BO734" s="670"/>
      <c r="BP734" s="675"/>
      <c r="BQ734" s="675"/>
      <c r="BR734" s="675"/>
      <c r="BS734" s="675"/>
      <c r="BT734" s="675"/>
      <c r="BU734" s="676"/>
      <c r="BV734" s="1377">
        <f t="shared" si="42"/>
        <v>0</v>
      </c>
    </row>
    <row r="735" spans="3:74" s="1092" customFormat="1" ht="36" customHeight="1">
      <c r="C735" s="1091"/>
      <c r="D735" s="233"/>
      <c r="E735" s="216"/>
      <c r="F735" s="1331"/>
      <c r="G735" s="217"/>
      <c r="H735" s="218"/>
      <c r="I735" s="736"/>
      <c r="J735" s="737"/>
      <c r="K735" s="1297"/>
      <c r="L735" s="1273"/>
      <c r="M735" s="1276"/>
      <c r="N735" s="832"/>
      <c r="O735" s="871"/>
      <c r="P735" s="872"/>
      <c r="Q735" s="219"/>
      <c r="R735" s="220"/>
      <c r="S735" s="660"/>
      <c r="T735" s="226">
        <v>0</v>
      </c>
      <c r="U735" s="1305">
        <v>0</v>
      </c>
      <c r="V735" s="1375">
        <f t="shared" si="40"/>
        <v>0</v>
      </c>
      <c r="W735" s="220"/>
      <c r="X735" s="684"/>
      <c r="Y735" s="738"/>
      <c r="Z735" s="221"/>
      <c r="AA735" s="221"/>
      <c r="AB735" s="862"/>
      <c r="AC735" s="222"/>
      <c r="AD735" s="1288"/>
      <c r="AE735" s="1300"/>
      <c r="AF735" s="1290"/>
      <c r="AG735" s="1291"/>
      <c r="AH735" s="232"/>
      <c r="AI735" s="224"/>
      <c r="AJ735" s="368"/>
      <c r="AK735" s="225"/>
      <c r="AL735" s="226">
        <v>0</v>
      </c>
      <c r="AM735" s="1326">
        <v>0</v>
      </c>
      <c r="AN735" s="1376">
        <f t="shared" si="41"/>
        <v>0</v>
      </c>
      <c r="AO735" s="733"/>
      <c r="AP735" s="586"/>
      <c r="AQ735" s="1249"/>
      <c r="AR735" s="1427"/>
      <c r="AS735" s="1428"/>
      <c r="AT735" s="1429"/>
      <c r="AU735" s="227"/>
      <c r="AV735" s="1430"/>
      <c r="AW735" s="1431"/>
      <c r="AX735" s="1432"/>
      <c r="AY735" s="235"/>
      <c r="AZ735" s="236"/>
      <c r="BA735" s="230"/>
      <c r="BB735" s="231"/>
      <c r="BC735" s="659"/>
      <c r="BD735" s="230"/>
      <c r="BE735" s="231"/>
      <c r="BF735" s="573"/>
      <c r="BG735" s="651"/>
      <c r="BH735" s="573"/>
      <c r="BI735" s="651"/>
      <c r="BJ735" s="573"/>
      <c r="BK735" s="651"/>
      <c r="BL735" s="573"/>
      <c r="BM735" s="651"/>
      <c r="BN735" s="638"/>
      <c r="BO735" s="670"/>
      <c r="BP735" s="675"/>
      <c r="BQ735" s="675"/>
      <c r="BR735" s="675"/>
      <c r="BS735" s="675"/>
      <c r="BT735" s="675"/>
      <c r="BU735" s="676"/>
      <c r="BV735" s="1377">
        <f t="shared" si="42"/>
        <v>0</v>
      </c>
    </row>
    <row r="736" spans="3:74" s="1092" customFormat="1" ht="36" customHeight="1">
      <c r="C736" s="1091"/>
      <c r="D736" s="233"/>
      <c r="E736" s="216"/>
      <c r="F736" s="1331"/>
      <c r="G736" s="217"/>
      <c r="H736" s="218"/>
      <c r="I736" s="736"/>
      <c r="J736" s="737"/>
      <c r="K736" s="1297"/>
      <c r="L736" s="1273"/>
      <c r="M736" s="1276"/>
      <c r="N736" s="832"/>
      <c r="O736" s="871"/>
      <c r="P736" s="872"/>
      <c r="Q736" s="219"/>
      <c r="R736" s="220"/>
      <c r="S736" s="660"/>
      <c r="T736" s="226">
        <v>0</v>
      </c>
      <c r="U736" s="1305">
        <v>0</v>
      </c>
      <c r="V736" s="1375">
        <f t="shared" si="40"/>
        <v>0</v>
      </c>
      <c r="W736" s="220"/>
      <c r="X736" s="684"/>
      <c r="Y736" s="738"/>
      <c r="Z736" s="221"/>
      <c r="AA736" s="221"/>
      <c r="AB736" s="862"/>
      <c r="AC736" s="222"/>
      <c r="AD736" s="1288"/>
      <c r="AE736" s="1300"/>
      <c r="AF736" s="1290"/>
      <c r="AG736" s="1291"/>
      <c r="AH736" s="232"/>
      <c r="AI736" s="224"/>
      <c r="AJ736" s="368"/>
      <c r="AK736" s="225"/>
      <c r="AL736" s="226">
        <v>0</v>
      </c>
      <c r="AM736" s="1326">
        <v>0</v>
      </c>
      <c r="AN736" s="1376">
        <f t="shared" si="41"/>
        <v>0</v>
      </c>
      <c r="AO736" s="733"/>
      <c r="AP736" s="586"/>
      <c r="AQ736" s="1249"/>
      <c r="AR736" s="1427"/>
      <c r="AS736" s="1428"/>
      <c r="AT736" s="1429"/>
      <c r="AU736" s="227"/>
      <c r="AV736" s="1430"/>
      <c r="AW736" s="1431"/>
      <c r="AX736" s="1432"/>
      <c r="AY736" s="235"/>
      <c r="AZ736" s="236"/>
      <c r="BA736" s="230"/>
      <c r="BB736" s="231"/>
      <c r="BC736" s="659"/>
      <c r="BD736" s="230"/>
      <c r="BE736" s="231"/>
      <c r="BF736" s="573"/>
      <c r="BG736" s="651"/>
      <c r="BH736" s="573"/>
      <c r="BI736" s="651"/>
      <c r="BJ736" s="573"/>
      <c r="BK736" s="651"/>
      <c r="BL736" s="573"/>
      <c r="BM736" s="651"/>
      <c r="BN736" s="638"/>
      <c r="BO736" s="670"/>
      <c r="BP736" s="675"/>
      <c r="BQ736" s="675"/>
      <c r="BR736" s="675"/>
      <c r="BS736" s="675"/>
      <c r="BT736" s="675"/>
      <c r="BU736" s="676"/>
      <c r="BV736" s="1377">
        <f t="shared" si="42"/>
        <v>0</v>
      </c>
    </row>
    <row r="737" spans="3:74" s="1092" customFormat="1" ht="36" customHeight="1">
      <c r="C737" s="1091"/>
      <c r="D737" s="233"/>
      <c r="E737" s="216"/>
      <c r="F737" s="1331"/>
      <c r="G737" s="217"/>
      <c r="H737" s="218"/>
      <c r="I737" s="736"/>
      <c r="J737" s="737"/>
      <c r="K737" s="1297"/>
      <c r="L737" s="1273"/>
      <c r="M737" s="1276"/>
      <c r="N737" s="832"/>
      <c r="O737" s="871"/>
      <c r="P737" s="872"/>
      <c r="Q737" s="219"/>
      <c r="R737" s="220"/>
      <c r="S737" s="660"/>
      <c r="T737" s="226">
        <v>0</v>
      </c>
      <c r="U737" s="1305">
        <v>0</v>
      </c>
      <c r="V737" s="1375">
        <f t="shared" si="40"/>
        <v>0</v>
      </c>
      <c r="W737" s="220"/>
      <c r="X737" s="684"/>
      <c r="Y737" s="738"/>
      <c r="Z737" s="221"/>
      <c r="AA737" s="221"/>
      <c r="AB737" s="862"/>
      <c r="AC737" s="222"/>
      <c r="AD737" s="1288"/>
      <c r="AE737" s="1300"/>
      <c r="AF737" s="1290"/>
      <c r="AG737" s="1291"/>
      <c r="AH737" s="232"/>
      <c r="AI737" s="224"/>
      <c r="AJ737" s="368"/>
      <c r="AK737" s="225"/>
      <c r="AL737" s="226">
        <v>0</v>
      </c>
      <c r="AM737" s="1326">
        <v>0</v>
      </c>
      <c r="AN737" s="1376">
        <f t="shared" si="41"/>
        <v>0</v>
      </c>
      <c r="AO737" s="733"/>
      <c r="AP737" s="586"/>
      <c r="AQ737" s="1249"/>
      <c r="AR737" s="1427"/>
      <c r="AS737" s="1428"/>
      <c r="AT737" s="1429"/>
      <c r="AU737" s="227"/>
      <c r="AV737" s="1430"/>
      <c r="AW737" s="1431"/>
      <c r="AX737" s="1432"/>
      <c r="AY737" s="235"/>
      <c r="AZ737" s="236"/>
      <c r="BA737" s="230"/>
      <c r="BB737" s="231"/>
      <c r="BC737" s="659"/>
      <c r="BD737" s="230"/>
      <c r="BE737" s="231"/>
      <c r="BF737" s="573"/>
      <c r="BG737" s="651"/>
      <c r="BH737" s="573"/>
      <c r="BI737" s="651"/>
      <c r="BJ737" s="573"/>
      <c r="BK737" s="651"/>
      <c r="BL737" s="573"/>
      <c r="BM737" s="651"/>
      <c r="BN737" s="638"/>
      <c r="BO737" s="670"/>
      <c r="BP737" s="675"/>
      <c r="BQ737" s="675"/>
      <c r="BR737" s="675"/>
      <c r="BS737" s="675"/>
      <c r="BT737" s="675"/>
      <c r="BU737" s="676"/>
      <c r="BV737" s="1377">
        <f t="shared" si="42"/>
        <v>0</v>
      </c>
    </row>
    <row r="738" spans="3:74" s="1092" customFormat="1" ht="36" customHeight="1">
      <c r="C738" s="1091"/>
      <c r="D738" s="233"/>
      <c r="E738" s="216"/>
      <c r="F738" s="1331"/>
      <c r="G738" s="217"/>
      <c r="H738" s="218"/>
      <c r="I738" s="736"/>
      <c r="J738" s="737"/>
      <c r="K738" s="1297"/>
      <c r="L738" s="1273"/>
      <c r="M738" s="1276"/>
      <c r="N738" s="832"/>
      <c r="O738" s="871"/>
      <c r="P738" s="872"/>
      <c r="Q738" s="219"/>
      <c r="R738" s="220"/>
      <c r="S738" s="660"/>
      <c r="T738" s="226">
        <v>0</v>
      </c>
      <c r="U738" s="1305">
        <v>0</v>
      </c>
      <c r="V738" s="1375">
        <f t="shared" si="40"/>
        <v>0</v>
      </c>
      <c r="W738" s="220"/>
      <c r="X738" s="684"/>
      <c r="Y738" s="738"/>
      <c r="Z738" s="221"/>
      <c r="AA738" s="221"/>
      <c r="AB738" s="862"/>
      <c r="AC738" s="222"/>
      <c r="AD738" s="1288"/>
      <c r="AE738" s="1300"/>
      <c r="AF738" s="1290"/>
      <c r="AG738" s="1291"/>
      <c r="AH738" s="232"/>
      <c r="AI738" s="224"/>
      <c r="AJ738" s="368"/>
      <c r="AK738" s="225"/>
      <c r="AL738" s="226">
        <v>0</v>
      </c>
      <c r="AM738" s="1326">
        <v>0</v>
      </c>
      <c r="AN738" s="1376">
        <f t="shared" si="41"/>
        <v>0</v>
      </c>
      <c r="AO738" s="733"/>
      <c r="AP738" s="586"/>
      <c r="AQ738" s="1249"/>
      <c r="AR738" s="1427"/>
      <c r="AS738" s="1428"/>
      <c r="AT738" s="1429"/>
      <c r="AU738" s="227"/>
      <c r="AV738" s="1430"/>
      <c r="AW738" s="1431"/>
      <c r="AX738" s="1432"/>
      <c r="AY738" s="235"/>
      <c r="AZ738" s="236"/>
      <c r="BA738" s="230"/>
      <c r="BB738" s="231"/>
      <c r="BC738" s="659"/>
      <c r="BD738" s="230"/>
      <c r="BE738" s="231"/>
      <c r="BF738" s="573"/>
      <c r="BG738" s="651"/>
      <c r="BH738" s="573"/>
      <c r="BI738" s="651"/>
      <c r="BJ738" s="573"/>
      <c r="BK738" s="651"/>
      <c r="BL738" s="573"/>
      <c r="BM738" s="651"/>
      <c r="BN738" s="638"/>
      <c r="BO738" s="670"/>
      <c r="BP738" s="675"/>
      <c r="BQ738" s="675"/>
      <c r="BR738" s="675"/>
      <c r="BS738" s="675"/>
      <c r="BT738" s="675"/>
      <c r="BU738" s="676"/>
      <c r="BV738" s="1377">
        <f t="shared" si="42"/>
        <v>0</v>
      </c>
    </row>
    <row r="739" spans="3:74" s="1092" customFormat="1" ht="36" customHeight="1">
      <c r="C739" s="1091"/>
      <c r="D739" s="233"/>
      <c r="E739" s="216"/>
      <c r="F739" s="1331"/>
      <c r="G739" s="217"/>
      <c r="H739" s="218"/>
      <c r="I739" s="736"/>
      <c r="J739" s="737"/>
      <c r="K739" s="1297"/>
      <c r="L739" s="1273"/>
      <c r="M739" s="1276"/>
      <c r="N739" s="832"/>
      <c r="O739" s="871"/>
      <c r="P739" s="872"/>
      <c r="Q739" s="219"/>
      <c r="R739" s="220"/>
      <c r="S739" s="660"/>
      <c r="T739" s="226">
        <v>0</v>
      </c>
      <c r="U739" s="1305">
        <v>0</v>
      </c>
      <c r="V739" s="1375">
        <f t="shared" si="40"/>
        <v>0</v>
      </c>
      <c r="W739" s="220"/>
      <c r="X739" s="684"/>
      <c r="Y739" s="738"/>
      <c r="Z739" s="221"/>
      <c r="AA739" s="221"/>
      <c r="AB739" s="862"/>
      <c r="AC739" s="222"/>
      <c r="AD739" s="1288"/>
      <c r="AE739" s="1300"/>
      <c r="AF739" s="1290"/>
      <c r="AG739" s="1291"/>
      <c r="AH739" s="232"/>
      <c r="AI739" s="224"/>
      <c r="AJ739" s="368"/>
      <c r="AK739" s="225"/>
      <c r="AL739" s="226">
        <v>0</v>
      </c>
      <c r="AM739" s="1326">
        <v>0</v>
      </c>
      <c r="AN739" s="1376">
        <f t="shared" si="41"/>
        <v>0</v>
      </c>
      <c r="AO739" s="733"/>
      <c r="AP739" s="586"/>
      <c r="AQ739" s="1249"/>
      <c r="AR739" s="1427"/>
      <c r="AS739" s="1428"/>
      <c r="AT739" s="1429"/>
      <c r="AU739" s="227"/>
      <c r="AV739" s="1430"/>
      <c r="AW739" s="1431"/>
      <c r="AX739" s="1432"/>
      <c r="AY739" s="235"/>
      <c r="AZ739" s="236"/>
      <c r="BA739" s="230"/>
      <c r="BB739" s="231"/>
      <c r="BC739" s="659"/>
      <c r="BD739" s="230"/>
      <c r="BE739" s="231"/>
      <c r="BF739" s="573"/>
      <c r="BG739" s="651"/>
      <c r="BH739" s="573"/>
      <c r="BI739" s="651"/>
      <c r="BJ739" s="573"/>
      <c r="BK739" s="651"/>
      <c r="BL739" s="573"/>
      <c r="BM739" s="651"/>
      <c r="BN739" s="638"/>
      <c r="BO739" s="670"/>
      <c r="BP739" s="675"/>
      <c r="BQ739" s="675"/>
      <c r="BR739" s="675"/>
      <c r="BS739" s="675"/>
      <c r="BT739" s="675"/>
      <c r="BU739" s="676"/>
      <c r="BV739" s="1377">
        <f t="shared" si="42"/>
        <v>0</v>
      </c>
    </row>
    <row r="740" spans="3:74" s="1092" customFormat="1" ht="36" customHeight="1">
      <c r="C740" s="1091"/>
      <c r="D740" s="233"/>
      <c r="E740" s="216"/>
      <c r="F740" s="1331"/>
      <c r="G740" s="217"/>
      <c r="H740" s="218"/>
      <c r="I740" s="736"/>
      <c r="J740" s="737"/>
      <c r="K740" s="1297"/>
      <c r="L740" s="1273"/>
      <c r="M740" s="1276"/>
      <c r="N740" s="832"/>
      <c r="O740" s="871"/>
      <c r="P740" s="872"/>
      <c r="Q740" s="219"/>
      <c r="R740" s="220"/>
      <c r="S740" s="660"/>
      <c r="T740" s="226">
        <v>0</v>
      </c>
      <c r="U740" s="1305">
        <v>0</v>
      </c>
      <c r="V740" s="1375">
        <f t="shared" si="40"/>
        <v>0</v>
      </c>
      <c r="W740" s="220"/>
      <c r="X740" s="684"/>
      <c r="Y740" s="738"/>
      <c r="Z740" s="221"/>
      <c r="AA740" s="221"/>
      <c r="AB740" s="862"/>
      <c r="AC740" s="222"/>
      <c r="AD740" s="1288"/>
      <c r="AE740" s="1300"/>
      <c r="AF740" s="1290"/>
      <c r="AG740" s="1291"/>
      <c r="AH740" s="232"/>
      <c r="AI740" s="224"/>
      <c r="AJ740" s="368"/>
      <c r="AK740" s="225"/>
      <c r="AL740" s="226">
        <v>0</v>
      </c>
      <c r="AM740" s="1326">
        <v>0</v>
      </c>
      <c r="AN740" s="1376">
        <f t="shared" si="41"/>
        <v>0</v>
      </c>
      <c r="AO740" s="733"/>
      <c r="AP740" s="586"/>
      <c r="AQ740" s="1249"/>
      <c r="AR740" s="1427"/>
      <c r="AS740" s="1428"/>
      <c r="AT740" s="1429"/>
      <c r="AU740" s="227"/>
      <c r="AV740" s="1430"/>
      <c r="AW740" s="1431"/>
      <c r="AX740" s="1432"/>
      <c r="AY740" s="235"/>
      <c r="AZ740" s="236"/>
      <c r="BA740" s="230"/>
      <c r="BB740" s="231"/>
      <c r="BC740" s="659"/>
      <c r="BD740" s="230"/>
      <c r="BE740" s="231"/>
      <c r="BF740" s="573"/>
      <c r="BG740" s="651"/>
      <c r="BH740" s="573"/>
      <c r="BI740" s="651"/>
      <c r="BJ740" s="573"/>
      <c r="BK740" s="651"/>
      <c r="BL740" s="573"/>
      <c r="BM740" s="651"/>
      <c r="BN740" s="638"/>
      <c r="BO740" s="670"/>
      <c r="BP740" s="675"/>
      <c r="BQ740" s="675"/>
      <c r="BR740" s="675"/>
      <c r="BS740" s="675"/>
      <c r="BT740" s="675"/>
      <c r="BU740" s="676"/>
      <c r="BV740" s="1377">
        <f t="shared" si="42"/>
        <v>0</v>
      </c>
    </row>
    <row r="741" spans="3:74" s="1092" customFormat="1" ht="36" customHeight="1">
      <c r="C741" s="1091"/>
      <c r="D741" s="233"/>
      <c r="E741" s="216"/>
      <c r="F741" s="1331"/>
      <c r="G741" s="217"/>
      <c r="H741" s="218"/>
      <c r="I741" s="736"/>
      <c r="J741" s="737"/>
      <c r="K741" s="1297"/>
      <c r="L741" s="1273"/>
      <c r="M741" s="1276"/>
      <c r="N741" s="832"/>
      <c r="O741" s="871"/>
      <c r="P741" s="872"/>
      <c r="Q741" s="219"/>
      <c r="R741" s="220"/>
      <c r="S741" s="660"/>
      <c r="T741" s="226">
        <v>0</v>
      </c>
      <c r="U741" s="1305">
        <v>0</v>
      </c>
      <c r="V741" s="1375">
        <f t="shared" si="40"/>
        <v>0</v>
      </c>
      <c r="W741" s="220"/>
      <c r="X741" s="684"/>
      <c r="Y741" s="738"/>
      <c r="Z741" s="221"/>
      <c r="AA741" s="221"/>
      <c r="AB741" s="862"/>
      <c r="AC741" s="222"/>
      <c r="AD741" s="1288"/>
      <c r="AE741" s="1300"/>
      <c r="AF741" s="1290"/>
      <c r="AG741" s="1291"/>
      <c r="AH741" s="232"/>
      <c r="AI741" s="224"/>
      <c r="AJ741" s="368"/>
      <c r="AK741" s="225"/>
      <c r="AL741" s="226">
        <v>0</v>
      </c>
      <c r="AM741" s="1326">
        <v>0</v>
      </c>
      <c r="AN741" s="1376">
        <f t="shared" si="41"/>
        <v>0</v>
      </c>
      <c r="AO741" s="733"/>
      <c r="AP741" s="586"/>
      <c r="AQ741" s="1249"/>
      <c r="AR741" s="1427"/>
      <c r="AS741" s="1428"/>
      <c r="AT741" s="1429"/>
      <c r="AU741" s="227"/>
      <c r="AV741" s="1430"/>
      <c r="AW741" s="1431"/>
      <c r="AX741" s="1432"/>
      <c r="AY741" s="235"/>
      <c r="AZ741" s="236"/>
      <c r="BA741" s="230"/>
      <c r="BB741" s="231"/>
      <c r="BC741" s="659"/>
      <c r="BD741" s="230"/>
      <c r="BE741" s="231"/>
      <c r="BF741" s="573"/>
      <c r="BG741" s="651"/>
      <c r="BH741" s="573"/>
      <c r="BI741" s="651"/>
      <c r="BJ741" s="573"/>
      <c r="BK741" s="651"/>
      <c r="BL741" s="573"/>
      <c r="BM741" s="651"/>
      <c r="BN741" s="638"/>
      <c r="BO741" s="670"/>
      <c r="BP741" s="675"/>
      <c r="BQ741" s="675"/>
      <c r="BR741" s="675"/>
      <c r="BS741" s="675"/>
      <c r="BT741" s="675"/>
      <c r="BU741" s="676"/>
      <c r="BV741" s="1377">
        <f t="shared" si="42"/>
        <v>0</v>
      </c>
    </row>
    <row r="742" spans="3:74" s="1092" customFormat="1" ht="36" customHeight="1">
      <c r="C742" s="1091"/>
      <c r="D742" s="233"/>
      <c r="E742" s="216"/>
      <c r="F742" s="1331"/>
      <c r="G742" s="217"/>
      <c r="H742" s="218"/>
      <c r="I742" s="736"/>
      <c r="J742" s="737"/>
      <c r="K742" s="1297"/>
      <c r="L742" s="1273"/>
      <c r="M742" s="1276"/>
      <c r="N742" s="832"/>
      <c r="O742" s="871"/>
      <c r="P742" s="872"/>
      <c r="Q742" s="219"/>
      <c r="R742" s="220"/>
      <c r="S742" s="660"/>
      <c r="T742" s="226">
        <v>0</v>
      </c>
      <c r="U742" s="1305">
        <v>0</v>
      </c>
      <c r="V742" s="1375">
        <f t="shared" si="40"/>
        <v>0</v>
      </c>
      <c r="W742" s="220"/>
      <c r="X742" s="684"/>
      <c r="Y742" s="738"/>
      <c r="Z742" s="221"/>
      <c r="AA742" s="221"/>
      <c r="AB742" s="862"/>
      <c r="AC742" s="222"/>
      <c r="AD742" s="1288"/>
      <c r="AE742" s="1300"/>
      <c r="AF742" s="1290"/>
      <c r="AG742" s="1291"/>
      <c r="AH742" s="232"/>
      <c r="AI742" s="224"/>
      <c r="AJ742" s="368"/>
      <c r="AK742" s="225"/>
      <c r="AL742" s="226">
        <v>0</v>
      </c>
      <c r="AM742" s="1326">
        <v>0</v>
      </c>
      <c r="AN742" s="1376">
        <f t="shared" si="41"/>
        <v>0</v>
      </c>
      <c r="AO742" s="733"/>
      <c r="AP742" s="586"/>
      <c r="AQ742" s="1249"/>
      <c r="AR742" s="1427"/>
      <c r="AS742" s="1428"/>
      <c r="AT742" s="1429"/>
      <c r="AU742" s="227"/>
      <c r="AV742" s="1430"/>
      <c r="AW742" s="1431"/>
      <c r="AX742" s="1432"/>
      <c r="AY742" s="235"/>
      <c r="AZ742" s="236"/>
      <c r="BA742" s="230"/>
      <c r="BB742" s="231"/>
      <c r="BC742" s="659"/>
      <c r="BD742" s="230"/>
      <c r="BE742" s="231"/>
      <c r="BF742" s="573"/>
      <c r="BG742" s="651"/>
      <c r="BH742" s="573"/>
      <c r="BI742" s="651"/>
      <c r="BJ742" s="573"/>
      <c r="BK742" s="651"/>
      <c r="BL742" s="573"/>
      <c r="BM742" s="651"/>
      <c r="BN742" s="638"/>
      <c r="BO742" s="670"/>
      <c r="BP742" s="675"/>
      <c r="BQ742" s="675"/>
      <c r="BR742" s="675"/>
      <c r="BS742" s="675"/>
      <c r="BT742" s="675"/>
      <c r="BU742" s="676"/>
      <c r="BV742" s="1377">
        <f t="shared" si="42"/>
        <v>0</v>
      </c>
    </row>
    <row r="743" spans="3:74" s="1092" customFormat="1" ht="36" customHeight="1">
      <c r="C743" s="1091"/>
      <c r="D743" s="233"/>
      <c r="E743" s="216"/>
      <c r="F743" s="1331"/>
      <c r="G743" s="217"/>
      <c r="H743" s="218"/>
      <c r="I743" s="736"/>
      <c r="J743" s="737"/>
      <c r="K743" s="1297"/>
      <c r="L743" s="1273"/>
      <c r="M743" s="1276"/>
      <c r="N743" s="832"/>
      <c r="O743" s="871"/>
      <c r="P743" s="872"/>
      <c r="Q743" s="219"/>
      <c r="R743" s="220"/>
      <c r="S743" s="660"/>
      <c r="T743" s="226">
        <v>0</v>
      </c>
      <c r="U743" s="1305">
        <v>0</v>
      </c>
      <c r="V743" s="1375">
        <f t="shared" si="40"/>
        <v>0</v>
      </c>
      <c r="W743" s="220"/>
      <c r="X743" s="684"/>
      <c r="Y743" s="738"/>
      <c r="Z743" s="221"/>
      <c r="AA743" s="221"/>
      <c r="AB743" s="862"/>
      <c r="AC743" s="222"/>
      <c r="AD743" s="1288"/>
      <c r="AE743" s="1300"/>
      <c r="AF743" s="1290"/>
      <c r="AG743" s="1291"/>
      <c r="AH743" s="232"/>
      <c r="AI743" s="224"/>
      <c r="AJ743" s="368"/>
      <c r="AK743" s="225"/>
      <c r="AL743" s="226">
        <v>0</v>
      </c>
      <c r="AM743" s="1326">
        <v>0</v>
      </c>
      <c r="AN743" s="1376">
        <f t="shared" si="41"/>
        <v>0</v>
      </c>
      <c r="AO743" s="733"/>
      <c r="AP743" s="586"/>
      <c r="AQ743" s="1249"/>
      <c r="AR743" s="1427"/>
      <c r="AS743" s="1428"/>
      <c r="AT743" s="1429"/>
      <c r="AU743" s="227"/>
      <c r="AV743" s="1430"/>
      <c r="AW743" s="1431"/>
      <c r="AX743" s="1432"/>
      <c r="AY743" s="235"/>
      <c r="AZ743" s="236"/>
      <c r="BA743" s="230"/>
      <c r="BB743" s="231"/>
      <c r="BC743" s="659"/>
      <c r="BD743" s="230"/>
      <c r="BE743" s="231"/>
      <c r="BF743" s="573"/>
      <c r="BG743" s="651"/>
      <c r="BH743" s="573"/>
      <c r="BI743" s="651"/>
      <c r="BJ743" s="573"/>
      <c r="BK743" s="651"/>
      <c r="BL743" s="573"/>
      <c r="BM743" s="651"/>
      <c r="BN743" s="638"/>
      <c r="BO743" s="670"/>
      <c r="BP743" s="675"/>
      <c r="BQ743" s="675"/>
      <c r="BR743" s="675"/>
      <c r="BS743" s="675"/>
      <c r="BT743" s="675"/>
      <c r="BU743" s="676"/>
      <c r="BV743" s="1377">
        <f t="shared" si="42"/>
        <v>0</v>
      </c>
    </row>
    <row r="744" spans="3:74" s="1092" customFormat="1" ht="36" customHeight="1">
      <c r="C744" s="1091"/>
      <c r="D744" s="233"/>
      <c r="E744" s="216"/>
      <c r="F744" s="1331"/>
      <c r="G744" s="217"/>
      <c r="H744" s="218"/>
      <c r="I744" s="736"/>
      <c r="J744" s="737"/>
      <c r="K744" s="1297"/>
      <c r="L744" s="1273"/>
      <c r="M744" s="1276"/>
      <c r="N744" s="832"/>
      <c r="O744" s="871"/>
      <c r="P744" s="872"/>
      <c r="Q744" s="219"/>
      <c r="R744" s="220"/>
      <c r="S744" s="660"/>
      <c r="T744" s="226">
        <v>0</v>
      </c>
      <c r="U744" s="1305">
        <v>0</v>
      </c>
      <c r="V744" s="1375">
        <f t="shared" si="40"/>
        <v>0</v>
      </c>
      <c r="W744" s="220"/>
      <c r="X744" s="684"/>
      <c r="Y744" s="738"/>
      <c r="Z744" s="221"/>
      <c r="AA744" s="221"/>
      <c r="AB744" s="862"/>
      <c r="AC744" s="222"/>
      <c r="AD744" s="1288"/>
      <c r="AE744" s="1300"/>
      <c r="AF744" s="1290"/>
      <c r="AG744" s="1291"/>
      <c r="AH744" s="232"/>
      <c r="AI744" s="224"/>
      <c r="AJ744" s="368"/>
      <c r="AK744" s="225"/>
      <c r="AL744" s="226">
        <v>0</v>
      </c>
      <c r="AM744" s="1326">
        <v>0</v>
      </c>
      <c r="AN744" s="1376">
        <f t="shared" si="41"/>
        <v>0</v>
      </c>
      <c r="AO744" s="733"/>
      <c r="AP744" s="586"/>
      <c r="AQ744" s="1249"/>
      <c r="AR744" s="1427"/>
      <c r="AS744" s="1428"/>
      <c r="AT744" s="1429"/>
      <c r="AU744" s="227"/>
      <c r="AV744" s="1430"/>
      <c r="AW744" s="1431"/>
      <c r="AX744" s="1432"/>
      <c r="AY744" s="235"/>
      <c r="AZ744" s="236"/>
      <c r="BA744" s="230"/>
      <c r="BB744" s="231"/>
      <c r="BC744" s="659"/>
      <c r="BD744" s="230"/>
      <c r="BE744" s="231"/>
      <c r="BF744" s="573"/>
      <c r="BG744" s="651"/>
      <c r="BH744" s="573"/>
      <c r="BI744" s="651"/>
      <c r="BJ744" s="573"/>
      <c r="BK744" s="651"/>
      <c r="BL744" s="573"/>
      <c r="BM744" s="651"/>
      <c r="BN744" s="638"/>
      <c r="BO744" s="670"/>
      <c r="BP744" s="675"/>
      <c r="BQ744" s="675"/>
      <c r="BR744" s="675"/>
      <c r="BS744" s="675"/>
      <c r="BT744" s="675"/>
      <c r="BU744" s="676"/>
      <c r="BV744" s="1377">
        <f t="shared" si="42"/>
        <v>0</v>
      </c>
    </row>
    <row r="745" spans="3:74" s="1092" customFormat="1" ht="36" customHeight="1">
      <c r="C745" s="1091"/>
      <c r="D745" s="233"/>
      <c r="E745" s="216"/>
      <c r="F745" s="1331"/>
      <c r="G745" s="217"/>
      <c r="H745" s="218"/>
      <c r="I745" s="736"/>
      <c r="J745" s="737"/>
      <c r="K745" s="1297"/>
      <c r="L745" s="1273"/>
      <c r="M745" s="1276"/>
      <c r="N745" s="832"/>
      <c r="O745" s="871"/>
      <c r="P745" s="872"/>
      <c r="Q745" s="219"/>
      <c r="R745" s="220"/>
      <c r="S745" s="660"/>
      <c r="T745" s="226">
        <v>0</v>
      </c>
      <c r="U745" s="1305">
        <v>0</v>
      </c>
      <c r="V745" s="1375">
        <f t="shared" si="40"/>
        <v>0</v>
      </c>
      <c r="W745" s="220"/>
      <c r="X745" s="684"/>
      <c r="Y745" s="738"/>
      <c r="Z745" s="221"/>
      <c r="AA745" s="221"/>
      <c r="AB745" s="862"/>
      <c r="AC745" s="222"/>
      <c r="AD745" s="1288"/>
      <c r="AE745" s="1300"/>
      <c r="AF745" s="1290"/>
      <c r="AG745" s="1291"/>
      <c r="AH745" s="232"/>
      <c r="AI745" s="224"/>
      <c r="AJ745" s="368"/>
      <c r="AK745" s="225"/>
      <c r="AL745" s="226">
        <v>0</v>
      </c>
      <c r="AM745" s="1326">
        <v>0</v>
      </c>
      <c r="AN745" s="1376">
        <f t="shared" si="41"/>
        <v>0</v>
      </c>
      <c r="AO745" s="733"/>
      <c r="AP745" s="586"/>
      <c r="AQ745" s="1249"/>
      <c r="AR745" s="1427"/>
      <c r="AS745" s="1428"/>
      <c r="AT745" s="1429"/>
      <c r="AU745" s="227"/>
      <c r="AV745" s="1430"/>
      <c r="AW745" s="1431"/>
      <c r="AX745" s="1432"/>
      <c r="AY745" s="235"/>
      <c r="AZ745" s="236"/>
      <c r="BA745" s="230"/>
      <c r="BB745" s="231"/>
      <c r="BC745" s="659"/>
      <c r="BD745" s="230"/>
      <c r="BE745" s="231"/>
      <c r="BF745" s="573"/>
      <c r="BG745" s="651"/>
      <c r="BH745" s="573"/>
      <c r="BI745" s="651"/>
      <c r="BJ745" s="573"/>
      <c r="BK745" s="651"/>
      <c r="BL745" s="573"/>
      <c r="BM745" s="651"/>
      <c r="BN745" s="638"/>
      <c r="BO745" s="670"/>
      <c r="BP745" s="675"/>
      <c r="BQ745" s="675"/>
      <c r="BR745" s="675"/>
      <c r="BS745" s="675"/>
      <c r="BT745" s="675"/>
      <c r="BU745" s="676"/>
      <c r="BV745" s="1377">
        <f t="shared" si="42"/>
        <v>0</v>
      </c>
    </row>
    <row r="746" spans="3:74" s="1092" customFormat="1" ht="36" customHeight="1">
      <c r="C746" s="1091"/>
      <c r="D746" s="233"/>
      <c r="E746" s="216"/>
      <c r="F746" s="1331"/>
      <c r="G746" s="217"/>
      <c r="H746" s="218"/>
      <c r="I746" s="736"/>
      <c r="J746" s="737"/>
      <c r="K746" s="1297"/>
      <c r="L746" s="1273"/>
      <c r="M746" s="1276"/>
      <c r="N746" s="832"/>
      <c r="O746" s="871"/>
      <c r="P746" s="872"/>
      <c r="Q746" s="219"/>
      <c r="R746" s="220"/>
      <c r="S746" s="660"/>
      <c r="T746" s="226">
        <v>0</v>
      </c>
      <c r="U746" s="1305">
        <v>0</v>
      </c>
      <c r="V746" s="1375">
        <f t="shared" si="40"/>
        <v>0</v>
      </c>
      <c r="W746" s="220"/>
      <c r="X746" s="684"/>
      <c r="Y746" s="738"/>
      <c r="Z746" s="221"/>
      <c r="AA746" s="221"/>
      <c r="AB746" s="862"/>
      <c r="AC746" s="222"/>
      <c r="AD746" s="1288"/>
      <c r="AE746" s="1300"/>
      <c r="AF746" s="1290"/>
      <c r="AG746" s="1291"/>
      <c r="AH746" s="232"/>
      <c r="AI746" s="224"/>
      <c r="AJ746" s="368"/>
      <c r="AK746" s="225"/>
      <c r="AL746" s="226">
        <v>0</v>
      </c>
      <c r="AM746" s="1326">
        <v>0</v>
      </c>
      <c r="AN746" s="1376">
        <f t="shared" si="41"/>
        <v>0</v>
      </c>
      <c r="AO746" s="733"/>
      <c r="AP746" s="586"/>
      <c r="AQ746" s="1249"/>
      <c r="AR746" s="1427"/>
      <c r="AS746" s="1428"/>
      <c r="AT746" s="1429"/>
      <c r="AU746" s="227"/>
      <c r="AV746" s="1430"/>
      <c r="AW746" s="1431"/>
      <c r="AX746" s="1432"/>
      <c r="AY746" s="235"/>
      <c r="AZ746" s="236"/>
      <c r="BA746" s="230"/>
      <c r="BB746" s="231"/>
      <c r="BC746" s="659"/>
      <c r="BD746" s="230"/>
      <c r="BE746" s="231"/>
      <c r="BF746" s="573"/>
      <c r="BG746" s="651"/>
      <c r="BH746" s="573"/>
      <c r="BI746" s="651"/>
      <c r="BJ746" s="573"/>
      <c r="BK746" s="651"/>
      <c r="BL746" s="573"/>
      <c r="BM746" s="651"/>
      <c r="BN746" s="638"/>
      <c r="BO746" s="670"/>
      <c r="BP746" s="675"/>
      <c r="BQ746" s="675"/>
      <c r="BR746" s="675"/>
      <c r="BS746" s="675"/>
      <c r="BT746" s="675"/>
      <c r="BU746" s="676"/>
      <c r="BV746" s="1377">
        <f t="shared" si="42"/>
        <v>0</v>
      </c>
    </row>
    <row r="747" spans="3:74" s="1092" customFormat="1" ht="36" customHeight="1">
      <c r="C747" s="1091"/>
      <c r="D747" s="233"/>
      <c r="E747" s="216"/>
      <c r="F747" s="1331"/>
      <c r="G747" s="217"/>
      <c r="H747" s="218"/>
      <c r="I747" s="736"/>
      <c r="J747" s="737"/>
      <c r="K747" s="1297"/>
      <c r="L747" s="1273"/>
      <c r="M747" s="1276"/>
      <c r="N747" s="832"/>
      <c r="O747" s="871"/>
      <c r="P747" s="872"/>
      <c r="Q747" s="219"/>
      <c r="R747" s="220"/>
      <c r="S747" s="660"/>
      <c r="T747" s="226">
        <v>0</v>
      </c>
      <c r="U747" s="1305">
        <v>0</v>
      </c>
      <c r="V747" s="1375">
        <f t="shared" si="40"/>
        <v>0</v>
      </c>
      <c r="W747" s="220"/>
      <c r="X747" s="684"/>
      <c r="Y747" s="738"/>
      <c r="Z747" s="221"/>
      <c r="AA747" s="221"/>
      <c r="AB747" s="862"/>
      <c r="AC747" s="222"/>
      <c r="AD747" s="1288"/>
      <c r="AE747" s="1300"/>
      <c r="AF747" s="1290"/>
      <c r="AG747" s="1291"/>
      <c r="AH747" s="232"/>
      <c r="AI747" s="224"/>
      <c r="AJ747" s="368"/>
      <c r="AK747" s="225"/>
      <c r="AL747" s="226">
        <v>0</v>
      </c>
      <c r="AM747" s="1326">
        <v>0</v>
      </c>
      <c r="AN747" s="1376">
        <f t="shared" si="41"/>
        <v>0</v>
      </c>
      <c r="AO747" s="733"/>
      <c r="AP747" s="586"/>
      <c r="AQ747" s="1249"/>
      <c r="AR747" s="1427"/>
      <c r="AS747" s="1428"/>
      <c r="AT747" s="1429"/>
      <c r="AU747" s="227"/>
      <c r="AV747" s="1430"/>
      <c r="AW747" s="1431"/>
      <c r="AX747" s="1432"/>
      <c r="AY747" s="235"/>
      <c r="AZ747" s="236"/>
      <c r="BA747" s="230"/>
      <c r="BB747" s="231"/>
      <c r="BC747" s="659"/>
      <c r="BD747" s="230"/>
      <c r="BE747" s="231"/>
      <c r="BF747" s="573"/>
      <c r="BG747" s="651"/>
      <c r="BH747" s="573"/>
      <c r="BI747" s="651"/>
      <c r="BJ747" s="573"/>
      <c r="BK747" s="651"/>
      <c r="BL747" s="573"/>
      <c r="BM747" s="651"/>
      <c r="BN747" s="638"/>
      <c r="BO747" s="670"/>
      <c r="BP747" s="675"/>
      <c r="BQ747" s="675"/>
      <c r="BR747" s="675"/>
      <c r="BS747" s="675"/>
      <c r="BT747" s="675"/>
      <c r="BU747" s="676"/>
      <c r="BV747" s="1377">
        <f t="shared" si="42"/>
        <v>0</v>
      </c>
    </row>
    <row r="748" spans="3:74" s="1092" customFormat="1" ht="36" customHeight="1">
      <c r="C748" s="1091"/>
      <c r="D748" s="233"/>
      <c r="E748" s="216"/>
      <c r="F748" s="1331"/>
      <c r="G748" s="217"/>
      <c r="H748" s="218"/>
      <c r="I748" s="736"/>
      <c r="J748" s="737"/>
      <c r="K748" s="1297"/>
      <c r="L748" s="1273"/>
      <c r="M748" s="1276"/>
      <c r="N748" s="832"/>
      <c r="O748" s="871"/>
      <c r="P748" s="872"/>
      <c r="Q748" s="219"/>
      <c r="R748" s="220"/>
      <c r="S748" s="660"/>
      <c r="T748" s="226">
        <v>0</v>
      </c>
      <c r="U748" s="1305">
        <v>0</v>
      </c>
      <c r="V748" s="1375">
        <f t="shared" si="40"/>
        <v>0</v>
      </c>
      <c r="W748" s="220"/>
      <c r="X748" s="684"/>
      <c r="Y748" s="738"/>
      <c r="Z748" s="221"/>
      <c r="AA748" s="221"/>
      <c r="AB748" s="862"/>
      <c r="AC748" s="222"/>
      <c r="AD748" s="1288"/>
      <c r="AE748" s="1300"/>
      <c r="AF748" s="1290"/>
      <c r="AG748" s="1291"/>
      <c r="AH748" s="232"/>
      <c r="AI748" s="224"/>
      <c r="AJ748" s="368"/>
      <c r="AK748" s="225"/>
      <c r="AL748" s="226">
        <v>0</v>
      </c>
      <c r="AM748" s="1326">
        <v>0</v>
      </c>
      <c r="AN748" s="1376">
        <f t="shared" si="41"/>
        <v>0</v>
      </c>
      <c r="AO748" s="733"/>
      <c r="AP748" s="586"/>
      <c r="AQ748" s="1249"/>
      <c r="AR748" s="1427"/>
      <c r="AS748" s="1428"/>
      <c r="AT748" s="1429"/>
      <c r="AU748" s="227"/>
      <c r="AV748" s="1430"/>
      <c r="AW748" s="1431"/>
      <c r="AX748" s="1432"/>
      <c r="AY748" s="235"/>
      <c r="AZ748" s="236"/>
      <c r="BA748" s="230"/>
      <c r="BB748" s="231"/>
      <c r="BC748" s="659"/>
      <c r="BD748" s="230"/>
      <c r="BE748" s="231"/>
      <c r="BF748" s="573"/>
      <c r="BG748" s="651"/>
      <c r="BH748" s="573"/>
      <c r="BI748" s="651"/>
      <c r="BJ748" s="573"/>
      <c r="BK748" s="651"/>
      <c r="BL748" s="573"/>
      <c r="BM748" s="651"/>
      <c r="BN748" s="638"/>
      <c r="BO748" s="670"/>
      <c r="BP748" s="675"/>
      <c r="BQ748" s="675"/>
      <c r="BR748" s="675"/>
      <c r="BS748" s="675"/>
      <c r="BT748" s="675"/>
      <c r="BU748" s="676"/>
      <c r="BV748" s="1377">
        <f t="shared" si="42"/>
        <v>0</v>
      </c>
    </row>
    <row r="749" spans="3:74" s="1092" customFormat="1" ht="36" customHeight="1">
      <c r="C749" s="1091"/>
      <c r="D749" s="233"/>
      <c r="E749" s="216"/>
      <c r="F749" s="1331"/>
      <c r="G749" s="217"/>
      <c r="H749" s="218"/>
      <c r="I749" s="736"/>
      <c r="J749" s="737"/>
      <c r="K749" s="1297"/>
      <c r="L749" s="1273"/>
      <c r="M749" s="1276"/>
      <c r="N749" s="832"/>
      <c r="O749" s="871"/>
      <c r="P749" s="872"/>
      <c r="Q749" s="219"/>
      <c r="R749" s="220"/>
      <c r="S749" s="660"/>
      <c r="T749" s="226">
        <v>0</v>
      </c>
      <c r="U749" s="1305">
        <v>0</v>
      </c>
      <c r="V749" s="1375">
        <f t="shared" si="40"/>
        <v>0</v>
      </c>
      <c r="W749" s="220"/>
      <c r="X749" s="684"/>
      <c r="Y749" s="738"/>
      <c r="Z749" s="221"/>
      <c r="AA749" s="221"/>
      <c r="AB749" s="862"/>
      <c r="AC749" s="222"/>
      <c r="AD749" s="1288"/>
      <c r="AE749" s="1300"/>
      <c r="AF749" s="1290"/>
      <c r="AG749" s="1291"/>
      <c r="AH749" s="232"/>
      <c r="AI749" s="224"/>
      <c r="AJ749" s="368"/>
      <c r="AK749" s="225"/>
      <c r="AL749" s="226">
        <v>0</v>
      </c>
      <c r="AM749" s="1326">
        <v>0</v>
      </c>
      <c r="AN749" s="1376">
        <f t="shared" si="41"/>
        <v>0</v>
      </c>
      <c r="AO749" s="733"/>
      <c r="AP749" s="586"/>
      <c r="AQ749" s="1249"/>
      <c r="AR749" s="1427"/>
      <c r="AS749" s="1428"/>
      <c r="AT749" s="1429"/>
      <c r="AU749" s="227"/>
      <c r="AV749" s="1430"/>
      <c r="AW749" s="1431"/>
      <c r="AX749" s="1432"/>
      <c r="AY749" s="235"/>
      <c r="AZ749" s="236"/>
      <c r="BA749" s="230"/>
      <c r="BB749" s="231"/>
      <c r="BC749" s="659"/>
      <c r="BD749" s="230"/>
      <c r="BE749" s="231"/>
      <c r="BF749" s="573"/>
      <c r="BG749" s="651"/>
      <c r="BH749" s="573"/>
      <c r="BI749" s="651"/>
      <c r="BJ749" s="573"/>
      <c r="BK749" s="651"/>
      <c r="BL749" s="573"/>
      <c r="BM749" s="651"/>
      <c r="BN749" s="638"/>
      <c r="BO749" s="670"/>
      <c r="BP749" s="675"/>
      <c r="BQ749" s="675"/>
      <c r="BR749" s="675"/>
      <c r="BS749" s="675"/>
      <c r="BT749" s="675"/>
      <c r="BU749" s="676"/>
      <c r="BV749" s="1377">
        <f t="shared" si="42"/>
        <v>0</v>
      </c>
    </row>
    <row r="750" spans="3:74" s="1092" customFormat="1" ht="36" customHeight="1">
      <c r="C750" s="1091"/>
      <c r="D750" s="233"/>
      <c r="E750" s="216"/>
      <c r="F750" s="1331"/>
      <c r="G750" s="217"/>
      <c r="H750" s="218"/>
      <c r="I750" s="736"/>
      <c r="J750" s="737"/>
      <c r="K750" s="1297"/>
      <c r="L750" s="1273"/>
      <c r="M750" s="1276"/>
      <c r="N750" s="832"/>
      <c r="O750" s="871"/>
      <c r="P750" s="872"/>
      <c r="Q750" s="219"/>
      <c r="R750" s="220"/>
      <c r="S750" s="660"/>
      <c r="T750" s="226">
        <v>0</v>
      </c>
      <c r="U750" s="1305">
        <v>0</v>
      </c>
      <c r="V750" s="1375">
        <f t="shared" si="40"/>
        <v>0</v>
      </c>
      <c r="W750" s="220"/>
      <c r="X750" s="684"/>
      <c r="Y750" s="738"/>
      <c r="Z750" s="221"/>
      <c r="AA750" s="221"/>
      <c r="AB750" s="862"/>
      <c r="AC750" s="222"/>
      <c r="AD750" s="1288"/>
      <c r="AE750" s="1300"/>
      <c r="AF750" s="1290"/>
      <c r="AG750" s="1291"/>
      <c r="AH750" s="232"/>
      <c r="AI750" s="224"/>
      <c r="AJ750" s="368"/>
      <c r="AK750" s="225"/>
      <c r="AL750" s="226">
        <v>0</v>
      </c>
      <c r="AM750" s="1326">
        <v>0</v>
      </c>
      <c r="AN750" s="1376">
        <f t="shared" si="41"/>
        <v>0</v>
      </c>
      <c r="AO750" s="733"/>
      <c r="AP750" s="586"/>
      <c r="AQ750" s="1249"/>
      <c r="AR750" s="1427"/>
      <c r="AS750" s="1428"/>
      <c r="AT750" s="1429"/>
      <c r="AU750" s="227"/>
      <c r="AV750" s="1430"/>
      <c r="AW750" s="1431"/>
      <c r="AX750" s="1432"/>
      <c r="AY750" s="235"/>
      <c r="AZ750" s="236"/>
      <c r="BA750" s="230"/>
      <c r="BB750" s="231"/>
      <c r="BC750" s="659"/>
      <c r="BD750" s="230"/>
      <c r="BE750" s="231"/>
      <c r="BF750" s="573"/>
      <c r="BG750" s="651"/>
      <c r="BH750" s="573"/>
      <c r="BI750" s="651"/>
      <c r="BJ750" s="573"/>
      <c r="BK750" s="651"/>
      <c r="BL750" s="573"/>
      <c r="BM750" s="651"/>
      <c r="BN750" s="638"/>
      <c r="BO750" s="670"/>
      <c r="BP750" s="675"/>
      <c r="BQ750" s="675"/>
      <c r="BR750" s="675"/>
      <c r="BS750" s="675"/>
      <c r="BT750" s="675"/>
      <c r="BU750" s="676"/>
      <c r="BV750" s="1377">
        <f t="shared" si="42"/>
        <v>0</v>
      </c>
    </row>
    <row r="751" spans="3:74" s="1092" customFormat="1" ht="36" customHeight="1">
      <c r="C751" s="1091"/>
      <c r="D751" s="233"/>
      <c r="E751" s="216"/>
      <c r="F751" s="1331"/>
      <c r="G751" s="217"/>
      <c r="H751" s="218"/>
      <c r="I751" s="736"/>
      <c r="J751" s="737"/>
      <c r="K751" s="1297"/>
      <c r="L751" s="1273"/>
      <c r="M751" s="1276"/>
      <c r="N751" s="832"/>
      <c r="O751" s="871"/>
      <c r="P751" s="872"/>
      <c r="Q751" s="219"/>
      <c r="R751" s="220"/>
      <c r="S751" s="660"/>
      <c r="T751" s="226">
        <v>0</v>
      </c>
      <c r="U751" s="1305">
        <v>0</v>
      </c>
      <c r="V751" s="1375">
        <f t="shared" si="40"/>
        <v>0</v>
      </c>
      <c r="W751" s="220"/>
      <c r="X751" s="684"/>
      <c r="Y751" s="738"/>
      <c r="Z751" s="221"/>
      <c r="AA751" s="221"/>
      <c r="AB751" s="862"/>
      <c r="AC751" s="222"/>
      <c r="AD751" s="1288"/>
      <c r="AE751" s="1300"/>
      <c r="AF751" s="1290"/>
      <c r="AG751" s="1291"/>
      <c r="AH751" s="232"/>
      <c r="AI751" s="224"/>
      <c r="AJ751" s="368"/>
      <c r="AK751" s="225"/>
      <c r="AL751" s="226">
        <v>0</v>
      </c>
      <c r="AM751" s="1326">
        <v>0</v>
      </c>
      <c r="AN751" s="1376">
        <f t="shared" si="41"/>
        <v>0</v>
      </c>
      <c r="AO751" s="733"/>
      <c r="AP751" s="586"/>
      <c r="AQ751" s="1249"/>
      <c r="AR751" s="1427"/>
      <c r="AS751" s="1428"/>
      <c r="AT751" s="1429"/>
      <c r="AU751" s="227"/>
      <c r="AV751" s="1430"/>
      <c r="AW751" s="1431"/>
      <c r="AX751" s="1432"/>
      <c r="AY751" s="235"/>
      <c r="AZ751" s="236"/>
      <c r="BA751" s="230"/>
      <c r="BB751" s="231"/>
      <c r="BC751" s="659"/>
      <c r="BD751" s="230"/>
      <c r="BE751" s="231"/>
      <c r="BF751" s="573"/>
      <c r="BG751" s="651"/>
      <c r="BH751" s="573"/>
      <c r="BI751" s="651"/>
      <c r="BJ751" s="573"/>
      <c r="BK751" s="651"/>
      <c r="BL751" s="573"/>
      <c r="BM751" s="651"/>
      <c r="BN751" s="638"/>
      <c r="BO751" s="670"/>
      <c r="BP751" s="675"/>
      <c r="BQ751" s="675"/>
      <c r="BR751" s="675"/>
      <c r="BS751" s="675"/>
      <c r="BT751" s="675"/>
      <c r="BU751" s="676"/>
      <c r="BV751" s="1377">
        <f t="shared" si="42"/>
        <v>0</v>
      </c>
    </row>
    <row r="752" spans="3:74" s="1092" customFormat="1" ht="36" customHeight="1">
      <c r="C752" s="1091"/>
      <c r="D752" s="233"/>
      <c r="E752" s="216"/>
      <c r="F752" s="1331"/>
      <c r="G752" s="217"/>
      <c r="H752" s="218"/>
      <c r="I752" s="736"/>
      <c r="J752" s="737"/>
      <c r="K752" s="1297"/>
      <c r="L752" s="1273"/>
      <c r="M752" s="1276"/>
      <c r="N752" s="832"/>
      <c r="O752" s="871"/>
      <c r="P752" s="872"/>
      <c r="Q752" s="219"/>
      <c r="R752" s="220"/>
      <c r="S752" s="660"/>
      <c r="T752" s="226">
        <v>0</v>
      </c>
      <c r="U752" s="1305">
        <v>0</v>
      </c>
      <c r="V752" s="1375">
        <f t="shared" si="40"/>
        <v>0</v>
      </c>
      <c r="W752" s="220"/>
      <c r="X752" s="684"/>
      <c r="Y752" s="738"/>
      <c r="Z752" s="221"/>
      <c r="AA752" s="221"/>
      <c r="AB752" s="862"/>
      <c r="AC752" s="222"/>
      <c r="AD752" s="1288"/>
      <c r="AE752" s="1300"/>
      <c r="AF752" s="1290"/>
      <c r="AG752" s="1291"/>
      <c r="AH752" s="232"/>
      <c r="AI752" s="224"/>
      <c r="AJ752" s="368"/>
      <c r="AK752" s="225"/>
      <c r="AL752" s="226">
        <v>0</v>
      </c>
      <c r="AM752" s="1326">
        <v>0</v>
      </c>
      <c r="AN752" s="1376">
        <f t="shared" si="41"/>
        <v>0</v>
      </c>
      <c r="AO752" s="733"/>
      <c r="AP752" s="586"/>
      <c r="AQ752" s="1249"/>
      <c r="AR752" s="1427"/>
      <c r="AS752" s="1428"/>
      <c r="AT752" s="1429"/>
      <c r="AU752" s="227"/>
      <c r="AV752" s="1430"/>
      <c r="AW752" s="1431"/>
      <c r="AX752" s="1432"/>
      <c r="AY752" s="235"/>
      <c r="AZ752" s="236"/>
      <c r="BA752" s="230"/>
      <c r="BB752" s="231"/>
      <c r="BC752" s="659"/>
      <c r="BD752" s="230"/>
      <c r="BE752" s="231"/>
      <c r="BF752" s="573"/>
      <c r="BG752" s="651"/>
      <c r="BH752" s="573"/>
      <c r="BI752" s="651"/>
      <c r="BJ752" s="573"/>
      <c r="BK752" s="651"/>
      <c r="BL752" s="573"/>
      <c r="BM752" s="651"/>
      <c r="BN752" s="638"/>
      <c r="BO752" s="670"/>
      <c r="BP752" s="675"/>
      <c r="BQ752" s="675"/>
      <c r="BR752" s="675"/>
      <c r="BS752" s="675"/>
      <c r="BT752" s="675"/>
      <c r="BU752" s="676"/>
      <c r="BV752" s="1377">
        <f t="shared" si="42"/>
        <v>0</v>
      </c>
    </row>
    <row r="753" spans="3:74" s="1092" customFormat="1" ht="36" customHeight="1">
      <c r="C753" s="1091"/>
      <c r="D753" s="233"/>
      <c r="E753" s="216"/>
      <c r="F753" s="1331"/>
      <c r="G753" s="217"/>
      <c r="H753" s="218"/>
      <c r="I753" s="736"/>
      <c r="J753" s="737"/>
      <c r="K753" s="1297"/>
      <c r="L753" s="1273"/>
      <c r="M753" s="1276"/>
      <c r="N753" s="832"/>
      <c r="O753" s="871"/>
      <c r="P753" s="872"/>
      <c r="Q753" s="219"/>
      <c r="R753" s="220"/>
      <c r="S753" s="660"/>
      <c r="T753" s="226">
        <v>0</v>
      </c>
      <c r="U753" s="1305">
        <v>0</v>
      </c>
      <c r="V753" s="1375">
        <f t="shared" si="40"/>
        <v>0</v>
      </c>
      <c r="W753" s="220"/>
      <c r="X753" s="684"/>
      <c r="Y753" s="738"/>
      <c r="Z753" s="221"/>
      <c r="AA753" s="221"/>
      <c r="AB753" s="862"/>
      <c r="AC753" s="222"/>
      <c r="AD753" s="1288"/>
      <c r="AE753" s="1300"/>
      <c r="AF753" s="1290"/>
      <c r="AG753" s="1291"/>
      <c r="AH753" s="232"/>
      <c r="AI753" s="224"/>
      <c r="AJ753" s="368"/>
      <c r="AK753" s="225"/>
      <c r="AL753" s="226">
        <v>0</v>
      </c>
      <c r="AM753" s="1326">
        <v>0</v>
      </c>
      <c r="AN753" s="1376">
        <f t="shared" si="41"/>
        <v>0</v>
      </c>
      <c r="AO753" s="733"/>
      <c r="AP753" s="586"/>
      <c r="AQ753" s="1249"/>
      <c r="AR753" s="1427"/>
      <c r="AS753" s="1428"/>
      <c r="AT753" s="1429"/>
      <c r="AU753" s="227"/>
      <c r="AV753" s="1430"/>
      <c r="AW753" s="1431"/>
      <c r="AX753" s="1432"/>
      <c r="AY753" s="235"/>
      <c r="AZ753" s="236"/>
      <c r="BA753" s="230"/>
      <c r="BB753" s="231"/>
      <c r="BC753" s="659"/>
      <c r="BD753" s="230"/>
      <c r="BE753" s="231"/>
      <c r="BF753" s="573"/>
      <c r="BG753" s="651"/>
      <c r="BH753" s="573"/>
      <c r="BI753" s="651"/>
      <c r="BJ753" s="573"/>
      <c r="BK753" s="651"/>
      <c r="BL753" s="573"/>
      <c r="BM753" s="651"/>
      <c r="BN753" s="638"/>
      <c r="BO753" s="670"/>
      <c r="BP753" s="675"/>
      <c r="BQ753" s="675"/>
      <c r="BR753" s="675"/>
      <c r="BS753" s="675"/>
      <c r="BT753" s="675"/>
      <c r="BU753" s="676"/>
      <c r="BV753" s="1377">
        <f t="shared" si="42"/>
        <v>0</v>
      </c>
    </row>
    <row r="754" spans="3:74" s="1092" customFormat="1" ht="36" customHeight="1">
      <c r="C754" s="1091"/>
      <c r="D754" s="233"/>
      <c r="E754" s="216"/>
      <c r="F754" s="1331"/>
      <c r="G754" s="217"/>
      <c r="H754" s="218"/>
      <c r="I754" s="736"/>
      <c r="J754" s="737"/>
      <c r="K754" s="1297"/>
      <c r="L754" s="1273"/>
      <c r="M754" s="1276"/>
      <c r="N754" s="832"/>
      <c r="O754" s="871"/>
      <c r="P754" s="872"/>
      <c r="Q754" s="219"/>
      <c r="R754" s="220"/>
      <c r="S754" s="660"/>
      <c r="T754" s="226">
        <v>0</v>
      </c>
      <c r="U754" s="1305">
        <v>0</v>
      </c>
      <c r="V754" s="1375">
        <f t="shared" si="40"/>
        <v>0</v>
      </c>
      <c r="W754" s="220"/>
      <c r="X754" s="684"/>
      <c r="Y754" s="738"/>
      <c r="Z754" s="221"/>
      <c r="AA754" s="221"/>
      <c r="AB754" s="862"/>
      <c r="AC754" s="222"/>
      <c r="AD754" s="1288"/>
      <c r="AE754" s="1300"/>
      <c r="AF754" s="1290"/>
      <c r="AG754" s="1291"/>
      <c r="AH754" s="232"/>
      <c r="AI754" s="224"/>
      <c r="AJ754" s="368"/>
      <c r="AK754" s="225"/>
      <c r="AL754" s="226">
        <v>0</v>
      </c>
      <c r="AM754" s="1326">
        <v>0</v>
      </c>
      <c r="AN754" s="1376">
        <f t="shared" si="41"/>
        <v>0</v>
      </c>
      <c r="AO754" s="733"/>
      <c r="AP754" s="586"/>
      <c r="AQ754" s="1249"/>
      <c r="AR754" s="1427"/>
      <c r="AS754" s="1428"/>
      <c r="AT754" s="1429"/>
      <c r="AU754" s="227"/>
      <c r="AV754" s="1430"/>
      <c r="AW754" s="1431"/>
      <c r="AX754" s="1432"/>
      <c r="AY754" s="235"/>
      <c r="AZ754" s="236"/>
      <c r="BA754" s="230"/>
      <c r="BB754" s="231"/>
      <c r="BC754" s="659"/>
      <c r="BD754" s="230"/>
      <c r="BE754" s="231"/>
      <c r="BF754" s="573"/>
      <c r="BG754" s="651"/>
      <c r="BH754" s="573"/>
      <c r="BI754" s="651"/>
      <c r="BJ754" s="573"/>
      <c r="BK754" s="651"/>
      <c r="BL754" s="573"/>
      <c r="BM754" s="651"/>
      <c r="BN754" s="638"/>
      <c r="BO754" s="670"/>
      <c r="BP754" s="675"/>
      <c r="BQ754" s="675"/>
      <c r="BR754" s="675"/>
      <c r="BS754" s="675"/>
      <c r="BT754" s="675"/>
      <c r="BU754" s="676"/>
      <c r="BV754" s="1377">
        <f t="shared" si="42"/>
        <v>0</v>
      </c>
    </row>
    <row r="755" spans="3:74" s="1092" customFormat="1" ht="36" customHeight="1">
      <c r="C755" s="1091"/>
      <c r="D755" s="233"/>
      <c r="E755" s="216"/>
      <c r="F755" s="1331"/>
      <c r="G755" s="217"/>
      <c r="H755" s="218"/>
      <c r="I755" s="736"/>
      <c r="J755" s="737"/>
      <c r="K755" s="1297"/>
      <c r="L755" s="1273"/>
      <c r="M755" s="1276"/>
      <c r="N755" s="832"/>
      <c r="O755" s="871"/>
      <c r="P755" s="872"/>
      <c r="Q755" s="219"/>
      <c r="R755" s="220"/>
      <c r="S755" s="660"/>
      <c r="T755" s="226">
        <v>0</v>
      </c>
      <c r="U755" s="1305">
        <v>0</v>
      </c>
      <c r="V755" s="1375">
        <f t="shared" si="40"/>
        <v>0</v>
      </c>
      <c r="W755" s="220"/>
      <c r="X755" s="684"/>
      <c r="Y755" s="738"/>
      <c r="Z755" s="221"/>
      <c r="AA755" s="221"/>
      <c r="AB755" s="862"/>
      <c r="AC755" s="222"/>
      <c r="AD755" s="1288"/>
      <c r="AE755" s="1300"/>
      <c r="AF755" s="1290"/>
      <c r="AG755" s="1291"/>
      <c r="AH755" s="232"/>
      <c r="AI755" s="224"/>
      <c r="AJ755" s="368"/>
      <c r="AK755" s="225"/>
      <c r="AL755" s="226">
        <v>0</v>
      </c>
      <c r="AM755" s="1326">
        <v>0</v>
      </c>
      <c r="AN755" s="1376">
        <f t="shared" si="41"/>
        <v>0</v>
      </c>
      <c r="AO755" s="733"/>
      <c r="AP755" s="586"/>
      <c r="AQ755" s="1249"/>
      <c r="AR755" s="1427"/>
      <c r="AS755" s="1428"/>
      <c r="AT755" s="1429"/>
      <c r="AU755" s="227"/>
      <c r="AV755" s="1430"/>
      <c r="AW755" s="1431"/>
      <c r="AX755" s="1432"/>
      <c r="AY755" s="235"/>
      <c r="AZ755" s="236"/>
      <c r="BA755" s="230"/>
      <c r="BB755" s="231"/>
      <c r="BC755" s="659"/>
      <c r="BD755" s="230"/>
      <c r="BE755" s="231"/>
      <c r="BF755" s="573"/>
      <c r="BG755" s="651"/>
      <c r="BH755" s="573"/>
      <c r="BI755" s="651"/>
      <c r="BJ755" s="573"/>
      <c r="BK755" s="651"/>
      <c r="BL755" s="573"/>
      <c r="BM755" s="651"/>
      <c r="BN755" s="638"/>
      <c r="BO755" s="670"/>
      <c r="BP755" s="675"/>
      <c r="BQ755" s="675"/>
      <c r="BR755" s="675"/>
      <c r="BS755" s="675"/>
      <c r="BT755" s="675"/>
      <c r="BU755" s="676"/>
      <c r="BV755" s="1377">
        <f t="shared" si="42"/>
        <v>0</v>
      </c>
    </row>
    <row r="756" spans="3:74" s="1092" customFormat="1" ht="36" customHeight="1">
      <c r="C756" s="1091"/>
      <c r="D756" s="233"/>
      <c r="E756" s="216"/>
      <c r="F756" s="1331"/>
      <c r="G756" s="217"/>
      <c r="H756" s="218"/>
      <c r="I756" s="736"/>
      <c r="J756" s="737"/>
      <c r="K756" s="1297"/>
      <c r="L756" s="1273"/>
      <c r="M756" s="1276"/>
      <c r="N756" s="832"/>
      <c r="O756" s="871"/>
      <c r="P756" s="872"/>
      <c r="Q756" s="219"/>
      <c r="R756" s="220"/>
      <c r="S756" s="660"/>
      <c r="T756" s="226">
        <v>0</v>
      </c>
      <c r="U756" s="1305">
        <v>0</v>
      </c>
      <c r="V756" s="1375">
        <f t="shared" si="40"/>
        <v>0</v>
      </c>
      <c r="W756" s="220"/>
      <c r="X756" s="684"/>
      <c r="Y756" s="738"/>
      <c r="Z756" s="221"/>
      <c r="AA756" s="221"/>
      <c r="AB756" s="862"/>
      <c r="AC756" s="222"/>
      <c r="AD756" s="1288"/>
      <c r="AE756" s="1300"/>
      <c r="AF756" s="1290"/>
      <c r="AG756" s="1291"/>
      <c r="AH756" s="232"/>
      <c r="AI756" s="224"/>
      <c r="AJ756" s="368"/>
      <c r="AK756" s="225"/>
      <c r="AL756" s="226">
        <v>0</v>
      </c>
      <c r="AM756" s="1326">
        <v>0</v>
      </c>
      <c r="AN756" s="1376">
        <f t="shared" si="41"/>
        <v>0</v>
      </c>
      <c r="AO756" s="733"/>
      <c r="AP756" s="586"/>
      <c r="AQ756" s="1249"/>
      <c r="AR756" s="1427"/>
      <c r="AS756" s="1428"/>
      <c r="AT756" s="1429"/>
      <c r="AU756" s="227"/>
      <c r="AV756" s="1430"/>
      <c r="AW756" s="1431"/>
      <c r="AX756" s="1432"/>
      <c r="AY756" s="235"/>
      <c r="AZ756" s="236"/>
      <c r="BA756" s="230"/>
      <c r="BB756" s="231"/>
      <c r="BC756" s="659"/>
      <c r="BD756" s="230"/>
      <c r="BE756" s="231"/>
      <c r="BF756" s="573"/>
      <c r="BG756" s="651"/>
      <c r="BH756" s="573"/>
      <c r="BI756" s="651"/>
      <c r="BJ756" s="573"/>
      <c r="BK756" s="651"/>
      <c r="BL756" s="573"/>
      <c r="BM756" s="651"/>
      <c r="BN756" s="638"/>
      <c r="BO756" s="670"/>
      <c r="BP756" s="675"/>
      <c r="BQ756" s="675"/>
      <c r="BR756" s="675"/>
      <c r="BS756" s="675"/>
      <c r="BT756" s="675"/>
      <c r="BU756" s="676"/>
      <c r="BV756" s="1377">
        <f t="shared" si="42"/>
        <v>0</v>
      </c>
    </row>
    <row r="757" spans="3:74" s="1092" customFormat="1" ht="36" customHeight="1">
      <c r="C757" s="1091"/>
      <c r="D757" s="233"/>
      <c r="E757" s="216"/>
      <c r="F757" s="1331"/>
      <c r="G757" s="217"/>
      <c r="H757" s="218"/>
      <c r="I757" s="736"/>
      <c r="J757" s="737"/>
      <c r="K757" s="1297"/>
      <c r="L757" s="1273"/>
      <c r="M757" s="1276"/>
      <c r="N757" s="832"/>
      <c r="O757" s="871"/>
      <c r="P757" s="872"/>
      <c r="Q757" s="219"/>
      <c r="R757" s="220"/>
      <c r="S757" s="660"/>
      <c r="T757" s="226">
        <v>0</v>
      </c>
      <c r="U757" s="1305">
        <v>0</v>
      </c>
      <c r="V757" s="1375">
        <f t="shared" si="40"/>
        <v>0</v>
      </c>
      <c r="W757" s="220"/>
      <c r="X757" s="684"/>
      <c r="Y757" s="738"/>
      <c r="Z757" s="221"/>
      <c r="AA757" s="221"/>
      <c r="AB757" s="862"/>
      <c r="AC757" s="222"/>
      <c r="AD757" s="1288"/>
      <c r="AE757" s="1300"/>
      <c r="AF757" s="1290"/>
      <c r="AG757" s="1291"/>
      <c r="AH757" s="232"/>
      <c r="AI757" s="224"/>
      <c r="AJ757" s="368"/>
      <c r="AK757" s="225"/>
      <c r="AL757" s="226">
        <v>0</v>
      </c>
      <c r="AM757" s="1326">
        <v>0</v>
      </c>
      <c r="AN757" s="1376">
        <f t="shared" si="41"/>
        <v>0</v>
      </c>
      <c r="AO757" s="733"/>
      <c r="AP757" s="586"/>
      <c r="AQ757" s="1249"/>
      <c r="AR757" s="1427"/>
      <c r="AS757" s="1428"/>
      <c r="AT757" s="1429"/>
      <c r="AU757" s="227"/>
      <c r="AV757" s="1430"/>
      <c r="AW757" s="1431"/>
      <c r="AX757" s="1432"/>
      <c r="AY757" s="235"/>
      <c r="AZ757" s="236"/>
      <c r="BA757" s="230"/>
      <c r="BB757" s="231"/>
      <c r="BC757" s="659"/>
      <c r="BD757" s="230"/>
      <c r="BE757" s="231"/>
      <c r="BF757" s="573"/>
      <c r="BG757" s="651"/>
      <c r="BH757" s="573"/>
      <c r="BI757" s="651"/>
      <c r="BJ757" s="573"/>
      <c r="BK757" s="651"/>
      <c r="BL757" s="573"/>
      <c r="BM757" s="651"/>
      <c r="BN757" s="638"/>
      <c r="BO757" s="670"/>
      <c r="BP757" s="675"/>
      <c r="BQ757" s="675"/>
      <c r="BR757" s="675"/>
      <c r="BS757" s="675"/>
      <c r="BT757" s="675"/>
      <c r="BU757" s="676"/>
      <c r="BV757" s="1377">
        <f t="shared" si="42"/>
        <v>0</v>
      </c>
    </row>
    <row r="758" spans="3:74" s="1092" customFormat="1" ht="36" customHeight="1">
      <c r="C758" s="1091"/>
      <c r="D758" s="233"/>
      <c r="E758" s="216"/>
      <c r="F758" s="1331"/>
      <c r="G758" s="217"/>
      <c r="H758" s="218"/>
      <c r="I758" s="736"/>
      <c r="J758" s="737"/>
      <c r="K758" s="1297"/>
      <c r="L758" s="1273"/>
      <c r="M758" s="1276"/>
      <c r="N758" s="832"/>
      <c r="O758" s="871"/>
      <c r="P758" s="872"/>
      <c r="Q758" s="219"/>
      <c r="R758" s="220"/>
      <c r="S758" s="660"/>
      <c r="T758" s="226">
        <v>0</v>
      </c>
      <c r="U758" s="1305">
        <v>0</v>
      </c>
      <c r="V758" s="1375">
        <f t="shared" si="40"/>
        <v>0</v>
      </c>
      <c r="W758" s="220"/>
      <c r="X758" s="684"/>
      <c r="Y758" s="738"/>
      <c r="Z758" s="221"/>
      <c r="AA758" s="221"/>
      <c r="AB758" s="862"/>
      <c r="AC758" s="222"/>
      <c r="AD758" s="1288"/>
      <c r="AE758" s="1300"/>
      <c r="AF758" s="1290"/>
      <c r="AG758" s="1291"/>
      <c r="AH758" s="232"/>
      <c r="AI758" s="224"/>
      <c r="AJ758" s="368"/>
      <c r="AK758" s="225"/>
      <c r="AL758" s="226">
        <v>0</v>
      </c>
      <c r="AM758" s="1326">
        <v>0</v>
      </c>
      <c r="AN758" s="1376">
        <f t="shared" si="41"/>
        <v>0</v>
      </c>
      <c r="AO758" s="733"/>
      <c r="AP758" s="586"/>
      <c r="AQ758" s="1249"/>
      <c r="AR758" s="1427"/>
      <c r="AS758" s="1428"/>
      <c r="AT758" s="1429"/>
      <c r="AU758" s="227"/>
      <c r="AV758" s="1430"/>
      <c r="AW758" s="1431"/>
      <c r="AX758" s="1432"/>
      <c r="AY758" s="235"/>
      <c r="AZ758" s="236"/>
      <c r="BA758" s="230"/>
      <c r="BB758" s="231"/>
      <c r="BC758" s="659"/>
      <c r="BD758" s="230"/>
      <c r="BE758" s="231"/>
      <c r="BF758" s="573"/>
      <c r="BG758" s="651"/>
      <c r="BH758" s="573"/>
      <c r="BI758" s="651"/>
      <c r="BJ758" s="573"/>
      <c r="BK758" s="651"/>
      <c r="BL758" s="573"/>
      <c r="BM758" s="651"/>
      <c r="BN758" s="638"/>
      <c r="BO758" s="670"/>
      <c r="BP758" s="675"/>
      <c r="BQ758" s="675"/>
      <c r="BR758" s="675"/>
      <c r="BS758" s="675"/>
      <c r="BT758" s="675"/>
      <c r="BU758" s="676"/>
      <c r="BV758" s="1377">
        <f t="shared" si="42"/>
        <v>0</v>
      </c>
    </row>
    <row r="759" spans="3:74" s="1092" customFormat="1" ht="36" customHeight="1">
      <c r="C759" s="1091"/>
      <c r="D759" s="233"/>
      <c r="E759" s="216"/>
      <c r="F759" s="1331"/>
      <c r="G759" s="217"/>
      <c r="H759" s="218"/>
      <c r="I759" s="736"/>
      <c r="J759" s="737"/>
      <c r="K759" s="1297"/>
      <c r="L759" s="1273"/>
      <c r="M759" s="1276"/>
      <c r="N759" s="832"/>
      <c r="O759" s="871"/>
      <c r="P759" s="872"/>
      <c r="Q759" s="219"/>
      <c r="R759" s="220"/>
      <c r="S759" s="660"/>
      <c r="T759" s="226">
        <v>0</v>
      </c>
      <c r="U759" s="1305">
        <v>0</v>
      </c>
      <c r="V759" s="1375">
        <f t="shared" si="40"/>
        <v>0</v>
      </c>
      <c r="W759" s="220"/>
      <c r="X759" s="684"/>
      <c r="Y759" s="738"/>
      <c r="Z759" s="221"/>
      <c r="AA759" s="221"/>
      <c r="AB759" s="862"/>
      <c r="AC759" s="222"/>
      <c r="AD759" s="1288"/>
      <c r="AE759" s="1300"/>
      <c r="AF759" s="1290"/>
      <c r="AG759" s="1291"/>
      <c r="AH759" s="232"/>
      <c r="AI759" s="224"/>
      <c r="AJ759" s="368"/>
      <c r="AK759" s="225"/>
      <c r="AL759" s="226">
        <v>0</v>
      </c>
      <c r="AM759" s="1326">
        <v>0</v>
      </c>
      <c r="AN759" s="1376">
        <f t="shared" si="41"/>
        <v>0</v>
      </c>
      <c r="AO759" s="733"/>
      <c r="AP759" s="586"/>
      <c r="AQ759" s="1249"/>
      <c r="AR759" s="1427"/>
      <c r="AS759" s="1428"/>
      <c r="AT759" s="1429"/>
      <c r="AU759" s="227"/>
      <c r="AV759" s="1430"/>
      <c r="AW759" s="1431"/>
      <c r="AX759" s="1432"/>
      <c r="AY759" s="235"/>
      <c r="AZ759" s="236"/>
      <c r="BA759" s="230"/>
      <c r="BB759" s="231"/>
      <c r="BC759" s="659"/>
      <c r="BD759" s="230"/>
      <c r="BE759" s="231"/>
      <c r="BF759" s="573"/>
      <c r="BG759" s="651"/>
      <c r="BH759" s="573"/>
      <c r="BI759" s="651"/>
      <c r="BJ759" s="573"/>
      <c r="BK759" s="651"/>
      <c r="BL759" s="573"/>
      <c r="BM759" s="651"/>
      <c r="BN759" s="638"/>
      <c r="BO759" s="670"/>
      <c r="BP759" s="675"/>
      <c r="BQ759" s="675"/>
      <c r="BR759" s="675"/>
      <c r="BS759" s="675"/>
      <c r="BT759" s="675"/>
      <c r="BU759" s="676"/>
      <c r="BV759" s="1377">
        <f t="shared" si="42"/>
        <v>0</v>
      </c>
    </row>
    <row r="760" spans="3:74" s="1092" customFormat="1" ht="36" customHeight="1">
      <c r="C760" s="1091"/>
      <c r="D760" s="233"/>
      <c r="E760" s="216"/>
      <c r="F760" s="1331"/>
      <c r="G760" s="217"/>
      <c r="H760" s="218"/>
      <c r="I760" s="736"/>
      <c r="J760" s="737"/>
      <c r="K760" s="1297"/>
      <c r="L760" s="1273"/>
      <c r="M760" s="1276"/>
      <c r="N760" s="832"/>
      <c r="O760" s="871"/>
      <c r="P760" s="872"/>
      <c r="Q760" s="219"/>
      <c r="R760" s="220"/>
      <c r="S760" s="660"/>
      <c r="T760" s="226">
        <v>0</v>
      </c>
      <c r="U760" s="1305">
        <v>0</v>
      </c>
      <c r="V760" s="1375">
        <f t="shared" si="40"/>
        <v>0</v>
      </c>
      <c r="W760" s="220"/>
      <c r="X760" s="684"/>
      <c r="Y760" s="738"/>
      <c r="Z760" s="221"/>
      <c r="AA760" s="221"/>
      <c r="AB760" s="862"/>
      <c r="AC760" s="222"/>
      <c r="AD760" s="1288"/>
      <c r="AE760" s="1300"/>
      <c r="AF760" s="1290"/>
      <c r="AG760" s="1291"/>
      <c r="AH760" s="232"/>
      <c r="AI760" s="224"/>
      <c r="AJ760" s="368"/>
      <c r="AK760" s="225"/>
      <c r="AL760" s="226">
        <v>0</v>
      </c>
      <c r="AM760" s="1326">
        <v>0</v>
      </c>
      <c r="AN760" s="1376">
        <f t="shared" si="41"/>
        <v>0</v>
      </c>
      <c r="AO760" s="733"/>
      <c r="AP760" s="586"/>
      <c r="AQ760" s="1249"/>
      <c r="AR760" s="1427"/>
      <c r="AS760" s="1428"/>
      <c r="AT760" s="1429"/>
      <c r="AU760" s="227"/>
      <c r="AV760" s="1430"/>
      <c r="AW760" s="1431"/>
      <c r="AX760" s="1432"/>
      <c r="AY760" s="235"/>
      <c r="AZ760" s="236"/>
      <c r="BA760" s="230"/>
      <c r="BB760" s="231"/>
      <c r="BC760" s="659"/>
      <c r="BD760" s="230"/>
      <c r="BE760" s="231"/>
      <c r="BF760" s="573"/>
      <c r="BG760" s="651"/>
      <c r="BH760" s="573"/>
      <c r="BI760" s="651"/>
      <c r="BJ760" s="573"/>
      <c r="BK760" s="651"/>
      <c r="BL760" s="573"/>
      <c r="BM760" s="651"/>
      <c r="BN760" s="638"/>
      <c r="BO760" s="670"/>
      <c r="BP760" s="675"/>
      <c r="BQ760" s="675"/>
      <c r="BR760" s="675"/>
      <c r="BS760" s="675"/>
      <c r="BT760" s="675"/>
      <c r="BU760" s="676"/>
      <c r="BV760" s="1377">
        <f t="shared" si="42"/>
        <v>0</v>
      </c>
    </row>
    <row r="761" spans="3:74" s="1092" customFormat="1" ht="36" customHeight="1">
      <c r="C761" s="1091"/>
      <c r="D761" s="233"/>
      <c r="E761" s="216"/>
      <c r="F761" s="1331"/>
      <c r="G761" s="217"/>
      <c r="H761" s="218"/>
      <c r="I761" s="736"/>
      <c r="J761" s="737"/>
      <c r="K761" s="1297"/>
      <c r="L761" s="1273"/>
      <c r="M761" s="1276"/>
      <c r="N761" s="832"/>
      <c r="O761" s="871"/>
      <c r="P761" s="872"/>
      <c r="Q761" s="219"/>
      <c r="R761" s="220"/>
      <c r="S761" s="660"/>
      <c r="T761" s="226">
        <v>0</v>
      </c>
      <c r="U761" s="1305">
        <v>0</v>
      </c>
      <c r="V761" s="1375">
        <f t="shared" si="40"/>
        <v>0</v>
      </c>
      <c r="W761" s="220"/>
      <c r="X761" s="684"/>
      <c r="Y761" s="738"/>
      <c r="Z761" s="221"/>
      <c r="AA761" s="221"/>
      <c r="AB761" s="862"/>
      <c r="AC761" s="222"/>
      <c r="AD761" s="1288"/>
      <c r="AE761" s="1300"/>
      <c r="AF761" s="1290"/>
      <c r="AG761" s="1291"/>
      <c r="AH761" s="232"/>
      <c r="AI761" s="224"/>
      <c r="AJ761" s="368"/>
      <c r="AK761" s="225"/>
      <c r="AL761" s="226">
        <v>0</v>
      </c>
      <c r="AM761" s="1326">
        <v>0</v>
      </c>
      <c r="AN761" s="1376">
        <f t="shared" si="41"/>
        <v>0</v>
      </c>
      <c r="AO761" s="733"/>
      <c r="AP761" s="586"/>
      <c r="AQ761" s="1249"/>
      <c r="AR761" s="1427"/>
      <c r="AS761" s="1428"/>
      <c r="AT761" s="1429"/>
      <c r="AU761" s="227"/>
      <c r="AV761" s="1430"/>
      <c r="AW761" s="1431"/>
      <c r="AX761" s="1432"/>
      <c r="AY761" s="235"/>
      <c r="AZ761" s="236"/>
      <c r="BA761" s="230"/>
      <c r="BB761" s="231"/>
      <c r="BC761" s="659"/>
      <c r="BD761" s="230"/>
      <c r="BE761" s="231"/>
      <c r="BF761" s="573"/>
      <c r="BG761" s="651"/>
      <c r="BH761" s="573"/>
      <c r="BI761" s="651"/>
      <c r="BJ761" s="573"/>
      <c r="BK761" s="651"/>
      <c r="BL761" s="573"/>
      <c r="BM761" s="651"/>
      <c r="BN761" s="638"/>
      <c r="BO761" s="670"/>
      <c r="BP761" s="675"/>
      <c r="BQ761" s="675"/>
      <c r="BR761" s="675"/>
      <c r="BS761" s="675"/>
      <c r="BT761" s="675"/>
      <c r="BU761" s="676"/>
      <c r="BV761" s="1377">
        <f t="shared" si="42"/>
        <v>0</v>
      </c>
    </row>
    <row r="762" spans="3:74" s="1092" customFormat="1" ht="36" customHeight="1">
      <c r="C762" s="1091"/>
      <c r="D762" s="233"/>
      <c r="E762" s="216"/>
      <c r="F762" s="1331"/>
      <c r="G762" s="217"/>
      <c r="H762" s="218"/>
      <c r="I762" s="736"/>
      <c r="J762" s="737"/>
      <c r="K762" s="1297"/>
      <c r="L762" s="1273"/>
      <c r="M762" s="1276"/>
      <c r="N762" s="832"/>
      <c r="O762" s="871"/>
      <c r="P762" s="872"/>
      <c r="Q762" s="219"/>
      <c r="R762" s="220"/>
      <c r="S762" s="660"/>
      <c r="T762" s="226">
        <v>0</v>
      </c>
      <c r="U762" s="1305">
        <v>0</v>
      </c>
      <c r="V762" s="1375">
        <f t="shared" si="40"/>
        <v>0</v>
      </c>
      <c r="W762" s="220"/>
      <c r="X762" s="684"/>
      <c r="Y762" s="738"/>
      <c r="Z762" s="221"/>
      <c r="AA762" s="221"/>
      <c r="AB762" s="862"/>
      <c r="AC762" s="222"/>
      <c r="AD762" s="1288"/>
      <c r="AE762" s="1300"/>
      <c r="AF762" s="1290"/>
      <c r="AG762" s="1291"/>
      <c r="AH762" s="232"/>
      <c r="AI762" s="224"/>
      <c r="AJ762" s="368"/>
      <c r="AK762" s="225"/>
      <c r="AL762" s="226">
        <v>0</v>
      </c>
      <c r="AM762" s="1326">
        <v>0</v>
      </c>
      <c r="AN762" s="1376">
        <f t="shared" si="41"/>
        <v>0</v>
      </c>
      <c r="AO762" s="733"/>
      <c r="AP762" s="586"/>
      <c r="AQ762" s="1249"/>
      <c r="AR762" s="1427"/>
      <c r="AS762" s="1428"/>
      <c r="AT762" s="1429"/>
      <c r="AU762" s="227"/>
      <c r="AV762" s="1430"/>
      <c r="AW762" s="1431"/>
      <c r="AX762" s="1432"/>
      <c r="AY762" s="235"/>
      <c r="AZ762" s="236"/>
      <c r="BA762" s="230"/>
      <c r="BB762" s="231"/>
      <c r="BC762" s="659"/>
      <c r="BD762" s="230"/>
      <c r="BE762" s="231"/>
      <c r="BF762" s="573"/>
      <c r="BG762" s="651"/>
      <c r="BH762" s="573"/>
      <c r="BI762" s="651"/>
      <c r="BJ762" s="573"/>
      <c r="BK762" s="651"/>
      <c r="BL762" s="573"/>
      <c r="BM762" s="651"/>
      <c r="BN762" s="638"/>
      <c r="BO762" s="670"/>
      <c r="BP762" s="675"/>
      <c r="BQ762" s="675"/>
      <c r="BR762" s="675"/>
      <c r="BS762" s="675"/>
      <c r="BT762" s="675"/>
      <c r="BU762" s="676"/>
      <c r="BV762" s="1377">
        <f t="shared" si="42"/>
        <v>0</v>
      </c>
    </row>
    <row r="763" spans="3:74" s="1092" customFormat="1" ht="36" customHeight="1">
      <c r="C763" s="1091"/>
      <c r="D763" s="233"/>
      <c r="E763" s="216"/>
      <c r="F763" s="1331"/>
      <c r="G763" s="217"/>
      <c r="H763" s="218"/>
      <c r="I763" s="736"/>
      <c r="J763" s="737"/>
      <c r="K763" s="1297"/>
      <c r="L763" s="1273"/>
      <c r="M763" s="1276"/>
      <c r="N763" s="832"/>
      <c r="O763" s="871"/>
      <c r="P763" s="872"/>
      <c r="Q763" s="219"/>
      <c r="R763" s="220"/>
      <c r="S763" s="660"/>
      <c r="T763" s="226">
        <v>0</v>
      </c>
      <c r="U763" s="1305">
        <v>0</v>
      </c>
      <c r="V763" s="1375">
        <f t="shared" si="40"/>
        <v>0</v>
      </c>
      <c r="W763" s="220"/>
      <c r="X763" s="684"/>
      <c r="Y763" s="738"/>
      <c r="Z763" s="221"/>
      <c r="AA763" s="221"/>
      <c r="AB763" s="862"/>
      <c r="AC763" s="222"/>
      <c r="AD763" s="1288"/>
      <c r="AE763" s="1300"/>
      <c r="AF763" s="1290"/>
      <c r="AG763" s="1291"/>
      <c r="AH763" s="232"/>
      <c r="AI763" s="224"/>
      <c r="AJ763" s="368"/>
      <c r="AK763" s="225"/>
      <c r="AL763" s="226">
        <v>0</v>
      </c>
      <c r="AM763" s="1326">
        <v>0</v>
      </c>
      <c r="AN763" s="1376">
        <f t="shared" si="41"/>
        <v>0</v>
      </c>
      <c r="AO763" s="733"/>
      <c r="AP763" s="586"/>
      <c r="AQ763" s="1249"/>
      <c r="AR763" s="1427"/>
      <c r="AS763" s="1428"/>
      <c r="AT763" s="1429"/>
      <c r="AU763" s="227"/>
      <c r="AV763" s="1430"/>
      <c r="AW763" s="1431"/>
      <c r="AX763" s="1432"/>
      <c r="AY763" s="235"/>
      <c r="AZ763" s="236"/>
      <c r="BA763" s="230"/>
      <c r="BB763" s="231"/>
      <c r="BC763" s="659"/>
      <c r="BD763" s="230"/>
      <c r="BE763" s="231"/>
      <c r="BF763" s="573"/>
      <c r="BG763" s="651"/>
      <c r="BH763" s="573"/>
      <c r="BI763" s="651"/>
      <c r="BJ763" s="573"/>
      <c r="BK763" s="651"/>
      <c r="BL763" s="573"/>
      <c r="BM763" s="651"/>
      <c r="BN763" s="638"/>
      <c r="BO763" s="670"/>
      <c r="BP763" s="675"/>
      <c r="BQ763" s="675"/>
      <c r="BR763" s="675"/>
      <c r="BS763" s="675"/>
      <c r="BT763" s="675"/>
      <c r="BU763" s="676"/>
      <c r="BV763" s="1377">
        <f t="shared" si="42"/>
        <v>0</v>
      </c>
    </row>
    <row r="764" spans="3:74" s="1092" customFormat="1" ht="36" customHeight="1">
      <c r="C764" s="1091"/>
      <c r="D764" s="233"/>
      <c r="E764" s="216"/>
      <c r="F764" s="1331"/>
      <c r="G764" s="217"/>
      <c r="H764" s="218"/>
      <c r="I764" s="736"/>
      <c r="J764" s="737"/>
      <c r="K764" s="1297"/>
      <c r="L764" s="1273"/>
      <c r="M764" s="1276"/>
      <c r="N764" s="832"/>
      <c r="O764" s="871"/>
      <c r="P764" s="872"/>
      <c r="Q764" s="219"/>
      <c r="R764" s="220"/>
      <c r="S764" s="660"/>
      <c r="T764" s="226">
        <v>0</v>
      </c>
      <c r="U764" s="1305">
        <v>0</v>
      </c>
      <c r="V764" s="1375">
        <f t="shared" si="40"/>
        <v>0</v>
      </c>
      <c r="W764" s="220"/>
      <c r="X764" s="684"/>
      <c r="Y764" s="738"/>
      <c r="Z764" s="221"/>
      <c r="AA764" s="221"/>
      <c r="AB764" s="862"/>
      <c r="AC764" s="222"/>
      <c r="AD764" s="1288"/>
      <c r="AE764" s="1300"/>
      <c r="AF764" s="1290"/>
      <c r="AG764" s="1291"/>
      <c r="AH764" s="232"/>
      <c r="AI764" s="224"/>
      <c r="AJ764" s="368"/>
      <c r="AK764" s="225"/>
      <c r="AL764" s="226">
        <v>0</v>
      </c>
      <c r="AM764" s="1326">
        <v>0</v>
      </c>
      <c r="AN764" s="1376">
        <f t="shared" si="41"/>
        <v>0</v>
      </c>
      <c r="AO764" s="733"/>
      <c r="AP764" s="586"/>
      <c r="AQ764" s="1249"/>
      <c r="AR764" s="1427"/>
      <c r="AS764" s="1428"/>
      <c r="AT764" s="1429"/>
      <c r="AU764" s="227"/>
      <c r="AV764" s="1430"/>
      <c r="AW764" s="1431"/>
      <c r="AX764" s="1432"/>
      <c r="AY764" s="235"/>
      <c r="AZ764" s="236"/>
      <c r="BA764" s="230"/>
      <c r="BB764" s="231"/>
      <c r="BC764" s="659"/>
      <c r="BD764" s="230"/>
      <c r="BE764" s="231"/>
      <c r="BF764" s="573"/>
      <c r="BG764" s="651"/>
      <c r="BH764" s="573"/>
      <c r="BI764" s="651"/>
      <c r="BJ764" s="573"/>
      <c r="BK764" s="651"/>
      <c r="BL764" s="573"/>
      <c r="BM764" s="651"/>
      <c r="BN764" s="638"/>
      <c r="BO764" s="670"/>
      <c r="BP764" s="675"/>
      <c r="BQ764" s="675"/>
      <c r="BR764" s="675"/>
      <c r="BS764" s="675"/>
      <c r="BT764" s="675"/>
      <c r="BU764" s="676"/>
      <c r="BV764" s="1377">
        <f t="shared" si="42"/>
        <v>0</v>
      </c>
    </row>
    <row r="765" spans="3:74" s="1092" customFormat="1" ht="36" customHeight="1">
      <c r="C765" s="1091"/>
      <c r="D765" s="233"/>
      <c r="E765" s="216"/>
      <c r="F765" s="1331"/>
      <c r="G765" s="217"/>
      <c r="H765" s="218"/>
      <c r="I765" s="736"/>
      <c r="J765" s="737"/>
      <c r="K765" s="1297"/>
      <c r="L765" s="1273"/>
      <c r="M765" s="1276"/>
      <c r="N765" s="832"/>
      <c r="O765" s="871"/>
      <c r="P765" s="872"/>
      <c r="Q765" s="219"/>
      <c r="R765" s="220"/>
      <c r="S765" s="660"/>
      <c r="T765" s="226">
        <v>0</v>
      </c>
      <c r="U765" s="1305">
        <v>0</v>
      </c>
      <c r="V765" s="1375">
        <f t="shared" si="40"/>
        <v>0</v>
      </c>
      <c r="W765" s="220"/>
      <c r="X765" s="684"/>
      <c r="Y765" s="738"/>
      <c r="Z765" s="221"/>
      <c r="AA765" s="221"/>
      <c r="AB765" s="862"/>
      <c r="AC765" s="222"/>
      <c r="AD765" s="1288"/>
      <c r="AE765" s="1300"/>
      <c r="AF765" s="1290"/>
      <c r="AG765" s="1291"/>
      <c r="AH765" s="232"/>
      <c r="AI765" s="224"/>
      <c r="AJ765" s="368"/>
      <c r="AK765" s="225"/>
      <c r="AL765" s="226">
        <v>0</v>
      </c>
      <c r="AM765" s="1326">
        <v>0</v>
      </c>
      <c r="AN765" s="1376">
        <f t="shared" si="41"/>
        <v>0</v>
      </c>
      <c r="AO765" s="733"/>
      <c r="AP765" s="586"/>
      <c r="AQ765" s="1249"/>
      <c r="AR765" s="1427"/>
      <c r="AS765" s="1428"/>
      <c r="AT765" s="1429"/>
      <c r="AU765" s="227"/>
      <c r="AV765" s="1430"/>
      <c r="AW765" s="1431"/>
      <c r="AX765" s="1432"/>
      <c r="AY765" s="235"/>
      <c r="AZ765" s="236"/>
      <c r="BA765" s="230"/>
      <c r="BB765" s="231"/>
      <c r="BC765" s="659"/>
      <c r="BD765" s="230"/>
      <c r="BE765" s="231"/>
      <c r="BF765" s="573"/>
      <c r="BG765" s="651"/>
      <c r="BH765" s="573"/>
      <c r="BI765" s="651"/>
      <c r="BJ765" s="573"/>
      <c r="BK765" s="651"/>
      <c r="BL765" s="573"/>
      <c r="BM765" s="651"/>
      <c r="BN765" s="638"/>
      <c r="BO765" s="670"/>
      <c r="BP765" s="675"/>
      <c r="BQ765" s="675"/>
      <c r="BR765" s="675"/>
      <c r="BS765" s="675"/>
      <c r="BT765" s="675"/>
      <c r="BU765" s="676"/>
      <c r="BV765" s="1377">
        <f t="shared" si="42"/>
        <v>0</v>
      </c>
    </row>
    <row r="766" spans="3:74" s="1092" customFormat="1" ht="36" customHeight="1">
      <c r="C766" s="1091"/>
      <c r="D766" s="233"/>
      <c r="E766" s="216"/>
      <c r="F766" s="1331"/>
      <c r="G766" s="217"/>
      <c r="H766" s="218"/>
      <c r="I766" s="736"/>
      <c r="J766" s="737"/>
      <c r="K766" s="1297"/>
      <c r="L766" s="1273"/>
      <c r="M766" s="1276"/>
      <c r="N766" s="832"/>
      <c r="O766" s="871"/>
      <c r="P766" s="872"/>
      <c r="Q766" s="219"/>
      <c r="R766" s="220"/>
      <c r="S766" s="660"/>
      <c r="T766" s="226">
        <v>0</v>
      </c>
      <c r="U766" s="1305">
        <v>0</v>
      </c>
      <c r="V766" s="1375">
        <f t="shared" si="40"/>
        <v>0</v>
      </c>
      <c r="W766" s="220"/>
      <c r="X766" s="684"/>
      <c r="Y766" s="738"/>
      <c r="Z766" s="221"/>
      <c r="AA766" s="221"/>
      <c r="AB766" s="862"/>
      <c r="AC766" s="222"/>
      <c r="AD766" s="1288"/>
      <c r="AE766" s="1300"/>
      <c r="AF766" s="1290"/>
      <c r="AG766" s="1291"/>
      <c r="AH766" s="232"/>
      <c r="AI766" s="224"/>
      <c r="AJ766" s="368"/>
      <c r="AK766" s="225"/>
      <c r="AL766" s="226">
        <v>0</v>
      </c>
      <c r="AM766" s="1326">
        <v>0</v>
      </c>
      <c r="AN766" s="1376">
        <f t="shared" si="41"/>
        <v>0</v>
      </c>
      <c r="AO766" s="733"/>
      <c r="AP766" s="586"/>
      <c r="AQ766" s="1249"/>
      <c r="AR766" s="1427"/>
      <c r="AS766" s="1428"/>
      <c r="AT766" s="1429"/>
      <c r="AU766" s="227"/>
      <c r="AV766" s="1430"/>
      <c r="AW766" s="1431"/>
      <c r="AX766" s="1432"/>
      <c r="AY766" s="235"/>
      <c r="AZ766" s="236"/>
      <c r="BA766" s="230"/>
      <c r="BB766" s="231"/>
      <c r="BC766" s="659"/>
      <c r="BD766" s="230"/>
      <c r="BE766" s="231"/>
      <c r="BF766" s="573"/>
      <c r="BG766" s="651"/>
      <c r="BH766" s="573"/>
      <c r="BI766" s="651"/>
      <c r="BJ766" s="573"/>
      <c r="BK766" s="651"/>
      <c r="BL766" s="573"/>
      <c r="BM766" s="651"/>
      <c r="BN766" s="638"/>
      <c r="BO766" s="670"/>
      <c r="BP766" s="675"/>
      <c r="BQ766" s="675"/>
      <c r="BR766" s="675"/>
      <c r="BS766" s="675"/>
      <c r="BT766" s="675"/>
      <c r="BU766" s="676"/>
      <c r="BV766" s="1377">
        <f t="shared" si="42"/>
        <v>0</v>
      </c>
    </row>
    <row r="767" spans="3:74" s="1092" customFormat="1" ht="36" customHeight="1">
      <c r="C767" s="1091"/>
      <c r="D767" s="233"/>
      <c r="E767" s="216"/>
      <c r="F767" s="1331"/>
      <c r="G767" s="217"/>
      <c r="H767" s="218"/>
      <c r="I767" s="736"/>
      <c r="J767" s="737"/>
      <c r="K767" s="1297"/>
      <c r="L767" s="1273"/>
      <c r="M767" s="1276"/>
      <c r="N767" s="832"/>
      <c r="O767" s="871"/>
      <c r="P767" s="872"/>
      <c r="Q767" s="219"/>
      <c r="R767" s="220"/>
      <c r="S767" s="660"/>
      <c r="T767" s="226">
        <v>0</v>
      </c>
      <c r="U767" s="1305">
        <v>0</v>
      </c>
      <c r="V767" s="1375">
        <f t="shared" ref="V767:V830" si="43">SUM(T767:U767)</f>
        <v>0</v>
      </c>
      <c r="W767" s="220"/>
      <c r="X767" s="684"/>
      <c r="Y767" s="738"/>
      <c r="Z767" s="221"/>
      <c r="AA767" s="221"/>
      <c r="AB767" s="862"/>
      <c r="AC767" s="222"/>
      <c r="AD767" s="1288"/>
      <c r="AE767" s="1300"/>
      <c r="AF767" s="1290"/>
      <c r="AG767" s="1291"/>
      <c r="AH767" s="232"/>
      <c r="AI767" s="224"/>
      <c r="AJ767" s="368"/>
      <c r="AK767" s="225"/>
      <c r="AL767" s="226">
        <v>0</v>
      </c>
      <c r="AM767" s="1326">
        <v>0</v>
      </c>
      <c r="AN767" s="1376">
        <f t="shared" ref="AN767:AN830" si="44">SUM(AL767:AM767)</f>
        <v>0</v>
      </c>
      <c r="AO767" s="733"/>
      <c r="AP767" s="586"/>
      <c r="AQ767" s="1249"/>
      <c r="AR767" s="1427"/>
      <c r="AS767" s="1428"/>
      <c r="AT767" s="1429"/>
      <c r="AU767" s="227"/>
      <c r="AV767" s="1430"/>
      <c r="AW767" s="1431"/>
      <c r="AX767" s="1432"/>
      <c r="AY767" s="235"/>
      <c r="AZ767" s="236"/>
      <c r="BA767" s="230"/>
      <c r="BB767" s="231"/>
      <c r="BC767" s="659"/>
      <c r="BD767" s="230"/>
      <c r="BE767" s="231"/>
      <c r="BF767" s="573"/>
      <c r="BG767" s="651"/>
      <c r="BH767" s="573"/>
      <c r="BI767" s="651"/>
      <c r="BJ767" s="573"/>
      <c r="BK767" s="651"/>
      <c r="BL767" s="573"/>
      <c r="BM767" s="651"/>
      <c r="BN767" s="638"/>
      <c r="BO767" s="670"/>
      <c r="BP767" s="675"/>
      <c r="BQ767" s="675"/>
      <c r="BR767" s="675"/>
      <c r="BS767" s="675"/>
      <c r="BT767" s="675"/>
      <c r="BU767" s="676"/>
      <c r="BV767" s="1377">
        <f t="shared" ref="BV767:BV830" si="45">LEN(BU767)</f>
        <v>0</v>
      </c>
    </row>
    <row r="768" spans="3:74" s="1092" customFormat="1" ht="36" customHeight="1">
      <c r="C768" s="1091"/>
      <c r="D768" s="233"/>
      <c r="E768" s="216"/>
      <c r="F768" s="1331"/>
      <c r="G768" s="217"/>
      <c r="H768" s="218"/>
      <c r="I768" s="736"/>
      <c r="J768" s="737"/>
      <c r="K768" s="1297"/>
      <c r="L768" s="1273"/>
      <c r="M768" s="1276"/>
      <c r="N768" s="832"/>
      <c r="O768" s="871"/>
      <c r="P768" s="872"/>
      <c r="Q768" s="219"/>
      <c r="R768" s="220"/>
      <c r="S768" s="660"/>
      <c r="T768" s="226">
        <v>0</v>
      </c>
      <c r="U768" s="1305">
        <v>0</v>
      </c>
      <c r="V768" s="1375">
        <f t="shared" si="43"/>
        <v>0</v>
      </c>
      <c r="W768" s="220"/>
      <c r="X768" s="684"/>
      <c r="Y768" s="738"/>
      <c r="Z768" s="221"/>
      <c r="AA768" s="221"/>
      <c r="AB768" s="862"/>
      <c r="AC768" s="222"/>
      <c r="AD768" s="1288"/>
      <c r="AE768" s="1300"/>
      <c r="AF768" s="1290"/>
      <c r="AG768" s="1291"/>
      <c r="AH768" s="232"/>
      <c r="AI768" s="224"/>
      <c r="AJ768" s="368"/>
      <c r="AK768" s="225"/>
      <c r="AL768" s="226">
        <v>0</v>
      </c>
      <c r="AM768" s="1326">
        <v>0</v>
      </c>
      <c r="AN768" s="1376">
        <f t="shared" si="44"/>
        <v>0</v>
      </c>
      <c r="AO768" s="733"/>
      <c r="AP768" s="586"/>
      <c r="AQ768" s="1249"/>
      <c r="AR768" s="1427"/>
      <c r="AS768" s="1428"/>
      <c r="AT768" s="1429"/>
      <c r="AU768" s="227"/>
      <c r="AV768" s="1430"/>
      <c r="AW768" s="1431"/>
      <c r="AX768" s="1432"/>
      <c r="AY768" s="235"/>
      <c r="AZ768" s="236"/>
      <c r="BA768" s="230"/>
      <c r="BB768" s="231"/>
      <c r="BC768" s="659"/>
      <c r="BD768" s="230"/>
      <c r="BE768" s="231"/>
      <c r="BF768" s="573"/>
      <c r="BG768" s="651"/>
      <c r="BH768" s="573"/>
      <c r="BI768" s="651"/>
      <c r="BJ768" s="573"/>
      <c r="BK768" s="651"/>
      <c r="BL768" s="573"/>
      <c r="BM768" s="651"/>
      <c r="BN768" s="638"/>
      <c r="BO768" s="670"/>
      <c r="BP768" s="675"/>
      <c r="BQ768" s="675"/>
      <c r="BR768" s="675"/>
      <c r="BS768" s="675"/>
      <c r="BT768" s="675"/>
      <c r="BU768" s="676"/>
      <c r="BV768" s="1377">
        <f t="shared" si="45"/>
        <v>0</v>
      </c>
    </row>
    <row r="769" spans="3:74" s="1092" customFormat="1" ht="36" customHeight="1">
      <c r="C769" s="1091"/>
      <c r="D769" s="233"/>
      <c r="E769" s="216"/>
      <c r="F769" s="1331"/>
      <c r="G769" s="217"/>
      <c r="H769" s="218"/>
      <c r="I769" s="736"/>
      <c r="J769" s="737"/>
      <c r="K769" s="1297"/>
      <c r="L769" s="1273"/>
      <c r="M769" s="1276"/>
      <c r="N769" s="832"/>
      <c r="O769" s="871"/>
      <c r="P769" s="872"/>
      <c r="Q769" s="219"/>
      <c r="R769" s="220"/>
      <c r="S769" s="660"/>
      <c r="T769" s="226">
        <v>0</v>
      </c>
      <c r="U769" s="1305">
        <v>0</v>
      </c>
      <c r="V769" s="1375">
        <f t="shared" si="43"/>
        <v>0</v>
      </c>
      <c r="W769" s="220"/>
      <c r="X769" s="684"/>
      <c r="Y769" s="738"/>
      <c r="Z769" s="221"/>
      <c r="AA769" s="221"/>
      <c r="AB769" s="862"/>
      <c r="AC769" s="222"/>
      <c r="AD769" s="1288"/>
      <c r="AE769" s="1300"/>
      <c r="AF769" s="1290"/>
      <c r="AG769" s="1291"/>
      <c r="AH769" s="232"/>
      <c r="AI769" s="224"/>
      <c r="AJ769" s="368"/>
      <c r="AK769" s="225"/>
      <c r="AL769" s="226">
        <v>0</v>
      </c>
      <c r="AM769" s="1326">
        <v>0</v>
      </c>
      <c r="AN769" s="1376">
        <f t="shared" si="44"/>
        <v>0</v>
      </c>
      <c r="AO769" s="733"/>
      <c r="AP769" s="586"/>
      <c r="AQ769" s="1249"/>
      <c r="AR769" s="1427"/>
      <c r="AS769" s="1428"/>
      <c r="AT769" s="1429"/>
      <c r="AU769" s="227"/>
      <c r="AV769" s="1430"/>
      <c r="AW769" s="1431"/>
      <c r="AX769" s="1432"/>
      <c r="AY769" s="235"/>
      <c r="AZ769" s="236"/>
      <c r="BA769" s="230"/>
      <c r="BB769" s="231"/>
      <c r="BC769" s="659"/>
      <c r="BD769" s="230"/>
      <c r="BE769" s="231"/>
      <c r="BF769" s="573"/>
      <c r="BG769" s="651"/>
      <c r="BH769" s="573"/>
      <c r="BI769" s="651"/>
      <c r="BJ769" s="573"/>
      <c r="BK769" s="651"/>
      <c r="BL769" s="573"/>
      <c r="BM769" s="651"/>
      <c r="BN769" s="638"/>
      <c r="BO769" s="670"/>
      <c r="BP769" s="675"/>
      <c r="BQ769" s="675"/>
      <c r="BR769" s="675"/>
      <c r="BS769" s="675"/>
      <c r="BT769" s="675"/>
      <c r="BU769" s="676"/>
      <c r="BV769" s="1377">
        <f t="shared" si="45"/>
        <v>0</v>
      </c>
    </row>
    <row r="770" spans="3:74" s="1092" customFormat="1" ht="36" customHeight="1">
      <c r="C770" s="1091"/>
      <c r="D770" s="233"/>
      <c r="E770" s="216"/>
      <c r="F770" s="1331"/>
      <c r="G770" s="217"/>
      <c r="H770" s="218"/>
      <c r="I770" s="736"/>
      <c r="J770" s="737"/>
      <c r="K770" s="1297"/>
      <c r="L770" s="1273"/>
      <c r="M770" s="1276"/>
      <c r="N770" s="832"/>
      <c r="O770" s="871"/>
      <c r="P770" s="872"/>
      <c r="Q770" s="219"/>
      <c r="R770" s="220"/>
      <c r="S770" s="660"/>
      <c r="T770" s="226">
        <v>0</v>
      </c>
      <c r="U770" s="1305">
        <v>0</v>
      </c>
      <c r="V770" s="1375">
        <f t="shared" si="43"/>
        <v>0</v>
      </c>
      <c r="W770" s="220"/>
      <c r="X770" s="684"/>
      <c r="Y770" s="738"/>
      <c r="Z770" s="221"/>
      <c r="AA770" s="221"/>
      <c r="AB770" s="862"/>
      <c r="AC770" s="222"/>
      <c r="AD770" s="1288"/>
      <c r="AE770" s="1300"/>
      <c r="AF770" s="1290"/>
      <c r="AG770" s="1291"/>
      <c r="AH770" s="232"/>
      <c r="AI770" s="224"/>
      <c r="AJ770" s="368"/>
      <c r="AK770" s="225"/>
      <c r="AL770" s="226">
        <v>0</v>
      </c>
      <c r="AM770" s="1326">
        <v>0</v>
      </c>
      <c r="AN770" s="1376">
        <f t="shared" si="44"/>
        <v>0</v>
      </c>
      <c r="AO770" s="733"/>
      <c r="AP770" s="586"/>
      <c r="AQ770" s="1249"/>
      <c r="AR770" s="1427"/>
      <c r="AS770" s="1428"/>
      <c r="AT770" s="1429"/>
      <c r="AU770" s="227"/>
      <c r="AV770" s="1430"/>
      <c r="AW770" s="1431"/>
      <c r="AX770" s="1432"/>
      <c r="AY770" s="235"/>
      <c r="AZ770" s="236"/>
      <c r="BA770" s="230"/>
      <c r="BB770" s="231"/>
      <c r="BC770" s="659"/>
      <c r="BD770" s="230"/>
      <c r="BE770" s="231"/>
      <c r="BF770" s="573"/>
      <c r="BG770" s="651"/>
      <c r="BH770" s="573"/>
      <c r="BI770" s="651"/>
      <c r="BJ770" s="573"/>
      <c r="BK770" s="651"/>
      <c r="BL770" s="573"/>
      <c r="BM770" s="651"/>
      <c r="BN770" s="638"/>
      <c r="BO770" s="670"/>
      <c r="BP770" s="675"/>
      <c r="BQ770" s="675"/>
      <c r="BR770" s="675"/>
      <c r="BS770" s="675"/>
      <c r="BT770" s="675"/>
      <c r="BU770" s="676"/>
      <c r="BV770" s="1377">
        <f t="shared" si="45"/>
        <v>0</v>
      </c>
    </row>
    <row r="771" spans="3:74" s="1092" customFormat="1" ht="36" customHeight="1">
      <c r="C771" s="1091"/>
      <c r="D771" s="233"/>
      <c r="E771" s="216"/>
      <c r="F771" s="1331"/>
      <c r="G771" s="217"/>
      <c r="H771" s="218"/>
      <c r="I771" s="736"/>
      <c r="J771" s="737"/>
      <c r="K771" s="1297"/>
      <c r="L771" s="1273"/>
      <c r="M771" s="1276"/>
      <c r="N771" s="832"/>
      <c r="O771" s="871"/>
      <c r="P771" s="872"/>
      <c r="Q771" s="219"/>
      <c r="R771" s="220"/>
      <c r="S771" s="660"/>
      <c r="T771" s="226">
        <v>0</v>
      </c>
      <c r="U771" s="1305">
        <v>0</v>
      </c>
      <c r="V771" s="1375">
        <f t="shared" si="43"/>
        <v>0</v>
      </c>
      <c r="W771" s="220"/>
      <c r="X771" s="684"/>
      <c r="Y771" s="738"/>
      <c r="Z771" s="221"/>
      <c r="AA771" s="221"/>
      <c r="AB771" s="862"/>
      <c r="AC771" s="222"/>
      <c r="AD771" s="1288"/>
      <c r="AE771" s="1300"/>
      <c r="AF771" s="1290"/>
      <c r="AG771" s="1291"/>
      <c r="AH771" s="232"/>
      <c r="AI771" s="224"/>
      <c r="AJ771" s="368"/>
      <c r="AK771" s="225"/>
      <c r="AL771" s="226">
        <v>0</v>
      </c>
      <c r="AM771" s="1326">
        <v>0</v>
      </c>
      <c r="AN771" s="1376">
        <f t="shared" si="44"/>
        <v>0</v>
      </c>
      <c r="AO771" s="733"/>
      <c r="AP771" s="586"/>
      <c r="AQ771" s="1249"/>
      <c r="AR771" s="1427"/>
      <c r="AS771" s="1428"/>
      <c r="AT771" s="1429"/>
      <c r="AU771" s="227"/>
      <c r="AV771" s="1430"/>
      <c r="AW771" s="1431"/>
      <c r="AX771" s="1432"/>
      <c r="AY771" s="235"/>
      <c r="AZ771" s="236"/>
      <c r="BA771" s="230"/>
      <c r="BB771" s="231"/>
      <c r="BC771" s="659"/>
      <c r="BD771" s="230"/>
      <c r="BE771" s="231"/>
      <c r="BF771" s="573"/>
      <c r="BG771" s="651"/>
      <c r="BH771" s="573"/>
      <c r="BI771" s="651"/>
      <c r="BJ771" s="573"/>
      <c r="BK771" s="651"/>
      <c r="BL771" s="573"/>
      <c r="BM771" s="651"/>
      <c r="BN771" s="638"/>
      <c r="BO771" s="670"/>
      <c r="BP771" s="675"/>
      <c r="BQ771" s="675"/>
      <c r="BR771" s="675"/>
      <c r="BS771" s="675"/>
      <c r="BT771" s="675"/>
      <c r="BU771" s="676"/>
      <c r="BV771" s="1377">
        <f t="shared" si="45"/>
        <v>0</v>
      </c>
    </row>
    <row r="772" spans="3:74" s="1092" customFormat="1" ht="36" customHeight="1">
      <c r="C772" s="1091"/>
      <c r="D772" s="233"/>
      <c r="E772" s="216"/>
      <c r="F772" s="1331"/>
      <c r="G772" s="217"/>
      <c r="H772" s="218"/>
      <c r="I772" s="736"/>
      <c r="J772" s="737"/>
      <c r="K772" s="1297"/>
      <c r="L772" s="1273"/>
      <c r="M772" s="1276"/>
      <c r="N772" s="832"/>
      <c r="O772" s="871"/>
      <c r="P772" s="872"/>
      <c r="Q772" s="219"/>
      <c r="R772" s="220"/>
      <c r="S772" s="660"/>
      <c r="T772" s="226">
        <v>0</v>
      </c>
      <c r="U772" s="1305">
        <v>0</v>
      </c>
      <c r="V772" s="1375">
        <f t="shared" si="43"/>
        <v>0</v>
      </c>
      <c r="W772" s="220"/>
      <c r="X772" s="684"/>
      <c r="Y772" s="738"/>
      <c r="Z772" s="221"/>
      <c r="AA772" s="221"/>
      <c r="AB772" s="862"/>
      <c r="AC772" s="222"/>
      <c r="AD772" s="1288"/>
      <c r="AE772" s="1300"/>
      <c r="AF772" s="1290"/>
      <c r="AG772" s="1291"/>
      <c r="AH772" s="232"/>
      <c r="AI772" s="224"/>
      <c r="AJ772" s="368"/>
      <c r="AK772" s="225"/>
      <c r="AL772" s="226">
        <v>0</v>
      </c>
      <c r="AM772" s="1326">
        <v>0</v>
      </c>
      <c r="AN772" s="1376">
        <f t="shared" si="44"/>
        <v>0</v>
      </c>
      <c r="AO772" s="733"/>
      <c r="AP772" s="586"/>
      <c r="AQ772" s="1249"/>
      <c r="AR772" s="1427"/>
      <c r="AS772" s="1428"/>
      <c r="AT772" s="1429"/>
      <c r="AU772" s="227"/>
      <c r="AV772" s="1430"/>
      <c r="AW772" s="1431"/>
      <c r="AX772" s="1432"/>
      <c r="AY772" s="235"/>
      <c r="AZ772" s="236"/>
      <c r="BA772" s="230"/>
      <c r="BB772" s="231"/>
      <c r="BC772" s="659"/>
      <c r="BD772" s="230"/>
      <c r="BE772" s="231"/>
      <c r="BF772" s="573"/>
      <c r="BG772" s="651"/>
      <c r="BH772" s="573"/>
      <c r="BI772" s="651"/>
      <c r="BJ772" s="573"/>
      <c r="BK772" s="651"/>
      <c r="BL772" s="573"/>
      <c r="BM772" s="651"/>
      <c r="BN772" s="638"/>
      <c r="BO772" s="670"/>
      <c r="BP772" s="675"/>
      <c r="BQ772" s="675"/>
      <c r="BR772" s="675"/>
      <c r="BS772" s="675"/>
      <c r="BT772" s="675"/>
      <c r="BU772" s="676"/>
      <c r="BV772" s="1377">
        <f t="shared" si="45"/>
        <v>0</v>
      </c>
    </row>
    <row r="773" spans="3:74" s="1092" customFormat="1" ht="36" customHeight="1">
      <c r="C773" s="1091"/>
      <c r="D773" s="233"/>
      <c r="E773" s="216"/>
      <c r="F773" s="1331"/>
      <c r="G773" s="217"/>
      <c r="H773" s="218"/>
      <c r="I773" s="736"/>
      <c r="J773" s="737"/>
      <c r="K773" s="1297"/>
      <c r="L773" s="1273"/>
      <c r="M773" s="1276"/>
      <c r="N773" s="832"/>
      <c r="O773" s="871"/>
      <c r="P773" s="872"/>
      <c r="Q773" s="219"/>
      <c r="R773" s="220"/>
      <c r="S773" s="660"/>
      <c r="T773" s="226">
        <v>0</v>
      </c>
      <c r="U773" s="1305">
        <v>0</v>
      </c>
      <c r="V773" s="1375">
        <f t="shared" si="43"/>
        <v>0</v>
      </c>
      <c r="W773" s="220"/>
      <c r="X773" s="684"/>
      <c r="Y773" s="738"/>
      <c r="Z773" s="221"/>
      <c r="AA773" s="221"/>
      <c r="AB773" s="862"/>
      <c r="AC773" s="222"/>
      <c r="AD773" s="1288"/>
      <c r="AE773" s="1300"/>
      <c r="AF773" s="1290"/>
      <c r="AG773" s="1291"/>
      <c r="AH773" s="232"/>
      <c r="AI773" s="224"/>
      <c r="AJ773" s="368"/>
      <c r="AK773" s="225"/>
      <c r="AL773" s="226">
        <v>0</v>
      </c>
      <c r="AM773" s="1326">
        <v>0</v>
      </c>
      <c r="AN773" s="1376">
        <f t="shared" si="44"/>
        <v>0</v>
      </c>
      <c r="AO773" s="733"/>
      <c r="AP773" s="586"/>
      <c r="AQ773" s="1249"/>
      <c r="AR773" s="1427"/>
      <c r="AS773" s="1428"/>
      <c r="AT773" s="1429"/>
      <c r="AU773" s="227"/>
      <c r="AV773" s="1430"/>
      <c r="AW773" s="1431"/>
      <c r="AX773" s="1432"/>
      <c r="AY773" s="235"/>
      <c r="AZ773" s="236"/>
      <c r="BA773" s="230"/>
      <c r="BB773" s="231"/>
      <c r="BC773" s="659"/>
      <c r="BD773" s="230"/>
      <c r="BE773" s="231"/>
      <c r="BF773" s="573"/>
      <c r="BG773" s="651"/>
      <c r="BH773" s="573"/>
      <c r="BI773" s="651"/>
      <c r="BJ773" s="573"/>
      <c r="BK773" s="651"/>
      <c r="BL773" s="573"/>
      <c r="BM773" s="651"/>
      <c r="BN773" s="638"/>
      <c r="BO773" s="670"/>
      <c r="BP773" s="675"/>
      <c r="BQ773" s="675"/>
      <c r="BR773" s="675"/>
      <c r="BS773" s="675"/>
      <c r="BT773" s="675"/>
      <c r="BU773" s="676"/>
      <c r="BV773" s="1377">
        <f t="shared" si="45"/>
        <v>0</v>
      </c>
    </row>
    <row r="774" spans="3:74" s="1092" customFormat="1" ht="36" customHeight="1">
      <c r="C774" s="1091"/>
      <c r="D774" s="233"/>
      <c r="E774" s="216"/>
      <c r="F774" s="1331"/>
      <c r="G774" s="217"/>
      <c r="H774" s="218"/>
      <c r="I774" s="736"/>
      <c r="J774" s="737"/>
      <c r="K774" s="1297"/>
      <c r="L774" s="1273"/>
      <c r="M774" s="1276"/>
      <c r="N774" s="832"/>
      <c r="O774" s="871"/>
      <c r="P774" s="872"/>
      <c r="Q774" s="219"/>
      <c r="R774" s="220"/>
      <c r="S774" s="660"/>
      <c r="T774" s="226">
        <v>0</v>
      </c>
      <c r="U774" s="1305">
        <v>0</v>
      </c>
      <c r="V774" s="1375">
        <f t="shared" si="43"/>
        <v>0</v>
      </c>
      <c r="W774" s="220"/>
      <c r="X774" s="684"/>
      <c r="Y774" s="738"/>
      <c r="Z774" s="221"/>
      <c r="AA774" s="221"/>
      <c r="AB774" s="862"/>
      <c r="AC774" s="222"/>
      <c r="AD774" s="1288"/>
      <c r="AE774" s="1300"/>
      <c r="AF774" s="1290"/>
      <c r="AG774" s="1291"/>
      <c r="AH774" s="232"/>
      <c r="AI774" s="224"/>
      <c r="AJ774" s="368"/>
      <c r="AK774" s="225"/>
      <c r="AL774" s="226">
        <v>0</v>
      </c>
      <c r="AM774" s="1326">
        <v>0</v>
      </c>
      <c r="AN774" s="1376">
        <f t="shared" si="44"/>
        <v>0</v>
      </c>
      <c r="AO774" s="733"/>
      <c r="AP774" s="586"/>
      <c r="AQ774" s="1249"/>
      <c r="AR774" s="1427"/>
      <c r="AS774" s="1428"/>
      <c r="AT774" s="1429"/>
      <c r="AU774" s="227"/>
      <c r="AV774" s="1430"/>
      <c r="AW774" s="1431"/>
      <c r="AX774" s="1432"/>
      <c r="AY774" s="235"/>
      <c r="AZ774" s="236"/>
      <c r="BA774" s="230"/>
      <c r="BB774" s="231"/>
      <c r="BC774" s="659"/>
      <c r="BD774" s="230"/>
      <c r="BE774" s="231"/>
      <c r="BF774" s="573"/>
      <c r="BG774" s="651"/>
      <c r="BH774" s="573"/>
      <c r="BI774" s="651"/>
      <c r="BJ774" s="573"/>
      <c r="BK774" s="651"/>
      <c r="BL774" s="573"/>
      <c r="BM774" s="651"/>
      <c r="BN774" s="638"/>
      <c r="BO774" s="670"/>
      <c r="BP774" s="675"/>
      <c r="BQ774" s="675"/>
      <c r="BR774" s="675"/>
      <c r="BS774" s="675"/>
      <c r="BT774" s="675"/>
      <c r="BU774" s="676"/>
      <c r="BV774" s="1377">
        <f t="shared" si="45"/>
        <v>0</v>
      </c>
    </row>
    <row r="775" spans="3:74" s="1092" customFormat="1" ht="36" customHeight="1">
      <c r="C775" s="1091"/>
      <c r="D775" s="233"/>
      <c r="E775" s="216"/>
      <c r="F775" s="1331"/>
      <c r="G775" s="217"/>
      <c r="H775" s="218"/>
      <c r="I775" s="736"/>
      <c r="J775" s="737"/>
      <c r="K775" s="1297"/>
      <c r="L775" s="1273"/>
      <c r="M775" s="1276"/>
      <c r="N775" s="832"/>
      <c r="O775" s="871"/>
      <c r="P775" s="872"/>
      <c r="Q775" s="219"/>
      <c r="R775" s="220"/>
      <c r="S775" s="660"/>
      <c r="T775" s="226">
        <v>0</v>
      </c>
      <c r="U775" s="1305">
        <v>0</v>
      </c>
      <c r="V775" s="1375">
        <f t="shared" si="43"/>
        <v>0</v>
      </c>
      <c r="W775" s="220"/>
      <c r="X775" s="684"/>
      <c r="Y775" s="738"/>
      <c r="Z775" s="221"/>
      <c r="AA775" s="221"/>
      <c r="AB775" s="862"/>
      <c r="AC775" s="222"/>
      <c r="AD775" s="1288"/>
      <c r="AE775" s="1300"/>
      <c r="AF775" s="1290"/>
      <c r="AG775" s="1291"/>
      <c r="AH775" s="232"/>
      <c r="AI775" s="224"/>
      <c r="AJ775" s="368"/>
      <c r="AK775" s="225"/>
      <c r="AL775" s="226">
        <v>0</v>
      </c>
      <c r="AM775" s="1326">
        <v>0</v>
      </c>
      <c r="AN775" s="1376">
        <f t="shared" si="44"/>
        <v>0</v>
      </c>
      <c r="AO775" s="733"/>
      <c r="AP775" s="586"/>
      <c r="AQ775" s="1249"/>
      <c r="AR775" s="1427"/>
      <c r="AS775" s="1428"/>
      <c r="AT775" s="1429"/>
      <c r="AU775" s="227"/>
      <c r="AV775" s="1430"/>
      <c r="AW775" s="1431"/>
      <c r="AX775" s="1432"/>
      <c r="AY775" s="235"/>
      <c r="AZ775" s="236"/>
      <c r="BA775" s="230"/>
      <c r="BB775" s="231"/>
      <c r="BC775" s="659"/>
      <c r="BD775" s="230"/>
      <c r="BE775" s="231"/>
      <c r="BF775" s="573"/>
      <c r="BG775" s="651"/>
      <c r="BH775" s="573"/>
      <c r="BI775" s="651"/>
      <c r="BJ775" s="573"/>
      <c r="BK775" s="651"/>
      <c r="BL775" s="573"/>
      <c r="BM775" s="651"/>
      <c r="BN775" s="638"/>
      <c r="BO775" s="670"/>
      <c r="BP775" s="675"/>
      <c r="BQ775" s="675"/>
      <c r="BR775" s="675"/>
      <c r="BS775" s="675"/>
      <c r="BT775" s="675"/>
      <c r="BU775" s="676"/>
      <c r="BV775" s="1377">
        <f t="shared" si="45"/>
        <v>0</v>
      </c>
    </row>
    <row r="776" spans="3:74" s="1092" customFormat="1" ht="36" customHeight="1">
      <c r="C776" s="1091"/>
      <c r="D776" s="233"/>
      <c r="E776" s="216"/>
      <c r="F776" s="1331"/>
      <c r="G776" s="217"/>
      <c r="H776" s="218"/>
      <c r="I776" s="736"/>
      <c r="J776" s="737"/>
      <c r="K776" s="1297"/>
      <c r="L776" s="1273"/>
      <c r="M776" s="1276"/>
      <c r="N776" s="832"/>
      <c r="O776" s="871"/>
      <c r="P776" s="872"/>
      <c r="Q776" s="219"/>
      <c r="R776" s="220"/>
      <c r="S776" s="660"/>
      <c r="T776" s="226">
        <v>0</v>
      </c>
      <c r="U776" s="1305">
        <v>0</v>
      </c>
      <c r="V776" s="1375">
        <f t="shared" si="43"/>
        <v>0</v>
      </c>
      <c r="W776" s="220"/>
      <c r="X776" s="684"/>
      <c r="Y776" s="738"/>
      <c r="Z776" s="221"/>
      <c r="AA776" s="221"/>
      <c r="AB776" s="862"/>
      <c r="AC776" s="222"/>
      <c r="AD776" s="1288"/>
      <c r="AE776" s="1300"/>
      <c r="AF776" s="1290"/>
      <c r="AG776" s="1291"/>
      <c r="AH776" s="232"/>
      <c r="AI776" s="224"/>
      <c r="AJ776" s="368"/>
      <c r="AK776" s="225"/>
      <c r="AL776" s="226">
        <v>0</v>
      </c>
      <c r="AM776" s="1326">
        <v>0</v>
      </c>
      <c r="AN776" s="1376">
        <f t="shared" si="44"/>
        <v>0</v>
      </c>
      <c r="AO776" s="733"/>
      <c r="AP776" s="586"/>
      <c r="AQ776" s="1249"/>
      <c r="AR776" s="1427"/>
      <c r="AS776" s="1428"/>
      <c r="AT776" s="1429"/>
      <c r="AU776" s="227"/>
      <c r="AV776" s="1430"/>
      <c r="AW776" s="1431"/>
      <c r="AX776" s="1432"/>
      <c r="AY776" s="235"/>
      <c r="AZ776" s="236"/>
      <c r="BA776" s="230"/>
      <c r="BB776" s="231"/>
      <c r="BC776" s="659"/>
      <c r="BD776" s="230"/>
      <c r="BE776" s="231"/>
      <c r="BF776" s="573"/>
      <c r="BG776" s="651"/>
      <c r="BH776" s="573"/>
      <c r="BI776" s="651"/>
      <c r="BJ776" s="573"/>
      <c r="BK776" s="651"/>
      <c r="BL776" s="573"/>
      <c r="BM776" s="651"/>
      <c r="BN776" s="638"/>
      <c r="BO776" s="670"/>
      <c r="BP776" s="675"/>
      <c r="BQ776" s="675"/>
      <c r="BR776" s="675"/>
      <c r="BS776" s="675"/>
      <c r="BT776" s="675"/>
      <c r="BU776" s="676"/>
      <c r="BV776" s="1377">
        <f t="shared" si="45"/>
        <v>0</v>
      </c>
    </row>
    <row r="777" spans="3:74" s="1092" customFormat="1" ht="36" customHeight="1">
      <c r="C777" s="1091"/>
      <c r="D777" s="233"/>
      <c r="E777" s="216"/>
      <c r="F777" s="1331"/>
      <c r="G777" s="217"/>
      <c r="H777" s="218"/>
      <c r="I777" s="736"/>
      <c r="J777" s="737"/>
      <c r="K777" s="1297"/>
      <c r="L777" s="1273"/>
      <c r="M777" s="1276"/>
      <c r="N777" s="832"/>
      <c r="O777" s="871"/>
      <c r="P777" s="872"/>
      <c r="Q777" s="219"/>
      <c r="R777" s="220"/>
      <c r="S777" s="660"/>
      <c r="T777" s="226">
        <v>0</v>
      </c>
      <c r="U777" s="1305">
        <v>0</v>
      </c>
      <c r="V777" s="1375">
        <f t="shared" si="43"/>
        <v>0</v>
      </c>
      <c r="W777" s="220"/>
      <c r="X777" s="684"/>
      <c r="Y777" s="738"/>
      <c r="Z777" s="221"/>
      <c r="AA777" s="221"/>
      <c r="AB777" s="862"/>
      <c r="AC777" s="222"/>
      <c r="AD777" s="1288"/>
      <c r="AE777" s="1300"/>
      <c r="AF777" s="1290"/>
      <c r="AG777" s="1291"/>
      <c r="AH777" s="232"/>
      <c r="AI777" s="224"/>
      <c r="AJ777" s="368"/>
      <c r="AK777" s="225"/>
      <c r="AL777" s="226">
        <v>0</v>
      </c>
      <c r="AM777" s="1326">
        <v>0</v>
      </c>
      <c r="AN777" s="1376">
        <f t="shared" si="44"/>
        <v>0</v>
      </c>
      <c r="AO777" s="733"/>
      <c r="AP777" s="586"/>
      <c r="AQ777" s="1249"/>
      <c r="AR777" s="1427"/>
      <c r="AS777" s="1428"/>
      <c r="AT777" s="1429"/>
      <c r="AU777" s="227"/>
      <c r="AV777" s="1430"/>
      <c r="AW777" s="1431"/>
      <c r="AX777" s="1432"/>
      <c r="AY777" s="235"/>
      <c r="AZ777" s="236"/>
      <c r="BA777" s="230"/>
      <c r="BB777" s="231"/>
      <c r="BC777" s="659"/>
      <c r="BD777" s="230"/>
      <c r="BE777" s="231"/>
      <c r="BF777" s="573"/>
      <c r="BG777" s="651"/>
      <c r="BH777" s="573"/>
      <c r="BI777" s="651"/>
      <c r="BJ777" s="573"/>
      <c r="BK777" s="651"/>
      <c r="BL777" s="573"/>
      <c r="BM777" s="651"/>
      <c r="BN777" s="638"/>
      <c r="BO777" s="670"/>
      <c r="BP777" s="675"/>
      <c r="BQ777" s="675"/>
      <c r="BR777" s="675"/>
      <c r="BS777" s="675"/>
      <c r="BT777" s="675"/>
      <c r="BU777" s="676"/>
      <c r="BV777" s="1377">
        <f t="shared" si="45"/>
        <v>0</v>
      </c>
    </row>
    <row r="778" spans="3:74" s="1092" customFormat="1" ht="36" customHeight="1">
      <c r="C778" s="1091"/>
      <c r="D778" s="233"/>
      <c r="E778" s="216"/>
      <c r="F778" s="1331"/>
      <c r="G778" s="217"/>
      <c r="H778" s="218"/>
      <c r="I778" s="736"/>
      <c r="J778" s="737"/>
      <c r="K778" s="1297"/>
      <c r="L778" s="1273"/>
      <c r="M778" s="1276"/>
      <c r="N778" s="832"/>
      <c r="O778" s="871"/>
      <c r="P778" s="872"/>
      <c r="Q778" s="219"/>
      <c r="R778" s="220"/>
      <c r="S778" s="660"/>
      <c r="T778" s="226">
        <v>0</v>
      </c>
      <c r="U778" s="1305">
        <v>0</v>
      </c>
      <c r="V778" s="1375">
        <f t="shared" si="43"/>
        <v>0</v>
      </c>
      <c r="W778" s="220"/>
      <c r="X778" s="684"/>
      <c r="Y778" s="738"/>
      <c r="Z778" s="221"/>
      <c r="AA778" s="221"/>
      <c r="AB778" s="862"/>
      <c r="AC778" s="222"/>
      <c r="AD778" s="1288"/>
      <c r="AE778" s="1300"/>
      <c r="AF778" s="1290"/>
      <c r="AG778" s="1291"/>
      <c r="AH778" s="232"/>
      <c r="AI778" s="224"/>
      <c r="AJ778" s="368"/>
      <c r="AK778" s="225"/>
      <c r="AL778" s="226">
        <v>0</v>
      </c>
      <c r="AM778" s="1326">
        <v>0</v>
      </c>
      <c r="AN778" s="1376">
        <f t="shared" si="44"/>
        <v>0</v>
      </c>
      <c r="AO778" s="733"/>
      <c r="AP778" s="586"/>
      <c r="AQ778" s="1249"/>
      <c r="AR778" s="1427"/>
      <c r="AS778" s="1428"/>
      <c r="AT778" s="1429"/>
      <c r="AU778" s="227"/>
      <c r="AV778" s="1430"/>
      <c r="AW778" s="1431"/>
      <c r="AX778" s="1432"/>
      <c r="AY778" s="235"/>
      <c r="AZ778" s="236"/>
      <c r="BA778" s="230"/>
      <c r="BB778" s="231"/>
      <c r="BC778" s="659"/>
      <c r="BD778" s="230"/>
      <c r="BE778" s="231"/>
      <c r="BF778" s="573"/>
      <c r="BG778" s="651"/>
      <c r="BH778" s="573"/>
      <c r="BI778" s="651"/>
      <c r="BJ778" s="573"/>
      <c r="BK778" s="651"/>
      <c r="BL778" s="573"/>
      <c r="BM778" s="651"/>
      <c r="BN778" s="638"/>
      <c r="BO778" s="670"/>
      <c r="BP778" s="675"/>
      <c r="BQ778" s="675"/>
      <c r="BR778" s="675"/>
      <c r="BS778" s="675"/>
      <c r="BT778" s="675"/>
      <c r="BU778" s="676"/>
      <c r="BV778" s="1377">
        <f t="shared" si="45"/>
        <v>0</v>
      </c>
    </row>
    <row r="779" spans="3:74" s="1092" customFormat="1" ht="36" customHeight="1">
      <c r="C779" s="1091"/>
      <c r="D779" s="233"/>
      <c r="E779" s="216"/>
      <c r="F779" s="1331"/>
      <c r="G779" s="217"/>
      <c r="H779" s="218"/>
      <c r="I779" s="736"/>
      <c r="J779" s="737"/>
      <c r="K779" s="1297"/>
      <c r="L779" s="1273"/>
      <c r="M779" s="1276"/>
      <c r="N779" s="832"/>
      <c r="O779" s="871"/>
      <c r="P779" s="872"/>
      <c r="Q779" s="219"/>
      <c r="R779" s="220"/>
      <c r="S779" s="660"/>
      <c r="T779" s="226">
        <v>0</v>
      </c>
      <c r="U779" s="1305">
        <v>0</v>
      </c>
      <c r="V779" s="1375">
        <f t="shared" si="43"/>
        <v>0</v>
      </c>
      <c r="W779" s="220"/>
      <c r="X779" s="684"/>
      <c r="Y779" s="738"/>
      <c r="Z779" s="221"/>
      <c r="AA779" s="221"/>
      <c r="AB779" s="862"/>
      <c r="AC779" s="222"/>
      <c r="AD779" s="1288"/>
      <c r="AE779" s="1300"/>
      <c r="AF779" s="1290"/>
      <c r="AG779" s="1291"/>
      <c r="AH779" s="232"/>
      <c r="AI779" s="224"/>
      <c r="AJ779" s="368"/>
      <c r="AK779" s="225"/>
      <c r="AL779" s="226">
        <v>0</v>
      </c>
      <c r="AM779" s="1326">
        <v>0</v>
      </c>
      <c r="AN779" s="1376">
        <f t="shared" si="44"/>
        <v>0</v>
      </c>
      <c r="AO779" s="733"/>
      <c r="AP779" s="586"/>
      <c r="AQ779" s="1249"/>
      <c r="AR779" s="1427"/>
      <c r="AS779" s="1428"/>
      <c r="AT779" s="1429"/>
      <c r="AU779" s="227"/>
      <c r="AV779" s="1430"/>
      <c r="AW779" s="1431"/>
      <c r="AX779" s="1432"/>
      <c r="AY779" s="235"/>
      <c r="AZ779" s="236"/>
      <c r="BA779" s="230"/>
      <c r="BB779" s="231"/>
      <c r="BC779" s="659"/>
      <c r="BD779" s="230"/>
      <c r="BE779" s="231"/>
      <c r="BF779" s="573"/>
      <c r="BG779" s="651"/>
      <c r="BH779" s="573"/>
      <c r="BI779" s="651"/>
      <c r="BJ779" s="573"/>
      <c r="BK779" s="651"/>
      <c r="BL779" s="573"/>
      <c r="BM779" s="651"/>
      <c r="BN779" s="638"/>
      <c r="BO779" s="670"/>
      <c r="BP779" s="675"/>
      <c r="BQ779" s="675"/>
      <c r="BR779" s="675"/>
      <c r="BS779" s="675"/>
      <c r="BT779" s="675"/>
      <c r="BU779" s="676"/>
      <c r="BV779" s="1377">
        <f t="shared" si="45"/>
        <v>0</v>
      </c>
    </row>
    <row r="780" spans="3:74" s="1092" customFormat="1" ht="36" customHeight="1">
      <c r="C780" s="1091"/>
      <c r="D780" s="233"/>
      <c r="E780" s="216"/>
      <c r="F780" s="1331"/>
      <c r="G780" s="217"/>
      <c r="H780" s="218"/>
      <c r="I780" s="736"/>
      <c r="J780" s="737"/>
      <c r="K780" s="1297"/>
      <c r="L780" s="1273"/>
      <c r="M780" s="1276"/>
      <c r="N780" s="832"/>
      <c r="O780" s="871"/>
      <c r="P780" s="872"/>
      <c r="Q780" s="219"/>
      <c r="R780" s="220"/>
      <c r="S780" s="660"/>
      <c r="T780" s="226">
        <v>0</v>
      </c>
      <c r="U780" s="1305">
        <v>0</v>
      </c>
      <c r="V780" s="1375">
        <f t="shared" si="43"/>
        <v>0</v>
      </c>
      <c r="W780" s="220"/>
      <c r="X780" s="684"/>
      <c r="Y780" s="738"/>
      <c r="Z780" s="221"/>
      <c r="AA780" s="221"/>
      <c r="AB780" s="862"/>
      <c r="AC780" s="222"/>
      <c r="AD780" s="1288"/>
      <c r="AE780" s="1300"/>
      <c r="AF780" s="1290"/>
      <c r="AG780" s="1291"/>
      <c r="AH780" s="232"/>
      <c r="AI780" s="224"/>
      <c r="AJ780" s="368"/>
      <c r="AK780" s="225"/>
      <c r="AL780" s="226">
        <v>0</v>
      </c>
      <c r="AM780" s="1326">
        <v>0</v>
      </c>
      <c r="AN780" s="1376">
        <f t="shared" si="44"/>
        <v>0</v>
      </c>
      <c r="AO780" s="733"/>
      <c r="AP780" s="586"/>
      <c r="AQ780" s="1249"/>
      <c r="AR780" s="1427"/>
      <c r="AS780" s="1428"/>
      <c r="AT780" s="1429"/>
      <c r="AU780" s="227"/>
      <c r="AV780" s="1430"/>
      <c r="AW780" s="1431"/>
      <c r="AX780" s="1432"/>
      <c r="AY780" s="235"/>
      <c r="AZ780" s="236"/>
      <c r="BA780" s="230"/>
      <c r="BB780" s="231"/>
      <c r="BC780" s="659"/>
      <c r="BD780" s="230"/>
      <c r="BE780" s="231"/>
      <c r="BF780" s="573"/>
      <c r="BG780" s="651"/>
      <c r="BH780" s="573"/>
      <c r="BI780" s="651"/>
      <c r="BJ780" s="573"/>
      <c r="BK780" s="651"/>
      <c r="BL780" s="573"/>
      <c r="BM780" s="651"/>
      <c r="BN780" s="638"/>
      <c r="BO780" s="670"/>
      <c r="BP780" s="675"/>
      <c r="BQ780" s="675"/>
      <c r="BR780" s="675"/>
      <c r="BS780" s="675"/>
      <c r="BT780" s="675"/>
      <c r="BU780" s="676"/>
      <c r="BV780" s="1377">
        <f t="shared" si="45"/>
        <v>0</v>
      </c>
    </row>
    <row r="781" spans="3:74" s="1092" customFormat="1" ht="36" customHeight="1">
      <c r="C781" s="1091"/>
      <c r="D781" s="233"/>
      <c r="E781" s="216"/>
      <c r="F781" s="1331"/>
      <c r="G781" s="217"/>
      <c r="H781" s="218"/>
      <c r="I781" s="736"/>
      <c r="J781" s="737"/>
      <c r="K781" s="1297"/>
      <c r="L781" s="1273"/>
      <c r="M781" s="1276"/>
      <c r="N781" s="832"/>
      <c r="O781" s="871"/>
      <c r="P781" s="872"/>
      <c r="Q781" s="219"/>
      <c r="R781" s="220"/>
      <c r="S781" s="660"/>
      <c r="T781" s="226">
        <v>0</v>
      </c>
      <c r="U781" s="1305">
        <v>0</v>
      </c>
      <c r="V781" s="1375">
        <f t="shared" si="43"/>
        <v>0</v>
      </c>
      <c r="W781" s="220"/>
      <c r="X781" s="684"/>
      <c r="Y781" s="738"/>
      <c r="Z781" s="221"/>
      <c r="AA781" s="221"/>
      <c r="AB781" s="862"/>
      <c r="AC781" s="222"/>
      <c r="AD781" s="1288"/>
      <c r="AE781" s="1300"/>
      <c r="AF781" s="1290"/>
      <c r="AG781" s="1291"/>
      <c r="AH781" s="232"/>
      <c r="AI781" s="224"/>
      <c r="AJ781" s="368"/>
      <c r="AK781" s="225"/>
      <c r="AL781" s="226">
        <v>0</v>
      </c>
      <c r="AM781" s="1326">
        <v>0</v>
      </c>
      <c r="AN781" s="1376">
        <f t="shared" si="44"/>
        <v>0</v>
      </c>
      <c r="AO781" s="733"/>
      <c r="AP781" s="586"/>
      <c r="AQ781" s="1249"/>
      <c r="AR781" s="1427"/>
      <c r="AS781" s="1428"/>
      <c r="AT781" s="1429"/>
      <c r="AU781" s="227"/>
      <c r="AV781" s="1430"/>
      <c r="AW781" s="1431"/>
      <c r="AX781" s="1432"/>
      <c r="AY781" s="235"/>
      <c r="AZ781" s="236"/>
      <c r="BA781" s="230"/>
      <c r="BB781" s="231"/>
      <c r="BC781" s="659"/>
      <c r="BD781" s="230"/>
      <c r="BE781" s="231"/>
      <c r="BF781" s="573"/>
      <c r="BG781" s="651"/>
      <c r="BH781" s="573"/>
      <c r="BI781" s="651"/>
      <c r="BJ781" s="573"/>
      <c r="BK781" s="651"/>
      <c r="BL781" s="573"/>
      <c r="BM781" s="651"/>
      <c r="BN781" s="638"/>
      <c r="BO781" s="670"/>
      <c r="BP781" s="675"/>
      <c r="BQ781" s="675"/>
      <c r="BR781" s="675"/>
      <c r="BS781" s="675"/>
      <c r="BT781" s="675"/>
      <c r="BU781" s="676"/>
      <c r="BV781" s="1377">
        <f t="shared" si="45"/>
        <v>0</v>
      </c>
    </row>
    <row r="782" spans="3:74" s="1092" customFormat="1" ht="36" customHeight="1">
      <c r="C782" s="1091"/>
      <c r="D782" s="233"/>
      <c r="E782" s="216"/>
      <c r="F782" s="1331"/>
      <c r="G782" s="217"/>
      <c r="H782" s="218"/>
      <c r="I782" s="736"/>
      <c r="J782" s="737"/>
      <c r="K782" s="1297"/>
      <c r="L782" s="1273"/>
      <c r="M782" s="1276"/>
      <c r="N782" s="832"/>
      <c r="O782" s="871"/>
      <c r="P782" s="872"/>
      <c r="Q782" s="219"/>
      <c r="R782" s="220"/>
      <c r="S782" s="660"/>
      <c r="T782" s="226">
        <v>0</v>
      </c>
      <c r="U782" s="1305">
        <v>0</v>
      </c>
      <c r="V782" s="1375">
        <f t="shared" si="43"/>
        <v>0</v>
      </c>
      <c r="W782" s="220"/>
      <c r="X782" s="684"/>
      <c r="Y782" s="738"/>
      <c r="Z782" s="221"/>
      <c r="AA782" s="221"/>
      <c r="AB782" s="862"/>
      <c r="AC782" s="222"/>
      <c r="AD782" s="1288"/>
      <c r="AE782" s="1300"/>
      <c r="AF782" s="1290"/>
      <c r="AG782" s="1291"/>
      <c r="AH782" s="232"/>
      <c r="AI782" s="224"/>
      <c r="AJ782" s="368"/>
      <c r="AK782" s="225"/>
      <c r="AL782" s="226">
        <v>0</v>
      </c>
      <c r="AM782" s="1326">
        <v>0</v>
      </c>
      <c r="AN782" s="1376">
        <f t="shared" si="44"/>
        <v>0</v>
      </c>
      <c r="AO782" s="733"/>
      <c r="AP782" s="586"/>
      <c r="AQ782" s="1249"/>
      <c r="AR782" s="1427"/>
      <c r="AS782" s="1428"/>
      <c r="AT782" s="1429"/>
      <c r="AU782" s="227"/>
      <c r="AV782" s="1430"/>
      <c r="AW782" s="1431"/>
      <c r="AX782" s="1432"/>
      <c r="AY782" s="235"/>
      <c r="AZ782" s="236"/>
      <c r="BA782" s="230"/>
      <c r="BB782" s="231"/>
      <c r="BC782" s="659"/>
      <c r="BD782" s="230"/>
      <c r="BE782" s="231"/>
      <c r="BF782" s="573"/>
      <c r="BG782" s="651"/>
      <c r="BH782" s="573"/>
      <c r="BI782" s="651"/>
      <c r="BJ782" s="573"/>
      <c r="BK782" s="651"/>
      <c r="BL782" s="573"/>
      <c r="BM782" s="651"/>
      <c r="BN782" s="638"/>
      <c r="BO782" s="670"/>
      <c r="BP782" s="675"/>
      <c r="BQ782" s="675"/>
      <c r="BR782" s="675"/>
      <c r="BS782" s="675"/>
      <c r="BT782" s="675"/>
      <c r="BU782" s="676"/>
      <c r="BV782" s="1377">
        <f t="shared" si="45"/>
        <v>0</v>
      </c>
    </row>
    <row r="783" spans="3:74" s="1092" customFormat="1" ht="36" customHeight="1">
      <c r="C783" s="1091"/>
      <c r="D783" s="233"/>
      <c r="E783" s="216"/>
      <c r="F783" s="1331"/>
      <c r="G783" s="217"/>
      <c r="H783" s="218"/>
      <c r="I783" s="736"/>
      <c r="J783" s="737"/>
      <c r="K783" s="1297"/>
      <c r="L783" s="1273"/>
      <c r="M783" s="1276"/>
      <c r="N783" s="832"/>
      <c r="O783" s="871"/>
      <c r="P783" s="872"/>
      <c r="Q783" s="219"/>
      <c r="R783" s="220"/>
      <c r="S783" s="660"/>
      <c r="T783" s="226">
        <v>0</v>
      </c>
      <c r="U783" s="1305">
        <v>0</v>
      </c>
      <c r="V783" s="1375">
        <f t="shared" si="43"/>
        <v>0</v>
      </c>
      <c r="W783" s="220"/>
      <c r="X783" s="684"/>
      <c r="Y783" s="738"/>
      <c r="Z783" s="221"/>
      <c r="AA783" s="221"/>
      <c r="AB783" s="862"/>
      <c r="AC783" s="222"/>
      <c r="AD783" s="1288"/>
      <c r="AE783" s="1300"/>
      <c r="AF783" s="1290"/>
      <c r="AG783" s="1291"/>
      <c r="AH783" s="232"/>
      <c r="AI783" s="224"/>
      <c r="AJ783" s="368"/>
      <c r="AK783" s="225"/>
      <c r="AL783" s="226">
        <v>0</v>
      </c>
      <c r="AM783" s="1326">
        <v>0</v>
      </c>
      <c r="AN783" s="1376">
        <f t="shared" si="44"/>
        <v>0</v>
      </c>
      <c r="AO783" s="733"/>
      <c r="AP783" s="586"/>
      <c r="AQ783" s="1249"/>
      <c r="AR783" s="1427"/>
      <c r="AS783" s="1428"/>
      <c r="AT783" s="1429"/>
      <c r="AU783" s="227"/>
      <c r="AV783" s="1430"/>
      <c r="AW783" s="1431"/>
      <c r="AX783" s="1432"/>
      <c r="AY783" s="235"/>
      <c r="AZ783" s="236"/>
      <c r="BA783" s="230"/>
      <c r="BB783" s="231"/>
      <c r="BC783" s="659"/>
      <c r="BD783" s="230"/>
      <c r="BE783" s="231"/>
      <c r="BF783" s="573"/>
      <c r="BG783" s="651"/>
      <c r="BH783" s="573"/>
      <c r="BI783" s="651"/>
      <c r="BJ783" s="573"/>
      <c r="BK783" s="651"/>
      <c r="BL783" s="573"/>
      <c r="BM783" s="651"/>
      <c r="BN783" s="638"/>
      <c r="BO783" s="670"/>
      <c r="BP783" s="675"/>
      <c r="BQ783" s="675"/>
      <c r="BR783" s="675"/>
      <c r="BS783" s="675"/>
      <c r="BT783" s="675"/>
      <c r="BU783" s="676"/>
      <c r="BV783" s="1377">
        <f t="shared" si="45"/>
        <v>0</v>
      </c>
    </row>
    <row r="784" spans="3:74" s="1092" customFormat="1" ht="36" customHeight="1">
      <c r="C784" s="1091"/>
      <c r="D784" s="233"/>
      <c r="E784" s="216"/>
      <c r="F784" s="1331"/>
      <c r="G784" s="217"/>
      <c r="H784" s="218"/>
      <c r="I784" s="736"/>
      <c r="J784" s="737"/>
      <c r="K784" s="1297"/>
      <c r="L784" s="1273"/>
      <c r="M784" s="1276"/>
      <c r="N784" s="832"/>
      <c r="O784" s="871"/>
      <c r="P784" s="872"/>
      <c r="Q784" s="219"/>
      <c r="R784" s="220"/>
      <c r="S784" s="660"/>
      <c r="T784" s="226">
        <v>0</v>
      </c>
      <c r="U784" s="1305">
        <v>0</v>
      </c>
      <c r="V784" s="1375">
        <f t="shared" si="43"/>
        <v>0</v>
      </c>
      <c r="W784" s="220"/>
      <c r="X784" s="684"/>
      <c r="Y784" s="738"/>
      <c r="Z784" s="221"/>
      <c r="AA784" s="221"/>
      <c r="AB784" s="862"/>
      <c r="AC784" s="222"/>
      <c r="AD784" s="1288"/>
      <c r="AE784" s="1300"/>
      <c r="AF784" s="1290"/>
      <c r="AG784" s="1291"/>
      <c r="AH784" s="232"/>
      <c r="AI784" s="224"/>
      <c r="AJ784" s="368"/>
      <c r="AK784" s="225"/>
      <c r="AL784" s="226">
        <v>0</v>
      </c>
      <c r="AM784" s="1326">
        <v>0</v>
      </c>
      <c r="AN784" s="1376">
        <f t="shared" si="44"/>
        <v>0</v>
      </c>
      <c r="AO784" s="733"/>
      <c r="AP784" s="586"/>
      <c r="AQ784" s="1249"/>
      <c r="AR784" s="1427"/>
      <c r="AS784" s="1428"/>
      <c r="AT784" s="1429"/>
      <c r="AU784" s="227"/>
      <c r="AV784" s="1430"/>
      <c r="AW784" s="1431"/>
      <c r="AX784" s="1432"/>
      <c r="AY784" s="235"/>
      <c r="AZ784" s="236"/>
      <c r="BA784" s="230"/>
      <c r="BB784" s="231"/>
      <c r="BC784" s="659"/>
      <c r="BD784" s="230"/>
      <c r="BE784" s="231"/>
      <c r="BF784" s="573"/>
      <c r="BG784" s="651"/>
      <c r="BH784" s="573"/>
      <c r="BI784" s="651"/>
      <c r="BJ784" s="573"/>
      <c r="BK784" s="651"/>
      <c r="BL784" s="573"/>
      <c r="BM784" s="651"/>
      <c r="BN784" s="638"/>
      <c r="BO784" s="670"/>
      <c r="BP784" s="675"/>
      <c r="BQ784" s="675"/>
      <c r="BR784" s="675"/>
      <c r="BS784" s="675"/>
      <c r="BT784" s="675"/>
      <c r="BU784" s="676"/>
      <c r="BV784" s="1377">
        <f t="shared" si="45"/>
        <v>0</v>
      </c>
    </row>
    <row r="785" spans="3:74" s="1092" customFormat="1" ht="36" customHeight="1">
      <c r="C785" s="1091"/>
      <c r="D785" s="233"/>
      <c r="E785" s="216"/>
      <c r="F785" s="1331"/>
      <c r="G785" s="217"/>
      <c r="H785" s="218"/>
      <c r="I785" s="736"/>
      <c r="J785" s="737"/>
      <c r="K785" s="1297"/>
      <c r="L785" s="1273"/>
      <c r="M785" s="1276"/>
      <c r="N785" s="832"/>
      <c r="O785" s="871"/>
      <c r="P785" s="872"/>
      <c r="Q785" s="219"/>
      <c r="R785" s="220"/>
      <c r="S785" s="660"/>
      <c r="T785" s="226">
        <v>0</v>
      </c>
      <c r="U785" s="1305">
        <v>0</v>
      </c>
      <c r="V785" s="1375">
        <f t="shared" si="43"/>
        <v>0</v>
      </c>
      <c r="W785" s="220"/>
      <c r="X785" s="684"/>
      <c r="Y785" s="738"/>
      <c r="Z785" s="221"/>
      <c r="AA785" s="221"/>
      <c r="AB785" s="862"/>
      <c r="AC785" s="222"/>
      <c r="AD785" s="1288"/>
      <c r="AE785" s="1300"/>
      <c r="AF785" s="1290"/>
      <c r="AG785" s="1291"/>
      <c r="AH785" s="232"/>
      <c r="AI785" s="224"/>
      <c r="AJ785" s="368"/>
      <c r="AK785" s="225"/>
      <c r="AL785" s="226">
        <v>0</v>
      </c>
      <c r="AM785" s="1326">
        <v>0</v>
      </c>
      <c r="AN785" s="1376">
        <f t="shared" si="44"/>
        <v>0</v>
      </c>
      <c r="AO785" s="733"/>
      <c r="AP785" s="586"/>
      <c r="AQ785" s="1249"/>
      <c r="AR785" s="1427"/>
      <c r="AS785" s="1428"/>
      <c r="AT785" s="1429"/>
      <c r="AU785" s="227"/>
      <c r="AV785" s="1430"/>
      <c r="AW785" s="1431"/>
      <c r="AX785" s="1432"/>
      <c r="AY785" s="235"/>
      <c r="AZ785" s="236"/>
      <c r="BA785" s="230"/>
      <c r="BB785" s="231"/>
      <c r="BC785" s="659"/>
      <c r="BD785" s="230"/>
      <c r="BE785" s="231"/>
      <c r="BF785" s="573"/>
      <c r="BG785" s="651"/>
      <c r="BH785" s="573"/>
      <c r="BI785" s="651"/>
      <c r="BJ785" s="573"/>
      <c r="BK785" s="651"/>
      <c r="BL785" s="573"/>
      <c r="BM785" s="651"/>
      <c r="BN785" s="638"/>
      <c r="BO785" s="670"/>
      <c r="BP785" s="675"/>
      <c r="BQ785" s="675"/>
      <c r="BR785" s="675"/>
      <c r="BS785" s="675"/>
      <c r="BT785" s="675"/>
      <c r="BU785" s="676"/>
      <c r="BV785" s="1377">
        <f t="shared" si="45"/>
        <v>0</v>
      </c>
    </row>
    <row r="786" spans="3:74" s="1092" customFormat="1" ht="36" customHeight="1">
      <c r="C786" s="1091"/>
      <c r="D786" s="233"/>
      <c r="E786" s="216"/>
      <c r="F786" s="1331"/>
      <c r="G786" s="217"/>
      <c r="H786" s="218"/>
      <c r="I786" s="736"/>
      <c r="J786" s="737"/>
      <c r="K786" s="1297"/>
      <c r="L786" s="1273"/>
      <c r="M786" s="1276"/>
      <c r="N786" s="832"/>
      <c r="O786" s="871"/>
      <c r="P786" s="872"/>
      <c r="Q786" s="219"/>
      <c r="R786" s="220"/>
      <c r="S786" s="660"/>
      <c r="T786" s="226">
        <v>0</v>
      </c>
      <c r="U786" s="1305">
        <v>0</v>
      </c>
      <c r="V786" s="1375">
        <f t="shared" si="43"/>
        <v>0</v>
      </c>
      <c r="W786" s="220"/>
      <c r="X786" s="684"/>
      <c r="Y786" s="738"/>
      <c r="Z786" s="221"/>
      <c r="AA786" s="221"/>
      <c r="AB786" s="862"/>
      <c r="AC786" s="222"/>
      <c r="AD786" s="1288"/>
      <c r="AE786" s="1300"/>
      <c r="AF786" s="1290"/>
      <c r="AG786" s="1291"/>
      <c r="AH786" s="232"/>
      <c r="AI786" s="224"/>
      <c r="AJ786" s="368"/>
      <c r="AK786" s="225"/>
      <c r="AL786" s="226">
        <v>0</v>
      </c>
      <c r="AM786" s="1326">
        <v>0</v>
      </c>
      <c r="AN786" s="1376">
        <f t="shared" si="44"/>
        <v>0</v>
      </c>
      <c r="AO786" s="733"/>
      <c r="AP786" s="586"/>
      <c r="AQ786" s="1249"/>
      <c r="AR786" s="1427"/>
      <c r="AS786" s="1428"/>
      <c r="AT786" s="1429"/>
      <c r="AU786" s="227"/>
      <c r="AV786" s="1430"/>
      <c r="AW786" s="1431"/>
      <c r="AX786" s="1432"/>
      <c r="AY786" s="235"/>
      <c r="AZ786" s="236"/>
      <c r="BA786" s="230"/>
      <c r="BB786" s="231"/>
      <c r="BC786" s="659"/>
      <c r="BD786" s="230"/>
      <c r="BE786" s="231"/>
      <c r="BF786" s="573"/>
      <c r="BG786" s="651"/>
      <c r="BH786" s="573"/>
      <c r="BI786" s="651"/>
      <c r="BJ786" s="573"/>
      <c r="BK786" s="651"/>
      <c r="BL786" s="573"/>
      <c r="BM786" s="651"/>
      <c r="BN786" s="638"/>
      <c r="BO786" s="670"/>
      <c r="BP786" s="675"/>
      <c r="BQ786" s="675"/>
      <c r="BR786" s="675"/>
      <c r="BS786" s="675"/>
      <c r="BT786" s="675"/>
      <c r="BU786" s="676"/>
      <c r="BV786" s="1377">
        <f t="shared" si="45"/>
        <v>0</v>
      </c>
    </row>
    <row r="787" spans="3:74" s="1092" customFormat="1" ht="36" customHeight="1">
      <c r="C787" s="1091"/>
      <c r="D787" s="233"/>
      <c r="E787" s="216"/>
      <c r="F787" s="1331"/>
      <c r="G787" s="217"/>
      <c r="H787" s="218"/>
      <c r="I787" s="736"/>
      <c r="J787" s="737"/>
      <c r="K787" s="1297"/>
      <c r="L787" s="1273"/>
      <c r="M787" s="1276"/>
      <c r="N787" s="832"/>
      <c r="O787" s="871"/>
      <c r="P787" s="872"/>
      <c r="Q787" s="219"/>
      <c r="R787" s="220"/>
      <c r="S787" s="660"/>
      <c r="T787" s="226">
        <v>0</v>
      </c>
      <c r="U787" s="1305">
        <v>0</v>
      </c>
      <c r="V787" s="1375">
        <f t="shared" si="43"/>
        <v>0</v>
      </c>
      <c r="W787" s="220"/>
      <c r="X787" s="684"/>
      <c r="Y787" s="738"/>
      <c r="Z787" s="221"/>
      <c r="AA787" s="221"/>
      <c r="AB787" s="862"/>
      <c r="AC787" s="222"/>
      <c r="AD787" s="1288"/>
      <c r="AE787" s="1300"/>
      <c r="AF787" s="1290"/>
      <c r="AG787" s="1291"/>
      <c r="AH787" s="232"/>
      <c r="AI787" s="224"/>
      <c r="AJ787" s="368"/>
      <c r="AK787" s="225"/>
      <c r="AL787" s="226">
        <v>0</v>
      </c>
      <c r="AM787" s="1326">
        <v>0</v>
      </c>
      <c r="AN787" s="1376">
        <f t="shared" si="44"/>
        <v>0</v>
      </c>
      <c r="AO787" s="733"/>
      <c r="AP787" s="586"/>
      <c r="AQ787" s="1249"/>
      <c r="AR787" s="1427"/>
      <c r="AS787" s="1428"/>
      <c r="AT787" s="1429"/>
      <c r="AU787" s="227"/>
      <c r="AV787" s="1430"/>
      <c r="AW787" s="1431"/>
      <c r="AX787" s="1432"/>
      <c r="AY787" s="235"/>
      <c r="AZ787" s="236"/>
      <c r="BA787" s="230"/>
      <c r="BB787" s="231"/>
      <c r="BC787" s="659"/>
      <c r="BD787" s="230"/>
      <c r="BE787" s="231"/>
      <c r="BF787" s="573"/>
      <c r="BG787" s="651"/>
      <c r="BH787" s="573"/>
      <c r="BI787" s="651"/>
      <c r="BJ787" s="573"/>
      <c r="BK787" s="651"/>
      <c r="BL787" s="573"/>
      <c r="BM787" s="651"/>
      <c r="BN787" s="638"/>
      <c r="BO787" s="670"/>
      <c r="BP787" s="675"/>
      <c r="BQ787" s="675"/>
      <c r="BR787" s="675"/>
      <c r="BS787" s="675"/>
      <c r="BT787" s="675"/>
      <c r="BU787" s="676"/>
      <c r="BV787" s="1377">
        <f t="shared" si="45"/>
        <v>0</v>
      </c>
    </row>
    <row r="788" spans="3:74" s="1092" customFormat="1" ht="36" customHeight="1">
      <c r="C788" s="1091"/>
      <c r="D788" s="233"/>
      <c r="E788" s="216"/>
      <c r="F788" s="1331"/>
      <c r="G788" s="217"/>
      <c r="H788" s="218"/>
      <c r="I788" s="736"/>
      <c r="J788" s="737"/>
      <c r="K788" s="1297"/>
      <c r="L788" s="1273"/>
      <c r="M788" s="1276"/>
      <c r="N788" s="832"/>
      <c r="O788" s="871"/>
      <c r="P788" s="872"/>
      <c r="Q788" s="219"/>
      <c r="R788" s="220"/>
      <c r="S788" s="660"/>
      <c r="T788" s="226">
        <v>0</v>
      </c>
      <c r="U788" s="1305">
        <v>0</v>
      </c>
      <c r="V788" s="1375">
        <f t="shared" si="43"/>
        <v>0</v>
      </c>
      <c r="W788" s="220"/>
      <c r="X788" s="684"/>
      <c r="Y788" s="738"/>
      <c r="Z788" s="221"/>
      <c r="AA788" s="221"/>
      <c r="AB788" s="862"/>
      <c r="AC788" s="222"/>
      <c r="AD788" s="1288"/>
      <c r="AE788" s="1300"/>
      <c r="AF788" s="1290"/>
      <c r="AG788" s="1291"/>
      <c r="AH788" s="232"/>
      <c r="AI788" s="224"/>
      <c r="AJ788" s="368"/>
      <c r="AK788" s="225"/>
      <c r="AL788" s="226">
        <v>0</v>
      </c>
      <c r="AM788" s="1326">
        <v>0</v>
      </c>
      <c r="AN788" s="1376">
        <f t="shared" si="44"/>
        <v>0</v>
      </c>
      <c r="AO788" s="733"/>
      <c r="AP788" s="586"/>
      <c r="AQ788" s="1249"/>
      <c r="AR788" s="1427"/>
      <c r="AS788" s="1428"/>
      <c r="AT788" s="1429"/>
      <c r="AU788" s="227"/>
      <c r="AV788" s="1430"/>
      <c r="AW788" s="1431"/>
      <c r="AX788" s="1432"/>
      <c r="AY788" s="235"/>
      <c r="AZ788" s="236"/>
      <c r="BA788" s="230"/>
      <c r="BB788" s="231"/>
      <c r="BC788" s="659"/>
      <c r="BD788" s="230"/>
      <c r="BE788" s="231"/>
      <c r="BF788" s="573"/>
      <c r="BG788" s="651"/>
      <c r="BH788" s="573"/>
      <c r="BI788" s="651"/>
      <c r="BJ788" s="573"/>
      <c r="BK788" s="651"/>
      <c r="BL788" s="573"/>
      <c r="BM788" s="651"/>
      <c r="BN788" s="638"/>
      <c r="BO788" s="670"/>
      <c r="BP788" s="675"/>
      <c r="BQ788" s="675"/>
      <c r="BR788" s="675"/>
      <c r="BS788" s="675"/>
      <c r="BT788" s="675"/>
      <c r="BU788" s="676"/>
      <c r="BV788" s="1377">
        <f t="shared" si="45"/>
        <v>0</v>
      </c>
    </row>
    <row r="789" spans="3:74" s="1092" customFormat="1" ht="36" customHeight="1">
      <c r="C789" s="1091"/>
      <c r="D789" s="233"/>
      <c r="E789" s="216"/>
      <c r="F789" s="1331"/>
      <c r="G789" s="217"/>
      <c r="H789" s="218"/>
      <c r="I789" s="736"/>
      <c r="J789" s="737"/>
      <c r="K789" s="1297"/>
      <c r="L789" s="1273"/>
      <c r="M789" s="1276"/>
      <c r="N789" s="832"/>
      <c r="O789" s="871"/>
      <c r="P789" s="872"/>
      <c r="Q789" s="219"/>
      <c r="R789" s="220"/>
      <c r="S789" s="660"/>
      <c r="T789" s="226">
        <v>0</v>
      </c>
      <c r="U789" s="1305">
        <v>0</v>
      </c>
      <c r="V789" s="1375">
        <f t="shared" si="43"/>
        <v>0</v>
      </c>
      <c r="W789" s="220"/>
      <c r="X789" s="684"/>
      <c r="Y789" s="738"/>
      <c r="Z789" s="221"/>
      <c r="AA789" s="221"/>
      <c r="AB789" s="862"/>
      <c r="AC789" s="222"/>
      <c r="AD789" s="1288"/>
      <c r="AE789" s="1300"/>
      <c r="AF789" s="1290"/>
      <c r="AG789" s="1291"/>
      <c r="AH789" s="232"/>
      <c r="AI789" s="224"/>
      <c r="AJ789" s="368"/>
      <c r="AK789" s="225"/>
      <c r="AL789" s="226">
        <v>0</v>
      </c>
      <c r="AM789" s="1326">
        <v>0</v>
      </c>
      <c r="AN789" s="1376">
        <f t="shared" si="44"/>
        <v>0</v>
      </c>
      <c r="AO789" s="733"/>
      <c r="AP789" s="586"/>
      <c r="AQ789" s="1249"/>
      <c r="AR789" s="1427"/>
      <c r="AS789" s="1428"/>
      <c r="AT789" s="1429"/>
      <c r="AU789" s="227"/>
      <c r="AV789" s="1430"/>
      <c r="AW789" s="1431"/>
      <c r="AX789" s="1432"/>
      <c r="AY789" s="235"/>
      <c r="AZ789" s="236"/>
      <c r="BA789" s="230"/>
      <c r="BB789" s="231"/>
      <c r="BC789" s="659"/>
      <c r="BD789" s="230"/>
      <c r="BE789" s="231"/>
      <c r="BF789" s="573"/>
      <c r="BG789" s="651"/>
      <c r="BH789" s="573"/>
      <c r="BI789" s="651"/>
      <c r="BJ789" s="573"/>
      <c r="BK789" s="651"/>
      <c r="BL789" s="573"/>
      <c r="BM789" s="651"/>
      <c r="BN789" s="638"/>
      <c r="BO789" s="670"/>
      <c r="BP789" s="675"/>
      <c r="BQ789" s="675"/>
      <c r="BR789" s="675"/>
      <c r="BS789" s="675"/>
      <c r="BT789" s="675"/>
      <c r="BU789" s="676"/>
      <c r="BV789" s="1377">
        <f t="shared" si="45"/>
        <v>0</v>
      </c>
    </row>
    <row r="790" spans="3:74" s="1092" customFormat="1" ht="36" customHeight="1">
      <c r="C790" s="1091"/>
      <c r="D790" s="233"/>
      <c r="E790" s="216"/>
      <c r="F790" s="1331"/>
      <c r="G790" s="217"/>
      <c r="H790" s="218"/>
      <c r="I790" s="736"/>
      <c r="J790" s="737"/>
      <c r="K790" s="1297"/>
      <c r="L790" s="1273"/>
      <c r="M790" s="1276"/>
      <c r="N790" s="832"/>
      <c r="O790" s="871"/>
      <c r="P790" s="872"/>
      <c r="Q790" s="219"/>
      <c r="R790" s="220"/>
      <c r="S790" s="660"/>
      <c r="T790" s="226">
        <v>0</v>
      </c>
      <c r="U790" s="1305">
        <v>0</v>
      </c>
      <c r="V790" s="1375">
        <f t="shared" si="43"/>
        <v>0</v>
      </c>
      <c r="W790" s="220"/>
      <c r="X790" s="684"/>
      <c r="Y790" s="738"/>
      <c r="Z790" s="221"/>
      <c r="AA790" s="221"/>
      <c r="AB790" s="862"/>
      <c r="AC790" s="222"/>
      <c r="AD790" s="1288"/>
      <c r="AE790" s="1300"/>
      <c r="AF790" s="1290"/>
      <c r="AG790" s="1291"/>
      <c r="AH790" s="232"/>
      <c r="AI790" s="224"/>
      <c r="AJ790" s="368"/>
      <c r="AK790" s="225"/>
      <c r="AL790" s="226">
        <v>0</v>
      </c>
      <c r="AM790" s="1326">
        <v>0</v>
      </c>
      <c r="AN790" s="1376">
        <f t="shared" si="44"/>
        <v>0</v>
      </c>
      <c r="AO790" s="733"/>
      <c r="AP790" s="586"/>
      <c r="AQ790" s="1249"/>
      <c r="AR790" s="1427"/>
      <c r="AS790" s="1428"/>
      <c r="AT790" s="1429"/>
      <c r="AU790" s="227"/>
      <c r="AV790" s="1430"/>
      <c r="AW790" s="1431"/>
      <c r="AX790" s="1432"/>
      <c r="AY790" s="235"/>
      <c r="AZ790" s="236"/>
      <c r="BA790" s="230"/>
      <c r="BB790" s="231"/>
      <c r="BC790" s="659"/>
      <c r="BD790" s="230"/>
      <c r="BE790" s="231"/>
      <c r="BF790" s="573"/>
      <c r="BG790" s="651"/>
      <c r="BH790" s="573"/>
      <c r="BI790" s="651"/>
      <c r="BJ790" s="573"/>
      <c r="BK790" s="651"/>
      <c r="BL790" s="573"/>
      <c r="BM790" s="651"/>
      <c r="BN790" s="638"/>
      <c r="BO790" s="670"/>
      <c r="BP790" s="675"/>
      <c r="BQ790" s="675"/>
      <c r="BR790" s="675"/>
      <c r="BS790" s="675"/>
      <c r="BT790" s="675"/>
      <c r="BU790" s="676"/>
      <c r="BV790" s="1377">
        <f t="shared" si="45"/>
        <v>0</v>
      </c>
    </row>
    <row r="791" spans="3:74" s="1092" customFormat="1" ht="36" customHeight="1">
      <c r="C791" s="1091"/>
      <c r="D791" s="233"/>
      <c r="E791" s="216"/>
      <c r="F791" s="1331"/>
      <c r="G791" s="217"/>
      <c r="H791" s="218"/>
      <c r="I791" s="736"/>
      <c r="J791" s="737"/>
      <c r="K791" s="1297"/>
      <c r="L791" s="1273"/>
      <c r="M791" s="1276"/>
      <c r="N791" s="832"/>
      <c r="O791" s="871"/>
      <c r="P791" s="872"/>
      <c r="Q791" s="219"/>
      <c r="R791" s="220"/>
      <c r="S791" s="660"/>
      <c r="T791" s="226">
        <v>0</v>
      </c>
      <c r="U791" s="1305">
        <v>0</v>
      </c>
      <c r="V791" s="1375">
        <f t="shared" si="43"/>
        <v>0</v>
      </c>
      <c r="W791" s="220"/>
      <c r="X791" s="684"/>
      <c r="Y791" s="738"/>
      <c r="Z791" s="221"/>
      <c r="AA791" s="221"/>
      <c r="AB791" s="862"/>
      <c r="AC791" s="222"/>
      <c r="AD791" s="1288"/>
      <c r="AE791" s="1300"/>
      <c r="AF791" s="1290"/>
      <c r="AG791" s="1291"/>
      <c r="AH791" s="232"/>
      <c r="AI791" s="224"/>
      <c r="AJ791" s="368"/>
      <c r="AK791" s="225"/>
      <c r="AL791" s="226">
        <v>0</v>
      </c>
      <c r="AM791" s="1326">
        <v>0</v>
      </c>
      <c r="AN791" s="1376">
        <f t="shared" si="44"/>
        <v>0</v>
      </c>
      <c r="AO791" s="733"/>
      <c r="AP791" s="586"/>
      <c r="AQ791" s="1249"/>
      <c r="AR791" s="1427"/>
      <c r="AS791" s="1428"/>
      <c r="AT791" s="1429"/>
      <c r="AU791" s="227"/>
      <c r="AV791" s="1430"/>
      <c r="AW791" s="1431"/>
      <c r="AX791" s="1432"/>
      <c r="AY791" s="235"/>
      <c r="AZ791" s="236"/>
      <c r="BA791" s="230"/>
      <c r="BB791" s="231"/>
      <c r="BC791" s="659"/>
      <c r="BD791" s="230"/>
      <c r="BE791" s="231"/>
      <c r="BF791" s="573"/>
      <c r="BG791" s="651"/>
      <c r="BH791" s="573"/>
      <c r="BI791" s="651"/>
      <c r="BJ791" s="573"/>
      <c r="BK791" s="651"/>
      <c r="BL791" s="573"/>
      <c r="BM791" s="651"/>
      <c r="BN791" s="638"/>
      <c r="BO791" s="670"/>
      <c r="BP791" s="675"/>
      <c r="BQ791" s="675"/>
      <c r="BR791" s="675"/>
      <c r="BS791" s="675"/>
      <c r="BT791" s="675"/>
      <c r="BU791" s="676"/>
      <c r="BV791" s="1377">
        <f t="shared" si="45"/>
        <v>0</v>
      </c>
    </row>
    <row r="792" spans="3:74" s="1092" customFormat="1" ht="36" customHeight="1">
      <c r="C792" s="1091"/>
      <c r="D792" s="233"/>
      <c r="E792" s="216"/>
      <c r="F792" s="1331"/>
      <c r="G792" s="217"/>
      <c r="H792" s="218"/>
      <c r="I792" s="736"/>
      <c r="J792" s="737"/>
      <c r="K792" s="1297"/>
      <c r="L792" s="1273"/>
      <c r="M792" s="1276"/>
      <c r="N792" s="832"/>
      <c r="O792" s="871"/>
      <c r="P792" s="872"/>
      <c r="Q792" s="219"/>
      <c r="R792" s="220"/>
      <c r="S792" s="660"/>
      <c r="T792" s="226">
        <v>0</v>
      </c>
      <c r="U792" s="1305">
        <v>0</v>
      </c>
      <c r="V792" s="1375">
        <f t="shared" si="43"/>
        <v>0</v>
      </c>
      <c r="W792" s="220"/>
      <c r="X792" s="684"/>
      <c r="Y792" s="738"/>
      <c r="Z792" s="221"/>
      <c r="AA792" s="221"/>
      <c r="AB792" s="862"/>
      <c r="AC792" s="222"/>
      <c r="AD792" s="1288"/>
      <c r="AE792" s="1300"/>
      <c r="AF792" s="1290"/>
      <c r="AG792" s="1291"/>
      <c r="AH792" s="232"/>
      <c r="AI792" s="224"/>
      <c r="AJ792" s="368"/>
      <c r="AK792" s="225"/>
      <c r="AL792" s="226">
        <v>0</v>
      </c>
      <c r="AM792" s="1326">
        <v>0</v>
      </c>
      <c r="AN792" s="1376">
        <f t="shared" si="44"/>
        <v>0</v>
      </c>
      <c r="AO792" s="733"/>
      <c r="AP792" s="586"/>
      <c r="AQ792" s="1249"/>
      <c r="AR792" s="1427"/>
      <c r="AS792" s="1428"/>
      <c r="AT792" s="1429"/>
      <c r="AU792" s="227"/>
      <c r="AV792" s="1430"/>
      <c r="AW792" s="1431"/>
      <c r="AX792" s="1432"/>
      <c r="AY792" s="235"/>
      <c r="AZ792" s="236"/>
      <c r="BA792" s="230"/>
      <c r="BB792" s="231"/>
      <c r="BC792" s="659"/>
      <c r="BD792" s="230"/>
      <c r="BE792" s="231"/>
      <c r="BF792" s="573"/>
      <c r="BG792" s="651"/>
      <c r="BH792" s="573"/>
      <c r="BI792" s="651"/>
      <c r="BJ792" s="573"/>
      <c r="BK792" s="651"/>
      <c r="BL792" s="573"/>
      <c r="BM792" s="651"/>
      <c r="BN792" s="638"/>
      <c r="BO792" s="670"/>
      <c r="BP792" s="675"/>
      <c r="BQ792" s="675"/>
      <c r="BR792" s="675"/>
      <c r="BS792" s="675"/>
      <c r="BT792" s="675"/>
      <c r="BU792" s="676"/>
      <c r="BV792" s="1377">
        <f t="shared" si="45"/>
        <v>0</v>
      </c>
    </row>
    <row r="793" spans="3:74" s="1092" customFormat="1" ht="36" customHeight="1">
      <c r="C793" s="1091"/>
      <c r="D793" s="233"/>
      <c r="E793" s="216"/>
      <c r="F793" s="1331"/>
      <c r="G793" s="217"/>
      <c r="H793" s="218"/>
      <c r="I793" s="736"/>
      <c r="J793" s="737"/>
      <c r="K793" s="1297"/>
      <c r="L793" s="1273"/>
      <c r="M793" s="1276"/>
      <c r="N793" s="832"/>
      <c r="O793" s="871"/>
      <c r="P793" s="872"/>
      <c r="Q793" s="219"/>
      <c r="R793" s="220"/>
      <c r="S793" s="660"/>
      <c r="T793" s="226">
        <v>0</v>
      </c>
      <c r="U793" s="1305">
        <v>0</v>
      </c>
      <c r="V793" s="1375">
        <f t="shared" si="43"/>
        <v>0</v>
      </c>
      <c r="W793" s="220"/>
      <c r="X793" s="684"/>
      <c r="Y793" s="738"/>
      <c r="Z793" s="221"/>
      <c r="AA793" s="221"/>
      <c r="AB793" s="862"/>
      <c r="AC793" s="222"/>
      <c r="AD793" s="1288"/>
      <c r="AE793" s="1300"/>
      <c r="AF793" s="1290"/>
      <c r="AG793" s="1291"/>
      <c r="AH793" s="232"/>
      <c r="AI793" s="224"/>
      <c r="AJ793" s="368"/>
      <c r="AK793" s="225"/>
      <c r="AL793" s="226">
        <v>0</v>
      </c>
      <c r="AM793" s="1326">
        <v>0</v>
      </c>
      <c r="AN793" s="1376">
        <f t="shared" si="44"/>
        <v>0</v>
      </c>
      <c r="AO793" s="733"/>
      <c r="AP793" s="586"/>
      <c r="AQ793" s="1249"/>
      <c r="AR793" s="1427"/>
      <c r="AS793" s="1428"/>
      <c r="AT793" s="1429"/>
      <c r="AU793" s="227"/>
      <c r="AV793" s="1430"/>
      <c r="AW793" s="1431"/>
      <c r="AX793" s="1432"/>
      <c r="AY793" s="235"/>
      <c r="AZ793" s="236"/>
      <c r="BA793" s="230"/>
      <c r="BB793" s="231"/>
      <c r="BC793" s="659"/>
      <c r="BD793" s="230"/>
      <c r="BE793" s="231"/>
      <c r="BF793" s="573"/>
      <c r="BG793" s="651"/>
      <c r="BH793" s="573"/>
      <c r="BI793" s="651"/>
      <c r="BJ793" s="573"/>
      <c r="BK793" s="651"/>
      <c r="BL793" s="573"/>
      <c r="BM793" s="651"/>
      <c r="BN793" s="638"/>
      <c r="BO793" s="670"/>
      <c r="BP793" s="675"/>
      <c r="BQ793" s="675"/>
      <c r="BR793" s="675"/>
      <c r="BS793" s="675"/>
      <c r="BT793" s="675"/>
      <c r="BU793" s="676"/>
      <c r="BV793" s="1377">
        <f t="shared" si="45"/>
        <v>0</v>
      </c>
    </row>
    <row r="794" spans="3:74" s="1092" customFormat="1" ht="36" customHeight="1">
      <c r="C794" s="1091"/>
      <c r="D794" s="233"/>
      <c r="E794" s="216"/>
      <c r="F794" s="1331"/>
      <c r="G794" s="217"/>
      <c r="H794" s="218"/>
      <c r="I794" s="736"/>
      <c r="J794" s="737"/>
      <c r="K794" s="1297"/>
      <c r="L794" s="1273"/>
      <c r="M794" s="1276"/>
      <c r="N794" s="832"/>
      <c r="O794" s="871"/>
      <c r="P794" s="872"/>
      <c r="Q794" s="219"/>
      <c r="R794" s="220"/>
      <c r="S794" s="660"/>
      <c r="T794" s="226">
        <v>0</v>
      </c>
      <c r="U794" s="1305">
        <v>0</v>
      </c>
      <c r="V794" s="1375">
        <f t="shared" si="43"/>
        <v>0</v>
      </c>
      <c r="W794" s="220"/>
      <c r="X794" s="684"/>
      <c r="Y794" s="738"/>
      <c r="Z794" s="221"/>
      <c r="AA794" s="221"/>
      <c r="AB794" s="862"/>
      <c r="AC794" s="222"/>
      <c r="AD794" s="1288"/>
      <c r="AE794" s="1300"/>
      <c r="AF794" s="1290"/>
      <c r="AG794" s="1291"/>
      <c r="AH794" s="232"/>
      <c r="AI794" s="224"/>
      <c r="AJ794" s="368"/>
      <c r="AK794" s="225"/>
      <c r="AL794" s="226">
        <v>0</v>
      </c>
      <c r="AM794" s="1326">
        <v>0</v>
      </c>
      <c r="AN794" s="1376">
        <f t="shared" si="44"/>
        <v>0</v>
      </c>
      <c r="AO794" s="733"/>
      <c r="AP794" s="586"/>
      <c r="AQ794" s="1249"/>
      <c r="AR794" s="1427"/>
      <c r="AS794" s="1428"/>
      <c r="AT794" s="1429"/>
      <c r="AU794" s="227"/>
      <c r="AV794" s="1430"/>
      <c r="AW794" s="1431"/>
      <c r="AX794" s="1432"/>
      <c r="AY794" s="235"/>
      <c r="AZ794" s="236"/>
      <c r="BA794" s="230"/>
      <c r="BB794" s="231"/>
      <c r="BC794" s="659"/>
      <c r="BD794" s="230"/>
      <c r="BE794" s="231"/>
      <c r="BF794" s="573"/>
      <c r="BG794" s="651"/>
      <c r="BH794" s="573"/>
      <c r="BI794" s="651"/>
      <c r="BJ794" s="573"/>
      <c r="BK794" s="651"/>
      <c r="BL794" s="573"/>
      <c r="BM794" s="651"/>
      <c r="BN794" s="638"/>
      <c r="BO794" s="670"/>
      <c r="BP794" s="675"/>
      <c r="BQ794" s="675"/>
      <c r="BR794" s="675"/>
      <c r="BS794" s="675"/>
      <c r="BT794" s="675"/>
      <c r="BU794" s="676"/>
      <c r="BV794" s="1377">
        <f t="shared" si="45"/>
        <v>0</v>
      </c>
    </row>
    <row r="795" spans="3:74" s="1092" customFormat="1" ht="36" customHeight="1">
      <c r="C795" s="1091"/>
      <c r="D795" s="233"/>
      <c r="E795" s="216"/>
      <c r="F795" s="1331"/>
      <c r="G795" s="217"/>
      <c r="H795" s="218"/>
      <c r="I795" s="736"/>
      <c r="J795" s="737"/>
      <c r="K795" s="1297"/>
      <c r="L795" s="1273"/>
      <c r="M795" s="1276"/>
      <c r="N795" s="832"/>
      <c r="O795" s="871"/>
      <c r="P795" s="872"/>
      <c r="Q795" s="219"/>
      <c r="R795" s="220"/>
      <c r="S795" s="660"/>
      <c r="T795" s="226">
        <v>0</v>
      </c>
      <c r="U795" s="1305">
        <v>0</v>
      </c>
      <c r="V795" s="1375">
        <f t="shared" si="43"/>
        <v>0</v>
      </c>
      <c r="W795" s="220"/>
      <c r="X795" s="684"/>
      <c r="Y795" s="738"/>
      <c r="Z795" s="221"/>
      <c r="AA795" s="221"/>
      <c r="AB795" s="862"/>
      <c r="AC795" s="222"/>
      <c r="AD795" s="1288"/>
      <c r="AE795" s="1300"/>
      <c r="AF795" s="1290"/>
      <c r="AG795" s="1291"/>
      <c r="AH795" s="232"/>
      <c r="AI795" s="224"/>
      <c r="AJ795" s="368"/>
      <c r="AK795" s="225"/>
      <c r="AL795" s="226">
        <v>0</v>
      </c>
      <c r="AM795" s="1326">
        <v>0</v>
      </c>
      <c r="AN795" s="1376">
        <f t="shared" si="44"/>
        <v>0</v>
      </c>
      <c r="AO795" s="733"/>
      <c r="AP795" s="586"/>
      <c r="AQ795" s="1249"/>
      <c r="AR795" s="1427"/>
      <c r="AS795" s="1428"/>
      <c r="AT795" s="1429"/>
      <c r="AU795" s="227"/>
      <c r="AV795" s="1430"/>
      <c r="AW795" s="1431"/>
      <c r="AX795" s="1432"/>
      <c r="AY795" s="235"/>
      <c r="AZ795" s="236"/>
      <c r="BA795" s="230"/>
      <c r="BB795" s="231"/>
      <c r="BC795" s="659"/>
      <c r="BD795" s="230"/>
      <c r="BE795" s="231"/>
      <c r="BF795" s="573"/>
      <c r="BG795" s="651"/>
      <c r="BH795" s="573"/>
      <c r="BI795" s="651"/>
      <c r="BJ795" s="573"/>
      <c r="BK795" s="651"/>
      <c r="BL795" s="573"/>
      <c r="BM795" s="651"/>
      <c r="BN795" s="638"/>
      <c r="BO795" s="670"/>
      <c r="BP795" s="675"/>
      <c r="BQ795" s="675"/>
      <c r="BR795" s="675"/>
      <c r="BS795" s="675"/>
      <c r="BT795" s="675"/>
      <c r="BU795" s="676"/>
      <c r="BV795" s="1377">
        <f t="shared" si="45"/>
        <v>0</v>
      </c>
    </row>
    <row r="796" spans="3:74" s="1092" customFormat="1" ht="36" customHeight="1">
      <c r="C796" s="1091"/>
      <c r="D796" s="233"/>
      <c r="E796" s="216"/>
      <c r="F796" s="1331"/>
      <c r="G796" s="217"/>
      <c r="H796" s="218"/>
      <c r="I796" s="736"/>
      <c r="J796" s="737"/>
      <c r="K796" s="1297"/>
      <c r="L796" s="1273"/>
      <c r="M796" s="1276"/>
      <c r="N796" s="832"/>
      <c r="O796" s="871"/>
      <c r="P796" s="872"/>
      <c r="Q796" s="219"/>
      <c r="R796" s="220"/>
      <c r="S796" s="660"/>
      <c r="T796" s="226">
        <v>0</v>
      </c>
      <c r="U796" s="1305">
        <v>0</v>
      </c>
      <c r="V796" s="1375">
        <f t="shared" si="43"/>
        <v>0</v>
      </c>
      <c r="W796" s="220"/>
      <c r="X796" s="684"/>
      <c r="Y796" s="738"/>
      <c r="Z796" s="221"/>
      <c r="AA796" s="221"/>
      <c r="AB796" s="862"/>
      <c r="AC796" s="222"/>
      <c r="AD796" s="1288"/>
      <c r="AE796" s="1300"/>
      <c r="AF796" s="1290"/>
      <c r="AG796" s="1291"/>
      <c r="AH796" s="232"/>
      <c r="AI796" s="224"/>
      <c r="AJ796" s="368"/>
      <c r="AK796" s="225"/>
      <c r="AL796" s="226">
        <v>0</v>
      </c>
      <c r="AM796" s="1326">
        <v>0</v>
      </c>
      <c r="AN796" s="1376">
        <f t="shared" si="44"/>
        <v>0</v>
      </c>
      <c r="AO796" s="733"/>
      <c r="AP796" s="586"/>
      <c r="AQ796" s="1249"/>
      <c r="AR796" s="1427"/>
      <c r="AS796" s="1428"/>
      <c r="AT796" s="1429"/>
      <c r="AU796" s="227"/>
      <c r="AV796" s="1430"/>
      <c r="AW796" s="1431"/>
      <c r="AX796" s="1432"/>
      <c r="AY796" s="235"/>
      <c r="AZ796" s="236"/>
      <c r="BA796" s="230"/>
      <c r="BB796" s="231"/>
      <c r="BC796" s="659"/>
      <c r="BD796" s="230"/>
      <c r="BE796" s="231"/>
      <c r="BF796" s="573"/>
      <c r="BG796" s="651"/>
      <c r="BH796" s="573"/>
      <c r="BI796" s="651"/>
      <c r="BJ796" s="573"/>
      <c r="BK796" s="651"/>
      <c r="BL796" s="573"/>
      <c r="BM796" s="651"/>
      <c r="BN796" s="638"/>
      <c r="BO796" s="670"/>
      <c r="BP796" s="675"/>
      <c r="BQ796" s="675"/>
      <c r="BR796" s="675"/>
      <c r="BS796" s="675"/>
      <c r="BT796" s="675"/>
      <c r="BU796" s="676"/>
      <c r="BV796" s="1377">
        <f t="shared" si="45"/>
        <v>0</v>
      </c>
    </row>
    <row r="797" spans="3:74" s="1092" customFormat="1" ht="36" customHeight="1">
      <c r="C797" s="1091"/>
      <c r="D797" s="233"/>
      <c r="E797" s="216"/>
      <c r="F797" s="1331"/>
      <c r="G797" s="217"/>
      <c r="H797" s="218"/>
      <c r="I797" s="736"/>
      <c r="J797" s="737"/>
      <c r="K797" s="1297"/>
      <c r="L797" s="1273"/>
      <c r="M797" s="1276"/>
      <c r="N797" s="832"/>
      <c r="O797" s="871"/>
      <c r="P797" s="872"/>
      <c r="Q797" s="219"/>
      <c r="R797" s="220"/>
      <c r="S797" s="660"/>
      <c r="T797" s="226">
        <v>0</v>
      </c>
      <c r="U797" s="1305">
        <v>0</v>
      </c>
      <c r="V797" s="1375">
        <f t="shared" si="43"/>
        <v>0</v>
      </c>
      <c r="W797" s="220"/>
      <c r="X797" s="684"/>
      <c r="Y797" s="738"/>
      <c r="Z797" s="221"/>
      <c r="AA797" s="221"/>
      <c r="AB797" s="862"/>
      <c r="AC797" s="222"/>
      <c r="AD797" s="1288"/>
      <c r="AE797" s="1300"/>
      <c r="AF797" s="1290"/>
      <c r="AG797" s="1291"/>
      <c r="AH797" s="232"/>
      <c r="AI797" s="224"/>
      <c r="AJ797" s="368"/>
      <c r="AK797" s="225"/>
      <c r="AL797" s="226">
        <v>0</v>
      </c>
      <c r="AM797" s="1326">
        <v>0</v>
      </c>
      <c r="AN797" s="1376">
        <f t="shared" si="44"/>
        <v>0</v>
      </c>
      <c r="AO797" s="733"/>
      <c r="AP797" s="586"/>
      <c r="AQ797" s="1249"/>
      <c r="AR797" s="1427"/>
      <c r="AS797" s="1428"/>
      <c r="AT797" s="1429"/>
      <c r="AU797" s="227"/>
      <c r="AV797" s="1430"/>
      <c r="AW797" s="1431"/>
      <c r="AX797" s="1432"/>
      <c r="AY797" s="235"/>
      <c r="AZ797" s="236"/>
      <c r="BA797" s="230"/>
      <c r="BB797" s="231"/>
      <c r="BC797" s="659"/>
      <c r="BD797" s="230"/>
      <c r="BE797" s="231"/>
      <c r="BF797" s="573"/>
      <c r="BG797" s="651"/>
      <c r="BH797" s="573"/>
      <c r="BI797" s="651"/>
      <c r="BJ797" s="573"/>
      <c r="BK797" s="651"/>
      <c r="BL797" s="573"/>
      <c r="BM797" s="651"/>
      <c r="BN797" s="638"/>
      <c r="BO797" s="670"/>
      <c r="BP797" s="675"/>
      <c r="BQ797" s="675"/>
      <c r="BR797" s="675"/>
      <c r="BS797" s="675"/>
      <c r="BT797" s="675"/>
      <c r="BU797" s="676"/>
      <c r="BV797" s="1377">
        <f t="shared" si="45"/>
        <v>0</v>
      </c>
    </row>
    <row r="798" spans="3:74" s="1092" customFormat="1" ht="36" customHeight="1">
      <c r="C798" s="1091"/>
      <c r="D798" s="233"/>
      <c r="E798" s="216"/>
      <c r="F798" s="1331"/>
      <c r="G798" s="217"/>
      <c r="H798" s="218"/>
      <c r="I798" s="736"/>
      <c r="J798" s="737"/>
      <c r="K798" s="1297"/>
      <c r="L798" s="1273"/>
      <c r="M798" s="1276"/>
      <c r="N798" s="832"/>
      <c r="O798" s="871"/>
      <c r="P798" s="872"/>
      <c r="Q798" s="219"/>
      <c r="R798" s="220"/>
      <c r="S798" s="660"/>
      <c r="T798" s="226">
        <v>0</v>
      </c>
      <c r="U798" s="1305">
        <v>0</v>
      </c>
      <c r="V798" s="1375">
        <f t="shared" si="43"/>
        <v>0</v>
      </c>
      <c r="W798" s="220"/>
      <c r="X798" s="684"/>
      <c r="Y798" s="738"/>
      <c r="Z798" s="221"/>
      <c r="AA798" s="221"/>
      <c r="AB798" s="862"/>
      <c r="AC798" s="222"/>
      <c r="AD798" s="1288"/>
      <c r="AE798" s="1300"/>
      <c r="AF798" s="1290"/>
      <c r="AG798" s="1291"/>
      <c r="AH798" s="232"/>
      <c r="AI798" s="224"/>
      <c r="AJ798" s="368"/>
      <c r="AK798" s="225"/>
      <c r="AL798" s="226">
        <v>0</v>
      </c>
      <c r="AM798" s="1326">
        <v>0</v>
      </c>
      <c r="AN798" s="1376">
        <f t="shared" si="44"/>
        <v>0</v>
      </c>
      <c r="AO798" s="733"/>
      <c r="AP798" s="586"/>
      <c r="AQ798" s="1249"/>
      <c r="AR798" s="1427"/>
      <c r="AS798" s="1428"/>
      <c r="AT798" s="1429"/>
      <c r="AU798" s="227"/>
      <c r="AV798" s="1430"/>
      <c r="AW798" s="1431"/>
      <c r="AX798" s="1432"/>
      <c r="AY798" s="235"/>
      <c r="AZ798" s="236"/>
      <c r="BA798" s="230"/>
      <c r="BB798" s="231"/>
      <c r="BC798" s="659"/>
      <c r="BD798" s="230"/>
      <c r="BE798" s="231"/>
      <c r="BF798" s="573"/>
      <c r="BG798" s="651"/>
      <c r="BH798" s="573"/>
      <c r="BI798" s="651"/>
      <c r="BJ798" s="573"/>
      <c r="BK798" s="651"/>
      <c r="BL798" s="573"/>
      <c r="BM798" s="651"/>
      <c r="BN798" s="638"/>
      <c r="BO798" s="670"/>
      <c r="BP798" s="675"/>
      <c r="BQ798" s="675"/>
      <c r="BR798" s="675"/>
      <c r="BS798" s="675"/>
      <c r="BT798" s="675"/>
      <c r="BU798" s="676"/>
      <c r="BV798" s="1377">
        <f t="shared" si="45"/>
        <v>0</v>
      </c>
    </row>
    <row r="799" spans="3:74" s="1092" customFormat="1" ht="36" customHeight="1">
      <c r="C799" s="1091"/>
      <c r="D799" s="233"/>
      <c r="E799" s="216"/>
      <c r="F799" s="1331"/>
      <c r="G799" s="217"/>
      <c r="H799" s="218"/>
      <c r="I799" s="736"/>
      <c r="J799" s="737"/>
      <c r="K799" s="1297"/>
      <c r="L799" s="1273"/>
      <c r="M799" s="1276"/>
      <c r="N799" s="832"/>
      <c r="O799" s="871"/>
      <c r="P799" s="872"/>
      <c r="Q799" s="219"/>
      <c r="R799" s="220"/>
      <c r="S799" s="660"/>
      <c r="T799" s="226">
        <v>0</v>
      </c>
      <c r="U799" s="1305">
        <v>0</v>
      </c>
      <c r="V799" s="1375">
        <f t="shared" si="43"/>
        <v>0</v>
      </c>
      <c r="W799" s="220"/>
      <c r="X799" s="684"/>
      <c r="Y799" s="738"/>
      <c r="Z799" s="221"/>
      <c r="AA799" s="221"/>
      <c r="AB799" s="862"/>
      <c r="AC799" s="222"/>
      <c r="AD799" s="1288"/>
      <c r="AE799" s="1300"/>
      <c r="AF799" s="1290"/>
      <c r="AG799" s="1291"/>
      <c r="AH799" s="232"/>
      <c r="AI799" s="224"/>
      <c r="AJ799" s="368"/>
      <c r="AK799" s="225"/>
      <c r="AL799" s="226">
        <v>0</v>
      </c>
      <c r="AM799" s="1326">
        <v>0</v>
      </c>
      <c r="AN799" s="1376">
        <f t="shared" si="44"/>
        <v>0</v>
      </c>
      <c r="AO799" s="733"/>
      <c r="AP799" s="586"/>
      <c r="AQ799" s="1249"/>
      <c r="AR799" s="1427"/>
      <c r="AS799" s="1428"/>
      <c r="AT799" s="1429"/>
      <c r="AU799" s="227"/>
      <c r="AV799" s="1430"/>
      <c r="AW799" s="1431"/>
      <c r="AX799" s="1432"/>
      <c r="AY799" s="235"/>
      <c r="AZ799" s="236"/>
      <c r="BA799" s="230"/>
      <c r="BB799" s="231"/>
      <c r="BC799" s="659"/>
      <c r="BD799" s="230"/>
      <c r="BE799" s="231"/>
      <c r="BF799" s="573"/>
      <c r="BG799" s="651"/>
      <c r="BH799" s="573"/>
      <c r="BI799" s="651"/>
      <c r="BJ799" s="573"/>
      <c r="BK799" s="651"/>
      <c r="BL799" s="573"/>
      <c r="BM799" s="651"/>
      <c r="BN799" s="638"/>
      <c r="BO799" s="670"/>
      <c r="BP799" s="675"/>
      <c r="BQ799" s="675"/>
      <c r="BR799" s="675"/>
      <c r="BS799" s="675"/>
      <c r="BT799" s="675"/>
      <c r="BU799" s="676"/>
      <c r="BV799" s="1377">
        <f t="shared" si="45"/>
        <v>0</v>
      </c>
    </row>
    <row r="800" spans="3:74" s="1092" customFormat="1" ht="36" customHeight="1">
      <c r="C800" s="1091"/>
      <c r="D800" s="233"/>
      <c r="E800" s="216"/>
      <c r="F800" s="1331"/>
      <c r="G800" s="217"/>
      <c r="H800" s="218"/>
      <c r="I800" s="736"/>
      <c r="J800" s="737"/>
      <c r="K800" s="1297"/>
      <c r="L800" s="1273"/>
      <c r="M800" s="1276"/>
      <c r="N800" s="832"/>
      <c r="O800" s="871"/>
      <c r="P800" s="872"/>
      <c r="Q800" s="219"/>
      <c r="R800" s="220"/>
      <c r="S800" s="660"/>
      <c r="T800" s="226">
        <v>0</v>
      </c>
      <c r="U800" s="1305">
        <v>0</v>
      </c>
      <c r="V800" s="1375">
        <f t="shared" si="43"/>
        <v>0</v>
      </c>
      <c r="W800" s="220"/>
      <c r="X800" s="684"/>
      <c r="Y800" s="738"/>
      <c r="Z800" s="221"/>
      <c r="AA800" s="221"/>
      <c r="AB800" s="862"/>
      <c r="AC800" s="222"/>
      <c r="AD800" s="1288"/>
      <c r="AE800" s="1300"/>
      <c r="AF800" s="1290"/>
      <c r="AG800" s="1291"/>
      <c r="AH800" s="232"/>
      <c r="AI800" s="224"/>
      <c r="AJ800" s="368"/>
      <c r="AK800" s="225"/>
      <c r="AL800" s="226">
        <v>0</v>
      </c>
      <c r="AM800" s="1326">
        <v>0</v>
      </c>
      <c r="AN800" s="1376">
        <f t="shared" si="44"/>
        <v>0</v>
      </c>
      <c r="AO800" s="733"/>
      <c r="AP800" s="586"/>
      <c r="AQ800" s="1249"/>
      <c r="AR800" s="1427"/>
      <c r="AS800" s="1428"/>
      <c r="AT800" s="1429"/>
      <c r="AU800" s="227"/>
      <c r="AV800" s="1430"/>
      <c r="AW800" s="1431"/>
      <c r="AX800" s="1432"/>
      <c r="AY800" s="235"/>
      <c r="AZ800" s="236"/>
      <c r="BA800" s="230"/>
      <c r="BB800" s="231"/>
      <c r="BC800" s="659"/>
      <c r="BD800" s="230"/>
      <c r="BE800" s="231"/>
      <c r="BF800" s="573"/>
      <c r="BG800" s="651"/>
      <c r="BH800" s="573"/>
      <c r="BI800" s="651"/>
      <c r="BJ800" s="573"/>
      <c r="BK800" s="651"/>
      <c r="BL800" s="573"/>
      <c r="BM800" s="651"/>
      <c r="BN800" s="638"/>
      <c r="BO800" s="670"/>
      <c r="BP800" s="675"/>
      <c r="BQ800" s="675"/>
      <c r="BR800" s="675"/>
      <c r="BS800" s="675"/>
      <c r="BT800" s="675"/>
      <c r="BU800" s="676"/>
      <c r="BV800" s="1377">
        <f t="shared" si="45"/>
        <v>0</v>
      </c>
    </row>
    <row r="801" spans="3:74" s="1092" customFormat="1" ht="36" customHeight="1">
      <c r="C801" s="1091"/>
      <c r="D801" s="233"/>
      <c r="E801" s="216"/>
      <c r="F801" s="1331"/>
      <c r="G801" s="217"/>
      <c r="H801" s="218"/>
      <c r="I801" s="736"/>
      <c r="J801" s="737"/>
      <c r="K801" s="1297"/>
      <c r="L801" s="1273"/>
      <c r="M801" s="1276"/>
      <c r="N801" s="832"/>
      <c r="O801" s="871"/>
      <c r="P801" s="872"/>
      <c r="Q801" s="219"/>
      <c r="R801" s="220"/>
      <c r="S801" s="660"/>
      <c r="T801" s="226">
        <v>0</v>
      </c>
      <c r="U801" s="1305">
        <v>0</v>
      </c>
      <c r="V801" s="1375">
        <f t="shared" si="43"/>
        <v>0</v>
      </c>
      <c r="W801" s="220"/>
      <c r="X801" s="684"/>
      <c r="Y801" s="738"/>
      <c r="Z801" s="221"/>
      <c r="AA801" s="221"/>
      <c r="AB801" s="862"/>
      <c r="AC801" s="222"/>
      <c r="AD801" s="1288"/>
      <c r="AE801" s="1300"/>
      <c r="AF801" s="1290"/>
      <c r="AG801" s="1291"/>
      <c r="AH801" s="232"/>
      <c r="AI801" s="224"/>
      <c r="AJ801" s="368"/>
      <c r="AK801" s="225"/>
      <c r="AL801" s="226">
        <v>0</v>
      </c>
      <c r="AM801" s="1326">
        <v>0</v>
      </c>
      <c r="AN801" s="1376">
        <f t="shared" si="44"/>
        <v>0</v>
      </c>
      <c r="AO801" s="733"/>
      <c r="AP801" s="586"/>
      <c r="AQ801" s="1249"/>
      <c r="AR801" s="1427"/>
      <c r="AS801" s="1428"/>
      <c r="AT801" s="1429"/>
      <c r="AU801" s="227"/>
      <c r="AV801" s="1430"/>
      <c r="AW801" s="1431"/>
      <c r="AX801" s="1432"/>
      <c r="AY801" s="235"/>
      <c r="AZ801" s="236"/>
      <c r="BA801" s="230"/>
      <c r="BB801" s="231"/>
      <c r="BC801" s="659"/>
      <c r="BD801" s="230"/>
      <c r="BE801" s="231"/>
      <c r="BF801" s="573"/>
      <c r="BG801" s="651"/>
      <c r="BH801" s="573"/>
      <c r="BI801" s="651"/>
      <c r="BJ801" s="573"/>
      <c r="BK801" s="651"/>
      <c r="BL801" s="573"/>
      <c r="BM801" s="651"/>
      <c r="BN801" s="638"/>
      <c r="BO801" s="670"/>
      <c r="BP801" s="675"/>
      <c r="BQ801" s="675"/>
      <c r="BR801" s="675"/>
      <c r="BS801" s="675"/>
      <c r="BT801" s="675"/>
      <c r="BU801" s="676"/>
      <c r="BV801" s="1377">
        <f t="shared" si="45"/>
        <v>0</v>
      </c>
    </row>
    <row r="802" spans="3:74" s="1092" customFormat="1" ht="36" customHeight="1">
      <c r="C802" s="1091"/>
      <c r="D802" s="233"/>
      <c r="E802" s="216"/>
      <c r="F802" s="1331"/>
      <c r="G802" s="217"/>
      <c r="H802" s="218"/>
      <c r="I802" s="736"/>
      <c r="J802" s="737"/>
      <c r="K802" s="1297"/>
      <c r="L802" s="1273"/>
      <c r="M802" s="1276"/>
      <c r="N802" s="832"/>
      <c r="O802" s="871"/>
      <c r="P802" s="872"/>
      <c r="Q802" s="219"/>
      <c r="R802" s="220"/>
      <c r="S802" s="660"/>
      <c r="T802" s="226">
        <v>0</v>
      </c>
      <c r="U802" s="1305">
        <v>0</v>
      </c>
      <c r="V802" s="1375">
        <f t="shared" si="43"/>
        <v>0</v>
      </c>
      <c r="W802" s="220"/>
      <c r="X802" s="684"/>
      <c r="Y802" s="738"/>
      <c r="Z802" s="221"/>
      <c r="AA802" s="221"/>
      <c r="AB802" s="862"/>
      <c r="AC802" s="222"/>
      <c r="AD802" s="1288"/>
      <c r="AE802" s="1300"/>
      <c r="AF802" s="1290"/>
      <c r="AG802" s="1291"/>
      <c r="AH802" s="232"/>
      <c r="AI802" s="224"/>
      <c r="AJ802" s="368"/>
      <c r="AK802" s="225"/>
      <c r="AL802" s="226">
        <v>0</v>
      </c>
      <c r="AM802" s="1326">
        <v>0</v>
      </c>
      <c r="AN802" s="1376">
        <f t="shared" si="44"/>
        <v>0</v>
      </c>
      <c r="AO802" s="733"/>
      <c r="AP802" s="586"/>
      <c r="AQ802" s="1249"/>
      <c r="AR802" s="1427"/>
      <c r="AS802" s="1428"/>
      <c r="AT802" s="1429"/>
      <c r="AU802" s="227"/>
      <c r="AV802" s="1430"/>
      <c r="AW802" s="1431"/>
      <c r="AX802" s="1432"/>
      <c r="AY802" s="235"/>
      <c r="AZ802" s="236"/>
      <c r="BA802" s="230"/>
      <c r="BB802" s="231"/>
      <c r="BC802" s="659"/>
      <c r="BD802" s="230"/>
      <c r="BE802" s="231"/>
      <c r="BF802" s="573"/>
      <c r="BG802" s="651"/>
      <c r="BH802" s="573"/>
      <c r="BI802" s="651"/>
      <c r="BJ802" s="573"/>
      <c r="BK802" s="651"/>
      <c r="BL802" s="573"/>
      <c r="BM802" s="651"/>
      <c r="BN802" s="638"/>
      <c r="BO802" s="670"/>
      <c r="BP802" s="675"/>
      <c r="BQ802" s="675"/>
      <c r="BR802" s="675"/>
      <c r="BS802" s="675"/>
      <c r="BT802" s="675"/>
      <c r="BU802" s="676"/>
      <c r="BV802" s="1377">
        <f t="shared" si="45"/>
        <v>0</v>
      </c>
    </row>
    <row r="803" spans="3:74" s="1092" customFormat="1" ht="36" customHeight="1">
      <c r="C803" s="1091"/>
      <c r="D803" s="233"/>
      <c r="E803" s="216"/>
      <c r="F803" s="1331"/>
      <c r="G803" s="217"/>
      <c r="H803" s="218"/>
      <c r="I803" s="736"/>
      <c r="J803" s="737"/>
      <c r="K803" s="1297"/>
      <c r="L803" s="1273"/>
      <c r="M803" s="1276"/>
      <c r="N803" s="832"/>
      <c r="O803" s="871"/>
      <c r="P803" s="872"/>
      <c r="Q803" s="219"/>
      <c r="R803" s="220"/>
      <c r="S803" s="660"/>
      <c r="T803" s="226">
        <v>0</v>
      </c>
      <c r="U803" s="1305">
        <v>0</v>
      </c>
      <c r="V803" s="1375">
        <f t="shared" si="43"/>
        <v>0</v>
      </c>
      <c r="W803" s="220"/>
      <c r="X803" s="684"/>
      <c r="Y803" s="738"/>
      <c r="Z803" s="221"/>
      <c r="AA803" s="221"/>
      <c r="AB803" s="862"/>
      <c r="AC803" s="222"/>
      <c r="AD803" s="1288"/>
      <c r="AE803" s="1300"/>
      <c r="AF803" s="1290"/>
      <c r="AG803" s="1291"/>
      <c r="AH803" s="232"/>
      <c r="AI803" s="224"/>
      <c r="AJ803" s="368"/>
      <c r="AK803" s="225"/>
      <c r="AL803" s="226">
        <v>0</v>
      </c>
      <c r="AM803" s="1326">
        <v>0</v>
      </c>
      <c r="AN803" s="1376">
        <f t="shared" si="44"/>
        <v>0</v>
      </c>
      <c r="AO803" s="733"/>
      <c r="AP803" s="586"/>
      <c r="AQ803" s="1249"/>
      <c r="AR803" s="1427"/>
      <c r="AS803" s="1428"/>
      <c r="AT803" s="1429"/>
      <c r="AU803" s="227"/>
      <c r="AV803" s="1430"/>
      <c r="AW803" s="1431"/>
      <c r="AX803" s="1432"/>
      <c r="AY803" s="235"/>
      <c r="AZ803" s="236"/>
      <c r="BA803" s="230"/>
      <c r="BB803" s="231"/>
      <c r="BC803" s="659"/>
      <c r="BD803" s="230"/>
      <c r="BE803" s="231"/>
      <c r="BF803" s="573"/>
      <c r="BG803" s="651"/>
      <c r="BH803" s="573"/>
      <c r="BI803" s="651"/>
      <c r="BJ803" s="573"/>
      <c r="BK803" s="651"/>
      <c r="BL803" s="573"/>
      <c r="BM803" s="651"/>
      <c r="BN803" s="638"/>
      <c r="BO803" s="670"/>
      <c r="BP803" s="675"/>
      <c r="BQ803" s="675"/>
      <c r="BR803" s="675"/>
      <c r="BS803" s="675"/>
      <c r="BT803" s="675"/>
      <c r="BU803" s="676"/>
      <c r="BV803" s="1377">
        <f t="shared" si="45"/>
        <v>0</v>
      </c>
    </row>
    <row r="804" spans="3:74" s="1092" customFormat="1" ht="36" customHeight="1">
      <c r="C804" s="1091"/>
      <c r="D804" s="233"/>
      <c r="E804" s="216"/>
      <c r="F804" s="1331"/>
      <c r="G804" s="217"/>
      <c r="H804" s="218"/>
      <c r="I804" s="736"/>
      <c r="J804" s="737"/>
      <c r="K804" s="1297"/>
      <c r="L804" s="1273"/>
      <c r="M804" s="1276"/>
      <c r="N804" s="832"/>
      <c r="O804" s="871"/>
      <c r="P804" s="872"/>
      <c r="Q804" s="219"/>
      <c r="R804" s="220"/>
      <c r="S804" s="660"/>
      <c r="T804" s="226">
        <v>0</v>
      </c>
      <c r="U804" s="1305">
        <v>0</v>
      </c>
      <c r="V804" s="1375">
        <f t="shared" si="43"/>
        <v>0</v>
      </c>
      <c r="W804" s="220"/>
      <c r="X804" s="684"/>
      <c r="Y804" s="738"/>
      <c r="Z804" s="221"/>
      <c r="AA804" s="221"/>
      <c r="AB804" s="862"/>
      <c r="AC804" s="222"/>
      <c r="AD804" s="1288"/>
      <c r="AE804" s="1300"/>
      <c r="AF804" s="1290"/>
      <c r="AG804" s="1291"/>
      <c r="AH804" s="232"/>
      <c r="AI804" s="224"/>
      <c r="AJ804" s="368"/>
      <c r="AK804" s="225"/>
      <c r="AL804" s="226">
        <v>0</v>
      </c>
      <c r="AM804" s="1326">
        <v>0</v>
      </c>
      <c r="AN804" s="1376">
        <f t="shared" si="44"/>
        <v>0</v>
      </c>
      <c r="AO804" s="733"/>
      <c r="AP804" s="586"/>
      <c r="AQ804" s="1249"/>
      <c r="AR804" s="1427"/>
      <c r="AS804" s="1428"/>
      <c r="AT804" s="1429"/>
      <c r="AU804" s="227"/>
      <c r="AV804" s="1430"/>
      <c r="AW804" s="1431"/>
      <c r="AX804" s="1432"/>
      <c r="AY804" s="235"/>
      <c r="AZ804" s="236"/>
      <c r="BA804" s="230"/>
      <c r="BB804" s="231"/>
      <c r="BC804" s="659"/>
      <c r="BD804" s="230"/>
      <c r="BE804" s="231"/>
      <c r="BF804" s="573"/>
      <c r="BG804" s="651"/>
      <c r="BH804" s="573"/>
      <c r="BI804" s="651"/>
      <c r="BJ804" s="573"/>
      <c r="BK804" s="651"/>
      <c r="BL804" s="573"/>
      <c r="BM804" s="651"/>
      <c r="BN804" s="638"/>
      <c r="BO804" s="670"/>
      <c r="BP804" s="675"/>
      <c r="BQ804" s="675"/>
      <c r="BR804" s="675"/>
      <c r="BS804" s="675"/>
      <c r="BT804" s="675"/>
      <c r="BU804" s="676"/>
      <c r="BV804" s="1377">
        <f t="shared" si="45"/>
        <v>0</v>
      </c>
    </row>
    <row r="805" spans="3:74" s="1092" customFormat="1" ht="36" customHeight="1">
      <c r="C805" s="1091"/>
      <c r="D805" s="233"/>
      <c r="E805" s="216"/>
      <c r="F805" s="1331"/>
      <c r="G805" s="217"/>
      <c r="H805" s="218"/>
      <c r="I805" s="736"/>
      <c r="J805" s="737"/>
      <c r="K805" s="1297"/>
      <c r="L805" s="1273"/>
      <c r="M805" s="1276"/>
      <c r="N805" s="832"/>
      <c r="O805" s="871"/>
      <c r="P805" s="872"/>
      <c r="Q805" s="219"/>
      <c r="R805" s="220"/>
      <c r="S805" s="660"/>
      <c r="T805" s="226">
        <v>0</v>
      </c>
      <c r="U805" s="1305">
        <v>0</v>
      </c>
      <c r="V805" s="1375">
        <f t="shared" si="43"/>
        <v>0</v>
      </c>
      <c r="W805" s="220"/>
      <c r="X805" s="684"/>
      <c r="Y805" s="738"/>
      <c r="Z805" s="221"/>
      <c r="AA805" s="221"/>
      <c r="AB805" s="862"/>
      <c r="AC805" s="222"/>
      <c r="AD805" s="1288"/>
      <c r="AE805" s="1300"/>
      <c r="AF805" s="1290"/>
      <c r="AG805" s="1291"/>
      <c r="AH805" s="232"/>
      <c r="AI805" s="224"/>
      <c r="AJ805" s="368"/>
      <c r="AK805" s="225"/>
      <c r="AL805" s="226">
        <v>0</v>
      </c>
      <c r="AM805" s="1326">
        <v>0</v>
      </c>
      <c r="AN805" s="1376">
        <f t="shared" si="44"/>
        <v>0</v>
      </c>
      <c r="AO805" s="733"/>
      <c r="AP805" s="586"/>
      <c r="AQ805" s="1249"/>
      <c r="AR805" s="1427"/>
      <c r="AS805" s="1428"/>
      <c r="AT805" s="1429"/>
      <c r="AU805" s="227"/>
      <c r="AV805" s="1430"/>
      <c r="AW805" s="1431"/>
      <c r="AX805" s="1432"/>
      <c r="AY805" s="235"/>
      <c r="AZ805" s="236"/>
      <c r="BA805" s="230"/>
      <c r="BB805" s="231"/>
      <c r="BC805" s="659"/>
      <c r="BD805" s="230"/>
      <c r="BE805" s="231"/>
      <c r="BF805" s="573"/>
      <c r="BG805" s="651"/>
      <c r="BH805" s="573"/>
      <c r="BI805" s="651"/>
      <c r="BJ805" s="573"/>
      <c r="BK805" s="651"/>
      <c r="BL805" s="573"/>
      <c r="BM805" s="651"/>
      <c r="BN805" s="638"/>
      <c r="BO805" s="670"/>
      <c r="BP805" s="675"/>
      <c r="BQ805" s="675"/>
      <c r="BR805" s="675"/>
      <c r="BS805" s="675"/>
      <c r="BT805" s="675"/>
      <c r="BU805" s="676"/>
      <c r="BV805" s="1377">
        <f t="shared" si="45"/>
        <v>0</v>
      </c>
    </row>
    <row r="806" spans="3:74" s="1092" customFormat="1" ht="36" customHeight="1">
      <c r="C806" s="1091"/>
      <c r="D806" s="233"/>
      <c r="E806" s="216"/>
      <c r="F806" s="1331"/>
      <c r="G806" s="217"/>
      <c r="H806" s="218"/>
      <c r="I806" s="736"/>
      <c r="J806" s="737"/>
      <c r="K806" s="1297"/>
      <c r="L806" s="1273"/>
      <c r="M806" s="1276"/>
      <c r="N806" s="832"/>
      <c r="O806" s="871"/>
      <c r="P806" s="872"/>
      <c r="Q806" s="219"/>
      <c r="R806" s="220"/>
      <c r="S806" s="660"/>
      <c r="T806" s="226">
        <v>0</v>
      </c>
      <c r="U806" s="1305">
        <v>0</v>
      </c>
      <c r="V806" s="1375">
        <f t="shared" si="43"/>
        <v>0</v>
      </c>
      <c r="W806" s="220"/>
      <c r="X806" s="684"/>
      <c r="Y806" s="738"/>
      <c r="Z806" s="221"/>
      <c r="AA806" s="221"/>
      <c r="AB806" s="862"/>
      <c r="AC806" s="222"/>
      <c r="AD806" s="1288"/>
      <c r="AE806" s="1300"/>
      <c r="AF806" s="1290"/>
      <c r="AG806" s="1291"/>
      <c r="AH806" s="232"/>
      <c r="AI806" s="224"/>
      <c r="AJ806" s="368"/>
      <c r="AK806" s="225"/>
      <c r="AL806" s="226">
        <v>0</v>
      </c>
      <c r="AM806" s="1326">
        <v>0</v>
      </c>
      <c r="AN806" s="1376">
        <f t="shared" si="44"/>
        <v>0</v>
      </c>
      <c r="AO806" s="733"/>
      <c r="AP806" s="586"/>
      <c r="AQ806" s="1249"/>
      <c r="AR806" s="1427"/>
      <c r="AS806" s="1428"/>
      <c r="AT806" s="1429"/>
      <c r="AU806" s="227"/>
      <c r="AV806" s="1430"/>
      <c r="AW806" s="1431"/>
      <c r="AX806" s="1432"/>
      <c r="AY806" s="235"/>
      <c r="AZ806" s="236"/>
      <c r="BA806" s="230"/>
      <c r="BB806" s="231"/>
      <c r="BC806" s="659"/>
      <c r="BD806" s="230"/>
      <c r="BE806" s="231"/>
      <c r="BF806" s="573"/>
      <c r="BG806" s="651"/>
      <c r="BH806" s="573"/>
      <c r="BI806" s="651"/>
      <c r="BJ806" s="573"/>
      <c r="BK806" s="651"/>
      <c r="BL806" s="573"/>
      <c r="BM806" s="651"/>
      <c r="BN806" s="638"/>
      <c r="BO806" s="670"/>
      <c r="BP806" s="675"/>
      <c r="BQ806" s="675"/>
      <c r="BR806" s="675"/>
      <c r="BS806" s="675"/>
      <c r="BT806" s="675"/>
      <c r="BU806" s="676"/>
      <c r="BV806" s="1377">
        <f t="shared" si="45"/>
        <v>0</v>
      </c>
    </row>
    <row r="807" spans="3:74" s="1092" customFormat="1" ht="36" customHeight="1">
      <c r="C807" s="1091"/>
      <c r="D807" s="233"/>
      <c r="E807" s="216"/>
      <c r="F807" s="1331"/>
      <c r="G807" s="217"/>
      <c r="H807" s="218"/>
      <c r="I807" s="736"/>
      <c r="J807" s="737"/>
      <c r="K807" s="1297"/>
      <c r="L807" s="1273"/>
      <c r="M807" s="1276"/>
      <c r="N807" s="832"/>
      <c r="O807" s="871"/>
      <c r="P807" s="872"/>
      <c r="Q807" s="219"/>
      <c r="R807" s="220"/>
      <c r="S807" s="660"/>
      <c r="T807" s="226">
        <v>0</v>
      </c>
      <c r="U807" s="1305">
        <v>0</v>
      </c>
      <c r="V807" s="1375">
        <f t="shared" si="43"/>
        <v>0</v>
      </c>
      <c r="W807" s="220"/>
      <c r="X807" s="684"/>
      <c r="Y807" s="738"/>
      <c r="Z807" s="221"/>
      <c r="AA807" s="221"/>
      <c r="AB807" s="862"/>
      <c r="AC807" s="222"/>
      <c r="AD807" s="1288"/>
      <c r="AE807" s="1300"/>
      <c r="AF807" s="1290"/>
      <c r="AG807" s="1291"/>
      <c r="AH807" s="232"/>
      <c r="AI807" s="224"/>
      <c r="AJ807" s="368"/>
      <c r="AK807" s="225"/>
      <c r="AL807" s="226">
        <v>0</v>
      </c>
      <c r="AM807" s="1326">
        <v>0</v>
      </c>
      <c r="AN807" s="1376">
        <f t="shared" si="44"/>
        <v>0</v>
      </c>
      <c r="AO807" s="733"/>
      <c r="AP807" s="586"/>
      <c r="AQ807" s="1249"/>
      <c r="AR807" s="1427"/>
      <c r="AS807" s="1428"/>
      <c r="AT807" s="1429"/>
      <c r="AU807" s="227"/>
      <c r="AV807" s="1430"/>
      <c r="AW807" s="1431"/>
      <c r="AX807" s="1432"/>
      <c r="AY807" s="235"/>
      <c r="AZ807" s="236"/>
      <c r="BA807" s="230"/>
      <c r="BB807" s="231"/>
      <c r="BC807" s="659"/>
      <c r="BD807" s="230"/>
      <c r="BE807" s="231"/>
      <c r="BF807" s="573"/>
      <c r="BG807" s="651"/>
      <c r="BH807" s="573"/>
      <c r="BI807" s="651"/>
      <c r="BJ807" s="573"/>
      <c r="BK807" s="651"/>
      <c r="BL807" s="573"/>
      <c r="BM807" s="651"/>
      <c r="BN807" s="638"/>
      <c r="BO807" s="670"/>
      <c r="BP807" s="675"/>
      <c r="BQ807" s="675"/>
      <c r="BR807" s="675"/>
      <c r="BS807" s="675"/>
      <c r="BT807" s="675"/>
      <c r="BU807" s="676"/>
      <c r="BV807" s="1377">
        <f t="shared" si="45"/>
        <v>0</v>
      </c>
    </row>
    <row r="808" spans="3:74" s="1092" customFormat="1" ht="36" customHeight="1">
      <c r="C808" s="1091"/>
      <c r="D808" s="233"/>
      <c r="E808" s="216"/>
      <c r="F808" s="1331"/>
      <c r="G808" s="217"/>
      <c r="H808" s="218"/>
      <c r="I808" s="736"/>
      <c r="J808" s="737"/>
      <c r="K808" s="1297"/>
      <c r="L808" s="1273"/>
      <c r="M808" s="1276"/>
      <c r="N808" s="832"/>
      <c r="O808" s="871"/>
      <c r="P808" s="872"/>
      <c r="Q808" s="219"/>
      <c r="R808" s="220"/>
      <c r="S808" s="660"/>
      <c r="T808" s="226">
        <v>0</v>
      </c>
      <c r="U808" s="1305">
        <v>0</v>
      </c>
      <c r="V808" s="1375">
        <f t="shared" si="43"/>
        <v>0</v>
      </c>
      <c r="W808" s="220"/>
      <c r="X808" s="684"/>
      <c r="Y808" s="738"/>
      <c r="Z808" s="221"/>
      <c r="AA808" s="221"/>
      <c r="AB808" s="862"/>
      <c r="AC808" s="222"/>
      <c r="AD808" s="1288"/>
      <c r="AE808" s="1300"/>
      <c r="AF808" s="1290"/>
      <c r="AG808" s="1291"/>
      <c r="AH808" s="232"/>
      <c r="AI808" s="224"/>
      <c r="AJ808" s="368"/>
      <c r="AK808" s="225"/>
      <c r="AL808" s="226">
        <v>0</v>
      </c>
      <c r="AM808" s="1326">
        <v>0</v>
      </c>
      <c r="AN808" s="1376">
        <f t="shared" si="44"/>
        <v>0</v>
      </c>
      <c r="AO808" s="733"/>
      <c r="AP808" s="586"/>
      <c r="AQ808" s="1249"/>
      <c r="AR808" s="1427"/>
      <c r="AS808" s="1428"/>
      <c r="AT808" s="1429"/>
      <c r="AU808" s="227"/>
      <c r="AV808" s="1430"/>
      <c r="AW808" s="1431"/>
      <c r="AX808" s="1432"/>
      <c r="AY808" s="235"/>
      <c r="AZ808" s="236"/>
      <c r="BA808" s="230"/>
      <c r="BB808" s="231"/>
      <c r="BC808" s="659"/>
      <c r="BD808" s="230"/>
      <c r="BE808" s="231"/>
      <c r="BF808" s="573"/>
      <c r="BG808" s="651"/>
      <c r="BH808" s="573"/>
      <c r="BI808" s="651"/>
      <c r="BJ808" s="573"/>
      <c r="BK808" s="651"/>
      <c r="BL808" s="573"/>
      <c r="BM808" s="651"/>
      <c r="BN808" s="638"/>
      <c r="BO808" s="670"/>
      <c r="BP808" s="675"/>
      <c r="BQ808" s="675"/>
      <c r="BR808" s="675"/>
      <c r="BS808" s="675"/>
      <c r="BT808" s="675"/>
      <c r="BU808" s="676"/>
      <c r="BV808" s="1377">
        <f t="shared" si="45"/>
        <v>0</v>
      </c>
    </row>
    <row r="809" spans="3:74" s="1092" customFormat="1" ht="36" customHeight="1">
      <c r="C809" s="1091"/>
      <c r="D809" s="233"/>
      <c r="E809" s="216"/>
      <c r="F809" s="1331"/>
      <c r="G809" s="217"/>
      <c r="H809" s="218"/>
      <c r="I809" s="736"/>
      <c r="J809" s="737"/>
      <c r="K809" s="1297"/>
      <c r="L809" s="1273"/>
      <c r="M809" s="1276"/>
      <c r="N809" s="832"/>
      <c r="O809" s="871"/>
      <c r="P809" s="872"/>
      <c r="Q809" s="219"/>
      <c r="R809" s="220"/>
      <c r="S809" s="660"/>
      <c r="T809" s="226">
        <v>0</v>
      </c>
      <c r="U809" s="1305">
        <v>0</v>
      </c>
      <c r="V809" s="1375">
        <f t="shared" si="43"/>
        <v>0</v>
      </c>
      <c r="W809" s="220"/>
      <c r="X809" s="684"/>
      <c r="Y809" s="738"/>
      <c r="Z809" s="221"/>
      <c r="AA809" s="221"/>
      <c r="AB809" s="862"/>
      <c r="AC809" s="222"/>
      <c r="AD809" s="1288"/>
      <c r="AE809" s="1300"/>
      <c r="AF809" s="1290"/>
      <c r="AG809" s="1291"/>
      <c r="AH809" s="232"/>
      <c r="AI809" s="224"/>
      <c r="AJ809" s="368"/>
      <c r="AK809" s="225"/>
      <c r="AL809" s="226">
        <v>0</v>
      </c>
      <c r="AM809" s="1326">
        <v>0</v>
      </c>
      <c r="AN809" s="1376">
        <f t="shared" si="44"/>
        <v>0</v>
      </c>
      <c r="AO809" s="733"/>
      <c r="AP809" s="586"/>
      <c r="AQ809" s="1249"/>
      <c r="AR809" s="1427"/>
      <c r="AS809" s="1428"/>
      <c r="AT809" s="1429"/>
      <c r="AU809" s="227"/>
      <c r="AV809" s="1430"/>
      <c r="AW809" s="1431"/>
      <c r="AX809" s="1432"/>
      <c r="AY809" s="235"/>
      <c r="AZ809" s="236"/>
      <c r="BA809" s="230"/>
      <c r="BB809" s="231"/>
      <c r="BC809" s="659"/>
      <c r="BD809" s="230"/>
      <c r="BE809" s="231"/>
      <c r="BF809" s="573"/>
      <c r="BG809" s="651"/>
      <c r="BH809" s="573"/>
      <c r="BI809" s="651"/>
      <c r="BJ809" s="573"/>
      <c r="BK809" s="651"/>
      <c r="BL809" s="573"/>
      <c r="BM809" s="651"/>
      <c r="BN809" s="638"/>
      <c r="BO809" s="670"/>
      <c r="BP809" s="675"/>
      <c r="BQ809" s="675"/>
      <c r="BR809" s="675"/>
      <c r="BS809" s="675"/>
      <c r="BT809" s="675"/>
      <c r="BU809" s="676"/>
      <c r="BV809" s="1377">
        <f t="shared" si="45"/>
        <v>0</v>
      </c>
    </row>
    <row r="810" spans="3:74" s="1092" customFormat="1" ht="36" customHeight="1">
      <c r="C810" s="1091"/>
      <c r="D810" s="233"/>
      <c r="E810" s="216"/>
      <c r="F810" s="1331"/>
      <c r="G810" s="217"/>
      <c r="H810" s="218"/>
      <c r="I810" s="736"/>
      <c r="J810" s="737"/>
      <c r="K810" s="1297"/>
      <c r="L810" s="1273"/>
      <c r="M810" s="1276"/>
      <c r="N810" s="832"/>
      <c r="O810" s="871"/>
      <c r="P810" s="872"/>
      <c r="Q810" s="219"/>
      <c r="R810" s="220"/>
      <c r="S810" s="660"/>
      <c r="T810" s="226">
        <v>0</v>
      </c>
      <c r="U810" s="1305">
        <v>0</v>
      </c>
      <c r="V810" s="1375">
        <f t="shared" si="43"/>
        <v>0</v>
      </c>
      <c r="W810" s="220"/>
      <c r="X810" s="684"/>
      <c r="Y810" s="738"/>
      <c r="Z810" s="221"/>
      <c r="AA810" s="221"/>
      <c r="AB810" s="862"/>
      <c r="AC810" s="222"/>
      <c r="AD810" s="1288"/>
      <c r="AE810" s="1300"/>
      <c r="AF810" s="1290"/>
      <c r="AG810" s="1291"/>
      <c r="AH810" s="232"/>
      <c r="AI810" s="224"/>
      <c r="AJ810" s="368"/>
      <c r="AK810" s="225"/>
      <c r="AL810" s="226">
        <v>0</v>
      </c>
      <c r="AM810" s="1326">
        <v>0</v>
      </c>
      <c r="AN810" s="1376">
        <f t="shared" si="44"/>
        <v>0</v>
      </c>
      <c r="AO810" s="733"/>
      <c r="AP810" s="586"/>
      <c r="AQ810" s="1249"/>
      <c r="AR810" s="1427"/>
      <c r="AS810" s="1428"/>
      <c r="AT810" s="1429"/>
      <c r="AU810" s="227"/>
      <c r="AV810" s="1430"/>
      <c r="AW810" s="1431"/>
      <c r="AX810" s="1432"/>
      <c r="AY810" s="235"/>
      <c r="AZ810" s="236"/>
      <c r="BA810" s="230"/>
      <c r="BB810" s="231"/>
      <c r="BC810" s="659"/>
      <c r="BD810" s="230"/>
      <c r="BE810" s="231"/>
      <c r="BF810" s="573"/>
      <c r="BG810" s="651"/>
      <c r="BH810" s="573"/>
      <c r="BI810" s="651"/>
      <c r="BJ810" s="573"/>
      <c r="BK810" s="651"/>
      <c r="BL810" s="573"/>
      <c r="BM810" s="651"/>
      <c r="BN810" s="638"/>
      <c r="BO810" s="670"/>
      <c r="BP810" s="675"/>
      <c r="BQ810" s="675"/>
      <c r="BR810" s="675"/>
      <c r="BS810" s="675"/>
      <c r="BT810" s="675"/>
      <c r="BU810" s="676"/>
      <c r="BV810" s="1377">
        <f t="shared" si="45"/>
        <v>0</v>
      </c>
    </row>
    <row r="811" spans="3:74" s="1092" customFormat="1" ht="36" customHeight="1">
      <c r="C811" s="1091"/>
      <c r="D811" s="233"/>
      <c r="E811" s="216"/>
      <c r="F811" s="1331"/>
      <c r="G811" s="217"/>
      <c r="H811" s="218"/>
      <c r="I811" s="736"/>
      <c r="J811" s="737"/>
      <c r="K811" s="1297"/>
      <c r="L811" s="1273"/>
      <c r="M811" s="1276"/>
      <c r="N811" s="832"/>
      <c r="O811" s="871"/>
      <c r="P811" s="872"/>
      <c r="Q811" s="219"/>
      <c r="R811" s="220"/>
      <c r="S811" s="660"/>
      <c r="T811" s="226">
        <v>0</v>
      </c>
      <c r="U811" s="1305">
        <v>0</v>
      </c>
      <c r="V811" s="1375">
        <f t="shared" si="43"/>
        <v>0</v>
      </c>
      <c r="W811" s="220"/>
      <c r="X811" s="684"/>
      <c r="Y811" s="738"/>
      <c r="Z811" s="221"/>
      <c r="AA811" s="221"/>
      <c r="AB811" s="862"/>
      <c r="AC811" s="222"/>
      <c r="AD811" s="1288"/>
      <c r="AE811" s="1300"/>
      <c r="AF811" s="1290"/>
      <c r="AG811" s="1291"/>
      <c r="AH811" s="232"/>
      <c r="AI811" s="224"/>
      <c r="AJ811" s="368"/>
      <c r="AK811" s="225"/>
      <c r="AL811" s="226">
        <v>0</v>
      </c>
      <c r="AM811" s="1326">
        <v>0</v>
      </c>
      <c r="AN811" s="1376">
        <f t="shared" si="44"/>
        <v>0</v>
      </c>
      <c r="AO811" s="733"/>
      <c r="AP811" s="586"/>
      <c r="AQ811" s="1249"/>
      <c r="AR811" s="1427"/>
      <c r="AS811" s="1428"/>
      <c r="AT811" s="1429"/>
      <c r="AU811" s="227"/>
      <c r="AV811" s="1430"/>
      <c r="AW811" s="1431"/>
      <c r="AX811" s="1432"/>
      <c r="AY811" s="235"/>
      <c r="AZ811" s="236"/>
      <c r="BA811" s="230"/>
      <c r="BB811" s="231"/>
      <c r="BC811" s="659"/>
      <c r="BD811" s="230"/>
      <c r="BE811" s="231"/>
      <c r="BF811" s="573"/>
      <c r="BG811" s="651"/>
      <c r="BH811" s="573"/>
      <c r="BI811" s="651"/>
      <c r="BJ811" s="573"/>
      <c r="BK811" s="651"/>
      <c r="BL811" s="573"/>
      <c r="BM811" s="651"/>
      <c r="BN811" s="638"/>
      <c r="BO811" s="670"/>
      <c r="BP811" s="675"/>
      <c r="BQ811" s="675"/>
      <c r="BR811" s="675"/>
      <c r="BS811" s="675"/>
      <c r="BT811" s="675"/>
      <c r="BU811" s="676"/>
      <c r="BV811" s="1377">
        <f t="shared" si="45"/>
        <v>0</v>
      </c>
    </row>
    <row r="812" spans="3:74" s="1092" customFormat="1" ht="36" customHeight="1">
      <c r="C812" s="1091"/>
      <c r="D812" s="233"/>
      <c r="E812" s="216"/>
      <c r="F812" s="1331"/>
      <c r="G812" s="217"/>
      <c r="H812" s="218"/>
      <c r="I812" s="736"/>
      <c r="J812" s="737"/>
      <c r="K812" s="1297"/>
      <c r="L812" s="1273"/>
      <c r="M812" s="1276"/>
      <c r="N812" s="832"/>
      <c r="O812" s="871"/>
      <c r="P812" s="872"/>
      <c r="Q812" s="219"/>
      <c r="R812" s="220"/>
      <c r="S812" s="660"/>
      <c r="T812" s="226">
        <v>0</v>
      </c>
      <c r="U812" s="1305">
        <v>0</v>
      </c>
      <c r="V812" s="1375">
        <f t="shared" si="43"/>
        <v>0</v>
      </c>
      <c r="W812" s="220"/>
      <c r="X812" s="684"/>
      <c r="Y812" s="738"/>
      <c r="Z812" s="221"/>
      <c r="AA812" s="221"/>
      <c r="AB812" s="862"/>
      <c r="AC812" s="222"/>
      <c r="AD812" s="1288"/>
      <c r="AE812" s="1300"/>
      <c r="AF812" s="1290"/>
      <c r="AG812" s="1291"/>
      <c r="AH812" s="232"/>
      <c r="AI812" s="224"/>
      <c r="AJ812" s="368"/>
      <c r="AK812" s="225"/>
      <c r="AL812" s="226">
        <v>0</v>
      </c>
      <c r="AM812" s="1326">
        <v>0</v>
      </c>
      <c r="AN812" s="1376">
        <f t="shared" si="44"/>
        <v>0</v>
      </c>
      <c r="AO812" s="733"/>
      <c r="AP812" s="586"/>
      <c r="AQ812" s="1249"/>
      <c r="AR812" s="1427"/>
      <c r="AS812" s="1428"/>
      <c r="AT812" s="1429"/>
      <c r="AU812" s="227"/>
      <c r="AV812" s="1430"/>
      <c r="AW812" s="1431"/>
      <c r="AX812" s="1432"/>
      <c r="AY812" s="235"/>
      <c r="AZ812" s="236"/>
      <c r="BA812" s="230"/>
      <c r="BB812" s="231"/>
      <c r="BC812" s="659"/>
      <c r="BD812" s="230"/>
      <c r="BE812" s="231"/>
      <c r="BF812" s="573"/>
      <c r="BG812" s="651"/>
      <c r="BH812" s="573"/>
      <c r="BI812" s="651"/>
      <c r="BJ812" s="573"/>
      <c r="BK812" s="651"/>
      <c r="BL812" s="573"/>
      <c r="BM812" s="651"/>
      <c r="BN812" s="638"/>
      <c r="BO812" s="670"/>
      <c r="BP812" s="675"/>
      <c r="BQ812" s="675"/>
      <c r="BR812" s="675"/>
      <c r="BS812" s="675"/>
      <c r="BT812" s="675"/>
      <c r="BU812" s="676"/>
      <c r="BV812" s="1377">
        <f t="shared" si="45"/>
        <v>0</v>
      </c>
    </row>
    <row r="813" spans="3:74" s="1092" customFormat="1" ht="36" customHeight="1">
      <c r="C813" s="1091"/>
      <c r="D813" s="233"/>
      <c r="E813" s="216"/>
      <c r="F813" s="1331"/>
      <c r="G813" s="217"/>
      <c r="H813" s="218"/>
      <c r="I813" s="736"/>
      <c r="J813" s="737"/>
      <c r="K813" s="1297"/>
      <c r="L813" s="1273"/>
      <c r="M813" s="1276"/>
      <c r="N813" s="832"/>
      <c r="O813" s="871"/>
      <c r="P813" s="872"/>
      <c r="Q813" s="219"/>
      <c r="R813" s="220"/>
      <c r="S813" s="660"/>
      <c r="T813" s="226">
        <v>0</v>
      </c>
      <c r="U813" s="1305">
        <v>0</v>
      </c>
      <c r="V813" s="1375">
        <f t="shared" si="43"/>
        <v>0</v>
      </c>
      <c r="W813" s="220"/>
      <c r="X813" s="684"/>
      <c r="Y813" s="738"/>
      <c r="Z813" s="221"/>
      <c r="AA813" s="221"/>
      <c r="AB813" s="862"/>
      <c r="AC813" s="222"/>
      <c r="AD813" s="1288"/>
      <c r="AE813" s="1300"/>
      <c r="AF813" s="1290"/>
      <c r="AG813" s="1291"/>
      <c r="AH813" s="232"/>
      <c r="AI813" s="224"/>
      <c r="AJ813" s="368"/>
      <c r="AK813" s="225"/>
      <c r="AL813" s="226">
        <v>0</v>
      </c>
      <c r="AM813" s="1326">
        <v>0</v>
      </c>
      <c r="AN813" s="1376">
        <f t="shared" si="44"/>
        <v>0</v>
      </c>
      <c r="AO813" s="733"/>
      <c r="AP813" s="586"/>
      <c r="AQ813" s="1249"/>
      <c r="AR813" s="1427"/>
      <c r="AS813" s="1428"/>
      <c r="AT813" s="1429"/>
      <c r="AU813" s="227"/>
      <c r="AV813" s="1430"/>
      <c r="AW813" s="1431"/>
      <c r="AX813" s="1432"/>
      <c r="AY813" s="235"/>
      <c r="AZ813" s="236"/>
      <c r="BA813" s="230"/>
      <c r="BB813" s="231"/>
      <c r="BC813" s="659"/>
      <c r="BD813" s="230"/>
      <c r="BE813" s="231"/>
      <c r="BF813" s="573"/>
      <c r="BG813" s="651"/>
      <c r="BH813" s="573"/>
      <c r="BI813" s="651"/>
      <c r="BJ813" s="573"/>
      <c r="BK813" s="651"/>
      <c r="BL813" s="573"/>
      <c r="BM813" s="651"/>
      <c r="BN813" s="638"/>
      <c r="BO813" s="670"/>
      <c r="BP813" s="675"/>
      <c r="BQ813" s="675"/>
      <c r="BR813" s="675"/>
      <c r="BS813" s="675"/>
      <c r="BT813" s="675"/>
      <c r="BU813" s="676"/>
      <c r="BV813" s="1377">
        <f t="shared" si="45"/>
        <v>0</v>
      </c>
    </row>
    <row r="814" spans="3:74" s="1092" customFormat="1" ht="36" customHeight="1">
      <c r="C814" s="1091"/>
      <c r="D814" s="233"/>
      <c r="E814" s="216"/>
      <c r="F814" s="1331"/>
      <c r="G814" s="217"/>
      <c r="H814" s="218"/>
      <c r="I814" s="736"/>
      <c r="J814" s="737"/>
      <c r="K814" s="1297"/>
      <c r="L814" s="1273"/>
      <c r="M814" s="1276"/>
      <c r="N814" s="832"/>
      <c r="O814" s="871"/>
      <c r="P814" s="872"/>
      <c r="Q814" s="219"/>
      <c r="R814" s="220"/>
      <c r="S814" s="660"/>
      <c r="T814" s="226">
        <v>0</v>
      </c>
      <c r="U814" s="1305">
        <v>0</v>
      </c>
      <c r="V814" s="1375">
        <f t="shared" si="43"/>
        <v>0</v>
      </c>
      <c r="W814" s="220"/>
      <c r="X814" s="684"/>
      <c r="Y814" s="738"/>
      <c r="Z814" s="221"/>
      <c r="AA814" s="221"/>
      <c r="AB814" s="862"/>
      <c r="AC814" s="222"/>
      <c r="AD814" s="1288"/>
      <c r="AE814" s="1300"/>
      <c r="AF814" s="1290"/>
      <c r="AG814" s="1291"/>
      <c r="AH814" s="232"/>
      <c r="AI814" s="224"/>
      <c r="AJ814" s="368"/>
      <c r="AK814" s="225"/>
      <c r="AL814" s="226">
        <v>0</v>
      </c>
      <c r="AM814" s="1326">
        <v>0</v>
      </c>
      <c r="AN814" s="1376">
        <f t="shared" si="44"/>
        <v>0</v>
      </c>
      <c r="AO814" s="733"/>
      <c r="AP814" s="586"/>
      <c r="AQ814" s="1249"/>
      <c r="AR814" s="1427"/>
      <c r="AS814" s="1428"/>
      <c r="AT814" s="1429"/>
      <c r="AU814" s="227"/>
      <c r="AV814" s="1430"/>
      <c r="AW814" s="1431"/>
      <c r="AX814" s="1432"/>
      <c r="AY814" s="235"/>
      <c r="AZ814" s="236"/>
      <c r="BA814" s="230"/>
      <c r="BB814" s="231"/>
      <c r="BC814" s="659"/>
      <c r="BD814" s="230"/>
      <c r="BE814" s="231"/>
      <c r="BF814" s="573"/>
      <c r="BG814" s="651"/>
      <c r="BH814" s="573"/>
      <c r="BI814" s="651"/>
      <c r="BJ814" s="573"/>
      <c r="BK814" s="651"/>
      <c r="BL814" s="573"/>
      <c r="BM814" s="651"/>
      <c r="BN814" s="638"/>
      <c r="BO814" s="670"/>
      <c r="BP814" s="675"/>
      <c r="BQ814" s="675"/>
      <c r="BR814" s="675"/>
      <c r="BS814" s="675"/>
      <c r="BT814" s="675"/>
      <c r="BU814" s="676"/>
      <c r="BV814" s="1377">
        <f t="shared" si="45"/>
        <v>0</v>
      </c>
    </row>
    <row r="815" spans="3:74" s="1092" customFormat="1" ht="36" customHeight="1">
      <c r="C815" s="1091"/>
      <c r="D815" s="233"/>
      <c r="E815" s="216"/>
      <c r="F815" s="1331"/>
      <c r="G815" s="217"/>
      <c r="H815" s="218"/>
      <c r="I815" s="736"/>
      <c r="J815" s="737"/>
      <c r="K815" s="1297"/>
      <c r="L815" s="1273"/>
      <c r="M815" s="1276"/>
      <c r="N815" s="832"/>
      <c r="O815" s="871"/>
      <c r="P815" s="872"/>
      <c r="Q815" s="219"/>
      <c r="R815" s="220"/>
      <c r="S815" s="660"/>
      <c r="T815" s="226">
        <v>0</v>
      </c>
      <c r="U815" s="1305">
        <v>0</v>
      </c>
      <c r="V815" s="1375">
        <f t="shared" si="43"/>
        <v>0</v>
      </c>
      <c r="W815" s="220"/>
      <c r="X815" s="684"/>
      <c r="Y815" s="738"/>
      <c r="Z815" s="221"/>
      <c r="AA815" s="221"/>
      <c r="AB815" s="862"/>
      <c r="AC815" s="222"/>
      <c r="AD815" s="1288"/>
      <c r="AE815" s="1300"/>
      <c r="AF815" s="1290"/>
      <c r="AG815" s="1291"/>
      <c r="AH815" s="232"/>
      <c r="AI815" s="224"/>
      <c r="AJ815" s="368"/>
      <c r="AK815" s="225"/>
      <c r="AL815" s="226">
        <v>0</v>
      </c>
      <c r="AM815" s="1326">
        <v>0</v>
      </c>
      <c r="AN815" s="1376">
        <f t="shared" si="44"/>
        <v>0</v>
      </c>
      <c r="AO815" s="733"/>
      <c r="AP815" s="586"/>
      <c r="AQ815" s="1249"/>
      <c r="AR815" s="1427"/>
      <c r="AS815" s="1428"/>
      <c r="AT815" s="1429"/>
      <c r="AU815" s="227"/>
      <c r="AV815" s="1430"/>
      <c r="AW815" s="1431"/>
      <c r="AX815" s="1432"/>
      <c r="AY815" s="235"/>
      <c r="AZ815" s="236"/>
      <c r="BA815" s="230"/>
      <c r="BB815" s="231"/>
      <c r="BC815" s="659"/>
      <c r="BD815" s="230"/>
      <c r="BE815" s="231"/>
      <c r="BF815" s="573"/>
      <c r="BG815" s="651"/>
      <c r="BH815" s="573"/>
      <c r="BI815" s="651"/>
      <c r="BJ815" s="573"/>
      <c r="BK815" s="651"/>
      <c r="BL815" s="573"/>
      <c r="BM815" s="651"/>
      <c r="BN815" s="638"/>
      <c r="BO815" s="670"/>
      <c r="BP815" s="675"/>
      <c r="BQ815" s="675"/>
      <c r="BR815" s="675"/>
      <c r="BS815" s="675"/>
      <c r="BT815" s="675"/>
      <c r="BU815" s="676"/>
      <c r="BV815" s="1377">
        <f t="shared" si="45"/>
        <v>0</v>
      </c>
    </row>
    <row r="816" spans="3:74" s="1092" customFormat="1" ht="36" customHeight="1">
      <c r="C816" s="1091"/>
      <c r="D816" s="233"/>
      <c r="E816" s="216"/>
      <c r="F816" s="1331"/>
      <c r="G816" s="217"/>
      <c r="H816" s="218"/>
      <c r="I816" s="736"/>
      <c r="J816" s="737"/>
      <c r="K816" s="1297"/>
      <c r="L816" s="1273"/>
      <c r="M816" s="1276"/>
      <c r="N816" s="832"/>
      <c r="O816" s="871"/>
      <c r="P816" s="872"/>
      <c r="Q816" s="219"/>
      <c r="R816" s="220"/>
      <c r="S816" s="660"/>
      <c r="T816" s="226">
        <v>0</v>
      </c>
      <c r="U816" s="1305">
        <v>0</v>
      </c>
      <c r="V816" s="1375">
        <f t="shared" si="43"/>
        <v>0</v>
      </c>
      <c r="W816" s="220"/>
      <c r="X816" s="684"/>
      <c r="Y816" s="738"/>
      <c r="Z816" s="221"/>
      <c r="AA816" s="221"/>
      <c r="AB816" s="862"/>
      <c r="AC816" s="222"/>
      <c r="AD816" s="1288"/>
      <c r="AE816" s="1300"/>
      <c r="AF816" s="1290"/>
      <c r="AG816" s="1291"/>
      <c r="AH816" s="232"/>
      <c r="AI816" s="224"/>
      <c r="AJ816" s="368"/>
      <c r="AK816" s="225"/>
      <c r="AL816" s="226">
        <v>0</v>
      </c>
      <c r="AM816" s="1326">
        <v>0</v>
      </c>
      <c r="AN816" s="1376">
        <f t="shared" si="44"/>
        <v>0</v>
      </c>
      <c r="AO816" s="733"/>
      <c r="AP816" s="586"/>
      <c r="AQ816" s="1249"/>
      <c r="AR816" s="1427"/>
      <c r="AS816" s="1428"/>
      <c r="AT816" s="1429"/>
      <c r="AU816" s="227"/>
      <c r="AV816" s="1430"/>
      <c r="AW816" s="1431"/>
      <c r="AX816" s="1432"/>
      <c r="AY816" s="235"/>
      <c r="AZ816" s="236"/>
      <c r="BA816" s="230"/>
      <c r="BB816" s="231"/>
      <c r="BC816" s="659"/>
      <c r="BD816" s="230"/>
      <c r="BE816" s="231"/>
      <c r="BF816" s="573"/>
      <c r="BG816" s="651"/>
      <c r="BH816" s="573"/>
      <c r="BI816" s="651"/>
      <c r="BJ816" s="573"/>
      <c r="BK816" s="651"/>
      <c r="BL816" s="573"/>
      <c r="BM816" s="651"/>
      <c r="BN816" s="638"/>
      <c r="BO816" s="670"/>
      <c r="BP816" s="675"/>
      <c r="BQ816" s="675"/>
      <c r="BR816" s="675"/>
      <c r="BS816" s="675"/>
      <c r="BT816" s="675"/>
      <c r="BU816" s="676"/>
      <c r="BV816" s="1377">
        <f t="shared" si="45"/>
        <v>0</v>
      </c>
    </row>
    <row r="817" spans="3:74" s="1092" customFormat="1" ht="36" customHeight="1">
      <c r="C817" s="1091"/>
      <c r="D817" s="233"/>
      <c r="E817" s="216"/>
      <c r="F817" s="1331"/>
      <c r="G817" s="217"/>
      <c r="H817" s="218"/>
      <c r="I817" s="736"/>
      <c r="J817" s="737"/>
      <c r="K817" s="1297"/>
      <c r="L817" s="1273"/>
      <c r="M817" s="1276"/>
      <c r="N817" s="832"/>
      <c r="O817" s="871"/>
      <c r="P817" s="872"/>
      <c r="Q817" s="219"/>
      <c r="R817" s="220"/>
      <c r="S817" s="660"/>
      <c r="T817" s="226">
        <v>0</v>
      </c>
      <c r="U817" s="1305">
        <v>0</v>
      </c>
      <c r="V817" s="1375">
        <f t="shared" si="43"/>
        <v>0</v>
      </c>
      <c r="W817" s="220"/>
      <c r="X817" s="684"/>
      <c r="Y817" s="738"/>
      <c r="Z817" s="221"/>
      <c r="AA817" s="221"/>
      <c r="AB817" s="862"/>
      <c r="AC817" s="222"/>
      <c r="AD817" s="1288"/>
      <c r="AE817" s="1300"/>
      <c r="AF817" s="1290"/>
      <c r="AG817" s="1291"/>
      <c r="AH817" s="232"/>
      <c r="AI817" s="224"/>
      <c r="AJ817" s="368"/>
      <c r="AK817" s="225"/>
      <c r="AL817" s="226">
        <v>0</v>
      </c>
      <c r="AM817" s="1326">
        <v>0</v>
      </c>
      <c r="AN817" s="1376">
        <f t="shared" si="44"/>
        <v>0</v>
      </c>
      <c r="AO817" s="733"/>
      <c r="AP817" s="586"/>
      <c r="AQ817" s="1249"/>
      <c r="AR817" s="1427"/>
      <c r="AS817" s="1428"/>
      <c r="AT817" s="1429"/>
      <c r="AU817" s="227"/>
      <c r="AV817" s="1430"/>
      <c r="AW817" s="1431"/>
      <c r="AX817" s="1432"/>
      <c r="AY817" s="235"/>
      <c r="AZ817" s="236"/>
      <c r="BA817" s="230"/>
      <c r="BB817" s="231"/>
      <c r="BC817" s="659"/>
      <c r="BD817" s="230"/>
      <c r="BE817" s="231"/>
      <c r="BF817" s="573"/>
      <c r="BG817" s="651"/>
      <c r="BH817" s="573"/>
      <c r="BI817" s="651"/>
      <c r="BJ817" s="573"/>
      <c r="BK817" s="651"/>
      <c r="BL817" s="573"/>
      <c r="BM817" s="651"/>
      <c r="BN817" s="638"/>
      <c r="BO817" s="670"/>
      <c r="BP817" s="675"/>
      <c r="BQ817" s="675"/>
      <c r="BR817" s="675"/>
      <c r="BS817" s="675"/>
      <c r="BT817" s="675"/>
      <c r="BU817" s="676"/>
      <c r="BV817" s="1377">
        <f t="shared" si="45"/>
        <v>0</v>
      </c>
    </row>
    <row r="818" spans="3:74" s="1092" customFormat="1" ht="36" customHeight="1">
      <c r="C818" s="1091"/>
      <c r="D818" s="233"/>
      <c r="E818" s="216"/>
      <c r="F818" s="1331"/>
      <c r="G818" s="217"/>
      <c r="H818" s="218"/>
      <c r="I818" s="736"/>
      <c r="J818" s="737"/>
      <c r="K818" s="1297"/>
      <c r="L818" s="1273"/>
      <c r="M818" s="1276"/>
      <c r="N818" s="832"/>
      <c r="O818" s="871"/>
      <c r="P818" s="872"/>
      <c r="Q818" s="219"/>
      <c r="R818" s="220"/>
      <c r="S818" s="660"/>
      <c r="T818" s="226">
        <v>0</v>
      </c>
      <c r="U818" s="1305">
        <v>0</v>
      </c>
      <c r="V818" s="1375">
        <f t="shared" si="43"/>
        <v>0</v>
      </c>
      <c r="W818" s="220"/>
      <c r="X818" s="684"/>
      <c r="Y818" s="738"/>
      <c r="Z818" s="221"/>
      <c r="AA818" s="221"/>
      <c r="AB818" s="862"/>
      <c r="AC818" s="222"/>
      <c r="AD818" s="1288"/>
      <c r="AE818" s="1300"/>
      <c r="AF818" s="1290"/>
      <c r="AG818" s="1291"/>
      <c r="AH818" s="232"/>
      <c r="AI818" s="224"/>
      <c r="AJ818" s="368"/>
      <c r="AK818" s="225"/>
      <c r="AL818" s="226">
        <v>0</v>
      </c>
      <c r="AM818" s="1326">
        <v>0</v>
      </c>
      <c r="AN818" s="1376">
        <f t="shared" si="44"/>
        <v>0</v>
      </c>
      <c r="AO818" s="733"/>
      <c r="AP818" s="586"/>
      <c r="AQ818" s="1249"/>
      <c r="AR818" s="1427"/>
      <c r="AS818" s="1428"/>
      <c r="AT818" s="1429"/>
      <c r="AU818" s="227"/>
      <c r="AV818" s="1430"/>
      <c r="AW818" s="1431"/>
      <c r="AX818" s="1432"/>
      <c r="AY818" s="235"/>
      <c r="AZ818" s="236"/>
      <c r="BA818" s="230"/>
      <c r="BB818" s="231"/>
      <c r="BC818" s="659"/>
      <c r="BD818" s="230"/>
      <c r="BE818" s="231"/>
      <c r="BF818" s="573"/>
      <c r="BG818" s="651"/>
      <c r="BH818" s="573"/>
      <c r="BI818" s="651"/>
      <c r="BJ818" s="573"/>
      <c r="BK818" s="651"/>
      <c r="BL818" s="573"/>
      <c r="BM818" s="651"/>
      <c r="BN818" s="638"/>
      <c r="BO818" s="670"/>
      <c r="BP818" s="675"/>
      <c r="BQ818" s="675"/>
      <c r="BR818" s="675"/>
      <c r="BS818" s="675"/>
      <c r="BT818" s="675"/>
      <c r="BU818" s="676"/>
      <c r="BV818" s="1377">
        <f t="shared" si="45"/>
        <v>0</v>
      </c>
    </row>
    <row r="819" spans="3:74" s="1092" customFormat="1" ht="36" customHeight="1">
      <c r="C819" s="1091"/>
      <c r="D819" s="233"/>
      <c r="E819" s="216"/>
      <c r="F819" s="1331"/>
      <c r="G819" s="217"/>
      <c r="H819" s="218"/>
      <c r="I819" s="736"/>
      <c r="J819" s="737"/>
      <c r="K819" s="1297"/>
      <c r="L819" s="1273"/>
      <c r="M819" s="1276"/>
      <c r="N819" s="832"/>
      <c r="O819" s="871"/>
      <c r="P819" s="872"/>
      <c r="Q819" s="219"/>
      <c r="R819" s="220"/>
      <c r="S819" s="660"/>
      <c r="T819" s="226">
        <v>0</v>
      </c>
      <c r="U819" s="1305">
        <v>0</v>
      </c>
      <c r="V819" s="1375">
        <f t="shared" si="43"/>
        <v>0</v>
      </c>
      <c r="W819" s="220"/>
      <c r="X819" s="684"/>
      <c r="Y819" s="738"/>
      <c r="Z819" s="221"/>
      <c r="AA819" s="221"/>
      <c r="AB819" s="862"/>
      <c r="AC819" s="222"/>
      <c r="AD819" s="1288"/>
      <c r="AE819" s="1300"/>
      <c r="AF819" s="1290"/>
      <c r="AG819" s="1291"/>
      <c r="AH819" s="232"/>
      <c r="AI819" s="224"/>
      <c r="AJ819" s="368"/>
      <c r="AK819" s="225"/>
      <c r="AL819" s="226">
        <v>0</v>
      </c>
      <c r="AM819" s="1326">
        <v>0</v>
      </c>
      <c r="AN819" s="1376">
        <f t="shared" si="44"/>
        <v>0</v>
      </c>
      <c r="AO819" s="733"/>
      <c r="AP819" s="586"/>
      <c r="AQ819" s="1249"/>
      <c r="AR819" s="1427"/>
      <c r="AS819" s="1428"/>
      <c r="AT819" s="1429"/>
      <c r="AU819" s="227"/>
      <c r="AV819" s="1430"/>
      <c r="AW819" s="1431"/>
      <c r="AX819" s="1432"/>
      <c r="AY819" s="235"/>
      <c r="AZ819" s="236"/>
      <c r="BA819" s="230"/>
      <c r="BB819" s="231"/>
      <c r="BC819" s="659"/>
      <c r="BD819" s="230"/>
      <c r="BE819" s="231"/>
      <c r="BF819" s="573"/>
      <c r="BG819" s="651"/>
      <c r="BH819" s="573"/>
      <c r="BI819" s="651"/>
      <c r="BJ819" s="573"/>
      <c r="BK819" s="651"/>
      <c r="BL819" s="573"/>
      <c r="BM819" s="651"/>
      <c r="BN819" s="638"/>
      <c r="BO819" s="670"/>
      <c r="BP819" s="675"/>
      <c r="BQ819" s="675"/>
      <c r="BR819" s="675"/>
      <c r="BS819" s="675"/>
      <c r="BT819" s="675"/>
      <c r="BU819" s="676"/>
      <c r="BV819" s="1377">
        <f t="shared" si="45"/>
        <v>0</v>
      </c>
    </row>
    <row r="820" spans="3:74" s="1092" customFormat="1" ht="36" customHeight="1">
      <c r="C820" s="1091"/>
      <c r="D820" s="233"/>
      <c r="E820" s="216"/>
      <c r="F820" s="1331"/>
      <c r="G820" s="217"/>
      <c r="H820" s="218"/>
      <c r="I820" s="736"/>
      <c r="J820" s="737"/>
      <c r="K820" s="1297"/>
      <c r="L820" s="1273"/>
      <c r="M820" s="1276"/>
      <c r="N820" s="832"/>
      <c r="O820" s="871"/>
      <c r="P820" s="872"/>
      <c r="Q820" s="219"/>
      <c r="R820" s="220"/>
      <c r="S820" s="660"/>
      <c r="T820" s="226">
        <v>0</v>
      </c>
      <c r="U820" s="1305">
        <v>0</v>
      </c>
      <c r="V820" s="1375">
        <f t="shared" si="43"/>
        <v>0</v>
      </c>
      <c r="W820" s="220"/>
      <c r="X820" s="684"/>
      <c r="Y820" s="738"/>
      <c r="Z820" s="221"/>
      <c r="AA820" s="221"/>
      <c r="AB820" s="862"/>
      <c r="AC820" s="222"/>
      <c r="AD820" s="1288"/>
      <c r="AE820" s="1300"/>
      <c r="AF820" s="1290"/>
      <c r="AG820" s="1291"/>
      <c r="AH820" s="232"/>
      <c r="AI820" s="224"/>
      <c r="AJ820" s="368"/>
      <c r="AK820" s="225"/>
      <c r="AL820" s="226">
        <v>0</v>
      </c>
      <c r="AM820" s="1326">
        <v>0</v>
      </c>
      <c r="AN820" s="1376">
        <f t="shared" si="44"/>
        <v>0</v>
      </c>
      <c r="AO820" s="733"/>
      <c r="AP820" s="586"/>
      <c r="AQ820" s="1249"/>
      <c r="AR820" s="1427"/>
      <c r="AS820" s="1428"/>
      <c r="AT820" s="1429"/>
      <c r="AU820" s="227"/>
      <c r="AV820" s="1430"/>
      <c r="AW820" s="1431"/>
      <c r="AX820" s="1432"/>
      <c r="AY820" s="235"/>
      <c r="AZ820" s="236"/>
      <c r="BA820" s="230"/>
      <c r="BB820" s="231"/>
      <c r="BC820" s="659"/>
      <c r="BD820" s="230"/>
      <c r="BE820" s="231"/>
      <c r="BF820" s="573"/>
      <c r="BG820" s="651"/>
      <c r="BH820" s="573"/>
      <c r="BI820" s="651"/>
      <c r="BJ820" s="573"/>
      <c r="BK820" s="651"/>
      <c r="BL820" s="573"/>
      <c r="BM820" s="651"/>
      <c r="BN820" s="638"/>
      <c r="BO820" s="670"/>
      <c r="BP820" s="675"/>
      <c r="BQ820" s="675"/>
      <c r="BR820" s="675"/>
      <c r="BS820" s="675"/>
      <c r="BT820" s="675"/>
      <c r="BU820" s="676"/>
      <c r="BV820" s="1377">
        <f t="shared" si="45"/>
        <v>0</v>
      </c>
    </row>
    <row r="821" spans="3:74" s="1092" customFormat="1" ht="36" customHeight="1">
      <c r="C821" s="1091"/>
      <c r="D821" s="233"/>
      <c r="E821" s="216"/>
      <c r="F821" s="1331"/>
      <c r="G821" s="217"/>
      <c r="H821" s="218"/>
      <c r="I821" s="736"/>
      <c r="J821" s="737"/>
      <c r="K821" s="1297"/>
      <c r="L821" s="1273"/>
      <c r="M821" s="1276"/>
      <c r="N821" s="832"/>
      <c r="O821" s="871"/>
      <c r="P821" s="872"/>
      <c r="Q821" s="219"/>
      <c r="R821" s="220"/>
      <c r="S821" s="660"/>
      <c r="T821" s="226">
        <v>0</v>
      </c>
      <c r="U821" s="1305">
        <v>0</v>
      </c>
      <c r="V821" s="1375">
        <f t="shared" si="43"/>
        <v>0</v>
      </c>
      <c r="W821" s="220"/>
      <c r="X821" s="684"/>
      <c r="Y821" s="738"/>
      <c r="Z821" s="221"/>
      <c r="AA821" s="221"/>
      <c r="AB821" s="862"/>
      <c r="AC821" s="222"/>
      <c r="AD821" s="1288"/>
      <c r="AE821" s="1300"/>
      <c r="AF821" s="1290"/>
      <c r="AG821" s="1291"/>
      <c r="AH821" s="232"/>
      <c r="AI821" s="224"/>
      <c r="AJ821" s="368"/>
      <c r="AK821" s="225"/>
      <c r="AL821" s="226">
        <v>0</v>
      </c>
      <c r="AM821" s="1326">
        <v>0</v>
      </c>
      <c r="AN821" s="1376">
        <f t="shared" si="44"/>
        <v>0</v>
      </c>
      <c r="AO821" s="733"/>
      <c r="AP821" s="586"/>
      <c r="AQ821" s="1249"/>
      <c r="AR821" s="1427"/>
      <c r="AS821" s="1428"/>
      <c r="AT821" s="1429"/>
      <c r="AU821" s="227"/>
      <c r="AV821" s="1430"/>
      <c r="AW821" s="1431"/>
      <c r="AX821" s="1432"/>
      <c r="AY821" s="235"/>
      <c r="AZ821" s="236"/>
      <c r="BA821" s="230"/>
      <c r="BB821" s="231"/>
      <c r="BC821" s="659"/>
      <c r="BD821" s="230"/>
      <c r="BE821" s="231"/>
      <c r="BF821" s="573"/>
      <c r="BG821" s="651"/>
      <c r="BH821" s="573"/>
      <c r="BI821" s="651"/>
      <c r="BJ821" s="573"/>
      <c r="BK821" s="651"/>
      <c r="BL821" s="573"/>
      <c r="BM821" s="651"/>
      <c r="BN821" s="638"/>
      <c r="BO821" s="670"/>
      <c r="BP821" s="675"/>
      <c r="BQ821" s="675"/>
      <c r="BR821" s="675"/>
      <c r="BS821" s="675"/>
      <c r="BT821" s="675"/>
      <c r="BU821" s="676"/>
      <c r="BV821" s="1377">
        <f t="shared" si="45"/>
        <v>0</v>
      </c>
    </row>
    <row r="822" spans="3:74" s="1092" customFormat="1" ht="36" customHeight="1">
      <c r="C822" s="1091"/>
      <c r="D822" s="233"/>
      <c r="E822" s="216"/>
      <c r="F822" s="1331"/>
      <c r="G822" s="217"/>
      <c r="H822" s="218"/>
      <c r="I822" s="736"/>
      <c r="J822" s="737"/>
      <c r="K822" s="1297"/>
      <c r="L822" s="1273"/>
      <c r="M822" s="1276"/>
      <c r="N822" s="832"/>
      <c r="O822" s="871"/>
      <c r="P822" s="872"/>
      <c r="Q822" s="219"/>
      <c r="R822" s="220"/>
      <c r="S822" s="660"/>
      <c r="T822" s="226">
        <v>0</v>
      </c>
      <c r="U822" s="1305">
        <v>0</v>
      </c>
      <c r="V822" s="1375">
        <f t="shared" si="43"/>
        <v>0</v>
      </c>
      <c r="W822" s="220"/>
      <c r="X822" s="684"/>
      <c r="Y822" s="738"/>
      <c r="Z822" s="221"/>
      <c r="AA822" s="221"/>
      <c r="AB822" s="862"/>
      <c r="AC822" s="222"/>
      <c r="AD822" s="1288"/>
      <c r="AE822" s="1300"/>
      <c r="AF822" s="1290"/>
      <c r="AG822" s="1291"/>
      <c r="AH822" s="232"/>
      <c r="AI822" s="224"/>
      <c r="AJ822" s="368"/>
      <c r="AK822" s="225"/>
      <c r="AL822" s="226">
        <v>0</v>
      </c>
      <c r="AM822" s="1326">
        <v>0</v>
      </c>
      <c r="AN822" s="1376">
        <f t="shared" si="44"/>
        <v>0</v>
      </c>
      <c r="AO822" s="733"/>
      <c r="AP822" s="586"/>
      <c r="AQ822" s="1249"/>
      <c r="AR822" s="1427"/>
      <c r="AS822" s="1428"/>
      <c r="AT822" s="1429"/>
      <c r="AU822" s="227"/>
      <c r="AV822" s="1430"/>
      <c r="AW822" s="1431"/>
      <c r="AX822" s="1432"/>
      <c r="AY822" s="235"/>
      <c r="AZ822" s="236"/>
      <c r="BA822" s="230"/>
      <c r="BB822" s="231"/>
      <c r="BC822" s="659"/>
      <c r="BD822" s="230"/>
      <c r="BE822" s="231"/>
      <c r="BF822" s="573"/>
      <c r="BG822" s="651"/>
      <c r="BH822" s="573"/>
      <c r="BI822" s="651"/>
      <c r="BJ822" s="573"/>
      <c r="BK822" s="651"/>
      <c r="BL822" s="573"/>
      <c r="BM822" s="651"/>
      <c r="BN822" s="638"/>
      <c r="BO822" s="670"/>
      <c r="BP822" s="675"/>
      <c r="BQ822" s="675"/>
      <c r="BR822" s="675"/>
      <c r="BS822" s="675"/>
      <c r="BT822" s="675"/>
      <c r="BU822" s="676"/>
      <c r="BV822" s="1377">
        <f t="shared" si="45"/>
        <v>0</v>
      </c>
    </row>
    <row r="823" spans="3:74" s="1092" customFormat="1" ht="36" customHeight="1">
      <c r="C823" s="1091"/>
      <c r="D823" s="233"/>
      <c r="E823" s="216"/>
      <c r="F823" s="1331"/>
      <c r="G823" s="217"/>
      <c r="H823" s="218"/>
      <c r="I823" s="736"/>
      <c r="J823" s="737"/>
      <c r="K823" s="1297"/>
      <c r="L823" s="1273"/>
      <c r="M823" s="1276"/>
      <c r="N823" s="832"/>
      <c r="O823" s="871"/>
      <c r="P823" s="872"/>
      <c r="Q823" s="219"/>
      <c r="R823" s="220"/>
      <c r="S823" s="660"/>
      <c r="T823" s="226">
        <v>0</v>
      </c>
      <c r="U823" s="1305">
        <v>0</v>
      </c>
      <c r="V823" s="1375">
        <f t="shared" si="43"/>
        <v>0</v>
      </c>
      <c r="W823" s="220"/>
      <c r="X823" s="684"/>
      <c r="Y823" s="738"/>
      <c r="Z823" s="221"/>
      <c r="AA823" s="221"/>
      <c r="AB823" s="862"/>
      <c r="AC823" s="222"/>
      <c r="AD823" s="1288"/>
      <c r="AE823" s="1300"/>
      <c r="AF823" s="1290"/>
      <c r="AG823" s="1291"/>
      <c r="AH823" s="232"/>
      <c r="AI823" s="224"/>
      <c r="AJ823" s="368"/>
      <c r="AK823" s="225"/>
      <c r="AL823" s="226">
        <v>0</v>
      </c>
      <c r="AM823" s="1326">
        <v>0</v>
      </c>
      <c r="AN823" s="1376">
        <f t="shared" si="44"/>
        <v>0</v>
      </c>
      <c r="AO823" s="733"/>
      <c r="AP823" s="586"/>
      <c r="AQ823" s="1249"/>
      <c r="AR823" s="1427"/>
      <c r="AS823" s="1428"/>
      <c r="AT823" s="1429"/>
      <c r="AU823" s="227"/>
      <c r="AV823" s="1430"/>
      <c r="AW823" s="1431"/>
      <c r="AX823" s="1432"/>
      <c r="AY823" s="235"/>
      <c r="AZ823" s="236"/>
      <c r="BA823" s="230"/>
      <c r="BB823" s="231"/>
      <c r="BC823" s="659"/>
      <c r="BD823" s="230"/>
      <c r="BE823" s="231"/>
      <c r="BF823" s="573"/>
      <c r="BG823" s="651"/>
      <c r="BH823" s="573"/>
      <c r="BI823" s="651"/>
      <c r="BJ823" s="573"/>
      <c r="BK823" s="651"/>
      <c r="BL823" s="573"/>
      <c r="BM823" s="651"/>
      <c r="BN823" s="638"/>
      <c r="BO823" s="670"/>
      <c r="BP823" s="675"/>
      <c r="BQ823" s="675"/>
      <c r="BR823" s="675"/>
      <c r="BS823" s="675"/>
      <c r="BT823" s="675"/>
      <c r="BU823" s="676"/>
      <c r="BV823" s="1377">
        <f t="shared" si="45"/>
        <v>0</v>
      </c>
    </row>
    <row r="824" spans="3:74" s="1092" customFormat="1" ht="36" customHeight="1">
      <c r="C824" s="1091"/>
      <c r="D824" s="233"/>
      <c r="E824" s="216"/>
      <c r="F824" s="1331"/>
      <c r="G824" s="217"/>
      <c r="H824" s="218"/>
      <c r="I824" s="736"/>
      <c r="J824" s="737"/>
      <c r="K824" s="1297"/>
      <c r="L824" s="1273"/>
      <c r="M824" s="1276"/>
      <c r="N824" s="832"/>
      <c r="O824" s="871"/>
      <c r="P824" s="872"/>
      <c r="Q824" s="219"/>
      <c r="R824" s="220"/>
      <c r="S824" s="660"/>
      <c r="T824" s="226">
        <v>0</v>
      </c>
      <c r="U824" s="1305">
        <v>0</v>
      </c>
      <c r="V824" s="1375">
        <f t="shared" si="43"/>
        <v>0</v>
      </c>
      <c r="W824" s="220"/>
      <c r="X824" s="684"/>
      <c r="Y824" s="738"/>
      <c r="Z824" s="221"/>
      <c r="AA824" s="221"/>
      <c r="AB824" s="862"/>
      <c r="AC824" s="222"/>
      <c r="AD824" s="1288"/>
      <c r="AE824" s="1300"/>
      <c r="AF824" s="1290"/>
      <c r="AG824" s="1291"/>
      <c r="AH824" s="232"/>
      <c r="AI824" s="224"/>
      <c r="AJ824" s="368"/>
      <c r="AK824" s="225"/>
      <c r="AL824" s="226">
        <v>0</v>
      </c>
      <c r="AM824" s="1326">
        <v>0</v>
      </c>
      <c r="AN824" s="1376">
        <f t="shared" si="44"/>
        <v>0</v>
      </c>
      <c r="AO824" s="733"/>
      <c r="AP824" s="586"/>
      <c r="AQ824" s="1249"/>
      <c r="AR824" s="1427"/>
      <c r="AS824" s="1428"/>
      <c r="AT824" s="1429"/>
      <c r="AU824" s="227"/>
      <c r="AV824" s="1430"/>
      <c r="AW824" s="1431"/>
      <c r="AX824" s="1432"/>
      <c r="AY824" s="235"/>
      <c r="AZ824" s="236"/>
      <c r="BA824" s="230"/>
      <c r="BB824" s="231"/>
      <c r="BC824" s="659"/>
      <c r="BD824" s="230"/>
      <c r="BE824" s="231"/>
      <c r="BF824" s="573"/>
      <c r="BG824" s="651"/>
      <c r="BH824" s="573"/>
      <c r="BI824" s="651"/>
      <c r="BJ824" s="573"/>
      <c r="BK824" s="651"/>
      <c r="BL824" s="573"/>
      <c r="BM824" s="651"/>
      <c r="BN824" s="638"/>
      <c r="BO824" s="670"/>
      <c r="BP824" s="675"/>
      <c r="BQ824" s="675"/>
      <c r="BR824" s="675"/>
      <c r="BS824" s="675"/>
      <c r="BT824" s="675"/>
      <c r="BU824" s="676"/>
      <c r="BV824" s="1377">
        <f t="shared" si="45"/>
        <v>0</v>
      </c>
    </row>
    <row r="825" spans="3:74" s="1092" customFormat="1" ht="36" customHeight="1">
      <c r="C825" s="1091"/>
      <c r="D825" s="233"/>
      <c r="E825" s="216"/>
      <c r="F825" s="1331"/>
      <c r="G825" s="217"/>
      <c r="H825" s="218"/>
      <c r="I825" s="736"/>
      <c r="J825" s="737"/>
      <c r="K825" s="1297"/>
      <c r="L825" s="1273"/>
      <c r="M825" s="1276"/>
      <c r="N825" s="832"/>
      <c r="O825" s="871"/>
      <c r="P825" s="872"/>
      <c r="Q825" s="219"/>
      <c r="R825" s="220"/>
      <c r="S825" s="660"/>
      <c r="T825" s="226">
        <v>0</v>
      </c>
      <c r="U825" s="1305">
        <v>0</v>
      </c>
      <c r="V825" s="1375">
        <f t="shared" si="43"/>
        <v>0</v>
      </c>
      <c r="W825" s="220"/>
      <c r="X825" s="684"/>
      <c r="Y825" s="738"/>
      <c r="Z825" s="221"/>
      <c r="AA825" s="221"/>
      <c r="AB825" s="862"/>
      <c r="AC825" s="222"/>
      <c r="AD825" s="1288"/>
      <c r="AE825" s="1300"/>
      <c r="AF825" s="1290"/>
      <c r="AG825" s="1291"/>
      <c r="AH825" s="232"/>
      <c r="AI825" s="224"/>
      <c r="AJ825" s="368"/>
      <c r="AK825" s="225"/>
      <c r="AL825" s="226">
        <v>0</v>
      </c>
      <c r="AM825" s="1326">
        <v>0</v>
      </c>
      <c r="AN825" s="1376">
        <f t="shared" si="44"/>
        <v>0</v>
      </c>
      <c r="AO825" s="733"/>
      <c r="AP825" s="586"/>
      <c r="AQ825" s="1249"/>
      <c r="AR825" s="1427"/>
      <c r="AS825" s="1428"/>
      <c r="AT825" s="1429"/>
      <c r="AU825" s="227"/>
      <c r="AV825" s="1430"/>
      <c r="AW825" s="1431"/>
      <c r="AX825" s="1432"/>
      <c r="AY825" s="235"/>
      <c r="AZ825" s="236"/>
      <c r="BA825" s="230"/>
      <c r="BB825" s="231"/>
      <c r="BC825" s="659"/>
      <c r="BD825" s="230"/>
      <c r="BE825" s="231"/>
      <c r="BF825" s="573"/>
      <c r="BG825" s="651"/>
      <c r="BH825" s="573"/>
      <c r="BI825" s="651"/>
      <c r="BJ825" s="573"/>
      <c r="BK825" s="651"/>
      <c r="BL825" s="573"/>
      <c r="BM825" s="651"/>
      <c r="BN825" s="638"/>
      <c r="BO825" s="670"/>
      <c r="BP825" s="675"/>
      <c r="BQ825" s="675"/>
      <c r="BR825" s="675"/>
      <c r="BS825" s="675"/>
      <c r="BT825" s="675"/>
      <c r="BU825" s="676"/>
      <c r="BV825" s="1377">
        <f t="shared" si="45"/>
        <v>0</v>
      </c>
    </row>
    <row r="826" spans="3:74" s="1092" customFormat="1" ht="36" customHeight="1">
      <c r="C826" s="1091"/>
      <c r="D826" s="233"/>
      <c r="E826" s="216"/>
      <c r="F826" s="1331"/>
      <c r="G826" s="217"/>
      <c r="H826" s="218"/>
      <c r="I826" s="736"/>
      <c r="J826" s="737"/>
      <c r="K826" s="1297"/>
      <c r="L826" s="1273"/>
      <c r="M826" s="1276"/>
      <c r="N826" s="832"/>
      <c r="O826" s="871"/>
      <c r="P826" s="872"/>
      <c r="Q826" s="219"/>
      <c r="R826" s="220"/>
      <c r="S826" s="660"/>
      <c r="T826" s="226">
        <v>0</v>
      </c>
      <c r="U826" s="1305">
        <v>0</v>
      </c>
      <c r="V826" s="1375">
        <f t="shared" si="43"/>
        <v>0</v>
      </c>
      <c r="W826" s="220"/>
      <c r="X826" s="684"/>
      <c r="Y826" s="738"/>
      <c r="Z826" s="221"/>
      <c r="AA826" s="221"/>
      <c r="AB826" s="862"/>
      <c r="AC826" s="222"/>
      <c r="AD826" s="1288"/>
      <c r="AE826" s="1300"/>
      <c r="AF826" s="1290"/>
      <c r="AG826" s="1291"/>
      <c r="AH826" s="232"/>
      <c r="AI826" s="224"/>
      <c r="AJ826" s="368"/>
      <c r="AK826" s="225"/>
      <c r="AL826" s="226">
        <v>0</v>
      </c>
      <c r="AM826" s="1326">
        <v>0</v>
      </c>
      <c r="AN826" s="1376">
        <f t="shared" si="44"/>
        <v>0</v>
      </c>
      <c r="AO826" s="733"/>
      <c r="AP826" s="586"/>
      <c r="AQ826" s="1249"/>
      <c r="AR826" s="1427"/>
      <c r="AS826" s="1428"/>
      <c r="AT826" s="1429"/>
      <c r="AU826" s="227"/>
      <c r="AV826" s="1430"/>
      <c r="AW826" s="1431"/>
      <c r="AX826" s="1432"/>
      <c r="AY826" s="235"/>
      <c r="AZ826" s="236"/>
      <c r="BA826" s="230"/>
      <c r="BB826" s="231"/>
      <c r="BC826" s="659"/>
      <c r="BD826" s="230"/>
      <c r="BE826" s="231"/>
      <c r="BF826" s="573"/>
      <c r="BG826" s="651"/>
      <c r="BH826" s="573"/>
      <c r="BI826" s="651"/>
      <c r="BJ826" s="573"/>
      <c r="BK826" s="651"/>
      <c r="BL826" s="573"/>
      <c r="BM826" s="651"/>
      <c r="BN826" s="638"/>
      <c r="BO826" s="670"/>
      <c r="BP826" s="675"/>
      <c r="BQ826" s="675"/>
      <c r="BR826" s="675"/>
      <c r="BS826" s="675"/>
      <c r="BT826" s="675"/>
      <c r="BU826" s="676"/>
      <c r="BV826" s="1377">
        <f t="shared" si="45"/>
        <v>0</v>
      </c>
    </row>
    <row r="827" spans="3:74" s="1092" customFormat="1" ht="36" customHeight="1">
      <c r="C827" s="1091"/>
      <c r="D827" s="233"/>
      <c r="E827" s="216"/>
      <c r="F827" s="1331"/>
      <c r="G827" s="217"/>
      <c r="H827" s="218"/>
      <c r="I827" s="736"/>
      <c r="J827" s="737"/>
      <c r="K827" s="1297"/>
      <c r="L827" s="1273"/>
      <c r="M827" s="1276"/>
      <c r="N827" s="832"/>
      <c r="O827" s="871"/>
      <c r="P827" s="872"/>
      <c r="Q827" s="219"/>
      <c r="R827" s="220"/>
      <c r="S827" s="660"/>
      <c r="T827" s="226">
        <v>0</v>
      </c>
      <c r="U827" s="1305">
        <v>0</v>
      </c>
      <c r="V827" s="1375">
        <f t="shared" si="43"/>
        <v>0</v>
      </c>
      <c r="W827" s="220"/>
      <c r="X827" s="684"/>
      <c r="Y827" s="738"/>
      <c r="Z827" s="221"/>
      <c r="AA827" s="221"/>
      <c r="AB827" s="862"/>
      <c r="AC827" s="222"/>
      <c r="AD827" s="1288"/>
      <c r="AE827" s="1300"/>
      <c r="AF827" s="1290"/>
      <c r="AG827" s="1291"/>
      <c r="AH827" s="232"/>
      <c r="AI827" s="224"/>
      <c r="AJ827" s="368"/>
      <c r="AK827" s="225"/>
      <c r="AL827" s="226">
        <v>0</v>
      </c>
      <c r="AM827" s="1326">
        <v>0</v>
      </c>
      <c r="AN827" s="1376">
        <f t="shared" si="44"/>
        <v>0</v>
      </c>
      <c r="AO827" s="733"/>
      <c r="AP827" s="586"/>
      <c r="AQ827" s="1249"/>
      <c r="AR827" s="1427"/>
      <c r="AS827" s="1428"/>
      <c r="AT827" s="1429"/>
      <c r="AU827" s="227"/>
      <c r="AV827" s="1430"/>
      <c r="AW827" s="1431"/>
      <c r="AX827" s="1432"/>
      <c r="AY827" s="235"/>
      <c r="AZ827" s="236"/>
      <c r="BA827" s="230"/>
      <c r="BB827" s="231"/>
      <c r="BC827" s="659"/>
      <c r="BD827" s="230"/>
      <c r="BE827" s="231"/>
      <c r="BF827" s="573"/>
      <c r="BG827" s="651"/>
      <c r="BH827" s="573"/>
      <c r="BI827" s="651"/>
      <c r="BJ827" s="573"/>
      <c r="BK827" s="651"/>
      <c r="BL827" s="573"/>
      <c r="BM827" s="651"/>
      <c r="BN827" s="638"/>
      <c r="BO827" s="670"/>
      <c r="BP827" s="675"/>
      <c r="BQ827" s="675"/>
      <c r="BR827" s="675"/>
      <c r="BS827" s="675"/>
      <c r="BT827" s="675"/>
      <c r="BU827" s="676"/>
      <c r="BV827" s="1377">
        <f t="shared" si="45"/>
        <v>0</v>
      </c>
    </row>
    <row r="828" spans="3:74" s="1092" customFormat="1" ht="36" customHeight="1">
      <c r="C828" s="1091"/>
      <c r="D828" s="233"/>
      <c r="E828" s="216"/>
      <c r="F828" s="1331"/>
      <c r="G828" s="217"/>
      <c r="H828" s="218"/>
      <c r="I828" s="736"/>
      <c r="J828" s="737"/>
      <c r="K828" s="1297"/>
      <c r="L828" s="1273"/>
      <c r="M828" s="1276"/>
      <c r="N828" s="832"/>
      <c r="O828" s="871"/>
      <c r="P828" s="872"/>
      <c r="Q828" s="219"/>
      <c r="R828" s="220"/>
      <c r="S828" s="660"/>
      <c r="T828" s="226">
        <v>0</v>
      </c>
      <c r="U828" s="1305">
        <v>0</v>
      </c>
      <c r="V828" s="1375">
        <f t="shared" si="43"/>
        <v>0</v>
      </c>
      <c r="W828" s="220"/>
      <c r="X828" s="684"/>
      <c r="Y828" s="738"/>
      <c r="Z828" s="221"/>
      <c r="AA828" s="221"/>
      <c r="AB828" s="862"/>
      <c r="AC828" s="222"/>
      <c r="AD828" s="1288"/>
      <c r="AE828" s="1300"/>
      <c r="AF828" s="1290"/>
      <c r="AG828" s="1291"/>
      <c r="AH828" s="232"/>
      <c r="AI828" s="224"/>
      <c r="AJ828" s="368"/>
      <c r="AK828" s="225"/>
      <c r="AL828" s="226">
        <v>0</v>
      </c>
      <c r="AM828" s="1326">
        <v>0</v>
      </c>
      <c r="AN828" s="1376">
        <f t="shared" si="44"/>
        <v>0</v>
      </c>
      <c r="AO828" s="733"/>
      <c r="AP828" s="586"/>
      <c r="AQ828" s="1249"/>
      <c r="AR828" s="1427"/>
      <c r="AS828" s="1428"/>
      <c r="AT828" s="1429"/>
      <c r="AU828" s="227"/>
      <c r="AV828" s="1430"/>
      <c r="AW828" s="1431"/>
      <c r="AX828" s="1432"/>
      <c r="AY828" s="235"/>
      <c r="AZ828" s="236"/>
      <c r="BA828" s="230"/>
      <c r="BB828" s="231"/>
      <c r="BC828" s="659"/>
      <c r="BD828" s="230"/>
      <c r="BE828" s="231"/>
      <c r="BF828" s="573"/>
      <c r="BG828" s="651"/>
      <c r="BH828" s="573"/>
      <c r="BI828" s="651"/>
      <c r="BJ828" s="573"/>
      <c r="BK828" s="651"/>
      <c r="BL828" s="573"/>
      <c r="BM828" s="651"/>
      <c r="BN828" s="638"/>
      <c r="BO828" s="670"/>
      <c r="BP828" s="675"/>
      <c r="BQ828" s="675"/>
      <c r="BR828" s="675"/>
      <c r="BS828" s="675"/>
      <c r="BT828" s="675"/>
      <c r="BU828" s="676"/>
      <c r="BV828" s="1377">
        <f t="shared" si="45"/>
        <v>0</v>
      </c>
    </row>
    <row r="829" spans="3:74" s="1092" customFormat="1" ht="36" customHeight="1">
      <c r="C829" s="1091"/>
      <c r="D829" s="233"/>
      <c r="E829" s="216"/>
      <c r="F829" s="1331"/>
      <c r="G829" s="217"/>
      <c r="H829" s="218"/>
      <c r="I829" s="736"/>
      <c r="J829" s="737"/>
      <c r="K829" s="1297"/>
      <c r="L829" s="1273"/>
      <c r="M829" s="1276"/>
      <c r="N829" s="832"/>
      <c r="O829" s="871"/>
      <c r="P829" s="872"/>
      <c r="Q829" s="219"/>
      <c r="R829" s="220"/>
      <c r="S829" s="660"/>
      <c r="T829" s="226">
        <v>0</v>
      </c>
      <c r="U829" s="1305">
        <v>0</v>
      </c>
      <c r="V829" s="1375">
        <f t="shared" si="43"/>
        <v>0</v>
      </c>
      <c r="W829" s="220"/>
      <c r="X829" s="684"/>
      <c r="Y829" s="738"/>
      <c r="Z829" s="221"/>
      <c r="AA829" s="221"/>
      <c r="AB829" s="862"/>
      <c r="AC829" s="222"/>
      <c r="AD829" s="1288"/>
      <c r="AE829" s="1300"/>
      <c r="AF829" s="1290"/>
      <c r="AG829" s="1291"/>
      <c r="AH829" s="232"/>
      <c r="AI829" s="224"/>
      <c r="AJ829" s="368"/>
      <c r="AK829" s="225"/>
      <c r="AL829" s="226">
        <v>0</v>
      </c>
      <c r="AM829" s="1326">
        <v>0</v>
      </c>
      <c r="AN829" s="1376">
        <f t="shared" si="44"/>
        <v>0</v>
      </c>
      <c r="AO829" s="733"/>
      <c r="AP829" s="586"/>
      <c r="AQ829" s="1249"/>
      <c r="AR829" s="1427"/>
      <c r="AS829" s="1428"/>
      <c r="AT829" s="1429"/>
      <c r="AU829" s="227"/>
      <c r="AV829" s="1430"/>
      <c r="AW829" s="1431"/>
      <c r="AX829" s="1432"/>
      <c r="AY829" s="235"/>
      <c r="AZ829" s="236"/>
      <c r="BA829" s="230"/>
      <c r="BB829" s="231"/>
      <c r="BC829" s="659"/>
      <c r="BD829" s="230"/>
      <c r="BE829" s="231"/>
      <c r="BF829" s="573"/>
      <c r="BG829" s="651"/>
      <c r="BH829" s="573"/>
      <c r="BI829" s="651"/>
      <c r="BJ829" s="573"/>
      <c r="BK829" s="651"/>
      <c r="BL829" s="573"/>
      <c r="BM829" s="651"/>
      <c r="BN829" s="638"/>
      <c r="BO829" s="670"/>
      <c r="BP829" s="675"/>
      <c r="BQ829" s="675"/>
      <c r="BR829" s="675"/>
      <c r="BS829" s="675"/>
      <c r="BT829" s="675"/>
      <c r="BU829" s="676"/>
      <c r="BV829" s="1377">
        <f t="shared" si="45"/>
        <v>0</v>
      </c>
    </row>
    <row r="830" spans="3:74" s="1092" customFormat="1" ht="36" customHeight="1">
      <c r="C830" s="1091"/>
      <c r="D830" s="233"/>
      <c r="E830" s="216"/>
      <c r="F830" s="1331"/>
      <c r="G830" s="217"/>
      <c r="H830" s="218"/>
      <c r="I830" s="736"/>
      <c r="J830" s="737"/>
      <c r="K830" s="1297"/>
      <c r="L830" s="1273"/>
      <c r="M830" s="1276"/>
      <c r="N830" s="832"/>
      <c r="O830" s="871"/>
      <c r="P830" s="872"/>
      <c r="Q830" s="219"/>
      <c r="R830" s="220"/>
      <c r="S830" s="660"/>
      <c r="T830" s="226">
        <v>0</v>
      </c>
      <c r="U830" s="1305">
        <v>0</v>
      </c>
      <c r="V830" s="1375">
        <f t="shared" si="43"/>
        <v>0</v>
      </c>
      <c r="W830" s="220"/>
      <c r="X830" s="684"/>
      <c r="Y830" s="738"/>
      <c r="Z830" s="221"/>
      <c r="AA830" s="221"/>
      <c r="AB830" s="862"/>
      <c r="AC830" s="222"/>
      <c r="AD830" s="1288"/>
      <c r="AE830" s="1300"/>
      <c r="AF830" s="1290"/>
      <c r="AG830" s="1291"/>
      <c r="AH830" s="232"/>
      <c r="AI830" s="224"/>
      <c r="AJ830" s="368"/>
      <c r="AK830" s="225"/>
      <c r="AL830" s="226">
        <v>0</v>
      </c>
      <c r="AM830" s="1326">
        <v>0</v>
      </c>
      <c r="AN830" s="1376">
        <f t="shared" si="44"/>
        <v>0</v>
      </c>
      <c r="AO830" s="733"/>
      <c r="AP830" s="586"/>
      <c r="AQ830" s="1249"/>
      <c r="AR830" s="1427"/>
      <c r="AS830" s="1428"/>
      <c r="AT830" s="1429"/>
      <c r="AU830" s="227"/>
      <c r="AV830" s="1430"/>
      <c r="AW830" s="1431"/>
      <c r="AX830" s="1432"/>
      <c r="AY830" s="235"/>
      <c r="AZ830" s="236"/>
      <c r="BA830" s="230"/>
      <c r="BB830" s="231"/>
      <c r="BC830" s="659"/>
      <c r="BD830" s="230"/>
      <c r="BE830" s="231"/>
      <c r="BF830" s="573"/>
      <c r="BG830" s="651"/>
      <c r="BH830" s="573"/>
      <c r="BI830" s="651"/>
      <c r="BJ830" s="573"/>
      <c r="BK830" s="651"/>
      <c r="BL830" s="573"/>
      <c r="BM830" s="651"/>
      <c r="BN830" s="638"/>
      <c r="BO830" s="670"/>
      <c r="BP830" s="675"/>
      <c r="BQ830" s="675"/>
      <c r="BR830" s="675"/>
      <c r="BS830" s="675"/>
      <c r="BT830" s="675"/>
      <c r="BU830" s="676"/>
      <c r="BV830" s="1377">
        <f t="shared" si="45"/>
        <v>0</v>
      </c>
    </row>
    <row r="831" spans="3:74" s="1092" customFormat="1" ht="36" customHeight="1">
      <c r="C831" s="1091"/>
      <c r="D831" s="233"/>
      <c r="E831" s="216"/>
      <c r="F831" s="1331"/>
      <c r="G831" s="217"/>
      <c r="H831" s="218"/>
      <c r="I831" s="736"/>
      <c r="J831" s="737"/>
      <c r="K831" s="1297"/>
      <c r="L831" s="1273"/>
      <c r="M831" s="1276"/>
      <c r="N831" s="832"/>
      <c r="O831" s="871"/>
      <c r="P831" s="872"/>
      <c r="Q831" s="219"/>
      <c r="R831" s="220"/>
      <c r="S831" s="660"/>
      <c r="T831" s="226">
        <v>0</v>
      </c>
      <c r="U831" s="1305">
        <v>0</v>
      </c>
      <c r="V831" s="1375">
        <f t="shared" ref="V831:V894" si="46">SUM(T831:U831)</f>
        <v>0</v>
      </c>
      <c r="W831" s="220"/>
      <c r="X831" s="684"/>
      <c r="Y831" s="738"/>
      <c r="Z831" s="221"/>
      <c r="AA831" s="221"/>
      <c r="AB831" s="862"/>
      <c r="AC831" s="222"/>
      <c r="AD831" s="1288"/>
      <c r="AE831" s="1300"/>
      <c r="AF831" s="1290"/>
      <c r="AG831" s="1291"/>
      <c r="AH831" s="232"/>
      <c r="AI831" s="224"/>
      <c r="AJ831" s="368"/>
      <c r="AK831" s="225"/>
      <c r="AL831" s="226">
        <v>0</v>
      </c>
      <c r="AM831" s="1326">
        <v>0</v>
      </c>
      <c r="AN831" s="1376">
        <f t="shared" ref="AN831:AN894" si="47">SUM(AL831:AM831)</f>
        <v>0</v>
      </c>
      <c r="AO831" s="733"/>
      <c r="AP831" s="586"/>
      <c r="AQ831" s="1249"/>
      <c r="AR831" s="1427"/>
      <c r="AS831" s="1428"/>
      <c r="AT831" s="1429"/>
      <c r="AU831" s="227"/>
      <c r="AV831" s="1430"/>
      <c r="AW831" s="1431"/>
      <c r="AX831" s="1432"/>
      <c r="AY831" s="235"/>
      <c r="AZ831" s="236"/>
      <c r="BA831" s="230"/>
      <c r="BB831" s="231"/>
      <c r="BC831" s="659"/>
      <c r="BD831" s="230"/>
      <c r="BE831" s="231"/>
      <c r="BF831" s="573"/>
      <c r="BG831" s="651"/>
      <c r="BH831" s="573"/>
      <c r="BI831" s="651"/>
      <c r="BJ831" s="573"/>
      <c r="BK831" s="651"/>
      <c r="BL831" s="573"/>
      <c r="BM831" s="651"/>
      <c r="BN831" s="638"/>
      <c r="BO831" s="670"/>
      <c r="BP831" s="675"/>
      <c r="BQ831" s="675"/>
      <c r="BR831" s="675"/>
      <c r="BS831" s="675"/>
      <c r="BT831" s="675"/>
      <c r="BU831" s="676"/>
      <c r="BV831" s="1377">
        <f t="shared" ref="BV831:BV894" si="48">LEN(BU831)</f>
        <v>0</v>
      </c>
    </row>
    <row r="832" spans="3:74" s="1092" customFormat="1" ht="36" customHeight="1">
      <c r="C832" s="1091"/>
      <c r="D832" s="233"/>
      <c r="E832" s="216"/>
      <c r="F832" s="1331"/>
      <c r="G832" s="217"/>
      <c r="H832" s="218"/>
      <c r="I832" s="736"/>
      <c r="J832" s="737"/>
      <c r="K832" s="1297"/>
      <c r="L832" s="1273"/>
      <c r="M832" s="1276"/>
      <c r="N832" s="832"/>
      <c r="O832" s="871"/>
      <c r="P832" s="872"/>
      <c r="Q832" s="219"/>
      <c r="R832" s="220"/>
      <c r="S832" s="660"/>
      <c r="T832" s="226">
        <v>0</v>
      </c>
      <c r="U832" s="1305">
        <v>0</v>
      </c>
      <c r="V832" s="1375">
        <f t="shared" si="46"/>
        <v>0</v>
      </c>
      <c r="W832" s="220"/>
      <c r="X832" s="684"/>
      <c r="Y832" s="738"/>
      <c r="Z832" s="221"/>
      <c r="AA832" s="221"/>
      <c r="AB832" s="862"/>
      <c r="AC832" s="222"/>
      <c r="AD832" s="1288"/>
      <c r="AE832" s="1300"/>
      <c r="AF832" s="1290"/>
      <c r="AG832" s="1291"/>
      <c r="AH832" s="232"/>
      <c r="AI832" s="224"/>
      <c r="AJ832" s="368"/>
      <c r="AK832" s="225"/>
      <c r="AL832" s="226">
        <v>0</v>
      </c>
      <c r="AM832" s="1326">
        <v>0</v>
      </c>
      <c r="AN832" s="1376">
        <f t="shared" si="47"/>
        <v>0</v>
      </c>
      <c r="AO832" s="733"/>
      <c r="AP832" s="586"/>
      <c r="AQ832" s="1249"/>
      <c r="AR832" s="1427"/>
      <c r="AS832" s="1428"/>
      <c r="AT832" s="1429"/>
      <c r="AU832" s="227"/>
      <c r="AV832" s="1430"/>
      <c r="AW832" s="1431"/>
      <c r="AX832" s="1432"/>
      <c r="AY832" s="235"/>
      <c r="AZ832" s="236"/>
      <c r="BA832" s="230"/>
      <c r="BB832" s="231"/>
      <c r="BC832" s="659"/>
      <c r="BD832" s="230"/>
      <c r="BE832" s="231"/>
      <c r="BF832" s="573"/>
      <c r="BG832" s="651"/>
      <c r="BH832" s="573"/>
      <c r="BI832" s="651"/>
      <c r="BJ832" s="573"/>
      <c r="BK832" s="651"/>
      <c r="BL832" s="573"/>
      <c r="BM832" s="651"/>
      <c r="BN832" s="638"/>
      <c r="BO832" s="670"/>
      <c r="BP832" s="675"/>
      <c r="BQ832" s="675"/>
      <c r="BR832" s="675"/>
      <c r="BS832" s="675"/>
      <c r="BT832" s="675"/>
      <c r="BU832" s="676"/>
      <c r="BV832" s="1377">
        <f t="shared" si="48"/>
        <v>0</v>
      </c>
    </row>
    <row r="833" spans="3:74" s="1092" customFormat="1" ht="36" customHeight="1">
      <c r="C833" s="1091"/>
      <c r="D833" s="233"/>
      <c r="E833" s="216"/>
      <c r="F833" s="1331"/>
      <c r="G833" s="217"/>
      <c r="H833" s="218"/>
      <c r="I833" s="736"/>
      <c r="J833" s="737"/>
      <c r="K833" s="1297"/>
      <c r="L833" s="1273"/>
      <c r="M833" s="1276"/>
      <c r="N833" s="832"/>
      <c r="O833" s="871"/>
      <c r="P833" s="872"/>
      <c r="Q833" s="219"/>
      <c r="R833" s="220"/>
      <c r="S833" s="660"/>
      <c r="T833" s="226">
        <v>0</v>
      </c>
      <c r="U833" s="1305">
        <v>0</v>
      </c>
      <c r="V833" s="1375">
        <f t="shared" si="46"/>
        <v>0</v>
      </c>
      <c r="W833" s="220"/>
      <c r="X833" s="684"/>
      <c r="Y833" s="738"/>
      <c r="Z833" s="221"/>
      <c r="AA833" s="221"/>
      <c r="AB833" s="862"/>
      <c r="AC833" s="222"/>
      <c r="AD833" s="1288"/>
      <c r="AE833" s="1300"/>
      <c r="AF833" s="1290"/>
      <c r="AG833" s="1291"/>
      <c r="AH833" s="232"/>
      <c r="AI833" s="224"/>
      <c r="AJ833" s="368"/>
      <c r="AK833" s="225"/>
      <c r="AL833" s="226">
        <v>0</v>
      </c>
      <c r="AM833" s="1326">
        <v>0</v>
      </c>
      <c r="AN833" s="1376">
        <f t="shared" si="47"/>
        <v>0</v>
      </c>
      <c r="AO833" s="733"/>
      <c r="AP833" s="586"/>
      <c r="AQ833" s="1249"/>
      <c r="AR833" s="1427"/>
      <c r="AS833" s="1428"/>
      <c r="AT833" s="1429"/>
      <c r="AU833" s="227"/>
      <c r="AV833" s="1430"/>
      <c r="AW833" s="1431"/>
      <c r="AX833" s="1432"/>
      <c r="AY833" s="235"/>
      <c r="AZ833" s="236"/>
      <c r="BA833" s="230"/>
      <c r="BB833" s="231"/>
      <c r="BC833" s="659"/>
      <c r="BD833" s="230"/>
      <c r="BE833" s="231"/>
      <c r="BF833" s="573"/>
      <c r="BG833" s="651"/>
      <c r="BH833" s="573"/>
      <c r="BI833" s="651"/>
      <c r="BJ833" s="573"/>
      <c r="BK833" s="651"/>
      <c r="BL833" s="573"/>
      <c r="BM833" s="651"/>
      <c r="BN833" s="638"/>
      <c r="BO833" s="670"/>
      <c r="BP833" s="675"/>
      <c r="BQ833" s="675"/>
      <c r="BR833" s="675"/>
      <c r="BS833" s="675"/>
      <c r="BT833" s="675"/>
      <c r="BU833" s="676"/>
      <c r="BV833" s="1377">
        <f t="shared" si="48"/>
        <v>0</v>
      </c>
    </row>
    <row r="834" spans="3:74" s="1092" customFormat="1" ht="36" customHeight="1">
      <c r="C834" s="1091"/>
      <c r="D834" s="233"/>
      <c r="E834" s="216"/>
      <c r="F834" s="1331"/>
      <c r="G834" s="217"/>
      <c r="H834" s="218"/>
      <c r="I834" s="736"/>
      <c r="J834" s="737"/>
      <c r="K834" s="1297"/>
      <c r="L834" s="1273"/>
      <c r="M834" s="1276"/>
      <c r="N834" s="832"/>
      <c r="O834" s="871"/>
      <c r="P834" s="872"/>
      <c r="Q834" s="219"/>
      <c r="R834" s="220"/>
      <c r="S834" s="660"/>
      <c r="T834" s="226">
        <v>0</v>
      </c>
      <c r="U834" s="1305">
        <v>0</v>
      </c>
      <c r="V834" s="1375">
        <f t="shared" si="46"/>
        <v>0</v>
      </c>
      <c r="W834" s="220"/>
      <c r="X834" s="684"/>
      <c r="Y834" s="738"/>
      <c r="Z834" s="221"/>
      <c r="AA834" s="221"/>
      <c r="AB834" s="862"/>
      <c r="AC834" s="222"/>
      <c r="AD834" s="1288"/>
      <c r="AE834" s="1300"/>
      <c r="AF834" s="1290"/>
      <c r="AG834" s="1291"/>
      <c r="AH834" s="232"/>
      <c r="AI834" s="224"/>
      <c r="AJ834" s="368"/>
      <c r="AK834" s="225"/>
      <c r="AL834" s="226">
        <v>0</v>
      </c>
      <c r="AM834" s="1326">
        <v>0</v>
      </c>
      <c r="AN834" s="1376">
        <f t="shared" si="47"/>
        <v>0</v>
      </c>
      <c r="AO834" s="733"/>
      <c r="AP834" s="586"/>
      <c r="AQ834" s="1249"/>
      <c r="AR834" s="1427"/>
      <c r="AS834" s="1428"/>
      <c r="AT834" s="1429"/>
      <c r="AU834" s="227"/>
      <c r="AV834" s="1430"/>
      <c r="AW834" s="1431"/>
      <c r="AX834" s="1432"/>
      <c r="AY834" s="235"/>
      <c r="AZ834" s="236"/>
      <c r="BA834" s="230"/>
      <c r="BB834" s="231"/>
      <c r="BC834" s="659"/>
      <c r="BD834" s="230"/>
      <c r="BE834" s="231"/>
      <c r="BF834" s="573"/>
      <c r="BG834" s="651"/>
      <c r="BH834" s="573"/>
      <c r="BI834" s="651"/>
      <c r="BJ834" s="573"/>
      <c r="BK834" s="651"/>
      <c r="BL834" s="573"/>
      <c r="BM834" s="651"/>
      <c r="BN834" s="638"/>
      <c r="BO834" s="670"/>
      <c r="BP834" s="675"/>
      <c r="BQ834" s="675"/>
      <c r="BR834" s="675"/>
      <c r="BS834" s="675"/>
      <c r="BT834" s="675"/>
      <c r="BU834" s="676"/>
      <c r="BV834" s="1377">
        <f t="shared" si="48"/>
        <v>0</v>
      </c>
    </row>
    <row r="835" spans="3:74" s="1092" customFormat="1" ht="36" customHeight="1">
      <c r="C835" s="1091"/>
      <c r="D835" s="233"/>
      <c r="E835" s="216"/>
      <c r="F835" s="1331"/>
      <c r="G835" s="217"/>
      <c r="H835" s="218"/>
      <c r="I835" s="736"/>
      <c r="J835" s="737"/>
      <c r="K835" s="1297"/>
      <c r="L835" s="1273"/>
      <c r="M835" s="1276"/>
      <c r="N835" s="832"/>
      <c r="O835" s="871"/>
      <c r="P835" s="872"/>
      <c r="Q835" s="219"/>
      <c r="R835" s="220"/>
      <c r="S835" s="660"/>
      <c r="T835" s="226">
        <v>0</v>
      </c>
      <c r="U835" s="1305">
        <v>0</v>
      </c>
      <c r="V835" s="1375">
        <f t="shared" si="46"/>
        <v>0</v>
      </c>
      <c r="W835" s="220"/>
      <c r="X835" s="684"/>
      <c r="Y835" s="738"/>
      <c r="Z835" s="221"/>
      <c r="AA835" s="221"/>
      <c r="AB835" s="862"/>
      <c r="AC835" s="222"/>
      <c r="AD835" s="1288"/>
      <c r="AE835" s="1300"/>
      <c r="AF835" s="1290"/>
      <c r="AG835" s="1291"/>
      <c r="AH835" s="232"/>
      <c r="AI835" s="224"/>
      <c r="AJ835" s="368"/>
      <c r="AK835" s="225"/>
      <c r="AL835" s="226">
        <v>0</v>
      </c>
      <c r="AM835" s="1326">
        <v>0</v>
      </c>
      <c r="AN835" s="1376">
        <f t="shared" si="47"/>
        <v>0</v>
      </c>
      <c r="AO835" s="733"/>
      <c r="AP835" s="586"/>
      <c r="AQ835" s="1249"/>
      <c r="AR835" s="1427"/>
      <c r="AS835" s="1428"/>
      <c r="AT835" s="1429"/>
      <c r="AU835" s="227"/>
      <c r="AV835" s="1430"/>
      <c r="AW835" s="1431"/>
      <c r="AX835" s="1432"/>
      <c r="AY835" s="235"/>
      <c r="AZ835" s="236"/>
      <c r="BA835" s="230"/>
      <c r="BB835" s="231"/>
      <c r="BC835" s="659"/>
      <c r="BD835" s="230"/>
      <c r="BE835" s="231"/>
      <c r="BF835" s="573"/>
      <c r="BG835" s="651"/>
      <c r="BH835" s="573"/>
      <c r="BI835" s="651"/>
      <c r="BJ835" s="573"/>
      <c r="BK835" s="651"/>
      <c r="BL835" s="573"/>
      <c r="BM835" s="651"/>
      <c r="BN835" s="638"/>
      <c r="BO835" s="670"/>
      <c r="BP835" s="675"/>
      <c r="BQ835" s="675"/>
      <c r="BR835" s="675"/>
      <c r="BS835" s="675"/>
      <c r="BT835" s="675"/>
      <c r="BU835" s="676"/>
      <c r="BV835" s="1377">
        <f t="shared" si="48"/>
        <v>0</v>
      </c>
    </row>
    <row r="836" spans="3:74" s="1092" customFormat="1" ht="36" customHeight="1">
      <c r="C836" s="1091"/>
      <c r="D836" s="233"/>
      <c r="E836" s="216"/>
      <c r="F836" s="1331"/>
      <c r="G836" s="217"/>
      <c r="H836" s="218"/>
      <c r="I836" s="736"/>
      <c r="J836" s="737"/>
      <c r="K836" s="1297"/>
      <c r="L836" s="1273"/>
      <c r="M836" s="1276"/>
      <c r="N836" s="832"/>
      <c r="O836" s="871"/>
      <c r="P836" s="872"/>
      <c r="Q836" s="219"/>
      <c r="R836" s="220"/>
      <c r="S836" s="660"/>
      <c r="T836" s="226">
        <v>0</v>
      </c>
      <c r="U836" s="1305">
        <v>0</v>
      </c>
      <c r="V836" s="1375">
        <f t="shared" si="46"/>
        <v>0</v>
      </c>
      <c r="W836" s="220"/>
      <c r="X836" s="684"/>
      <c r="Y836" s="738"/>
      <c r="Z836" s="221"/>
      <c r="AA836" s="221"/>
      <c r="AB836" s="862"/>
      <c r="AC836" s="222"/>
      <c r="AD836" s="1288"/>
      <c r="AE836" s="1300"/>
      <c r="AF836" s="1290"/>
      <c r="AG836" s="1291"/>
      <c r="AH836" s="232"/>
      <c r="AI836" s="224"/>
      <c r="AJ836" s="368"/>
      <c r="AK836" s="225"/>
      <c r="AL836" s="226">
        <v>0</v>
      </c>
      <c r="AM836" s="1326">
        <v>0</v>
      </c>
      <c r="AN836" s="1376">
        <f t="shared" si="47"/>
        <v>0</v>
      </c>
      <c r="AO836" s="733"/>
      <c r="AP836" s="586"/>
      <c r="AQ836" s="1249"/>
      <c r="AR836" s="1427"/>
      <c r="AS836" s="1428"/>
      <c r="AT836" s="1429"/>
      <c r="AU836" s="227"/>
      <c r="AV836" s="1430"/>
      <c r="AW836" s="1431"/>
      <c r="AX836" s="1432"/>
      <c r="AY836" s="235"/>
      <c r="AZ836" s="236"/>
      <c r="BA836" s="230"/>
      <c r="BB836" s="231"/>
      <c r="BC836" s="659"/>
      <c r="BD836" s="230"/>
      <c r="BE836" s="231"/>
      <c r="BF836" s="573"/>
      <c r="BG836" s="651"/>
      <c r="BH836" s="573"/>
      <c r="BI836" s="651"/>
      <c r="BJ836" s="573"/>
      <c r="BK836" s="651"/>
      <c r="BL836" s="573"/>
      <c r="BM836" s="651"/>
      <c r="BN836" s="638"/>
      <c r="BO836" s="670"/>
      <c r="BP836" s="675"/>
      <c r="BQ836" s="675"/>
      <c r="BR836" s="675"/>
      <c r="BS836" s="675"/>
      <c r="BT836" s="675"/>
      <c r="BU836" s="676"/>
      <c r="BV836" s="1377">
        <f t="shared" si="48"/>
        <v>0</v>
      </c>
    </row>
    <row r="837" spans="3:74" s="1092" customFormat="1" ht="36" customHeight="1">
      <c r="C837" s="1091"/>
      <c r="D837" s="233"/>
      <c r="E837" s="216"/>
      <c r="F837" s="1331"/>
      <c r="G837" s="217"/>
      <c r="H837" s="218"/>
      <c r="I837" s="736"/>
      <c r="J837" s="737"/>
      <c r="K837" s="1297"/>
      <c r="L837" s="1273"/>
      <c r="M837" s="1276"/>
      <c r="N837" s="832"/>
      <c r="O837" s="871"/>
      <c r="P837" s="872"/>
      <c r="Q837" s="219"/>
      <c r="R837" s="220"/>
      <c r="S837" s="660"/>
      <c r="T837" s="226">
        <v>0</v>
      </c>
      <c r="U837" s="1305">
        <v>0</v>
      </c>
      <c r="V837" s="1375">
        <f t="shared" si="46"/>
        <v>0</v>
      </c>
      <c r="W837" s="220"/>
      <c r="X837" s="684"/>
      <c r="Y837" s="738"/>
      <c r="Z837" s="221"/>
      <c r="AA837" s="221"/>
      <c r="AB837" s="862"/>
      <c r="AC837" s="222"/>
      <c r="AD837" s="1288"/>
      <c r="AE837" s="1300"/>
      <c r="AF837" s="1290"/>
      <c r="AG837" s="1291"/>
      <c r="AH837" s="232"/>
      <c r="AI837" s="224"/>
      <c r="AJ837" s="368"/>
      <c r="AK837" s="225"/>
      <c r="AL837" s="226">
        <v>0</v>
      </c>
      <c r="AM837" s="1326">
        <v>0</v>
      </c>
      <c r="AN837" s="1376">
        <f t="shared" si="47"/>
        <v>0</v>
      </c>
      <c r="AO837" s="733"/>
      <c r="AP837" s="586"/>
      <c r="AQ837" s="1249"/>
      <c r="AR837" s="1427"/>
      <c r="AS837" s="1428"/>
      <c r="AT837" s="1429"/>
      <c r="AU837" s="227"/>
      <c r="AV837" s="1430"/>
      <c r="AW837" s="1431"/>
      <c r="AX837" s="1432"/>
      <c r="AY837" s="235"/>
      <c r="AZ837" s="236"/>
      <c r="BA837" s="230"/>
      <c r="BB837" s="231"/>
      <c r="BC837" s="659"/>
      <c r="BD837" s="230"/>
      <c r="BE837" s="231"/>
      <c r="BF837" s="573"/>
      <c r="BG837" s="651"/>
      <c r="BH837" s="573"/>
      <c r="BI837" s="651"/>
      <c r="BJ837" s="573"/>
      <c r="BK837" s="651"/>
      <c r="BL837" s="573"/>
      <c r="BM837" s="651"/>
      <c r="BN837" s="638"/>
      <c r="BO837" s="670"/>
      <c r="BP837" s="675"/>
      <c r="BQ837" s="675"/>
      <c r="BR837" s="675"/>
      <c r="BS837" s="675"/>
      <c r="BT837" s="675"/>
      <c r="BU837" s="676"/>
      <c r="BV837" s="1377">
        <f t="shared" si="48"/>
        <v>0</v>
      </c>
    </row>
    <row r="838" spans="3:74" s="1092" customFormat="1" ht="36" customHeight="1">
      <c r="C838" s="1091"/>
      <c r="D838" s="233"/>
      <c r="E838" s="216"/>
      <c r="F838" s="1331"/>
      <c r="G838" s="217"/>
      <c r="H838" s="218"/>
      <c r="I838" s="736"/>
      <c r="J838" s="737"/>
      <c r="K838" s="1297"/>
      <c r="L838" s="1273"/>
      <c r="M838" s="1276"/>
      <c r="N838" s="832"/>
      <c r="O838" s="871"/>
      <c r="P838" s="872"/>
      <c r="Q838" s="219"/>
      <c r="R838" s="220"/>
      <c r="S838" s="660"/>
      <c r="T838" s="226">
        <v>0</v>
      </c>
      <c r="U838" s="1305">
        <v>0</v>
      </c>
      <c r="V838" s="1375">
        <f t="shared" si="46"/>
        <v>0</v>
      </c>
      <c r="W838" s="220"/>
      <c r="X838" s="684"/>
      <c r="Y838" s="738"/>
      <c r="Z838" s="221"/>
      <c r="AA838" s="221"/>
      <c r="AB838" s="862"/>
      <c r="AC838" s="222"/>
      <c r="AD838" s="1288"/>
      <c r="AE838" s="1300"/>
      <c r="AF838" s="1290"/>
      <c r="AG838" s="1291"/>
      <c r="AH838" s="232"/>
      <c r="AI838" s="224"/>
      <c r="AJ838" s="368"/>
      <c r="AK838" s="225"/>
      <c r="AL838" s="226">
        <v>0</v>
      </c>
      <c r="AM838" s="1326">
        <v>0</v>
      </c>
      <c r="AN838" s="1376">
        <f t="shared" si="47"/>
        <v>0</v>
      </c>
      <c r="AO838" s="733"/>
      <c r="AP838" s="586"/>
      <c r="AQ838" s="1249"/>
      <c r="AR838" s="1427"/>
      <c r="AS838" s="1428"/>
      <c r="AT838" s="1429"/>
      <c r="AU838" s="227"/>
      <c r="AV838" s="1430"/>
      <c r="AW838" s="1431"/>
      <c r="AX838" s="1432"/>
      <c r="AY838" s="235"/>
      <c r="AZ838" s="236"/>
      <c r="BA838" s="230"/>
      <c r="BB838" s="231"/>
      <c r="BC838" s="659"/>
      <c r="BD838" s="230"/>
      <c r="BE838" s="231"/>
      <c r="BF838" s="573"/>
      <c r="BG838" s="651"/>
      <c r="BH838" s="573"/>
      <c r="BI838" s="651"/>
      <c r="BJ838" s="573"/>
      <c r="BK838" s="651"/>
      <c r="BL838" s="573"/>
      <c r="BM838" s="651"/>
      <c r="BN838" s="638"/>
      <c r="BO838" s="670"/>
      <c r="BP838" s="675"/>
      <c r="BQ838" s="675"/>
      <c r="BR838" s="675"/>
      <c r="BS838" s="675"/>
      <c r="BT838" s="675"/>
      <c r="BU838" s="676"/>
      <c r="BV838" s="1377">
        <f t="shared" si="48"/>
        <v>0</v>
      </c>
    </row>
    <row r="839" spans="3:74" s="1092" customFormat="1" ht="36" customHeight="1">
      <c r="C839" s="1091"/>
      <c r="D839" s="233"/>
      <c r="E839" s="216"/>
      <c r="F839" s="1331"/>
      <c r="G839" s="217"/>
      <c r="H839" s="218"/>
      <c r="I839" s="736"/>
      <c r="J839" s="737"/>
      <c r="K839" s="1297"/>
      <c r="L839" s="1273"/>
      <c r="M839" s="1276"/>
      <c r="N839" s="832"/>
      <c r="O839" s="871"/>
      <c r="P839" s="872"/>
      <c r="Q839" s="219"/>
      <c r="R839" s="220"/>
      <c r="S839" s="660"/>
      <c r="T839" s="226">
        <v>0</v>
      </c>
      <c r="U839" s="1305">
        <v>0</v>
      </c>
      <c r="V839" s="1375">
        <f t="shared" si="46"/>
        <v>0</v>
      </c>
      <c r="W839" s="220"/>
      <c r="X839" s="684"/>
      <c r="Y839" s="738"/>
      <c r="Z839" s="221"/>
      <c r="AA839" s="221"/>
      <c r="AB839" s="862"/>
      <c r="AC839" s="222"/>
      <c r="AD839" s="1288"/>
      <c r="AE839" s="1300"/>
      <c r="AF839" s="1290"/>
      <c r="AG839" s="1291"/>
      <c r="AH839" s="232"/>
      <c r="AI839" s="224"/>
      <c r="AJ839" s="368"/>
      <c r="AK839" s="225"/>
      <c r="AL839" s="226">
        <v>0</v>
      </c>
      <c r="AM839" s="1326">
        <v>0</v>
      </c>
      <c r="AN839" s="1376">
        <f t="shared" si="47"/>
        <v>0</v>
      </c>
      <c r="AO839" s="733"/>
      <c r="AP839" s="586"/>
      <c r="AQ839" s="1249"/>
      <c r="AR839" s="1427"/>
      <c r="AS839" s="1428"/>
      <c r="AT839" s="1429"/>
      <c r="AU839" s="227"/>
      <c r="AV839" s="1430"/>
      <c r="AW839" s="1431"/>
      <c r="AX839" s="1432"/>
      <c r="AY839" s="235"/>
      <c r="AZ839" s="236"/>
      <c r="BA839" s="230"/>
      <c r="BB839" s="231"/>
      <c r="BC839" s="659"/>
      <c r="BD839" s="230"/>
      <c r="BE839" s="231"/>
      <c r="BF839" s="573"/>
      <c r="BG839" s="651"/>
      <c r="BH839" s="573"/>
      <c r="BI839" s="651"/>
      <c r="BJ839" s="573"/>
      <c r="BK839" s="651"/>
      <c r="BL839" s="573"/>
      <c r="BM839" s="651"/>
      <c r="BN839" s="638"/>
      <c r="BO839" s="670"/>
      <c r="BP839" s="675"/>
      <c r="BQ839" s="675"/>
      <c r="BR839" s="675"/>
      <c r="BS839" s="675"/>
      <c r="BT839" s="675"/>
      <c r="BU839" s="676"/>
      <c r="BV839" s="1377">
        <f t="shared" si="48"/>
        <v>0</v>
      </c>
    </row>
    <row r="840" spans="3:74" s="1092" customFormat="1" ht="36" customHeight="1">
      <c r="C840" s="1091"/>
      <c r="D840" s="233"/>
      <c r="E840" s="216"/>
      <c r="F840" s="1331"/>
      <c r="G840" s="217"/>
      <c r="H840" s="218"/>
      <c r="I840" s="736"/>
      <c r="J840" s="737"/>
      <c r="K840" s="1297"/>
      <c r="L840" s="1273"/>
      <c r="M840" s="1276"/>
      <c r="N840" s="832"/>
      <c r="O840" s="871"/>
      <c r="P840" s="872"/>
      <c r="Q840" s="219"/>
      <c r="R840" s="220"/>
      <c r="S840" s="660"/>
      <c r="T840" s="226">
        <v>0</v>
      </c>
      <c r="U840" s="1305">
        <v>0</v>
      </c>
      <c r="V840" s="1375">
        <f t="shared" si="46"/>
        <v>0</v>
      </c>
      <c r="W840" s="220"/>
      <c r="X840" s="684"/>
      <c r="Y840" s="738"/>
      <c r="Z840" s="221"/>
      <c r="AA840" s="221"/>
      <c r="AB840" s="862"/>
      <c r="AC840" s="222"/>
      <c r="AD840" s="1288"/>
      <c r="AE840" s="1300"/>
      <c r="AF840" s="1290"/>
      <c r="AG840" s="1291"/>
      <c r="AH840" s="232"/>
      <c r="AI840" s="224"/>
      <c r="AJ840" s="368"/>
      <c r="AK840" s="225"/>
      <c r="AL840" s="226">
        <v>0</v>
      </c>
      <c r="AM840" s="1326">
        <v>0</v>
      </c>
      <c r="AN840" s="1376">
        <f t="shared" si="47"/>
        <v>0</v>
      </c>
      <c r="AO840" s="733"/>
      <c r="AP840" s="586"/>
      <c r="AQ840" s="1249"/>
      <c r="AR840" s="1427"/>
      <c r="AS840" s="1428"/>
      <c r="AT840" s="1429"/>
      <c r="AU840" s="227"/>
      <c r="AV840" s="1430"/>
      <c r="AW840" s="1431"/>
      <c r="AX840" s="1432"/>
      <c r="AY840" s="235"/>
      <c r="AZ840" s="236"/>
      <c r="BA840" s="230"/>
      <c r="BB840" s="231"/>
      <c r="BC840" s="659"/>
      <c r="BD840" s="230"/>
      <c r="BE840" s="231"/>
      <c r="BF840" s="573"/>
      <c r="BG840" s="651"/>
      <c r="BH840" s="573"/>
      <c r="BI840" s="651"/>
      <c r="BJ840" s="573"/>
      <c r="BK840" s="651"/>
      <c r="BL840" s="573"/>
      <c r="BM840" s="651"/>
      <c r="BN840" s="638"/>
      <c r="BO840" s="670"/>
      <c r="BP840" s="675"/>
      <c r="BQ840" s="675"/>
      <c r="BR840" s="675"/>
      <c r="BS840" s="675"/>
      <c r="BT840" s="675"/>
      <c r="BU840" s="676"/>
      <c r="BV840" s="1377">
        <f t="shared" si="48"/>
        <v>0</v>
      </c>
    </row>
    <row r="841" spans="3:74" s="1092" customFormat="1" ht="36" customHeight="1">
      <c r="C841" s="1091"/>
      <c r="D841" s="233"/>
      <c r="E841" s="216"/>
      <c r="F841" s="1331"/>
      <c r="G841" s="217"/>
      <c r="H841" s="218"/>
      <c r="I841" s="736"/>
      <c r="J841" s="737"/>
      <c r="K841" s="1297"/>
      <c r="L841" s="1273"/>
      <c r="M841" s="1276"/>
      <c r="N841" s="832"/>
      <c r="O841" s="871"/>
      <c r="P841" s="872"/>
      <c r="Q841" s="219"/>
      <c r="R841" s="220"/>
      <c r="S841" s="660"/>
      <c r="T841" s="226">
        <v>0</v>
      </c>
      <c r="U841" s="1305">
        <v>0</v>
      </c>
      <c r="V841" s="1375">
        <f t="shared" si="46"/>
        <v>0</v>
      </c>
      <c r="W841" s="220"/>
      <c r="X841" s="684"/>
      <c r="Y841" s="738"/>
      <c r="Z841" s="221"/>
      <c r="AA841" s="221"/>
      <c r="AB841" s="862"/>
      <c r="AC841" s="222"/>
      <c r="AD841" s="1288"/>
      <c r="AE841" s="1300"/>
      <c r="AF841" s="1290"/>
      <c r="AG841" s="1291"/>
      <c r="AH841" s="232"/>
      <c r="AI841" s="224"/>
      <c r="AJ841" s="368"/>
      <c r="AK841" s="225"/>
      <c r="AL841" s="226">
        <v>0</v>
      </c>
      <c r="AM841" s="1326">
        <v>0</v>
      </c>
      <c r="AN841" s="1376">
        <f t="shared" si="47"/>
        <v>0</v>
      </c>
      <c r="AO841" s="733"/>
      <c r="AP841" s="586"/>
      <c r="AQ841" s="1249"/>
      <c r="AR841" s="1427"/>
      <c r="AS841" s="1428"/>
      <c r="AT841" s="1429"/>
      <c r="AU841" s="227"/>
      <c r="AV841" s="1430"/>
      <c r="AW841" s="1431"/>
      <c r="AX841" s="1432"/>
      <c r="AY841" s="235"/>
      <c r="AZ841" s="236"/>
      <c r="BA841" s="230"/>
      <c r="BB841" s="231"/>
      <c r="BC841" s="659"/>
      <c r="BD841" s="230"/>
      <c r="BE841" s="231"/>
      <c r="BF841" s="573"/>
      <c r="BG841" s="651"/>
      <c r="BH841" s="573"/>
      <c r="BI841" s="651"/>
      <c r="BJ841" s="573"/>
      <c r="BK841" s="651"/>
      <c r="BL841" s="573"/>
      <c r="BM841" s="651"/>
      <c r="BN841" s="638"/>
      <c r="BO841" s="670"/>
      <c r="BP841" s="675"/>
      <c r="BQ841" s="675"/>
      <c r="BR841" s="675"/>
      <c r="BS841" s="675"/>
      <c r="BT841" s="675"/>
      <c r="BU841" s="676"/>
      <c r="BV841" s="1377">
        <f t="shared" si="48"/>
        <v>0</v>
      </c>
    </row>
    <row r="842" spans="3:74" s="1092" customFormat="1" ht="36" customHeight="1">
      <c r="C842" s="1091"/>
      <c r="D842" s="233"/>
      <c r="E842" s="216"/>
      <c r="F842" s="1331"/>
      <c r="G842" s="217"/>
      <c r="H842" s="218"/>
      <c r="I842" s="736"/>
      <c r="J842" s="737"/>
      <c r="K842" s="1297"/>
      <c r="L842" s="1273"/>
      <c r="M842" s="1276"/>
      <c r="N842" s="832"/>
      <c r="O842" s="871"/>
      <c r="P842" s="872"/>
      <c r="Q842" s="219"/>
      <c r="R842" s="220"/>
      <c r="S842" s="660"/>
      <c r="T842" s="226">
        <v>0</v>
      </c>
      <c r="U842" s="1305">
        <v>0</v>
      </c>
      <c r="V842" s="1375">
        <f t="shared" si="46"/>
        <v>0</v>
      </c>
      <c r="W842" s="220"/>
      <c r="X842" s="684"/>
      <c r="Y842" s="738"/>
      <c r="Z842" s="221"/>
      <c r="AA842" s="221"/>
      <c r="AB842" s="862"/>
      <c r="AC842" s="222"/>
      <c r="AD842" s="1288"/>
      <c r="AE842" s="1300"/>
      <c r="AF842" s="1290"/>
      <c r="AG842" s="1291"/>
      <c r="AH842" s="232"/>
      <c r="AI842" s="224"/>
      <c r="AJ842" s="368"/>
      <c r="AK842" s="225"/>
      <c r="AL842" s="226">
        <v>0</v>
      </c>
      <c r="AM842" s="1326">
        <v>0</v>
      </c>
      <c r="AN842" s="1376">
        <f t="shared" si="47"/>
        <v>0</v>
      </c>
      <c r="AO842" s="733"/>
      <c r="AP842" s="586"/>
      <c r="AQ842" s="1249"/>
      <c r="AR842" s="1427"/>
      <c r="AS842" s="1428"/>
      <c r="AT842" s="1429"/>
      <c r="AU842" s="227"/>
      <c r="AV842" s="1430"/>
      <c r="AW842" s="1431"/>
      <c r="AX842" s="1432"/>
      <c r="AY842" s="235"/>
      <c r="AZ842" s="236"/>
      <c r="BA842" s="230"/>
      <c r="BB842" s="231"/>
      <c r="BC842" s="659"/>
      <c r="BD842" s="230"/>
      <c r="BE842" s="231"/>
      <c r="BF842" s="573"/>
      <c r="BG842" s="651"/>
      <c r="BH842" s="573"/>
      <c r="BI842" s="651"/>
      <c r="BJ842" s="573"/>
      <c r="BK842" s="651"/>
      <c r="BL842" s="573"/>
      <c r="BM842" s="651"/>
      <c r="BN842" s="638"/>
      <c r="BO842" s="670"/>
      <c r="BP842" s="675"/>
      <c r="BQ842" s="675"/>
      <c r="BR842" s="675"/>
      <c r="BS842" s="675"/>
      <c r="BT842" s="675"/>
      <c r="BU842" s="676"/>
      <c r="BV842" s="1377">
        <f t="shared" si="48"/>
        <v>0</v>
      </c>
    </row>
    <row r="843" spans="3:74" s="1092" customFormat="1" ht="36" customHeight="1">
      <c r="C843" s="1091"/>
      <c r="D843" s="233"/>
      <c r="E843" s="216"/>
      <c r="F843" s="1331"/>
      <c r="G843" s="217"/>
      <c r="H843" s="218"/>
      <c r="I843" s="736"/>
      <c r="J843" s="737"/>
      <c r="K843" s="1297"/>
      <c r="L843" s="1273"/>
      <c r="M843" s="1276"/>
      <c r="N843" s="832"/>
      <c r="O843" s="871"/>
      <c r="P843" s="872"/>
      <c r="Q843" s="219"/>
      <c r="R843" s="220"/>
      <c r="S843" s="660"/>
      <c r="T843" s="226">
        <v>0</v>
      </c>
      <c r="U843" s="1305">
        <v>0</v>
      </c>
      <c r="V843" s="1375">
        <f t="shared" si="46"/>
        <v>0</v>
      </c>
      <c r="W843" s="220"/>
      <c r="X843" s="684"/>
      <c r="Y843" s="738"/>
      <c r="Z843" s="221"/>
      <c r="AA843" s="221"/>
      <c r="AB843" s="862"/>
      <c r="AC843" s="222"/>
      <c r="AD843" s="1288"/>
      <c r="AE843" s="1300"/>
      <c r="AF843" s="1290"/>
      <c r="AG843" s="1291"/>
      <c r="AH843" s="232"/>
      <c r="AI843" s="224"/>
      <c r="AJ843" s="368"/>
      <c r="AK843" s="225"/>
      <c r="AL843" s="226">
        <v>0</v>
      </c>
      <c r="AM843" s="1326">
        <v>0</v>
      </c>
      <c r="AN843" s="1376">
        <f t="shared" si="47"/>
        <v>0</v>
      </c>
      <c r="AO843" s="733"/>
      <c r="AP843" s="586"/>
      <c r="AQ843" s="1249"/>
      <c r="AR843" s="1427"/>
      <c r="AS843" s="1428"/>
      <c r="AT843" s="1429"/>
      <c r="AU843" s="227"/>
      <c r="AV843" s="1430"/>
      <c r="AW843" s="1431"/>
      <c r="AX843" s="1432"/>
      <c r="AY843" s="235"/>
      <c r="AZ843" s="236"/>
      <c r="BA843" s="230"/>
      <c r="BB843" s="231"/>
      <c r="BC843" s="659"/>
      <c r="BD843" s="230"/>
      <c r="BE843" s="231"/>
      <c r="BF843" s="573"/>
      <c r="BG843" s="651"/>
      <c r="BH843" s="573"/>
      <c r="BI843" s="651"/>
      <c r="BJ843" s="573"/>
      <c r="BK843" s="651"/>
      <c r="BL843" s="573"/>
      <c r="BM843" s="651"/>
      <c r="BN843" s="638"/>
      <c r="BO843" s="670"/>
      <c r="BP843" s="675"/>
      <c r="BQ843" s="675"/>
      <c r="BR843" s="675"/>
      <c r="BS843" s="675"/>
      <c r="BT843" s="675"/>
      <c r="BU843" s="676"/>
      <c r="BV843" s="1377">
        <f t="shared" si="48"/>
        <v>0</v>
      </c>
    </row>
    <row r="844" spans="3:74" s="1092" customFormat="1" ht="36" customHeight="1">
      <c r="C844" s="1091"/>
      <c r="D844" s="233"/>
      <c r="E844" s="216"/>
      <c r="F844" s="1331"/>
      <c r="G844" s="217"/>
      <c r="H844" s="218"/>
      <c r="I844" s="736"/>
      <c r="J844" s="737"/>
      <c r="K844" s="1297"/>
      <c r="L844" s="1273"/>
      <c r="M844" s="1276"/>
      <c r="N844" s="832"/>
      <c r="O844" s="871"/>
      <c r="P844" s="872"/>
      <c r="Q844" s="219"/>
      <c r="R844" s="220"/>
      <c r="S844" s="660"/>
      <c r="T844" s="226">
        <v>0</v>
      </c>
      <c r="U844" s="1305">
        <v>0</v>
      </c>
      <c r="V844" s="1375">
        <f t="shared" si="46"/>
        <v>0</v>
      </c>
      <c r="W844" s="220"/>
      <c r="X844" s="684"/>
      <c r="Y844" s="738"/>
      <c r="Z844" s="221"/>
      <c r="AA844" s="221"/>
      <c r="AB844" s="862"/>
      <c r="AC844" s="222"/>
      <c r="AD844" s="1288"/>
      <c r="AE844" s="1300"/>
      <c r="AF844" s="1290"/>
      <c r="AG844" s="1291"/>
      <c r="AH844" s="232"/>
      <c r="AI844" s="224"/>
      <c r="AJ844" s="368"/>
      <c r="AK844" s="225"/>
      <c r="AL844" s="226">
        <v>0</v>
      </c>
      <c r="AM844" s="1326">
        <v>0</v>
      </c>
      <c r="AN844" s="1376">
        <f t="shared" si="47"/>
        <v>0</v>
      </c>
      <c r="AO844" s="733"/>
      <c r="AP844" s="586"/>
      <c r="AQ844" s="1249"/>
      <c r="AR844" s="1427"/>
      <c r="AS844" s="1428"/>
      <c r="AT844" s="1429"/>
      <c r="AU844" s="227"/>
      <c r="AV844" s="1430"/>
      <c r="AW844" s="1431"/>
      <c r="AX844" s="1432"/>
      <c r="AY844" s="235"/>
      <c r="AZ844" s="236"/>
      <c r="BA844" s="230"/>
      <c r="BB844" s="231"/>
      <c r="BC844" s="659"/>
      <c r="BD844" s="230"/>
      <c r="BE844" s="231"/>
      <c r="BF844" s="573"/>
      <c r="BG844" s="651"/>
      <c r="BH844" s="573"/>
      <c r="BI844" s="651"/>
      <c r="BJ844" s="573"/>
      <c r="BK844" s="651"/>
      <c r="BL844" s="573"/>
      <c r="BM844" s="651"/>
      <c r="BN844" s="638"/>
      <c r="BO844" s="670"/>
      <c r="BP844" s="675"/>
      <c r="BQ844" s="675"/>
      <c r="BR844" s="675"/>
      <c r="BS844" s="675"/>
      <c r="BT844" s="675"/>
      <c r="BU844" s="676"/>
      <c r="BV844" s="1377">
        <f t="shared" si="48"/>
        <v>0</v>
      </c>
    </row>
    <row r="845" spans="3:74" s="1092" customFormat="1" ht="36" customHeight="1">
      <c r="C845" s="1091"/>
      <c r="D845" s="233"/>
      <c r="E845" s="216"/>
      <c r="F845" s="1331"/>
      <c r="G845" s="217"/>
      <c r="H845" s="218"/>
      <c r="I845" s="736"/>
      <c r="J845" s="737"/>
      <c r="K845" s="1297"/>
      <c r="L845" s="1273"/>
      <c r="M845" s="1276"/>
      <c r="N845" s="832"/>
      <c r="O845" s="871"/>
      <c r="P845" s="872"/>
      <c r="Q845" s="219"/>
      <c r="R845" s="220"/>
      <c r="S845" s="660"/>
      <c r="T845" s="226">
        <v>0</v>
      </c>
      <c r="U845" s="1305">
        <v>0</v>
      </c>
      <c r="V845" s="1375">
        <f t="shared" si="46"/>
        <v>0</v>
      </c>
      <c r="W845" s="220"/>
      <c r="X845" s="684"/>
      <c r="Y845" s="738"/>
      <c r="Z845" s="221"/>
      <c r="AA845" s="221"/>
      <c r="AB845" s="862"/>
      <c r="AC845" s="222"/>
      <c r="AD845" s="1288"/>
      <c r="AE845" s="1300"/>
      <c r="AF845" s="1290"/>
      <c r="AG845" s="1291"/>
      <c r="AH845" s="232"/>
      <c r="AI845" s="224"/>
      <c r="AJ845" s="368"/>
      <c r="AK845" s="225"/>
      <c r="AL845" s="226">
        <v>0</v>
      </c>
      <c r="AM845" s="1326">
        <v>0</v>
      </c>
      <c r="AN845" s="1376">
        <f t="shared" si="47"/>
        <v>0</v>
      </c>
      <c r="AO845" s="733"/>
      <c r="AP845" s="586"/>
      <c r="AQ845" s="1249"/>
      <c r="AR845" s="1427"/>
      <c r="AS845" s="1428"/>
      <c r="AT845" s="1429"/>
      <c r="AU845" s="227"/>
      <c r="AV845" s="1430"/>
      <c r="AW845" s="1431"/>
      <c r="AX845" s="1432"/>
      <c r="AY845" s="235"/>
      <c r="AZ845" s="236"/>
      <c r="BA845" s="230"/>
      <c r="BB845" s="231"/>
      <c r="BC845" s="659"/>
      <c r="BD845" s="230"/>
      <c r="BE845" s="231"/>
      <c r="BF845" s="573"/>
      <c r="BG845" s="651"/>
      <c r="BH845" s="573"/>
      <c r="BI845" s="651"/>
      <c r="BJ845" s="573"/>
      <c r="BK845" s="651"/>
      <c r="BL845" s="573"/>
      <c r="BM845" s="651"/>
      <c r="BN845" s="638"/>
      <c r="BO845" s="670"/>
      <c r="BP845" s="675"/>
      <c r="BQ845" s="675"/>
      <c r="BR845" s="675"/>
      <c r="BS845" s="675"/>
      <c r="BT845" s="675"/>
      <c r="BU845" s="676"/>
      <c r="BV845" s="1377">
        <f t="shared" si="48"/>
        <v>0</v>
      </c>
    </row>
    <row r="846" spans="3:74" s="1092" customFormat="1" ht="36" customHeight="1">
      <c r="C846" s="1091"/>
      <c r="D846" s="233"/>
      <c r="E846" s="216"/>
      <c r="F846" s="1331"/>
      <c r="G846" s="217"/>
      <c r="H846" s="218"/>
      <c r="I846" s="736"/>
      <c r="J846" s="737"/>
      <c r="K846" s="1297"/>
      <c r="L846" s="1273"/>
      <c r="M846" s="1276"/>
      <c r="N846" s="832"/>
      <c r="O846" s="871"/>
      <c r="P846" s="872"/>
      <c r="Q846" s="219"/>
      <c r="R846" s="220"/>
      <c r="S846" s="660"/>
      <c r="T846" s="226">
        <v>0</v>
      </c>
      <c r="U846" s="1305">
        <v>0</v>
      </c>
      <c r="V846" s="1375">
        <f t="shared" si="46"/>
        <v>0</v>
      </c>
      <c r="W846" s="220"/>
      <c r="X846" s="684"/>
      <c r="Y846" s="738"/>
      <c r="Z846" s="221"/>
      <c r="AA846" s="221"/>
      <c r="AB846" s="862"/>
      <c r="AC846" s="222"/>
      <c r="AD846" s="1288"/>
      <c r="AE846" s="1300"/>
      <c r="AF846" s="1290"/>
      <c r="AG846" s="1291"/>
      <c r="AH846" s="232"/>
      <c r="AI846" s="224"/>
      <c r="AJ846" s="368"/>
      <c r="AK846" s="225"/>
      <c r="AL846" s="226">
        <v>0</v>
      </c>
      <c r="AM846" s="1326">
        <v>0</v>
      </c>
      <c r="AN846" s="1376">
        <f t="shared" si="47"/>
        <v>0</v>
      </c>
      <c r="AO846" s="733"/>
      <c r="AP846" s="586"/>
      <c r="AQ846" s="1249"/>
      <c r="AR846" s="1427"/>
      <c r="AS846" s="1428"/>
      <c r="AT846" s="1429"/>
      <c r="AU846" s="227"/>
      <c r="AV846" s="1430"/>
      <c r="AW846" s="1431"/>
      <c r="AX846" s="1432"/>
      <c r="AY846" s="235"/>
      <c r="AZ846" s="236"/>
      <c r="BA846" s="230"/>
      <c r="BB846" s="231"/>
      <c r="BC846" s="659"/>
      <c r="BD846" s="230"/>
      <c r="BE846" s="231"/>
      <c r="BF846" s="573"/>
      <c r="BG846" s="651"/>
      <c r="BH846" s="573"/>
      <c r="BI846" s="651"/>
      <c r="BJ846" s="573"/>
      <c r="BK846" s="651"/>
      <c r="BL846" s="573"/>
      <c r="BM846" s="651"/>
      <c r="BN846" s="638"/>
      <c r="BO846" s="670"/>
      <c r="BP846" s="675"/>
      <c r="BQ846" s="675"/>
      <c r="BR846" s="675"/>
      <c r="BS846" s="675"/>
      <c r="BT846" s="675"/>
      <c r="BU846" s="676"/>
      <c r="BV846" s="1377">
        <f t="shared" si="48"/>
        <v>0</v>
      </c>
    </row>
    <row r="847" spans="3:74" s="1092" customFormat="1" ht="36" customHeight="1">
      <c r="C847" s="1091"/>
      <c r="D847" s="233"/>
      <c r="E847" s="216"/>
      <c r="F847" s="1331"/>
      <c r="G847" s="217"/>
      <c r="H847" s="218"/>
      <c r="I847" s="736"/>
      <c r="J847" s="737"/>
      <c r="K847" s="1297"/>
      <c r="L847" s="1273"/>
      <c r="M847" s="1276"/>
      <c r="N847" s="832"/>
      <c r="O847" s="871"/>
      <c r="P847" s="872"/>
      <c r="Q847" s="219"/>
      <c r="R847" s="220"/>
      <c r="S847" s="660"/>
      <c r="T847" s="226">
        <v>0</v>
      </c>
      <c r="U847" s="1305">
        <v>0</v>
      </c>
      <c r="V847" s="1375">
        <f t="shared" si="46"/>
        <v>0</v>
      </c>
      <c r="W847" s="220"/>
      <c r="X847" s="684"/>
      <c r="Y847" s="738"/>
      <c r="Z847" s="221"/>
      <c r="AA847" s="221"/>
      <c r="AB847" s="862"/>
      <c r="AC847" s="222"/>
      <c r="AD847" s="1288"/>
      <c r="AE847" s="1300"/>
      <c r="AF847" s="1290"/>
      <c r="AG847" s="1291"/>
      <c r="AH847" s="232"/>
      <c r="AI847" s="224"/>
      <c r="AJ847" s="368"/>
      <c r="AK847" s="225"/>
      <c r="AL847" s="226">
        <v>0</v>
      </c>
      <c r="AM847" s="1326">
        <v>0</v>
      </c>
      <c r="AN847" s="1376">
        <f t="shared" si="47"/>
        <v>0</v>
      </c>
      <c r="AO847" s="733"/>
      <c r="AP847" s="586"/>
      <c r="AQ847" s="1249"/>
      <c r="AR847" s="1427"/>
      <c r="AS847" s="1428"/>
      <c r="AT847" s="1429"/>
      <c r="AU847" s="227"/>
      <c r="AV847" s="1430"/>
      <c r="AW847" s="1431"/>
      <c r="AX847" s="1432"/>
      <c r="AY847" s="235"/>
      <c r="AZ847" s="236"/>
      <c r="BA847" s="230"/>
      <c r="BB847" s="231"/>
      <c r="BC847" s="659"/>
      <c r="BD847" s="230"/>
      <c r="BE847" s="231"/>
      <c r="BF847" s="573"/>
      <c r="BG847" s="651"/>
      <c r="BH847" s="573"/>
      <c r="BI847" s="651"/>
      <c r="BJ847" s="573"/>
      <c r="BK847" s="651"/>
      <c r="BL847" s="573"/>
      <c r="BM847" s="651"/>
      <c r="BN847" s="638"/>
      <c r="BO847" s="670"/>
      <c r="BP847" s="675"/>
      <c r="BQ847" s="675"/>
      <c r="BR847" s="675"/>
      <c r="BS847" s="675"/>
      <c r="BT847" s="675"/>
      <c r="BU847" s="676"/>
      <c r="BV847" s="1377">
        <f t="shared" si="48"/>
        <v>0</v>
      </c>
    </row>
    <row r="848" spans="3:74" s="1092" customFormat="1" ht="36" customHeight="1">
      <c r="C848" s="1091"/>
      <c r="D848" s="233"/>
      <c r="E848" s="216"/>
      <c r="F848" s="1331"/>
      <c r="G848" s="217"/>
      <c r="H848" s="218"/>
      <c r="I848" s="736"/>
      <c r="J848" s="737"/>
      <c r="K848" s="1297"/>
      <c r="L848" s="1273"/>
      <c r="M848" s="1276"/>
      <c r="N848" s="832"/>
      <c r="O848" s="871"/>
      <c r="P848" s="872"/>
      <c r="Q848" s="219"/>
      <c r="R848" s="220"/>
      <c r="S848" s="660"/>
      <c r="T848" s="226">
        <v>0</v>
      </c>
      <c r="U848" s="1305">
        <v>0</v>
      </c>
      <c r="V848" s="1375">
        <f t="shared" si="46"/>
        <v>0</v>
      </c>
      <c r="W848" s="220"/>
      <c r="X848" s="684"/>
      <c r="Y848" s="738"/>
      <c r="Z848" s="221"/>
      <c r="AA848" s="221"/>
      <c r="AB848" s="862"/>
      <c r="AC848" s="222"/>
      <c r="AD848" s="1288"/>
      <c r="AE848" s="1300"/>
      <c r="AF848" s="1290"/>
      <c r="AG848" s="1291"/>
      <c r="AH848" s="232"/>
      <c r="AI848" s="224"/>
      <c r="AJ848" s="368"/>
      <c r="AK848" s="225"/>
      <c r="AL848" s="226">
        <v>0</v>
      </c>
      <c r="AM848" s="1326">
        <v>0</v>
      </c>
      <c r="AN848" s="1376">
        <f t="shared" si="47"/>
        <v>0</v>
      </c>
      <c r="AO848" s="733"/>
      <c r="AP848" s="586"/>
      <c r="AQ848" s="1249"/>
      <c r="AR848" s="1427"/>
      <c r="AS848" s="1428"/>
      <c r="AT848" s="1429"/>
      <c r="AU848" s="227"/>
      <c r="AV848" s="1430"/>
      <c r="AW848" s="1431"/>
      <c r="AX848" s="1432"/>
      <c r="AY848" s="235"/>
      <c r="AZ848" s="236"/>
      <c r="BA848" s="230"/>
      <c r="BB848" s="231"/>
      <c r="BC848" s="659"/>
      <c r="BD848" s="230"/>
      <c r="BE848" s="231"/>
      <c r="BF848" s="573"/>
      <c r="BG848" s="651"/>
      <c r="BH848" s="573"/>
      <c r="BI848" s="651"/>
      <c r="BJ848" s="573"/>
      <c r="BK848" s="651"/>
      <c r="BL848" s="573"/>
      <c r="BM848" s="651"/>
      <c r="BN848" s="638"/>
      <c r="BO848" s="670"/>
      <c r="BP848" s="675"/>
      <c r="BQ848" s="675"/>
      <c r="BR848" s="675"/>
      <c r="BS848" s="675"/>
      <c r="BT848" s="675"/>
      <c r="BU848" s="676"/>
      <c r="BV848" s="1377">
        <f t="shared" si="48"/>
        <v>0</v>
      </c>
    </row>
    <row r="849" spans="3:74" s="1092" customFormat="1" ht="36" customHeight="1">
      <c r="C849" s="1091"/>
      <c r="D849" s="233"/>
      <c r="E849" s="216"/>
      <c r="F849" s="1331"/>
      <c r="G849" s="217"/>
      <c r="H849" s="218"/>
      <c r="I849" s="736"/>
      <c r="J849" s="737"/>
      <c r="K849" s="1297"/>
      <c r="L849" s="1273"/>
      <c r="M849" s="1276"/>
      <c r="N849" s="832"/>
      <c r="O849" s="871"/>
      <c r="P849" s="872"/>
      <c r="Q849" s="219"/>
      <c r="R849" s="220"/>
      <c r="S849" s="660"/>
      <c r="T849" s="226">
        <v>0</v>
      </c>
      <c r="U849" s="1305">
        <v>0</v>
      </c>
      <c r="V849" s="1375">
        <f t="shared" si="46"/>
        <v>0</v>
      </c>
      <c r="W849" s="220"/>
      <c r="X849" s="684"/>
      <c r="Y849" s="738"/>
      <c r="Z849" s="221"/>
      <c r="AA849" s="221"/>
      <c r="AB849" s="862"/>
      <c r="AC849" s="222"/>
      <c r="AD849" s="1288"/>
      <c r="AE849" s="1300"/>
      <c r="AF849" s="1290"/>
      <c r="AG849" s="1291"/>
      <c r="AH849" s="232"/>
      <c r="AI849" s="224"/>
      <c r="AJ849" s="368"/>
      <c r="AK849" s="225"/>
      <c r="AL849" s="226">
        <v>0</v>
      </c>
      <c r="AM849" s="1326">
        <v>0</v>
      </c>
      <c r="AN849" s="1376">
        <f t="shared" si="47"/>
        <v>0</v>
      </c>
      <c r="AO849" s="733"/>
      <c r="AP849" s="586"/>
      <c r="AQ849" s="1249"/>
      <c r="AR849" s="1427"/>
      <c r="AS849" s="1428"/>
      <c r="AT849" s="1429"/>
      <c r="AU849" s="227"/>
      <c r="AV849" s="1430"/>
      <c r="AW849" s="1431"/>
      <c r="AX849" s="1432"/>
      <c r="AY849" s="235"/>
      <c r="AZ849" s="236"/>
      <c r="BA849" s="230"/>
      <c r="BB849" s="231"/>
      <c r="BC849" s="659"/>
      <c r="BD849" s="230"/>
      <c r="BE849" s="231"/>
      <c r="BF849" s="573"/>
      <c r="BG849" s="651"/>
      <c r="BH849" s="573"/>
      <c r="BI849" s="651"/>
      <c r="BJ849" s="573"/>
      <c r="BK849" s="651"/>
      <c r="BL849" s="573"/>
      <c r="BM849" s="651"/>
      <c r="BN849" s="638"/>
      <c r="BO849" s="670"/>
      <c r="BP849" s="675"/>
      <c r="BQ849" s="675"/>
      <c r="BR849" s="675"/>
      <c r="BS849" s="675"/>
      <c r="BT849" s="675"/>
      <c r="BU849" s="676"/>
      <c r="BV849" s="1377">
        <f t="shared" si="48"/>
        <v>0</v>
      </c>
    </row>
    <row r="850" spans="3:74" s="1092" customFormat="1" ht="36" customHeight="1">
      <c r="C850" s="1091"/>
      <c r="D850" s="233"/>
      <c r="E850" s="216"/>
      <c r="F850" s="1331"/>
      <c r="G850" s="217"/>
      <c r="H850" s="218"/>
      <c r="I850" s="736"/>
      <c r="J850" s="737"/>
      <c r="K850" s="1297"/>
      <c r="L850" s="1273"/>
      <c r="M850" s="1276"/>
      <c r="N850" s="832"/>
      <c r="O850" s="871"/>
      <c r="P850" s="872"/>
      <c r="Q850" s="219"/>
      <c r="R850" s="220"/>
      <c r="S850" s="660"/>
      <c r="T850" s="226">
        <v>0</v>
      </c>
      <c r="U850" s="1305">
        <v>0</v>
      </c>
      <c r="V850" s="1375">
        <f t="shared" si="46"/>
        <v>0</v>
      </c>
      <c r="W850" s="220"/>
      <c r="X850" s="684"/>
      <c r="Y850" s="738"/>
      <c r="Z850" s="221"/>
      <c r="AA850" s="221"/>
      <c r="AB850" s="862"/>
      <c r="AC850" s="222"/>
      <c r="AD850" s="1288"/>
      <c r="AE850" s="1300"/>
      <c r="AF850" s="1290"/>
      <c r="AG850" s="1291"/>
      <c r="AH850" s="232"/>
      <c r="AI850" s="224"/>
      <c r="AJ850" s="368"/>
      <c r="AK850" s="225"/>
      <c r="AL850" s="226">
        <v>0</v>
      </c>
      <c r="AM850" s="1326">
        <v>0</v>
      </c>
      <c r="AN850" s="1376">
        <f t="shared" si="47"/>
        <v>0</v>
      </c>
      <c r="AO850" s="733"/>
      <c r="AP850" s="586"/>
      <c r="AQ850" s="1249"/>
      <c r="AR850" s="1427"/>
      <c r="AS850" s="1428"/>
      <c r="AT850" s="1429"/>
      <c r="AU850" s="227"/>
      <c r="AV850" s="1430"/>
      <c r="AW850" s="1431"/>
      <c r="AX850" s="1432"/>
      <c r="AY850" s="235"/>
      <c r="AZ850" s="236"/>
      <c r="BA850" s="230"/>
      <c r="BB850" s="231"/>
      <c r="BC850" s="659"/>
      <c r="BD850" s="230"/>
      <c r="BE850" s="231"/>
      <c r="BF850" s="573"/>
      <c r="BG850" s="651"/>
      <c r="BH850" s="573"/>
      <c r="BI850" s="651"/>
      <c r="BJ850" s="573"/>
      <c r="BK850" s="651"/>
      <c r="BL850" s="573"/>
      <c r="BM850" s="651"/>
      <c r="BN850" s="638"/>
      <c r="BO850" s="670"/>
      <c r="BP850" s="675"/>
      <c r="BQ850" s="675"/>
      <c r="BR850" s="675"/>
      <c r="BS850" s="675"/>
      <c r="BT850" s="675"/>
      <c r="BU850" s="676"/>
      <c r="BV850" s="1377">
        <f t="shared" si="48"/>
        <v>0</v>
      </c>
    </row>
    <row r="851" spans="3:74" s="1092" customFormat="1" ht="36" customHeight="1">
      <c r="C851" s="1091"/>
      <c r="D851" s="233"/>
      <c r="E851" s="216"/>
      <c r="F851" s="1331"/>
      <c r="G851" s="217"/>
      <c r="H851" s="218"/>
      <c r="I851" s="736"/>
      <c r="J851" s="737"/>
      <c r="K851" s="1297"/>
      <c r="L851" s="1273"/>
      <c r="M851" s="1276"/>
      <c r="N851" s="832"/>
      <c r="O851" s="871"/>
      <c r="P851" s="872"/>
      <c r="Q851" s="219"/>
      <c r="R851" s="220"/>
      <c r="S851" s="660"/>
      <c r="T851" s="226">
        <v>0</v>
      </c>
      <c r="U851" s="1305">
        <v>0</v>
      </c>
      <c r="V851" s="1375">
        <f t="shared" si="46"/>
        <v>0</v>
      </c>
      <c r="W851" s="220"/>
      <c r="X851" s="684"/>
      <c r="Y851" s="738"/>
      <c r="Z851" s="221"/>
      <c r="AA851" s="221"/>
      <c r="AB851" s="862"/>
      <c r="AC851" s="222"/>
      <c r="AD851" s="1288"/>
      <c r="AE851" s="1300"/>
      <c r="AF851" s="1290"/>
      <c r="AG851" s="1291"/>
      <c r="AH851" s="232"/>
      <c r="AI851" s="224"/>
      <c r="AJ851" s="368"/>
      <c r="AK851" s="225"/>
      <c r="AL851" s="226">
        <v>0</v>
      </c>
      <c r="AM851" s="1326">
        <v>0</v>
      </c>
      <c r="AN851" s="1376">
        <f t="shared" si="47"/>
        <v>0</v>
      </c>
      <c r="AO851" s="733"/>
      <c r="AP851" s="586"/>
      <c r="AQ851" s="1249"/>
      <c r="AR851" s="1427"/>
      <c r="AS851" s="1428"/>
      <c r="AT851" s="1429"/>
      <c r="AU851" s="227"/>
      <c r="AV851" s="1430"/>
      <c r="AW851" s="1431"/>
      <c r="AX851" s="1432"/>
      <c r="AY851" s="235"/>
      <c r="AZ851" s="236"/>
      <c r="BA851" s="230"/>
      <c r="BB851" s="231"/>
      <c r="BC851" s="659"/>
      <c r="BD851" s="230"/>
      <c r="BE851" s="231"/>
      <c r="BF851" s="573"/>
      <c r="BG851" s="651"/>
      <c r="BH851" s="573"/>
      <c r="BI851" s="651"/>
      <c r="BJ851" s="573"/>
      <c r="BK851" s="651"/>
      <c r="BL851" s="573"/>
      <c r="BM851" s="651"/>
      <c r="BN851" s="638"/>
      <c r="BO851" s="670"/>
      <c r="BP851" s="675"/>
      <c r="BQ851" s="675"/>
      <c r="BR851" s="675"/>
      <c r="BS851" s="675"/>
      <c r="BT851" s="675"/>
      <c r="BU851" s="676"/>
      <c r="BV851" s="1377">
        <f t="shared" si="48"/>
        <v>0</v>
      </c>
    </row>
    <row r="852" spans="3:74" s="1092" customFormat="1" ht="36" customHeight="1">
      <c r="C852" s="1091"/>
      <c r="D852" s="233"/>
      <c r="E852" s="216"/>
      <c r="F852" s="1331"/>
      <c r="G852" s="217"/>
      <c r="H852" s="218"/>
      <c r="I852" s="736"/>
      <c r="J852" s="737"/>
      <c r="K852" s="1297"/>
      <c r="L852" s="1273"/>
      <c r="M852" s="1276"/>
      <c r="N852" s="832"/>
      <c r="O852" s="871"/>
      <c r="P852" s="872"/>
      <c r="Q852" s="219"/>
      <c r="R852" s="220"/>
      <c r="S852" s="660"/>
      <c r="T852" s="226">
        <v>0</v>
      </c>
      <c r="U852" s="1305">
        <v>0</v>
      </c>
      <c r="V852" s="1375">
        <f t="shared" si="46"/>
        <v>0</v>
      </c>
      <c r="W852" s="220"/>
      <c r="X852" s="684"/>
      <c r="Y852" s="738"/>
      <c r="Z852" s="221"/>
      <c r="AA852" s="221"/>
      <c r="AB852" s="862"/>
      <c r="AC852" s="222"/>
      <c r="AD852" s="1288"/>
      <c r="AE852" s="1300"/>
      <c r="AF852" s="1290"/>
      <c r="AG852" s="1291"/>
      <c r="AH852" s="232"/>
      <c r="AI852" s="224"/>
      <c r="AJ852" s="368"/>
      <c r="AK852" s="225"/>
      <c r="AL852" s="226">
        <v>0</v>
      </c>
      <c r="AM852" s="1326">
        <v>0</v>
      </c>
      <c r="AN852" s="1376">
        <f t="shared" si="47"/>
        <v>0</v>
      </c>
      <c r="AO852" s="733"/>
      <c r="AP852" s="586"/>
      <c r="AQ852" s="1249"/>
      <c r="AR852" s="1427"/>
      <c r="AS852" s="1428"/>
      <c r="AT852" s="1429"/>
      <c r="AU852" s="227"/>
      <c r="AV852" s="1430"/>
      <c r="AW852" s="1431"/>
      <c r="AX852" s="1432"/>
      <c r="AY852" s="235"/>
      <c r="AZ852" s="236"/>
      <c r="BA852" s="230"/>
      <c r="BB852" s="231"/>
      <c r="BC852" s="659"/>
      <c r="BD852" s="230"/>
      <c r="BE852" s="231"/>
      <c r="BF852" s="573"/>
      <c r="BG852" s="651"/>
      <c r="BH852" s="573"/>
      <c r="BI852" s="651"/>
      <c r="BJ852" s="573"/>
      <c r="BK852" s="651"/>
      <c r="BL852" s="573"/>
      <c r="BM852" s="651"/>
      <c r="BN852" s="638"/>
      <c r="BO852" s="670"/>
      <c r="BP852" s="675"/>
      <c r="BQ852" s="675"/>
      <c r="BR852" s="675"/>
      <c r="BS852" s="675"/>
      <c r="BT852" s="675"/>
      <c r="BU852" s="676"/>
      <c r="BV852" s="1377">
        <f t="shared" si="48"/>
        <v>0</v>
      </c>
    </row>
    <row r="853" spans="3:74" s="1092" customFormat="1" ht="36" customHeight="1">
      <c r="C853" s="1091"/>
      <c r="D853" s="233"/>
      <c r="E853" s="216"/>
      <c r="F853" s="1331"/>
      <c r="G853" s="217"/>
      <c r="H853" s="218"/>
      <c r="I853" s="736"/>
      <c r="J853" s="737"/>
      <c r="K853" s="1297"/>
      <c r="L853" s="1273"/>
      <c r="M853" s="1276"/>
      <c r="N853" s="832"/>
      <c r="O853" s="871"/>
      <c r="P853" s="872"/>
      <c r="Q853" s="219"/>
      <c r="R853" s="220"/>
      <c r="S853" s="660"/>
      <c r="T853" s="226">
        <v>0</v>
      </c>
      <c r="U853" s="1305">
        <v>0</v>
      </c>
      <c r="V853" s="1375">
        <f t="shared" si="46"/>
        <v>0</v>
      </c>
      <c r="W853" s="220"/>
      <c r="X853" s="684"/>
      <c r="Y853" s="738"/>
      <c r="Z853" s="221"/>
      <c r="AA853" s="221"/>
      <c r="AB853" s="862"/>
      <c r="AC853" s="222"/>
      <c r="AD853" s="1288"/>
      <c r="AE853" s="1300"/>
      <c r="AF853" s="1290"/>
      <c r="AG853" s="1291"/>
      <c r="AH853" s="232"/>
      <c r="AI853" s="224"/>
      <c r="AJ853" s="368"/>
      <c r="AK853" s="225"/>
      <c r="AL853" s="226">
        <v>0</v>
      </c>
      <c r="AM853" s="1326">
        <v>0</v>
      </c>
      <c r="AN853" s="1376">
        <f t="shared" si="47"/>
        <v>0</v>
      </c>
      <c r="AO853" s="733"/>
      <c r="AP853" s="586"/>
      <c r="AQ853" s="1249"/>
      <c r="AR853" s="1427"/>
      <c r="AS853" s="1428"/>
      <c r="AT853" s="1429"/>
      <c r="AU853" s="227"/>
      <c r="AV853" s="1430"/>
      <c r="AW853" s="1431"/>
      <c r="AX853" s="1432"/>
      <c r="AY853" s="235"/>
      <c r="AZ853" s="236"/>
      <c r="BA853" s="230"/>
      <c r="BB853" s="231"/>
      <c r="BC853" s="659"/>
      <c r="BD853" s="230"/>
      <c r="BE853" s="231"/>
      <c r="BF853" s="573"/>
      <c r="BG853" s="651"/>
      <c r="BH853" s="573"/>
      <c r="BI853" s="651"/>
      <c r="BJ853" s="573"/>
      <c r="BK853" s="651"/>
      <c r="BL853" s="573"/>
      <c r="BM853" s="651"/>
      <c r="BN853" s="638"/>
      <c r="BO853" s="670"/>
      <c r="BP853" s="675"/>
      <c r="BQ853" s="675"/>
      <c r="BR853" s="675"/>
      <c r="BS853" s="675"/>
      <c r="BT853" s="675"/>
      <c r="BU853" s="676"/>
      <c r="BV853" s="1377">
        <f t="shared" si="48"/>
        <v>0</v>
      </c>
    </row>
    <row r="854" spans="3:74" s="1092" customFormat="1" ht="36" customHeight="1">
      <c r="C854" s="1091"/>
      <c r="D854" s="233"/>
      <c r="E854" s="216"/>
      <c r="F854" s="1331"/>
      <c r="G854" s="217"/>
      <c r="H854" s="218"/>
      <c r="I854" s="736"/>
      <c r="J854" s="737"/>
      <c r="K854" s="1297"/>
      <c r="L854" s="1273"/>
      <c r="M854" s="1276"/>
      <c r="N854" s="832"/>
      <c r="O854" s="871"/>
      <c r="P854" s="872"/>
      <c r="Q854" s="219"/>
      <c r="R854" s="220"/>
      <c r="S854" s="660"/>
      <c r="T854" s="226">
        <v>0</v>
      </c>
      <c r="U854" s="1305">
        <v>0</v>
      </c>
      <c r="V854" s="1375">
        <f t="shared" si="46"/>
        <v>0</v>
      </c>
      <c r="W854" s="220"/>
      <c r="X854" s="684"/>
      <c r="Y854" s="738"/>
      <c r="Z854" s="221"/>
      <c r="AA854" s="221"/>
      <c r="AB854" s="862"/>
      <c r="AC854" s="222"/>
      <c r="AD854" s="1288"/>
      <c r="AE854" s="1300"/>
      <c r="AF854" s="1290"/>
      <c r="AG854" s="1291"/>
      <c r="AH854" s="232"/>
      <c r="AI854" s="224"/>
      <c r="AJ854" s="368"/>
      <c r="AK854" s="225"/>
      <c r="AL854" s="226">
        <v>0</v>
      </c>
      <c r="AM854" s="1326">
        <v>0</v>
      </c>
      <c r="AN854" s="1376">
        <f t="shared" si="47"/>
        <v>0</v>
      </c>
      <c r="AO854" s="733"/>
      <c r="AP854" s="586"/>
      <c r="AQ854" s="1249"/>
      <c r="AR854" s="1427"/>
      <c r="AS854" s="1428"/>
      <c r="AT854" s="1429"/>
      <c r="AU854" s="227"/>
      <c r="AV854" s="1430"/>
      <c r="AW854" s="1431"/>
      <c r="AX854" s="1432"/>
      <c r="AY854" s="235"/>
      <c r="AZ854" s="236"/>
      <c r="BA854" s="230"/>
      <c r="BB854" s="231"/>
      <c r="BC854" s="659"/>
      <c r="BD854" s="230"/>
      <c r="BE854" s="231"/>
      <c r="BF854" s="573"/>
      <c r="BG854" s="651"/>
      <c r="BH854" s="573"/>
      <c r="BI854" s="651"/>
      <c r="BJ854" s="573"/>
      <c r="BK854" s="651"/>
      <c r="BL854" s="573"/>
      <c r="BM854" s="651"/>
      <c r="BN854" s="638"/>
      <c r="BO854" s="670"/>
      <c r="BP854" s="675"/>
      <c r="BQ854" s="675"/>
      <c r="BR854" s="675"/>
      <c r="BS854" s="675"/>
      <c r="BT854" s="675"/>
      <c r="BU854" s="676"/>
      <c r="BV854" s="1377">
        <f t="shared" si="48"/>
        <v>0</v>
      </c>
    </row>
    <row r="855" spans="3:74" s="1092" customFormat="1" ht="36" customHeight="1">
      <c r="C855" s="1091"/>
      <c r="D855" s="233"/>
      <c r="E855" s="216"/>
      <c r="F855" s="1331"/>
      <c r="G855" s="217"/>
      <c r="H855" s="218"/>
      <c r="I855" s="736"/>
      <c r="J855" s="737"/>
      <c r="K855" s="1297"/>
      <c r="L855" s="1273"/>
      <c r="M855" s="1276"/>
      <c r="N855" s="832"/>
      <c r="O855" s="871"/>
      <c r="P855" s="872"/>
      <c r="Q855" s="219"/>
      <c r="R855" s="220"/>
      <c r="S855" s="660"/>
      <c r="T855" s="226">
        <v>0</v>
      </c>
      <c r="U855" s="1305">
        <v>0</v>
      </c>
      <c r="V855" s="1375">
        <f t="shared" si="46"/>
        <v>0</v>
      </c>
      <c r="W855" s="220"/>
      <c r="X855" s="684"/>
      <c r="Y855" s="738"/>
      <c r="Z855" s="221"/>
      <c r="AA855" s="221"/>
      <c r="AB855" s="862"/>
      <c r="AC855" s="222"/>
      <c r="AD855" s="1288"/>
      <c r="AE855" s="1300"/>
      <c r="AF855" s="1290"/>
      <c r="AG855" s="1291"/>
      <c r="AH855" s="232"/>
      <c r="AI855" s="224"/>
      <c r="AJ855" s="368"/>
      <c r="AK855" s="225"/>
      <c r="AL855" s="226">
        <v>0</v>
      </c>
      <c r="AM855" s="1326">
        <v>0</v>
      </c>
      <c r="AN855" s="1376">
        <f t="shared" si="47"/>
        <v>0</v>
      </c>
      <c r="AO855" s="733"/>
      <c r="AP855" s="586"/>
      <c r="AQ855" s="1249"/>
      <c r="AR855" s="1427"/>
      <c r="AS855" s="1428"/>
      <c r="AT855" s="1429"/>
      <c r="AU855" s="227"/>
      <c r="AV855" s="1430"/>
      <c r="AW855" s="1431"/>
      <c r="AX855" s="1432"/>
      <c r="AY855" s="235"/>
      <c r="AZ855" s="236"/>
      <c r="BA855" s="230"/>
      <c r="BB855" s="231"/>
      <c r="BC855" s="659"/>
      <c r="BD855" s="230"/>
      <c r="BE855" s="231"/>
      <c r="BF855" s="573"/>
      <c r="BG855" s="651"/>
      <c r="BH855" s="573"/>
      <c r="BI855" s="651"/>
      <c r="BJ855" s="573"/>
      <c r="BK855" s="651"/>
      <c r="BL855" s="573"/>
      <c r="BM855" s="651"/>
      <c r="BN855" s="638"/>
      <c r="BO855" s="670"/>
      <c r="BP855" s="675"/>
      <c r="BQ855" s="675"/>
      <c r="BR855" s="675"/>
      <c r="BS855" s="675"/>
      <c r="BT855" s="675"/>
      <c r="BU855" s="676"/>
      <c r="BV855" s="1377">
        <f t="shared" si="48"/>
        <v>0</v>
      </c>
    </row>
    <row r="856" spans="3:74" s="1092" customFormat="1" ht="36" customHeight="1">
      <c r="C856" s="1091"/>
      <c r="D856" s="233"/>
      <c r="E856" s="216"/>
      <c r="F856" s="1331"/>
      <c r="G856" s="217"/>
      <c r="H856" s="218"/>
      <c r="I856" s="736"/>
      <c r="J856" s="737"/>
      <c r="K856" s="1297"/>
      <c r="L856" s="1273"/>
      <c r="M856" s="1276"/>
      <c r="N856" s="832"/>
      <c r="O856" s="871"/>
      <c r="P856" s="872"/>
      <c r="Q856" s="219"/>
      <c r="R856" s="220"/>
      <c r="S856" s="660"/>
      <c r="T856" s="226">
        <v>0</v>
      </c>
      <c r="U856" s="1305">
        <v>0</v>
      </c>
      <c r="V856" s="1375">
        <f t="shared" si="46"/>
        <v>0</v>
      </c>
      <c r="W856" s="220"/>
      <c r="X856" s="684"/>
      <c r="Y856" s="738"/>
      <c r="Z856" s="221"/>
      <c r="AA856" s="221"/>
      <c r="AB856" s="862"/>
      <c r="AC856" s="222"/>
      <c r="AD856" s="1288"/>
      <c r="AE856" s="1300"/>
      <c r="AF856" s="1290"/>
      <c r="AG856" s="1291"/>
      <c r="AH856" s="232"/>
      <c r="AI856" s="224"/>
      <c r="AJ856" s="368"/>
      <c r="AK856" s="225"/>
      <c r="AL856" s="226">
        <v>0</v>
      </c>
      <c r="AM856" s="1326">
        <v>0</v>
      </c>
      <c r="AN856" s="1376">
        <f t="shared" si="47"/>
        <v>0</v>
      </c>
      <c r="AO856" s="733"/>
      <c r="AP856" s="586"/>
      <c r="AQ856" s="1249"/>
      <c r="AR856" s="1427"/>
      <c r="AS856" s="1428"/>
      <c r="AT856" s="1429"/>
      <c r="AU856" s="227"/>
      <c r="AV856" s="1430"/>
      <c r="AW856" s="1431"/>
      <c r="AX856" s="1432"/>
      <c r="AY856" s="235"/>
      <c r="AZ856" s="236"/>
      <c r="BA856" s="230"/>
      <c r="BB856" s="231"/>
      <c r="BC856" s="659"/>
      <c r="BD856" s="230"/>
      <c r="BE856" s="231"/>
      <c r="BF856" s="573"/>
      <c r="BG856" s="651"/>
      <c r="BH856" s="573"/>
      <c r="BI856" s="651"/>
      <c r="BJ856" s="573"/>
      <c r="BK856" s="651"/>
      <c r="BL856" s="573"/>
      <c r="BM856" s="651"/>
      <c r="BN856" s="638"/>
      <c r="BO856" s="670"/>
      <c r="BP856" s="675"/>
      <c r="BQ856" s="675"/>
      <c r="BR856" s="675"/>
      <c r="BS856" s="675"/>
      <c r="BT856" s="675"/>
      <c r="BU856" s="676"/>
      <c r="BV856" s="1377">
        <f t="shared" si="48"/>
        <v>0</v>
      </c>
    </row>
    <row r="857" spans="3:74" s="1092" customFormat="1" ht="36" customHeight="1">
      <c r="C857" s="1091"/>
      <c r="D857" s="233"/>
      <c r="E857" s="216"/>
      <c r="F857" s="1331"/>
      <c r="G857" s="217"/>
      <c r="H857" s="218"/>
      <c r="I857" s="736"/>
      <c r="J857" s="737"/>
      <c r="K857" s="1297"/>
      <c r="L857" s="1273"/>
      <c r="M857" s="1276"/>
      <c r="N857" s="832"/>
      <c r="O857" s="871"/>
      <c r="P857" s="872"/>
      <c r="Q857" s="219"/>
      <c r="R857" s="220"/>
      <c r="S857" s="660"/>
      <c r="T857" s="226">
        <v>0</v>
      </c>
      <c r="U857" s="1305">
        <v>0</v>
      </c>
      <c r="V857" s="1375">
        <f t="shared" si="46"/>
        <v>0</v>
      </c>
      <c r="W857" s="220"/>
      <c r="X857" s="684"/>
      <c r="Y857" s="738"/>
      <c r="Z857" s="221"/>
      <c r="AA857" s="221"/>
      <c r="AB857" s="862"/>
      <c r="AC857" s="222"/>
      <c r="AD857" s="1288"/>
      <c r="AE857" s="1300"/>
      <c r="AF857" s="1290"/>
      <c r="AG857" s="1291"/>
      <c r="AH857" s="232"/>
      <c r="AI857" s="224"/>
      <c r="AJ857" s="368"/>
      <c r="AK857" s="225"/>
      <c r="AL857" s="226">
        <v>0</v>
      </c>
      <c r="AM857" s="1326">
        <v>0</v>
      </c>
      <c r="AN857" s="1376">
        <f t="shared" si="47"/>
        <v>0</v>
      </c>
      <c r="AO857" s="733"/>
      <c r="AP857" s="586"/>
      <c r="AQ857" s="1249"/>
      <c r="AR857" s="1427"/>
      <c r="AS857" s="1428"/>
      <c r="AT857" s="1429"/>
      <c r="AU857" s="227"/>
      <c r="AV857" s="1430"/>
      <c r="AW857" s="1431"/>
      <c r="AX857" s="1432"/>
      <c r="AY857" s="235"/>
      <c r="AZ857" s="236"/>
      <c r="BA857" s="230"/>
      <c r="BB857" s="231"/>
      <c r="BC857" s="659"/>
      <c r="BD857" s="230"/>
      <c r="BE857" s="231"/>
      <c r="BF857" s="573"/>
      <c r="BG857" s="651"/>
      <c r="BH857" s="573"/>
      <c r="BI857" s="651"/>
      <c r="BJ857" s="573"/>
      <c r="BK857" s="651"/>
      <c r="BL857" s="573"/>
      <c r="BM857" s="651"/>
      <c r="BN857" s="638"/>
      <c r="BO857" s="670"/>
      <c r="BP857" s="675"/>
      <c r="BQ857" s="675"/>
      <c r="BR857" s="675"/>
      <c r="BS857" s="675"/>
      <c r="BT857" s="675"/>
      <c r="BU857" s="676"/>
      <c r="BV857" s="1377">
        <f t="shared" si="48"/>
        <v>0</v>
      </c>
    </row>
    <row r="858" spans="3:74" s="1092" customFormat="1" ht="36" customHeight="1">
      <c r="C858" s="1091"/>
      <c r="D858" s="233"/>
      <c r="E858" s="216"/>
      <c r="F858" s="1331"/>
      <c r="G858" s="217"/>
      <c r="H858" s="218"/>
      <c r="I858" s="736"/>
      <c r="J858" s="737"/>
      <c r="K858" s="1297"/>
      <c r="L858" s="1273"/>
      <c r="M858" s="1276"/>
      <c r="N858" s="832"/>
      <c r="O858" s="871"/>
      <c r="P858" s="872"/>
      <c r="Q858" s="219"/>
      <c r="R858" s="220"/>
      <c r="S858" s="660"/>
      <c r="T858" s="226">
        <v>0</v>
      </c>
      <c r="U858" s="1305">
        <v>0</v>
      </c>
      <c r="V858" s="1375">
        <f t="shared" si="46"/>
        <v>0</v>
      </c>
      <c r="W858" s="220"/>
      <c r="X858" s="684"/>
      <c r="Y858" s="738"/>
      <c r="Z858" s="221"/>
      <c r="AA858" s="221"/>
      <c r="AB858" s="862"/>
      <c r="AC858" s="222"/>
      <c r="AD858" s="1288"/>
      <c r="AE858" s="1300"/>
      <c r="AF858" s="1290"/>
      <c r="AG858" s="1291"/>
      <c r="AH858" s="232"/>
      <c r="AI858" s="224"/>
      <c r="AJ858" s="368"/>
      <c r="AK858" s="225"/>
      <c r="AL858" s="226">
        <v>0</v>
      </c>
      <c r="AM858" s="1326">
        <v>0</v>
      </c>
      <c r="AN858" s="1376">
        <f t="shared" si="47"/>
        <v>0</v>
      </c>
      <c r="AO858" s="733"/>
      <c r="AP858" s="586"/>
      <c r="AQ858" s="1249"/>
      <c r="AR858" s="1427"/>
      <c r="AS858" s="1428"/>
      <c r="AT858" s="1429"/>
      <c r="AU858" s="227"/>
      <c r="AV858" s="1430"/>
      <c r="AW858" s="1431"/>
      <c r="AX858" s="1432"/>
      <c r="AY858" s="235"/>
      <c r="AZ858" s="236"/>
      <c r="BA858" s="230"/>
      <c r="BB858" s="231"/>
      <c r="BC858" s="659"/>
      <c r="BD858" s="230"/>
      <c r="BE858" s="231"/>
      <c r="BF858" s="573"/>
      <c r="BG858" s="651"/>
      <c r="BH858" s="573"/>
      <c r="BI858" s="651"/>
      <c r="BJ858" s="573"/>
      <c r="BK858" s="651"/>
      <c r="BL858" s="573"/>
      <c r="BM858" s="651"/>
      <c r="BN858" s="638"/>
      <c r="BO858" s="670"/>
      <c r="BP858" s="675"/>
      <c r="BQ858" s="675"/>
      <c r="BR858" s="675"/>
      <c r="BS858" s="675"/>
      <c r="BT858" s="675"/>
      <c r="BU858" s="676"/>
      <c r="BV858" s="1377">
        <f t="shared" si="48"/>
        <v>0</v>
      </c>
    </row>
    <row r="859" spans="3:74" s="1092" customFormat="1" ht="36" customHeight="1">
      <c r="C859" s="1091"/>
      <c r="D859" s="233"/>
      <c r="E859" s="216"/>
      <c r="F859" s="1331"/>
      <c r="G859" s="217"/>
      <c r="H859" s="218"/>
      <c r="I859" s="736"/>
      <c r="J859" s="737"/>
      <c r="K859" s="1297"/>
      <c r="L859" s="1273"/>
      <c r="M859" s="1276"/>
      <c r="N859" s="832"/>
      <c r="O859" s="871"/>
      <c r="P859" s="872"/>
      <c r="Q859" s="219"/>
      <c r="R859" s="220"/>
      <c r="S859" s="660"/>
      <c r="T859" s="226">
        <v>0</v>
      </c>
      <c r="U859" s="1305">
        <v>0</v>
      </c>
      <c r="V859" s="1375">
        <f t="shared" si="46"/>
        <v>0</v>
      </c>
      <c r="W859" s="220"/>
      <c r="X859" s="684"/>
      <c r="Y859" s="738"/>
      <c r="Z859" s="221"/>
      <c r="AA859" s="221"/>
      <c r="AB859" s="862"/>
      <c r="AC859" s="222"/>
      <c r="AD859" s="1288"/>
      <c r="AE859" s="1300"/>
      <c r="AF859" s="1290"/>
      <c r="AG859" s="1291"/>
      <c r="AH859" s="232"/>
      <c r="AI859" s="224"/>
      <c r="AJ859" s="368"/>
      <c r="AK859" s="225"/>
      <c r="AL859" s="226">
        <v>0</v>
      </c>
      <c r="AM859" s="1326">
        <v>0</v>
      </c>
      <c r="AN859" s="1376">
        <f t="shared" si="47"/>
        <v>0</v>
      </c>
      <c r="AO859" s="733"/>
      <c r="AP859" s="586"/>
      <c r="AQ859" s="1249"/>
      <c r="AR859" s="1427"/>
      <c r="AS859" s="1428"/>
      <c r="AT859" s="1429"/>
      <c r="AU859" s="227"/>
      <c r="AV859" s="1430"/>
      <c r="AW859" s="1431"/>
      <c r="AX859" s="1432"/>
      <c r="AY859" s="235"/>
      <c r="AZ859" s="236"/>
      <c r="BA859" s="230"/>
      <c r="BB859" s="231"/>
      <c r="BC859" s="659"/>
      <c r="BD859" s="230"/>
      <c r="BE859" s="231"/>
      <c r="BF859" s="573"/>
      <c r="BG859" s="651"/>
      <c r="BH859" s="573"/>
      <c r="BI859" s="651"/>
      <c r="BJ859" s="573"/>
      <c r="BK859" s="651"/>
      <c r="BL859" s="573"/>
      <c r="BM859" s="651"/>
      <c r="BN859" s="638"/>
      <c r="BO859" s="670"/>
      <c r="BP859" s="675"/>
      <c r="BQ859" s="675"/>
      <c r="BR859" s="675"/>
      <c r="BS859" s="675"/>
      <c r="BT859" s="675"/>
      <c r="BU859" s="676"/>
      <c r="BV859" s="1377">
        <f t="shared" si="48"/>
        <v>0</v>
      </c>
    </row>
    <row r="860" spans="3:74" s="1092" customFormat="1" ht="36" customHeight="1">
      <c r="C860" s="1091"/>
      <c r="D860" s="233"/>
      <c r="E860" s="216"/>
      <c r="F860" s="1331"/>
      <c r="G860" s="217"/>
      <c r="H860" s="218"/>
      <c r="I860" s="736"/>
      <c r="J860" s="737"/>
      <c r="K860" s="1297"/>
      <c r="L860" s="1273"/>
      <c r="M860" s="1276"/>
      <c r="N860" s="832"/>
      <c r="O860" s="871"/>
      <c r="P860" s="872"/>
      <c r="Q860" s="219"/>
      <c r="R860" s="220"/>
      <c r="S860" s="660"/>
      <c r="T860" s="226">
        <v>0</v>
      </c>
      <c r="U860" s="1305">
        <v>0</v>
      </c>
      <c r="V860" s="1375">
        <f t="shared" si="46"/>
        <v>0</v>
      </c>
      <c r="W860" s="220"/>
      <c r="X860" s="684"/>
      <c r="Y860" s="738"/>
      <c r="Z860" s="221"/>
      <c r="AA860" s="221"/>
      <c r="AB860" s="862"/>
      <c r="AC860" s="222"/>
      <c r="AD860" s="1288"/>
      <c r="AE860" s="1300"/>
      <c r="AF860" s="1290"/>
      <c r="AG860" s="1291"/>
      <c r="AH860" s="232"/>
      <c r="AI860" s="224"/>
      <c r="AJ860" s="368"/>
      <c r="AK860" s="225"/>
      <c r="AL860" s="226">
        <v>0</v>
      </c>
      <c r="AM860" s="1326">
        <v>0</v>
      </c>
      <c r="AN860" s="1376">
        <f t="shared" si="47"/>
        <v>0</v>
      </c>
      <c r="AO860" s="733"/>
      <c r="AP860" s="586"/>
      <c r="AQ860" s="1249"/>
      <c r="AR860" s="1427"/>
      <c r="AS860" s="1428"/>
      <c r="AT860" s="1429"/>
      <c r="AU860" s="227"/>
      <c r="AV860" s="1430"/>
      <c r="AW860" s="1431"/>
      <c r="AX860" s="1432"/>
      <c r="AY860" s="235"/>
      <c r="AZ860" s="236"/>
      <c r="BA860" s="230"/>
      <c r="BB860" s="231"/>
      <c r="BC860" s="659"/>
      <c r="BD860" s="230"/>
      <c r="BE860" s="231"/>
      <c r="BF860" s="573"/>
      <c r="BG860" s="651"/>
      <c r="BH860" s="573"/>
      <c r="BI860" s="651"/>
      <c r="BJ860" s="573"/>
      <c r="BK860" s="651"/>
      <c r="BL860" s="573"/>
      <c r="BM860" s="651"/>
      <c r="BN860" s="638"/>
      <c r="BO860" s="670"/>
      <c r="BP860" s="675"/>
      <c r="BQ860" s="675"/>
      <c r="BR860" s="675"/>
      <c r="BS860" s="675"/>
      <c r="BT860" s="675"/>
      <c r="BU860" s="676"/>
      <c r="BV860" s="1377">
        <f t="shared" si="48"/>
        <v>0</v>
      </c>
    </row>
    <row r="861" spans="3:74" s="1092" customFormat="1" ht="36" customHeight="1">
      <c r="C861" s="1091"/>
      <c r="D861" s="233"/>
      <c r="E861" s="216"/>
      <c r="F861" s="1331"/>
      <c r="G861" s="217"/>
      <c r="H861" s="218"/>
      <c r="I861" s="736"/>
      <c r="J861" s="737"/>
      <c r="K861" s="1297"/>
      <c r="L861" s="1273"/>
      <c r="M861" s="1276"/>
      <c r="N861" s="832"/>
      <c r="O861" s="871"/>
      <c r="P861" s="872"/>
      <c r="Q861" s="219"/>
      <c r="R861" s="220"/>
      <c r="S861" s="660"/>
      <c r="T861" s="226">
        <v>0</v>
      </c>
      <c r="U861" s="1305">
        <v>0</v>
      </c>
      <c r="V861" s="1375">
        <f t="shared" si="46"/>
        <v>0</v>
      </c>
      <c r="W861" s="220"/>
      <c r="X861" s="684"/>
      <c r="Y861" s="738"/>
      <c r="Z861" s="221"/>
      <c r="AA861" s="221"/>
      <c r="AB861" s="862"/>
      <c r="AC861" s="222"/>
      <c r="AD861" s="1288"/>
      <c r="AE861" s="1300"/>
      <c r="AF861" s="1290"/>
      <c r="AG861" s="1291"/>
      <c r="AH861" s="232"/>
      <c r="AI861" s="224"/>
      <c r="AJ861" s="368"/>
      <c r="AK861" s="225"/>
      <c r="AL861" s="226">
        <v>0</v>
      </c>
      <c r="AM861" s="1326">
        <v>0</v>
      </c>
      <c r="AN861" s="1376">
        <f t="shared" si="47"/>
        <v>0</v>
      </c>
      <c r="AO861" s="733"/>
      <c r="AP861" s="586"/>
      <c r="AQ861" s="1249"/>
      <c r="AR861" s="1427"/>
      <c r="AS861" s="1428"/>
      <c r="AT861" s="1429"/>
      <c r="AU861" s="227"/>
      <c r="AV861" s="1430"/>
      <c r="AW861" s="1431"/>
      <c r="AX861" s="1432"/>
      <c r="AY861" s="235"/>
      <c r="AZ861" s="236"/>
      <c r="BA861" s="230"/>
      <c r="BB861" s="231"/>
      <c r="BC861" s="659"/>
      <c r="BD861" s="230"/>
      <c r="BE861" s="231"/>
      <c r="BF861" s="573"/>
      <c r="BG861" s="651"/>
      <c r="BH861" s="573"/>
      <c r="BI861" s="651"/>
      <c r="BJ861" s="573"/>
      <c r="BK861" s="651"/>
      <c r="BL861" s="573"/>
      <c r="BM861" s="651"/>
      <c r="BN861" s="638"/>
      <c r="BO861" s="670"/>
      <c r="BP861" s="675"/>
      <c r="BQ861" s="675"/>
      <c r="BR861" s="675"/>
      <c r="BS861" s="675"/>
      <c r="BT861" s="675"/>
      <c r="BU861" s="676"/>
      <c r="BV861" s="1377">
        <f t="shared" si="48"/>
        <v>0</v>
      </c>
    </row>
    <row r="862" spans="3:74" s="1092" customFormat="1" ht="36" customHeight="1">
      <c r="C862" s="1091"/>
      <c r="D862" s="233"/>
      <c r="E862" s="216"/>
      <c r="F862" s="1331"/>
      <c r="G862" s="217"/>
      <c r="H862" s="218"/>
      <c r="I862" s="736"/>
      <c r="J862" s="737"/>
      <c r="K862" s="1297"/>
      <c r="L862" s="1273"/>
      <c r="M862" s="1276"/>
      <c r="N862" s="832"/>
      <c r="O862" s="871"/>
      <c r="P862" s="872"/>
      <c r="Q862" s="219"/>
      <c r="R862" s="220"/>
      <c r="S862" s="660"/>
      <c r="T862" s="226">
        <v>0</v>
      </c>
      <c r="U862" s="1305">
        <v>0</v>
      </c>
      <c r="V862" s="1375">
        <f t="shared" si="46"/>
        <v>0</v>
      </c>
      <c r="W862" s="220"/>
      <c r="X862" s="684"/>
      <c r="Y862" s="738"/>
      <c r="Z862" s="221"/>
      <c r="AA862" s="221"/>
      <c r="AB862" s="862"/>
      <c r="AC862" s="222"/>
      <c r="AD862" s="1288"/>
      <c r="AE862" s="1300"/>
      <c r="AF862" s="1290"/>
      <c r="AG862" s="1291"/>
      <c r="AH862" s="232"/>
      <c r="AI862" s="224"/>
      <c r="AJ862" s="368"/>
      <c r="AK862" s="225"/>
      <c r="AL862" s="226">
        <v>0</v>
      </c>
      <c r="AM862" s="1326">
        <v>0</v>
      </c>
      <c r="AN862" s="1376">
        <f t="shared" si="47"/>
        <v>0</v>
      </c>
      <c r="AO862" s="733"/>
      <c r="AP862" s="586"/>
      <c r="AQ862" s="1249"/>
      <c r="AR862" s="1427"/>
      <c r="AS862" s="1428"/>
      <c r="AT862" s="1429"/>
      <c r="AU862" s="227"/>
      <c r="AV862" s="1430"/>
      <c r="AW862" s="1431"/>
      <c r="AX862" s="1432"/>
      <c r="AY862" s="235"/>
      <c r="AZ862" s="236"/>
      <c r="BA862" s="230"/>
      <c r="BB862" s="231"/>
      <c r="BC862" s="659"/>
      <c r="BD862" s="230"/>
      <c r="BE862" s="231"/>
      <c r="BF862" s="573"/>
      <c r="BG862" s="651"/>
      <c r="BH862" s="573"/>
      <c r="BI862" s="651"/>
      <c r="BJ862" s="573"/>
      <c r="BK862" s="651"/>
      <c r="BL862" s="573"/>
      <c r="BM862" s="651"/>
      <c r="BN862" s="638"/>
      <c r="BO862" s="670"/>
      <c r="BP862" s="675"/>
      <c r="BQ862" s="675"/>
      <c r="BR862" s="675"/>
      <c r="BS862" s="675"/>
      <c r="BT862" s="675"/>
      <c r="BU862" s="676"/>
      <c r="BV862" s="1377">
        <f t="shared" si="48"/>
        <v>0</v>
      </c>
    </row>
    <row r="863" spans="3:74" s="1092" customFormat="1" ht="36" customHeight="1">
      <c r="C863" s="1091"/>
      <c r="D863" s="233"/>
      <c r="E863" s="216"/>
      <c r="F863" s="1331"/>
      <c r="G863" s="217"/>
      <c r="H863" s="218"/>
      <c r="I863" s="736"/>
      <c r="J863" s="737"/>
      <c r="K863" s="1297"/>
      <c r="L863" s="1273"/>
      <c r="M863" s="1276"/>
      <c r="N863" s="832"/>
      <c r="O863" s="871"/>
      <c r="P863" s="872"/>
      <c r="Q863" s="219"/>
      <c r="R863" s="220"/>
      <c r="S863" s="660"/>
      <c r="T863" s="226">
        <v>0</v>
      </c>
      <c r="U863" s="1305">
        <v>0</v>
      </c>
      <c r="V863" s="1375">
        <f t="shared" si="46"/>
        <v>0</v>
      </c>
      <c r="W863" s="220"/>
      <c r="X863" s="684"/>
      <c r="Y863" s="738"/>
      <c r="Z863" s="221"/>
      <c r="AA863" s="221"/>
      <c r="AB863" s="862"/>
      <c r="AC863" s="222"/>
      <c r="AD863" s="1288"/>
      <c r="AE863" s="1300"/>
      <c r="AF863" s="1290"/>
      <c r="AG863" s="1291"/>
      <c r="AH863" s="232"/>
      <c r="AI863" s="224"/>
      <c r="AJ863" s="368"/>
      <c r="AK863" s="225"/>
      <c r="AL863" s="226">
        <v>0</v>
      </c>
      <c r="AM863" s="1326">
        <v>0</v>
      </c>
      <c r="AN863" s="1376">
        <f t="shared" si="47"/>
        <v>0</v>
      </c>
      <c r="AO863" s="733"/>
      <c r="AP863" s="586"/>
      <c r="AQ863" s="1249"/>
      <c r="AR863" s="1427"/>
      <c r="AS863" s="1428"/>
      <c r="AT863" s="1429"/>
      <c r="AU863" s="227"/>
      <c r="AV863" s="1430"/>
      <c r="AW863" s="1431"/>
      <c r="AX863" s="1432"/>
      <c r="AY863" s="235"/>
      <c r="AZ863" s="236"/>
      <c r="BA863" s="230"/>
      <c r="BB863" s="231"/>
      <c r="BC863" s="659"/>
      <c r="BD863" s="230"/>
      <c r="BE863" s="231"/>
      <c r="BF863" s="573"/>
      <c r="BG863" s="651"/>
      <c r="BH863" s="573"/>
      <c r="BI863" s="651"/>
      <c r="BJ863" s="573"/>
      <c r="BK863" s="651"/>
      <c r="BL863" s="573"/>
      <c r="BM863" s="651"/>
      <c r="BN863" s="638"/>
      <c r="BO863" s="670"/>
      <c r="BP863" s="675"/>
      <c r="BQ863" s="675"/>
      <c r="BR863" s="675"/>
      <c r="BS863" s="675"/>
      <c r="BT863" s="675"/>
      <c r="BU863" s="676"/>
      <c r="BV863" s="1377">
        <f t="shared" si="48"/>
        <v>0</v>
      </c>
    </row>
    <row r="864" spans="3:74" s="1092" customFormat="1" ht="36" customHeight="1">
      <c r="C864" s="1091"/>
      <c r="D864" s="233"/>
      <c r="E864" s="216"/>
      <c r="F864" s="1331"/>
      <c r="G864" s="217"/>
      <c r="H864" s="218"/>
      <c r="I864" s="736"/>
      <c r="J864" s="737"/>
      <c r="K864" s="1297"/>
      <c r="L864" s="1273"/>
      <c r="M864" s="1276"/>
      <c r="N864" s="832"/>
      <c r="O864" s="871"/>
      <c r="P864" s="872"/>
      <c r="Q864" s="219"/>
      <c r="R864" s="220"/>
      <c r="S864" s="660"/>
      <c r="T864" s="226">
        <v>0</v>
      </c>
      <c r="U864" s="1305">
        <v>0</v>
      </c>
      <c r="V864" s="1375">
        <f t="shared" si="46"/>
        <v>0</v>
      </c>
      <c r="W864" s="220"/>
      <c r="X864" s="684"/>
      <c r="Y864" s="738"/>
      <c r="Z864" s="221"/>
      <c r="AA864" s="221"/>
      <c r="AB864" s="862"/>
      <c r="AC864" s="222"/>
      <c r="AD864" s="1288"/>
      <c r="AE864" s="1300"/>
      <c r="AF864" s="1290"/>
      <c r="AG864" s="1291"/>
      <c r="AH864" s="232"/>
      <c r="AI864" s="224"/>
      <c r="AJ864" s="368"/>
      <c r="AK864" s="225"/>
      <c r="AL864" s="226">
        <v>0</v>
      </c>
      <c r="AM864" s="1326">
        <v>0</v>
      </c>
      <c r="AN864" s="1376">
        <f t="shared" si="47"/>
        <v>0</v>
      </c>
      <c r="AO864" s="733"/>
      <c r="AP864" s="586"/>
      <c r="AQ864" s="1249"/>
      <c r="AR864" s="1427"/>
      <c r="AS864" s="1428"/>
      <c r="AT864" s="1429"/>
      <c r="AU864" s="227"/>
      <c r="AV864" s="1430"/>
      <c r="AW864" s="1431"/>
      <c r="AX864" s="1432"/>
      <c r="AY864" s="235"/>
      <c r="AZ864" s="236"/>
      <c r="BA864" s="230"/>
      <c r="BB864" s="231"/>
      <c r="BC864" s="659"/>
      <c r="BD864" s="230"/>
      <c r="BE864" s="231"/>
      <c r="BF864" s="573"/>
      <c r="BG864" s="651"/>
      <c r="BH864" s="573"/>
      <c r="BI864" s="651"/>
      <c r="BJ864" s="573"/>
      <c r="BK864" s="651"/>
      <c r="BL864" s="573"/>
      <c r="BM864" s="651"/>
      <c r="BN864" s="638"/>
      <c r="BO864" s="670"/>
      <c r="BP864" s="675"/>
      <c r="BQ864" s="675"/>
      <c r="BR864" s="675"/>
      <c r="BS864" s="675"/>
      <c r="BT864" s="675"/>
      <c r="BU864" s="676"/>
      <c r="BV864" s="1377">
        <f t="shared" si="48"/>
        <v>0</v>
      </c>
    </row>
    <row r="865" spans="3:74" s="1092" customFormat="1" ht="36" customHeight="1">
      <c r="C865" s="1091"/>
      <c r="D865" s="233"/>
      <c r="E865" s="216"/>
      <c r="F865" s="1331"/>
      <c r="G865" s="217"/>
      <c r="H865" s="218"/>
      <c r="I865" s="736"/>
      <c r="J865" s="737"/>
      <c r="K865" s="1297"/>
      <c r="L865" s="1273"/>
      <c r="M865" s="1276"/>
      <c r="N865" s="832"/>
      <c r="O865" s="871"/>
      <c r="P865" s="872"/>
      <c r="Q865" s="219"/>
      <c r="R865" s="220"/>
      <c r="S865" s="660"/>
      <c r="T865" s="226">
        <v>0</v>
      </c>
      <c r="U865" s="1305">
        <v>0</v>
      </c>
      <c r="V865" s="1375">
        <f t="shared" si="46"/>
        <v>0</v>
      </c>
      <c r="W865" s="220"/>
      <c r="X865" s="684"/>
      <c r="Y865" s="738"/>
      <c r="Z865" s="221"/>
      <c r="AA865" s="221"/>
      <c r="AB865" s="862"/>
      <c r="AC865" s="222"/>
      <c r="AD865" s="1288"/>
      <c r="AE865" s="1300"/>
      <c r="AF865" s="1290"/>
      <c r="AG865" s="1291"/>
      <c r="AH865" s="232"/>
      <c r="AI865" s="224"/>
      <c r="AJ865" s="368"/>
      <c r="AK865" s="225"/>
      <c r="AL865" s="226">
        <v>0</v>
      </c>
      <c r="AM865" s="1326">
        <v>0</v>
      </c>
      <c r="AN865" s="1376">
        <f t="shared" si="47"/>
        <v>0</v>
      </c>
      <c r="AO865" s="733"/>
      <c r="AP865" s="586"/>
      <c r="AQ865" s="1249"/>
      <c r="AR865" s="1427"/>
      <c r="AS865" s="1428"/>
      <c r="AT865" s="1429"/>
      <c r="AU865" s="227"/>
      <c r="AV865" s="1430"/>
      <c r="AW865" s="1431"/>
      <c r="AX865" s="1432"/>
      <c r="AY865" s="235"/>
      <c r="AZ865" s="236"/>
      <c r="BA865" s="230"/>
      <c r="BB865" s="231"/>
      <c r="BC865" s="659"/>
      <c r="BD865" s="230"/>
      <c r="BE865" s="231"/>
      <c r="BF865" s="573"/>
      <c r="BG865" s="651"/>
      <c r="BH865" s="573"/>
      <c r="BI865" s="651"/>
      <c r="BJ865" s="573"/>
      <c r="BK865" s="651"/>
      <c r="BL865" s="573"/>
      <c r="BM865" s="651"/>
      <c r="BN865" s="638"/>
      <c r="BO865" s="670"/>
      <c r="BP865" s="675"/>
      <c r="BQ865" s="675"/>
      <c r="BR865" s="675"/>
      <c r="BS865" s="675"/>
      <c r="BT865" s="675"/>
      <c r="BU865" s="676"/>
      <c r="BV865" s="1377">
        <f t="shared" si="48"/>
        <v>0</v>
      </c>
    </row>
    <row r="866" spans="3:74" s="1092" customFormat="1" ht="36" customHeight="1">
      <c r="C866" s="1091"/>
      <c r="D866" s="233"/>
      <c r="E866" s="216"/>
      <c r="F866" s="1331"/>
      <c r="G866" s="217"/>
      <c r="H866" s="218"/>
      <c r="I866" s="736"/>
      <c r="J866" s="737"/>
      <c r="K866" s="1297"/>
      <c r="L866" s="1273"/>
      <c r="M866" s="1276"/>
      <c r="N866" s="832"/>
      <c r="O866" s="871"/>
      <c r="P866" s="872"/>
      <c r="Q866" s="219"/>
      <c r="R866" s="220"/>
      <c r="S866" s="660"/>
      <c r="T866" s="226">
        <v>0</v>
      </c>
      <c r="U866" s="1305">
        <v>0</v>
      </c>
      <c r="V866" s="1375">
        <f t="shared" si="46"/>
        <v>0</v>
      </c>
      <c r="W866" s="220"/>
      <c r="X866" s="684"/>
      <c r="Y866" s="738"/>
      <c r="Z866" s="221"/>
      <c r="AA866" s="221"/>
      <c r="AB866" s="862"/>
      <c r="AC866" s="222"/>
      <c r="AD866" s="1288"/>
      <c r="AE866" s="1300"/>
      <c r="AF866" s="1290"/>
      <c r="AG866" s="1291"/>
      <c r="AH866" s="232"/>
      <c r="AI866" s="224"/>
      <c r="AJ866" s="368"/>
      <c r="AK866" s="225"/>
      <c r="AL866" s="226">
        <v>0</v>
      </c>
      <c r="AM866" s="1326">
        <v>0</v>
      </c>
      <c r="AN866" s="1376">
        <f t="shared" si="47"/>
        <v>0</v>
      </c>
      <c r="AO866" s="733"/>
      <c r="AP866" s="586"/>
      <c r="AQ866" s="1249"/>
      <c r="AR866" s="1427"/>
      <c r="AS866" s="1428"/>
      <c r="AT866" s="1429"/>
      <c r="AU866" s="227"/>
      <c r="AV866" s="1430"/>
      <c r="AW866" s="1431"/>
      <c r="AX866" s="1432"/>
      <c r="AY866" s="235"/>
      <c r="AZ866" s="236"/>
      <c r="BA866" s="230"/>
      <c r="BB866" s="231"/>
      <c r="BC866" s="659"/>
      <c r="BD866" s="230"/>
      <c r="BE866" s="231"/>
      <c r="BF866" s="573"/>
      <c r="BG866" s="651"/>
      <c r="BH866" s="573"/>
      <c r="BI866" s="651"/>
      <c r="BJ866" s="573"/>
      <c r="BK866" s="651"/>
      <c r="BL866" s="573"/>
      <c r="BM866" s="651"/>
      <c r="BN866" s="638"/>
      <c r="BO866" s="670"/>
      <c r="BP866" s="675"/>
      <c r="BQ866" s="675"/>
      <c r="BR866" s="675"/>
      <c r="BS866" s="675"/>
      <c r="BT866" s="675"/>
      <c r="BU866" s="676"/>
      <c r="BV866" s="1377">
        <f t="shared" si="48"/>
        <v>0</v>
      </c>
    </row>
    <row r="867" spans="3:74" s="1092" customFormat="1" ht="36" customHeight="1">
      <c r="C867" s="1091"/>
      <c r="D867" s="233"/>
      <c r="E867" s="216"/>
      <c r="F867" s="1331"/>
      <c r="G867" s="217"/>
      <c r="H867" s="218"/>
      <c r="I867" s="736"/>
      <c r="J867" s="737"/>
      <c r="K867" s="1297"/>
      <c r="L867" s="1273"/>
      <c r="M867" s="1276"/>
      <c r="N867" s="832"/>
      <c r="O867" s="871"/>
      <c r="P867" s="872"/>
      <c r="Q867" s="219"/>
      <c r="R867" s="220"/>
      <c r="S867" s="660"/>
      <c r="T867" s="226">
        <v>0</v>
      </c>
      <c r="U867" s="1305">
        <v>0</v>
      </c>
      <c r="V867" s="1375">
        <f t="shared" si="46"/>
        <v>0</v>
      </c>
      <c r="W867" s="220"/>
      <c r="X867" s="684"/>
      <c r="Y867" s="738"/>
      <c r="Z867" s="221"/>
      <c r="AA867" s="221"/>
      <c r="AB867" s="862"/>
      <c r="AC867" s="222"/>
      <c r="AD867" s="1288"/>
      <c r="AE867" s="1300"/>
      <c r="AF867" s="1290"/>
      <c r="AG867" s="1291"/>
      <c r="AH867" s="232"/>
      <c r="AI867" s="224"/>
      <c r="AJ867" s="368"/>
      <c r="AK867" s="225"/>
      <c r="AL867" s="226">
        <v>0</v>
      </c>
      <c r="AM867" s="1326">
        <v>0</v>
      </c>
      <c r="AN867" s="1376">
        <f t="shared" si="47"/>
        <v>0</v>
      </c>
      <c r="AO867" s="733"/>
      <c r="AP867" s="586"/>
      <c r="AQ867" s="1249"/>
      <c r="AR867" s="1427"/>
      <c r="AS867" s="1428"/>
      <c r="AT867" s="1429"/>
      <c r="AU867" s="227"/>
      <c r="AV867" s="1430"/>
      <c r="AW867" s="1431"/>
      <c r="AX867" s="1432"/>
      <c r="AY867" s="235"/>
      <c r="AZ867" s="236"/>
      <c r="BA867" s="230"/>
      <c r="BB867" s="231"/>
      <c r="BC867" s="659"/>
      <c r="BD867" s="230"/>
      <c r="BE867" s="231"/>
      <c r="BF867" s="573"/>
      <c r="BG867" s="651"/>
      <c r="BH867" s="573"/>
      <c r="BI867" s="651"/>
      <c r="BJ867" s="573"/>
      <c r="BK867" s="651"/>
      <c r="BL867" s="573"/>
      <c r="BM867" s="651"/>
      <c r="BN867" s="638"/>
      <c r="BO867" s="670"/>
      <c r="BP867" s="675"/>
      <c r="BQ867" s="675"/>
      <c r="BR867" s="675"/>
      <c r="BS867" s="675"/>
      <c r="BT867" s="675"/>
      <c r="BU867" s="676"/>
      <c r="BV867" s="1377">
        <f t="shared" si="48"/>
        <v>0</v>
      </c>
    </row>
    <row r="868" spans="3:74" s="1092" customFormat="1" ht="36" customHeight="1">
      <c r="C868" s="1091"/>
      <c r="D868" s="233"/>
      <c r="E868" s="216"/>
      <c r="F868" s="1331"/>
      <c r="G868" s="217"/>
      <c r="H868" s="218"/>
      <c r="I868" s="736"/>
      <c r="J868" s="737"/>
      <c r="K868" s="1297"/>
      <c r="L868" s="1273"/>
      <c r="M868" s="1276"/>
      <c r="N868" s="832"/>
      <c r="O868" s="871"/>
      <c r="P868" s="872"/>
      <c r="Q868" s="219"/>
      <c r="R868" s="220"/>
      <c r="S868" s="660"/>
      <c r="T868" s="226">
        <v>0</v>
      </c>
      <c r="U868" s="1305">
        <v>0</v>
      </c>
      <c r="V868" s="1375">
        <f t="shared" si="46"/>
        <v>0</v>
      </c>
      <c r="W868" s="220"/>
      <c r="X868" s="684"/>
      <c r="Y868" s="738"/>
      <c r="Z868" s="221"/>
      <c r="AA868" s="221"/>
      <c r="AB868" s="862"/>
      <c r="AC868" s="222"/>
      <c r="AD868" s="1288"/>
      <c r="AE868" s="1300"/>
      <c r="AF868" s="1290"/>
      <c r="AG868" s="1291"/>
      <c r="AH868" s="232"/>
      <c r="AI868" s="224"/>
      <c r="AJ868" s="368"/>
      <c r="AK868" s="225"/>
      <c r="AL868" s="226">
        <v>0</v>
      </c>
      <c r="AM868" s="1326">
        <v>0</v>
      </c>
      <c r="AN868" s="1376">
        <f t="shared" si="47"/>
        <v>0</v>
      </c>
      <c r="AO868" s="733"/>
      <c r="AP868" s="586"/>
      <c r="AQ868" s="1249"/>
      <c r="AR868" s="1427"/>
      <c r="AS868" s="1428"/>
      <c r="AT868" s="1429"/>
      <c r="AU868" s="227"/>
      <c r="AV868" s="1430"/>
      <c r="AW868" s="1431"/>
      <c r="AX868" s="1432"/>
      <c r="AY868" s="235"/>
      <c r="AZ868" s="236"/>
      <c r="BA868" s="230"/>
      <c r="BB868" s="231"/>
      <c r="BC868" s="659"/>
      <c r="BD868" s="230"/>
      <c r="BE868" s="231"/>
      <c r="BF868" s="573"/>
      <c r="BG868" s="651"/>
      <c r="BH868" s="573"/>
      <c r="BI868" s="651"/>
      <c r="BJ868" s="573"/>
      <c r="BK868" s="651"/>
      <c r="BL868" s="573"/>
      <c r="BM868" s="651"/>
      <c r="BN868" s="638"/>
      <c r="BO868" s="670"/>
      <c r="BP868" s="675"/>
      <c r="BQ868" s="675"/>
      <c r="BR868" s="675"/>
      <c r="BS868" s="675"/>
      <c r="BT868" s="675"/>
      <c r="BU868" s="676"/>
      <c r="BV868" s="1377">
        <f t="shared" si="48"/>
        <v>0</v>
      </c>
    </row>
    <row r="869" spans="3:74" s="1092" customFormat="1" ht="36" customHeight="1">
      <c r="C869" s="1091"/>
      <c r="D869" s="233"/>
      <c r="E869" s="216"/>
      <c r="F869" s="1331"/>
      <c r="G869" s="217"/>
      <c r="H869" s="218"/>
      <c r="I869" s="736"/>
      <c r="J869" s="737"/>
      <c r="K869" s="1297"/>
      <c r="L869" s="1273"/>
      <c r="M869" s="1276"/>
      <c r="N869" s="832"/>
      <c r="O869" s="871"/>
      <c r="P869" s="872"/>
      <c r="Q869" s="219"/>
      <c r="R869" s="220"/>
      <c r="S869" s="660"/>
      <c r="T869" s="226">
        <v>0</v>
      </c>
      <c r="U869" s="1305">
        <v>0</v>
      </c>
      <c r="V869" s="1375">
        <f t="shared" si="46"/>
        <v>0</v>
      </c>
      <c r="W869" s="220"/>
      <c r="X869" s="684"/>
      <c r="Y869" s="738"/>
      <c r="Z869" s="221"/>
      <c r="AA869" s="221"/>
      <c r="AB869" s="862"/>
      <c r="AC869" s="222"/>
      <c r="AD869" s="1288"/>
      <c r="AE869" s="1300"/>
      <c r="AF869" s="1290"/>
      <c r="AG869" s="1291"/>
      <c r="AH869" s="232"/>
      <c r="AI869" s="224"/>
      <c r="AJ869" s="368"/>
      <c r="AK869" s="225"/>
      <c r="AL869" s="226">
        <v>0</v>
      </c>
      <c r="AM869" s="1326">
        <v>0</v>
      </c>
      <c r="AN869" s="1376">
        <f t="shared" si="47"/>
        <v>0</v>
      </c>
      <c r="AO869" s="733"/>
      <c r="AP869" s="586"/>
      <c r="AQ869" s="1249"/>
      <c r="AR869" s="1427"/>
      <c r="AS869" s="1428"/>
      <c r="AT869" s="1429"/>
      <c r="AU869" s="227"/>
      <c r="AV869" s="1430"/>
      <c r="AW869" s="1431"/>
      <c r="AX869" s="1432"/>
      <c r="AY869" s="235"/>
      <c r="AZ869" s="236"/>
      <c r="BA869" s="230"/>
      <c r="BB869" s="231"/>
      <c r="BC869" s="659"/>
      <c r="BD869" s="230"/>
      <c r="BE869" s="231"/>
      <c r="BF869" s="573"/>
      <c r="BG869" s="651"/>
      <c r="BH869" s="573"/>
      <c r="BI869" s="651"/>
      <c r="BJ869" s="573"/>
      <c r="BK869" s="651"/>
      <c r="BL869" s="573"/>
      <c r="BM869" s="651"/>
      <c r="BN869" s="638"/>
      <c r="BO869" s="670"/>
      <c r="BP869" s="675"/>
      <c r="BQ869" s="675"/>
      <c r="BR869" s="675"/>
      <c r="BS869" s="675"/>
      <c r="BT869" s="675"/>
      <c r="BU869" s="676"/>
      <c r="BV869" s="1377">
        <f t="shared" si="48"/>
        <v>0</v>
      </c>
    </row>
    <row r="870" spans="3:74" s="1092" customFormat="1" ht="36" customHeight="1">
      <c r="C870" s="1091"/>
      <c r="D870" s="233"/>
      <c r="E870" s="216"/>
      <c r="F870" s="1331"/>
      <c r="G870" s="217"/>
      <c r="H870" s="218"/>
      <c r="I870" s="736"/>
      <c r="J870" s="737"/>
      <c r="K870" s="1297"/>
      <c r="L870" s="1273"/>
      <c r="M870" s="1276"/>
      <c r="N870" s="832"/>
      <c r="O870" s="871"/>
      <c r="P870" s="872"/>
      <c r="Q870" s="219"/>
      <c r="R870" s="220"/>
      <c r="S870" s="660"/>
      <c r="T870" s="226">
        <v>0</v>
      </c>
      <c r="U870" s="1305">
        <v>0</v>
      </c>
      <c r="V870" s="1375">
        <f t="shared" si="46"/>
        <v>0</v>
      </c>
      <c r="W870" s="220"/>
      <c r="X870" s="684"/>
      <c r="Y870" s="738"/>
      <c r="Z870" s="221"/>
      <c r="AA870" s="221"/>
      <c r="AB870" s="862"/>
      <c r="AC870" s="222"/>
      <c r="AD870" s="1288"/>
      <c r="AE870" s="1300"/>
      <c r="AF870" s="1290"/>
      <c r="AG870" s="1291"/>
      <c r="AH870" s="232"/>
      <c r="AI870" s="224"/>
      <c r="AJ870" s="368"/>
      <c r="AK870" s="225"/>
      <c r="AL870" s="226">
        <v>0</v>
      </c>
      <c r="AM870" s="1326">
        <v>0</v>
      </c>
      <c r="AN870" s="1376">
        <f t="shared" si="47"/>
        <v>0</v>
      </c>
      <c r="AO870" s="733"/>
      <c r="AP870" s="586"/>
      <c r="AQ870" s="1249"/>
      <c r="AR870" s="1427"/>
      <c r="AS870" s="1428"/>
      <c r="AT870" s="1429"/>
      <c r="AU870" s="227"/>
      <c r="AV870" s="1430"/>
      <c r="AW870" s="1431"/>
      <c r="AX870" s="1432"/>
      <c r="AY870" s="235"/>
      <c r="AZ870" s="236"/>
      <c r="BA870" s="230"/>
      <c r="BB870" s="231"/>
      <c r="BC870" s="659"/>
      <c r="BD870" s="230"/>
      <c r="BE870" s="231"/>
      <c r="BF870" s="573"/>
      <c r="BG870" s="651"/>
      <c r="BH870" s="573"/>
      <c r="BI870" s="651"/>
      <c r="BJ870" s="573"/>
      <c r="BK870" s="651"/>
      <c r="BL870" s="573"/>
      <c r="BM870" s="651"/>
      <c r="BN870" s="638"/>
      <c r="BO870" s="670"/>
      <c r="BP870" s="675"/>
      <c r="BQ870" s="675"/>
      <c r="BR870" s="675"/>
      <c r="BS870" s="675"/>
      <c r="BT870" s="675"/>
      <c r="BU870" s="676"/>
      <c r="BV870" s="1377">
        <f t="shared" si="48"/>
        <v>0</v>
      </c>
    </row>
    <row r="871" spans="3:74" s="1092" customFormat="1" ht="36" customHeight="1">
      <c r="C871" s="1091"/>
      <c r="D871" s="233"/>
      <c r="E871" s="216"/>
      <c r="F871" s="1331"/>
      <c r="G871" s="217"/>
      <c r="H871" s="218"/>
      <c r="I871" s="736"/>
      <c r="J871" s="737"/>
      <c r="K871" s="1297"/>
      <c r="L871" s="1273"/>
      <c r="M871" s="1276"/>
      <c r="N871" s="832"/>
      <c r="O871" s="871"/>
      <c r="P871" s="872"/>
      <c r="Q871" s="219"/>
      <c r="R871" s="220"/>
      <c r="S871" s="660"/>
      <c r="T871" s="226">
        <v>0</v>
      </c>
      <c r="U871" s="1305">
        <v>0</v>
      </c>
      <c r="V871" s="1375">
        <f t="shared" si="46"/>
        <v>0</v>
      </c>
      <c r="W871" s="220"/>
      <c r="X871" s="684"/>
      <c r="Y871" s="738"/>
      <c r="Z871" s="221"/>
      <c r="AA871" s="221"/>
      <c r="AB871" s="862"/>
      <c r="AC871" s="222"/>
      <c r="AD871" s="1288"/>
      <c r="AE871" s="1300"/>
      <c r="AF871" s="1290"/>
      <c r="AG871" s="1291"/>
      <c r="AH871" s="232"/>
      <c r="AI871" s="224"/>
      <c r="AJ871" s="368"/>
      <c r="AK871" s="225"/>
      <c r="AL871" s="226">
        <v>0</v>
      </c>
      <c r="AM871" s="1326">
        <v>0</v>
      </c>
      <c r="AN871" s="1376">
        <f t="shared" si="47"/>
        <v>0</v>
      </c>
      <c r="AO871" s="733"/>
      <c r="AP871" s="586"/>
      <c r="AQ871" s="1249"/>
      <c r="AR871" s="1427"/>
      <c r="AS871" s="1428"/>
      <c r="AT871" s="1429"/>
      <c r="AU871" s="227"/>
      <c r="AV871" s="1430"/>
      <c r="AW871" s="1431"/>
      <c r="AX871" s="1432"/>
      <c r="AY871" s="235"/>
      <c r="AZ871" s="236"/>
      <c r="BA871" s="230"/>
      <c r="BB871" s="231"/>
      <c r="BC871" s="659"/>
      <c r="BD871" s="230"/>
      <c r="BE871" s="231"/>
      <c r="BF871" s="573"/>
      <c r="BG871" s="651"/>
      <c r="BH871" s="573"/>
      <c r="BI871" s="651"/>
      <c r="BJ871" s="573"/>
      <c r="BK871" s="651"/>
      <c r="BL871" s="573"/>
      <c r="BM871" s="651"/>
      <c r="BN871" s="638"/>
      <c r="BO871" s="670"/>
      <c r="BP871" s="675"/>
      <c r="BQ871" s="675"/>
      <c r="BR871" s="675"/>
      <c r="BS871" s="675"/>
      <c r="BT871" s="675"/>
      <c r="BU871" s="676"/>
      <c r="BV871" s="1377">
        <f t="shared" si="48"/>
        <v>0</v>
      </c>
    </row>
    <row r="872" spans="3:74" s="1092" customFormat="1" ht="36" customHeight="1">
      <c r="C872" s="1091"/>
      <c r="D872" s="233"/>
      <c r="E872" s="216"/>
      <c r="F872" s="1331"/>
      <c r="G872" s="217"/>
      <c r="H872" s="218"/>
      <c r="I872" s="736"/>
      <c r="J872" s="737"/>
      <c r="K872" s="1297"/>
      <c r="L872" s="1273"/>
      <c r="M872" s="1276"/>
      <c r="N872" s="832"/>
      <c r="O872" s="871"/>
      <c r="P872" s="872"/>
      <c r="Q872" s="219"/>
      <c r="R872" s="220"/>
      <c r="S872" s="660"/>
      <c r="T872" s="226">
        <v>0</v>
      </c>
      <c r="U872" s="1305">
        <v>0</v>
      </c>
      <c r="V872" s="1375">
        <f t="shared" si="46"/>
        <v>0</v>
      </c>
      <c r="W872" s="220"/>
      <c r="X872" s="684"/>
      <c r="Y872" s="738"/>
      <c r="Z872" s="221"/>
      <c r="AA872" s="221"/>
      <c r="AB872" s="862"/>
      <c r="AC872" s="222"/>
      <c r="AD872" s="1288"/>
      <c r="AE872" s="1300"/>
      <c r="AF872" s="1290"/>
      <c r="AG872" s="1291"/>
      <c r="AH872" s="232"/>
      <c r="AI872" s="224"/>
      <c r="AJ872" s="368"/>
      <c r="AK872" s="225"/>
      <c r="AL872" s="226">
        <v>0</v>
      </c>
      <c r="AM872" s="1326">
        <v>0</v>
      </c>
      <c r="AN872" s="1376">
        <f t="shared" si="47"/>
        <v>0</v>
      </c>
      <c r="AO872" s="733"/>
      <c r="AP872" s="586"/>
      <c r="AQ872" s="1249"/>
      <c r="AR872" s="1427"/>
      <c r="AS872" s="1428"/>
      <c r="AT872" s="1429"/>
      <c r="AU872" s="227"/>
      <c r="AV872" s="1430"/>
      <c r="AW872" s="1431"/>
      <c r="AX872" s="1432"/>
      <c r="AY872" s="235"/>
      <c r="AZ872" s="236"/>
      <c r="BA872" s="230"/>
      <c r="BB872" s="231"/>
      <c r="BC872" s="659"/>
      <c r="BD872" s="230"/>
      <c r="BE872" s="231"/>
      <c r="BF872" s="573"/>
      <c r="BG872" s="651"/>
      <c r="BH872" s="573"/>
      <c r="BI872" s="651"/>
      <c r="BJ872" s="573"/>
      <c r="BK872" s="651"/>
      <c r="BL872" s="573"/>
      <c r="BM872" s="651"/>
      <c r="BN872" s="638"/>
      <c r="BO872" s="670"/>
      <c r="BP872" s="675"/>
      <c r="BQ872" s="675"/>
      <c r="BR872" s="675"/>
      <c r="BS872" s="675"/>
      <c r="BT872" s="675"/>
      <c r="BU872" s="676"/>
      <c r="BV872" s="1377">
        <f t="shared" si="48"/>
        <v>0</v>
      </c>
    </row>
    <row r="873" spans="3:74" s="1092" customFormat="1" ht="36" customHeight="1">
      <c r="C873" s="1091"/>
      <c r="D873" s="233"/>
      <c r="E873" s="216"/>
      <c r="F873" s="1331"/>
      <c r="G873" s="217"/>
      <c r="H873" s="218"/>
      <c r="I873" s="736"/>
      <c r="J873" s="737"/>
      <c r="K873" s="1297"/>
      <c r="L873" s="1273"/>
      <c r="M873" s="1276"/>
      <c r="N873" s="832"/>
      <c r="O873" s="871"/>
      <c r="P873" s="872"/>
      <c r="Q873" s="219"/>
      <c r="R873" s="220"/>
      <c r="S873" s="660"/>
      <c r="T873" s="226">
        <v>0</v>
      </c>
      <c r="U873" s="1305">
        <v>0</v>
      </c>
      <c r="V873" s="1375">
        <f t="shared" si="46"/>
        <v>0</v>
      </c>
      <c r="W873" s="220"/>
      <c r="X873" s="684"/>
      <c r="Y873" s="738"/>
      <c r="Z873" s="221"/>
      <c r="AA873" s="221"/>
      <c r="AB873" s="862"/>
      <c r="AC873" s="222"/>
      <c r="AD873" s="1288"/>
      <c r="AE873" s="1300"/>
      <c r="AF873" s="1290"/>
      <c r="AG873" s="1291"/>
      <c r="AH873" s="232"/>
      <c r="AI873" s="224"/>
      <c r="AJ873" s="368"/>
      <c r="AK873" s="225"/>
      <c r="AL873" s="226">
        <v>0</v>
      </c>
      <c r="AM873" s="1326">
        <v>0</v>
      </c>
      <c r="AN873" s="1376">
        <f t="shared" si="47"/>
        <v>0</v>
      </c>
      <c r="AO873" s="733"/>
      <c r="AP873" s="586"/>
      <c r="AQ873" s="1249"/>
      <c r="AR873" s="1427"/>
      <c r="AS873" s="1428"/>
      <c r="AT873" s="1429"/>
      <c r="AU873" s="227"/>
      <c r="AV873" s="1430"/>
      <c r="AW873" s="1431"/>
      <c r="AX873" s="1432"/>
      <c r="AY873" s="235"/>
      <c r="AZ873" s="236"/>
      <c r="BA873" s="230"/>
      <c r="BB873" s="231"/>
      <c r="BC873" s="659"/>
      <c r="BD873" s="230"/>
      <c r="BE873" s="231"/>
      <c r="BF873" s="573"/>
      <c r="BG873" s="651"/>
      <c r="BH873" s="573"/>
      <c r="BI873" s="651"/>
      <c r="BJ873" s="573"/>
      <c r="BK873" s="651"/>
      <c r="BL873" s="573"/>
      <c r="BM873" s="651"/>
      <c r="BN873" s="638"/>
      <c r="BO873" s="670"/>
      <c r="BP873" s="675"/>
      <c r="BQ873" s="675"/>
      <c r="BR873" s="675"/>
      <c r="BS873" s="675"/>
      <c r="BT873" s="675"/>
      <c r="BU873" s="676"/>
      <c r="BV873" s="1377">
        <f t="shared" si="48"/>
        <v>0</v>
      </c>
    </row>
    <row r="874" spans="3:74" s="1092" customFormat="1" ht="36" customHeight="1">
      <c r="C874" s="1091"/>
      <c r="D874" s="233"/>
      <c r="E874" s="216"/>
      <c r="F874" s="1331"/>
      <c r="G874" s="217"/>
      <c r="H874" s="218"/>
      <c r="I874" s="736"/>
      <c r="J874" s="737"/>
      <c r="K874" s="1297"/>
      <c r="L874" s="1273"/>
      <c r="M874" s="1276"/>
      <c r="N874" s="832"/>
      <c r="O874" s="871"/>
      <c r="P874" s="872"/>
      <c r="Q874" s="219"/>
      <c r="R874" s="220"/>
      <c r="S874" s="660"/>
      <c r="T874" s="226">
        <v>0</v>
      </c>
      <c r="U874" s="1305">
        <v>0</v>
      </c>
      <c r="V874" s="1375">
        <f t="shared" si="46"/>
        <v>0</v>
      </c>
      <c r="W874" s="220"/>
      <c r="X874" s="684"/>
      <c r="Y874" s="738"/>
      <c r="Z874" s="221"/>
      <c r="AA874" s="221"/>
      <c r="AB874" s="862"/>
      <c r="AC874" s="222"/>
      <c r="AD874" s="1288"/>
      <c r="AE874" s="1300"/>
      <c r="AF874" s="1290"/>
      <c r="AG874" s="1291"/>
      <c r="AH874" s="232"/>
      <c r="AI874" s="224"/>
      <c r="AJ874" s="368"/>
      <c r="AK874" s="225"/>
      <c r="AL874" s="226">
        <v>0</v>
      </c>
      <c r="AM874" s="1326">
        <v>0</v>
      </c>
      <c r="AN874" s="1376">
        <f t="shared" si="47"/>
        <v>0</v>
      </c>
      <c r="AO874" s="733"/>
      <c r="AP874" s="586"/>
      <c r="AQ874" s="1249"/>
      <c r="AR874" s="1427"/>
      <c r="AS874" s="1428"/>
      <c r="AT874" s="1429"/>
      <c r="AU874" s="227"/>
      <c r="AV874" s="1430"/>
      <c r="AW874" s="1431"/>
      <c r="AX874" s="1432"/>
      <c r="AY874" s="235"/>
      <c r="AZ874" s="236"/>
      <c r="BA874" s="230"/>
      <c r="BB874" s="231"/>
      <c r="BC874" s="659"/>
      <c r="BD874" s="230"/>
      <c r="BE874" s="231"/>
      <c r="BF874" s="573"/>
      <c r="BG874" s="651"/>
      <c r="BH874" s="573"/>
      <c r="BI874" s="651"/>
      <c r="BJ874" s="573"/>
      <c r="BK874" s="651"/>
      <c r="BL874" s="573"/>
      <c r="BM874" s="651"/>
      <c r="BN874" s="638"/>
      <c r="BO874" s="670"/>
      <c r="BP874" s="675"/>
      <c r="BQ874" s="675"/>
      <c r="BR874" s="675"/>
      <c r="BS874" s="675"/>
      <c r="BT874" s="675"/>
      <c r="BU874" s="676"/>
      <c r="BV874" s="1377">
        <f t="shared" si="48"/>
        <v>0</v>
      </c>
    </row>
    <row r="875" spans="3:74" s="1092" customFormat="1" ht="36" customHeight="1">
      <c r="C875" s="1091"/>
      <c r="D875" s="233"/>
      <c r="E875" s="216"/>
      <c r="F875" s="1331"/>
      <c r="G875" s="217"/>
      <c r="H875" s="218"/>
      <c r="I875" s="736"/>
      <c r="J875" s="737"/>
      <c r="K875" s="1297"/>
      <c r="L875" s="1273"/>
      <c r="M875" s="1276"/>
      <c r="N875" s="832"/>
      <c r="O875" s="871"/>
      <c r="P875" s="872"/>
      <c r="Q875" s="219"/>
      <c r="R875" s="220"/>
      <c r="S875" s="660"/>
      <c r="T875" s="226">
        <v>0</v>
      </c>
      <c r="U875" s="1305">
        <v>0</v>
      </c>
      <c r="V875" s="1375">
        <f t="shared" si="46"/>
        <v>0</v>
      </c>
      <c r="W875" s="220"/>
      <c r="X875" s="684"/>
      <c r="Y875" s="738"/>
      <c r="Z875" s="221"/>
      <c r="AA875" s="221"/>
      <c r="AB875" s="862"/>
      <c r="AC875" s="222"/>
      <c r="AD875" s="1288"/>
      <c r="AE875" s="1300"/>
      <c r="AF875" s="1290"/>
      <c r="AG875" s="1291"/>
      <c r="AH875" s="232"/>
      <c r="AI875" s="224"/>
      <c r="AJ875" s="368"/>
      <c r="AK875" s="225"/>
      <c r="AL875" s="226">
        <v>0</v>
      </c>
      <c r="AM875" s="1326">
        <v>0</v>
      </c>
      <c r="AN875" s="1376">
        <f t="shared" si="47"/>
        <v>0</v>
      </c>
      <c r="AO875" s="733"/>
      <c r="AP875" s="586"/>
      <c r="AQ875" s="1249"/>
      <c r="AR875" s="1427"/>
      <c r="AS875" s="1428"/>
      <c r="AT875" s="1429"/>
      <c r="AU875" s="227"/>
      <c r="AV875" s="1430"/>
      <c r="AW875" s="1431"/>
      <c r="AX875" s="1432"/>
      <c r="AY875" s="235"/>
      <c r="AZ875" s="236"/>
      <c r="BA875" s="230"/>
      <c r="BB875" s="231"/>
      <c r="BC875" s="659"/>
      <c r="BD875" s="230"/>
      <c r="BE875" s="231"/>
      <c r="BF875" s="573"/>
      <c r="BG875" s="651"/>
      <c r="BH875" s="573"/>
      <c r="BI875" s="651"/>
      <c r="BJ875" s="573"/>
      <c r="BK875" s="651"/>
      <c r="BL875" s="573"/>
      <c r="BM875" s="651"/>
      <c r="BN875" s="638"/>
      <c r="BO875" s="670"/>
      <c r="BP875" s="675"/>
      <c r="BQ875" s="675"/>
      <c r="BR875" s="675"/>
      <c r="BS875" s="675"/>
      <c r="BT875" s="675"/>
      <c r="BU875" s="676"/>
      <c r="BV875" s="1377">
        <f t="shared" si="48"/>
        <v>0</v>
      </c>
    </row>
    <row r="876" spans="3:74" s="1092" customFormat="1" ht="36" customHeight="1">
      <c r="C876" s="1091"/>
      <c r="D876" s="233"/>
      <c r="E876" s="216"/>
      <c r="F876" s="1331"/>
      <c r="G876" s="217"/>
      <c r="H876" s="218"/>
      <c r="I876" s="736"/>
      <c r="J876" s="737"/>
      <c r="K876" s="1297"/>
      <c r="L876" s="1273"/>
      <c r="M876" s="1276"/>
      <c r="N876" s="832"/>
      <c r="O876" s="871"/>
      <c r="P876" s="872"/>
      <c r="Q876" s="219"/>
      <c r="R876" s="220"/>
      <c r="S876" s="660"/>
      <c r="T876" s="226">
        <v>0</v>
      </c>
      <c r="U876" s="1305">
        <v>0</v>
      </c>
      <c r="V876" s="1375">
        <f t="shared" si="46"/>
        <v>0</v>
      </c>
      <c r="W876" s="220"/>
      <c r="X876" s="684"/>
      <c r="Y876" s="738"/>
      <c r="Z876" s="221"/>
      <c r="AA876" s="221"/>
      <c r="AB876" s="862"/>
      <c r="AC876" s="222"/>
      <c r="AD876" s="1288"/>
      <c r="AE876" s="1300"/>
      <c r="AF876" s="1290"/>
      <c r="AG876" s="1291"/>
      <c r="AH876" s="232"/>
      <c r="AI876" s="224"/>
      <c r="AJ876" s="368"/>
      <c r="AK876" s="225"/>
      <c r="AL876" s="226">
        <v>0</v>
      </c>
      <c r="AM876" s="1326">
        <v>0</v>
      </c>
      <c r="AN876" s="1376">
        <f t="shared" si="47"/>
        <v>0</v>
      </c>
      <c r="AO876" s="733"/>
      <c r="AP876" s="586"/>
      <c r="AQ876" s="1249"/>
      <c r="AR876" s="1427"/>
      <c r="AS876" s="1428"/>
      <c r="AT876" s="1429"/>
      <c r="AU876" s="227"/>
      <c r="AV876" s="1430"/>
      <c r="AW876" s="1431"/>
      <c r="AX876" s="1432"/>
      <c r="AY876" s="235"/>
      <c r="AZ876" s="236"/>
      <c r="BA876" s="230"/>
      <c r="BB876" s="231"/>
      <c r="BC876" s="659"/>
      <c r="BD876" s="230"/>
      <c r="BE876" s="231"/>
      <c r="BF876" s="573"/>
      <c r="BG876" s="651"/>
      <c r="BH876" s="573"/>
      <c r="BI876" s="651"/>
      <c r="BJ876" s="573"/>
      <c r="BK876" s="651"/>
      <c r="BL876" s="573"/>
      <c r="BM876" s="651"/>
      <c r="BN876" s="638"/>
      <c r="BO876" s="670"/>
      <c r="BP876" s="675"/>
      <c r="BQ876" s="675"/>
      <c r="BR876" s="675"/>
      <c r="BS876" s="675"/>
      <c r="BT876" s="675"/>
      <c r="BU876" s="676"/>
      <c r="BV876" s="1377">
        <f t="shared" si="48"/>
        <v>0</v>
      </c>
    </row>
    <row r="877" spans="3:74" s="1092" customFormat="1" ht="36" customHeight="1">
      <c r="C877" s="1091"/>
      <c r="D877" s="233"/>
      <c r="E877" s="216"/>
      <c r="F877" s="1331"/>
      <c r="G877" s="217"/>
      <c r="H877" s="218"/>
      <c r="I877" s="736"/>
      <c r="J877" s="737"/>
      <c r="K877" s="1297"/>
      <c r="L877" s="1273"/>
      <c r="M877" s="1276"/>
      <c r="N877" s="832"/>
      <c r="O877" s="871"/>
      <c r="P877" s="872"/>
      <c r="Q877" s="219"/>
      <c r="R877" s="220"/>
      <c r="S877" s="660"/>
      <c r="T877" s="226">
        <v>0</v>
      </c>
      <c r="U877" s="1305">
        <v>0</v>
      </c>
      <c r="V877" s="1375">
        <f t="shared" si="46"/>
        <v>0</v>
      </c>
      <c r="W877" s="220"/>
      <c r="X877" s="684"/>
      <c r="Y877" s="738"/>
      <c r="Z877" s="221"/>
      <c r="AA877" s="221"/>
      <c r="AB877" s="862"/>
      <c r="AC877" s="222"/>
      <c r="AD877" s="1288"/>
      <c r="AE877" s="1300"/>
      <c r="AF877" s="1290"/>
      <c r="AG877" s="1291"/>
      <c r="AH877" s="232"/>
      <c r="AI877" s="224"/>
      <c r="AJ877" s="368"/>
      <c r="AK877" s="225"/>
      <c r="AL877" s="226">
        <v>0</v>
      </c>
      <c r="AM877" s="1326">
        <v>0</v>
      </c>
      <c r="AN877" s="1376">
        <f t="shared" si="47"/>
        <v>0</v>
      </c>
      <c r="AO877" s="733"/>
      <c r="AP877" s="586"/>
      <c r="AQ877" s="1249"/>
      <c r="AR877" s="1427"/>
      <c r="AS877" s="1428"/>
      <c r="AT877" s="1429"/>
      <c r="AU877" s="227"/>
      <c r="AV877" s="1430"/>
      <c r="AW877" s="1431"/>
      <c r="AX877" s="1432"/>
      <c r="AY877" s="235"/>
      <c r="AZ877" s="236"/>
      <c r="BA877" s="230"/>
      <c r="BB877" s="231"/>
      <c r="BC877" s="659"/>
      <c r="BD877" s="230"/>
      <c r="BE877" s="231"/>
      <c r="BF877" s="573"/>
      <c r="BG877" s="651"/>
      <c r="BH877" s="573"/>
      <c r="BI877" s="651"/>
      <c r="BJ877" s="573"/>
      <c r="BK877" s="651"/>
      <c r="BL877" s="573"/>
      <c r="BM877" s="651"/>
      <c r="BN877" s="638"/>
      <c r="BO877" s="670"/>
      <c r="BP877" s="675"/>
      <c r="BQ877" s="675"/>
      <c r="BR877" s="675"/>
      <c r="BS877" s="675"/>
      <c r="BT877" s="675"/>
      <c r="BU877" s="676"/>
      <c r="BV877" s="1377">
        <f t="shared" si="48"/>
        <v>0</v>
      </c>
    </row>
    <row r="878" spans="3:74" s="1092" customFormat="1" ht="36" customHeight="1">
      <c r="C878" s="1091"/>
      <c r="D878" s="233"/>
      <c r="E878" s="216"/>
      <c r="F878" s="1331"/>
      <c r="G878" s="217"/>
      <c r="H878" s="218"/>
      <c r="I878" s="736"/>
      <c r="J878" s="737"/>
      <c r="K878" s="1297"/>
      <c r="L878" s="1273"/>
      <c r="M878" s="1276"/>
      <c r="N878" s="832"/>
      <c r="O878" s="871"/>
      <c r="P878" s="872"/>
      <c r="Q878" s="219"/>
      <c r="R878" s="220"/>
      <c r="S878" s="660"/>
      <c r="T878" s="226">
        <v>0</v>
      </c>
      <c r="U878" s="1305">
        <v>0</v>
      </c>
      <c r="V878" s="1375">
        <f t="shared" si="46"/>
        <v>0</v>
      </c>
      <c r="W878" s="220"/>
      <c r="X878" s="684"/>
      <c r="Y878" s="738"/>
      <c r="Z878" s="221"/>
      <c r="AA878" s="221"/>
      <c r="AB878" s="862"/>
      <c r="AC878" s="222"/>
      <c r="AD878" s="1288"/>
      <c r="AE878" s="1300"/>
      <c r="AF878" s="1290"/>
      <c r="AG878" s="1291"/>
      <c r="AH878" s="232"/>
      <c r="AI878" s="224"/>
      <c r="AJ878" s="368"/>
      <c r="AK878" s="225"/>
      <c r="AL878" s="226">
        <v>0</v>
      </c>
      <c r="AM878" s="1326">
        <v>0</v>
      </c>
      <c r="AN878" s="1376">
        <f t="shared" si="47"/>
        <v>0</v>
      </c>
      <c r="AO878" s="733"/>
      <c r="AP878" s="586"/>
      <c r="AQ878" s="1249"/>
      <c r="AR878" s="1427"/>
      <c r="AS878" s="1428"/>
      <c r="AT878" s="1429"/>
      <c r="AU878" s="227"/>
      <c r="AV878" s="1430"/>
      <c r="AW878" s="1431"/>
      <c r="AX878" s="1432"/>
      <c r="AY878" s="235"/>
      <c r="AZ878" s="236"/>
      <c r="BA878" s="230"/>
      <c r="BB878" s="231"/>
      <c r="BC878" s="659"/>
      <c r="BD878" s="230"/>
      <c r="BE878" s="231"/>
      <c r="BF878" s="573"/>
      <c r="BG878" s="651"/>
      <c r="BH878" s="573"/>
      <c r="BI878" s="651"/>
      <c r="BJ878" s="573"/>
      <c r="BK878" s="651"/>
      <c r="BL878" s="573"/>
      <c r="BM878" s="651"/>
      <c r="BN878" s="638"/>
      <c r="BO878" s="670"/>
      <c r="BP878" s="675"/>
      <c r="BQ878" s="675"/>
      <c r="BR878" s="675"/>
      <c r="BS878" s="675"/>
      <c r="BT878" s="675"/>
      <c r="BU878" s="676"/>
      <c r="BV878" s="1377">
        <f t="shared" si="48"/>
        <v>0</v>
      </c>
    </row>
    <row r="879" spans="3:74" s="1092" customFormat="1" ht="36" customHeight="1">
      <c r="C879" s="1091"/>
      <c r="D879" s="233"/>
      <c r="E879" s="216"/>
      <c r="F879" s="1331"/>
      <c r="G879" s="217"/>
      <c r="H879" s="218"/>
      <c r="I879" s="736"/>
      <c r="J879" s="737"/>
      <c r="K879" s="1297"/>
      <c r="L879" s="1273"/>
      <c r="M879" s="1276"/>
      <c r="N879" s="832"/>
      <c r="O879" s="871"/>
      <c r="P879" s="872"/>
      <c r="Q879" s="219"/>
      <c r="R879" s="220"/>
      <c r="S879" s="660"/>
      <c r="T879" s="226">
        <v>0</v>
      </c>
      <c r="U879" s="1305">
        <v>0</v>
      </c>
      <c r="V879" s="1375">
        <f t="shared" si="46"/>
        <v>0</v>
      </c>
      <c r="W879" s="220"/>
      <c r="X879" s="684"/>
      <c r="Y879" s="738"/>
      <c r="Z879" s="221"/>
      <c r="AA879" s="221"/>
      <c r="AB879" s="862"/>
      <c r="AC879" s="222"/>
      <c r="AD879" s="1288"/>
      <c r="AE879" s="1300"/>
      <c r="AF879" s="1290"/>
      <c r="AG879" s="1291"/>
      <c r="AH879" s="232"/>
      <c r="AI879" s="224"/>
      <c r="AJ879" s="368"/>
      <c r="AK879" s="225"/>
      <c r="AL879" s="226">
        <v>0</v>
      </c>
      <c r="AM879" s="1326">
        <v>0</v>
      </c>
      <c r="AN879" s="1376">
        <f t="shared" si="47"/>
        <v>0</v>
      </c>
      <c r="AO879" s="733"/>
      <c r="AP879" s="586"/>
      <c r="AQ879" s="1249"/>
      <c r="AR879" s="1427"/>
      <c r="AS879" s="1428"/>
      <c r="AT879" s="1429"/>
      <c r="AU879" s="227"/>
      <c r="AV879" s="1430"/>
      <c r="AW879" s="1431"/>
      <c r="AX879" s="1432"/>
      <c r="AY879" s="235"/>
      <c r="AZ879" s="236"/>
      <c r="BA879" s="230"/>
      <c r="BB879" s="231"/>
      <c r="BC879" s="659"/>
      <c r="BD879" s="230"/>
      <c r="BE879" s="231"/>
      <c r="BF879" s="573"/>
      <c r="BG879" s="651"/>
      <c r="BH879" s="573"/>
      <c r="BI879" s="651"/>
      <c r="BJ879" s="573"/>
      <c r="BK879" s="651"/>
      <c r="BL879" s="573"/>
      <c r="BM879" s="651"/>
      <c r="BN879" s="638"/>
      <c r="BO879" s="670"/>
      <c r="BP879" s="675"/>
      <c r="BQ879" s="675"/>
      <c r="BR879" s="675"/>
      <c r="BS879" s="675"/>
      <c r="BT879" s="675"/>
      <c r="BU879" s="676"/>
      <c r="BV879" s="1377">
        <f t="shared" si="48"/>
        <v>0</v>
      </c>
    </row>
    <row r="880" spans="3:74" s="1092" customFormat="1" ht="36" customHeight="1">
      <c r="C880" s="1091"/>
      <c r="D880" s="233"/>
      <c r="E880" s="216"/>
      <c r="F880" s="1331"/>
      <c r="G880" s="217"/>
      <c r="H880" s="218"/>
      <c r="I880" s="736"/>
      <c r="J880" s="737"/>
      <c r="K880" s="1297"/>
      <c r="L880" s="1273"/>
      <c r="M880" s="1276"/>
      <c r="N880" s="832"/>
      <c r="O880" s="871"/>
      <c r="P880" s="872"/>
      <c r="Q880" s="219"/>
      <c r="R880" s="220"/>
      <c r="S880" s="660"/>
      <c r="T880" s="226">
        <v>0</v>
      </c>
      <c r="U880" s="1305">
        <v>0</v>
      </c>
      <c r="V880" s="1375">
        <f t="shared" si="46"/>
        <v>0</v>
      </c>
      <c r="W880" s="220"/>
      <c r="X880" s="684"/>
      <c r="Y880" s="738"/>
      <c r="Z880" s="221"/>
      <c r="AA880" s="221"/>
      <c r="AB880" s="862"/>
      <c r="AC880" s="222"/>
      <c r="AD880" s="1288"/>
      <c r="AE880" s="1300"/>
      <c r="AF880" s="1290"/>
      <c r="AG880" s="1291"/>
      <c r="AH880" s="232"/>
      <c r="AI880" s="224"/>
      <c r="AJ880" s="368"/>
      <c r="AK880" s="225"/>
      <c r="AL880" s="226">
        <v>0</v>
      </c>
      <c r="AM880" s="1326">
        <v>0</v>
      </c>
      <c r="AN880" s="1376">
        <f t="shared" si="47"/>
        <v>0</v>
      </c>
      <c r="AO880" s="733"/>
      <c r="AP880" s="586"/>
      <c r="AQ880" s="1249"/>
      <c r="AR880" s="1427"/>
      <c r="AS880" s="1428"/>
      <c r="AT880" s="1429"/>
      <c r="AU880" s="227"/>
      <c r="AV880" s="1430"/>
      <c r="AW880" s="1431"/>
      <c r="AX880" s="1432"/>
      <c r="AY880" s="235"/>
      <c r="AZ880" s="236"/>
      <c r="BA880" s="230"/>
      <c r="BB880" s="231"/>
      <c r="BC880" s="659"/>
      <c r="BD880" s="230"/>
      <c r="BE880" s="231"/>
      <c r="BF880" s="573"/>
      <c r="BG880" s="651"/>
      <c r="BH880" s="573"/>
      <c r="BI880" s="651"/>
      <c r="BJ880" s="573"/>
      <c r="BK880" s="651"/>
      <c r="BL880" s="573"/>
      <c r="BM880" s="651"/>
      <c r="BN880" s="638"/>
      <c r="BO880" s="670"/>
      <c r="BP880" s="675"/>
      <c r="BQ880" s="675"/>
      <c r="BR880" s="675"/>
      <c r="BS880" s="675"/>
      <c r="BT880" s="675"/>
      <c r="BU880" s="676"/>
      <c r="BV880" s="1377">
        <f t="shared" si="48"/>
        <v>0</v>
      </c>
    </row>
    <row r="881" spans="3:74" s="1092" customFormat="1" ht="36" customHeight="1">
      <c r="C881" s="1091"/>
      <c r="D881" s="233"/>
      <c r="E881" s="216"/>
      <c r="F881" s="1331"/>
      <c r="G881" s="217"/>
      <c r="H881" s="218"/>
      <c r="I881" s="736"/>
      <c r="J881" s="737"/>
      <c r="K881" s="1297"/>
      <c r="L881" s="1273"/>
      <c r="M881" s="1276"/>
      <c r="N881" s="832"/>
      <c r="O881" s="871"/>
      <c r="P881" s="872"/>
      <c r="Q881" s="219"/>
      <c r="R881" s="220"/>
      <c r="S881" s="660"/>
      <c r="T881" s="226">
        <v>0</v>
      </c>
      <c r="U881" s="1305">
        <v>0</v>
      </c>
      <c r="V881" s="1375">
        <f t="shared" si="46"/>
        <v>0</v>
      </c>
      <c r="W881" s="220"/>
      <c r="X881" s="684"/>
      <c r="Y881" s="738"/>
      <c r="Z881" s="221"/>
      <c r="AA881" s="221"/>
      <c r="AB881" s="862"/>
      <c r="AC881" s="222"/>
      <c r="AD881" s="1288"/>
      <c r="AE881" s="1300"/>
      <c r="AF881" s="1290"/>
      <c r="AG881" s="1291"/>
      <c r="AH881" s="232"/>
      <c r="AI881" s="224"/>
      <c r="AJ881" s="368"/>
      <c r="AK881" s="225"/>
      <c r="AL881" s="226">
        <v>0</v>
      </c>
      <c r="AM881" s="1326">
        <v>0</v>
      </c>
      <c r="AN881" s="1376">
        <f t="shared" si="47"/>
        <v>0</v>
      </c>
      <c r="AO881" s="733"/>
      <c r="AP881" s="586"/>
      <c r="AQ881" s="1249"/>
      <c r="AR881" s="1427"/>
      <c r="AS881" s="1428"/>
      <c r="AT881" s="1429"/>
      <c r="AU881" s="227"/>
      <c r="AV881" s="1430"/>
      <c r="AW881" s="1431"/>
      <c r="AX881" s="1432"/>
      <c r="AY881" s="235"/>
      <c r="AZ881" s="236"/>
      <c r="BA881" s="230"/>
      <c r="BB881" s="231"/>
      <c r="BC881" s="659"/>
      <c r="BD881" s="230"/>
      <c r="BE881" s="231"/>
      <c r="BF881" s="573"/>
      <c r="BG881" s="651"/>
      <c r="BH881" s="573"/>
      <c r="BI881" s="651"/>
      <c r="BJ881" s="573"/>
      <c r="BK881" s="651"/>
      <c r="BL881" s="573"/>
      <c r="BM881" s="651"/>
      <c r="BN881" s="638"/>
      <c r="BO881" s="670"/>
      <c r="BP881" s="675"/>
      <c r="BQ881" s="675"/>
      <c r="BR881" s="675"/>
      <c r="BS881" s="675"/>
      <c r="BT881" s="675"/>
      <c r="BU881" s="676"/>
      <c r="BV881" s="1377">
        <f t="shared" si="48"/>
        <v>0</v>
      </c>
    </row>
    <row r="882" spans="3:74" s="1092" customFormat="1" ht="36" customHeight="1">
      <c r="C882" s="1091"/>
      <c r="D882" s="233"/>
      <c r="E882" s="216"/>
      <c r="F882" s="1331"/>
      <c r="G882" s="217"/>
      <c r="H882" s="218"/>
      <c r="I882" s="736"/>
      <c r="J882" s="737"/>
      <c r="K882" s="1297"/>
      <c r="L882" s="1273"/>
      <c r="M882" s="1276"/>
      <c r="N882" s="832"/>
      <c r="O882" s="871"/>
      <c r="P882" s="872"/>
      <c r="Q882" s="219"/>
      <c r="R882" s="220"/>
      <c r="S882" s="660"/>
      <c r="T882" s="226">
        <v>0</v>
      </c>
      <c r="U882" s="1305">
        <v>0</v>
      </c>
      <c r="V882" s="1375">
        <f t="shared" si="46"/>
        <v>0</v>
      </c>
      <c r="W882" s="220"/>
      <c r="X882" s="684"/>
      <c r="Y882" s="738"/>
      <c r="Z882" s="221"/>
      <c r="AA882" s="221"/>
      <c r="AB882" s="862"/>
      <c r="AC882" s="222"/>
      <c r="AD882" s="1288"/>
      <c r="AE882" s="1300"/>
      <c r="AF882" s="1290"/>
      <c r="AG882" s="1291"/>
      <c r="AH882" s="232"/>
      <c r="AI882" s="224"/>
      <c r="AJ882" s="368"/>
      <c r="AK882" s="225"/>
      <c r="AL882" s="226">
        <v>0</v>
      </c>
      <c r="AM882" s="1326">
        <v>0</v>
      </c>
      <c r="AN882" s="1376">
        <f t="shared" si="47"/>
        <v>0</v>
      </c>
      <c r="AO882" s="733"/>
      <c r="AP882" s="586"/>
      <c r="AQ882" s="1249"/>
      <c r="AR882" s="1427"/>
      <c r="AS882" s="1428"/>
      <c r="AT882" s="1429"/>
      <c r="AU882" s="227"/>
      <c r="AV882" s="1430"/>
      <c r="AW882" s="1431"/>
      <c r="AX882" s="1432"/>
      <c r="AY882" s="235"/>
      <c r="AZ882" s="236"/>
      <c r="BA882" s="230"/>
      <c r="BB882" s="231"/>
      <c r="BC882" s="659"/>
      <c r="BD882" s="230"/>
      <c r="BE882" s="231"/>
      <c r="BF882" s="573"/>
      <c r="BG882" s="651"/>
      <c r="BH882" s="573"/>
      <c r="BI882" s="651"/>
      <c r="BJ882" s="573"/>
      <c r="BK882" s="651"/>
      <c r="BL882" s="573"/>
      <c r="BM882" s="651"/>
      <c r="BN882" s="638"/>
      <c r="BO882" s="670"/>
      <c r="BP882" s="675"/>
      <c r="BQ882" s="675"/>
      <c r="BR882" s="675"/>
      <c r="BS882" s="675"/>
      <c r="BT882" s="675"/>
      <c r="BU882" s="676"/>
      <c r="BV882" s="1377">
        <f t="shared" si="48"/>
        <v>0</v>
      </c>
    </row>
    <row r="883" spans="3:74" s="1092" customFormat="1" ht="36" customHeight="1">
      <c r="C883" s="1091"/>
      <c r="D883" s="233"/>
      <c r="E883" s="216"/>
      <c r="F883" s="1331"/>
      <c r="G883" s="217"/>
      <c r="H883" s="218"/>
      <c r="I883" s="736"/>
      <c r="J883" s="737"/>
      <c r="K883" s="1297"/>
      <c r="L883" s="1273"/>
      <c r="M883" s="1276"/>
      <c r="N883" s="832"/>
      <c r="O883" s="871"/>
      <c r="P883" s="872"/>
      <c r="Q883" s="219"/>
      <c r="R883" s="220"/>
      <c r="S883" s="660"/>
      <c r="T883" s="226">
        <v>0</v>
      </c>
      <c r="U883" s="1305">
        <v>0</v>
      </c>
      <c r="V883" s="1375">
        <f t="shared" si="46"/>
        <v>0</v>
      </c>
      <c r="W883" s="220"/>
      <c r="X883" s="684"/>
      <c r="Y883" s="738"/>
      <c r="Z883" s="221"/>
      <c r="AA883" s="221"/>
      <c r="AB883" s="862"/>
      <c r="AC883" s="222"/>
      <c r="AD883" s="1288"/>
      <c r="AE883" s="1300"/>
      <c r="AF883" s="1290"/>
      <c r="AG883" s="1291"/>
      <c r="AH883" s="232"/>
      <c r="AI883" s="224"/>
      <c r="AJ883" s="368"/>
      <c r="AK883" s="225"/>
      <c r="AL883" s="226">
        <v>0</v>
      </c>
      <c r="AM883" s="1326">
        <v>0</v>
      </c>
      <c r="AN883" s="1376">
        <f t="shared" si="47"/>
        <v>0</v>
      </c>
      <c r="AO883" s="733"/>
      <c r="AP883" s="586"/>
      <c r="AQ883" s="1249"/>
      <c r="AR883" s="1427"/>
      <c r="AS883" s="1428"/>
      <c r="AT883" s="1429"/>
      <c r="AU883" s="227"/>
      <c r="AV883" s="1430"/>
      <c r="AW883" s="1431"/>
      <c r="AX883" s="1432"/>
      <c r="AY883" s="235"/>
      <c r="AZ883" s="236"/>
      <c r="BA883" s="230"/>
      <c r="BB883" s="231"/>
      <c r="BC883" s="659"/>
      <c r="BD883" s="230"/>
      <c r="BE883" s="231"/>
      <c r="BF883" s="573"/>
      <c r="BG883" s="651"/>
      <c r="BH883" s="573"/>
      <c r="BI883" s="651"/>
      <c r="BJ883" s="573"/>
      <c r="BK883" s="651"/>
      <c r="BL883" s="573"/>
      <c r="BM883" s="651"/>
      <c r="BN883" s="638"/>
      <c r="BO883" s="670"/>
      <c r="BP883" s="675"/>
      <c r="BQ883" s="675"/>
      <c r="BR883" s="675"/>
      <c r="BS883" s="675"/>
      <c r="BT883" s="675"/>
      <c r="BU883" s="676"/>
      <c r="BV883" s="1377">
        <f t="shared" si="48"/>
        <v>0</v>
      </c>
    </row>
    <row r="884" spans="3:74" s="1092" customFormat="1" ht="36" customHeight="1">
      <c r="C884" s="1091"/>
      <c r="D884" s="233"/>
      <c r="E884" s="216"/>
      <c r="F884" s="1331"/>
      <c r="G884" s="217"/>
      <c r="H884" s="218"/>
      <c r="I884" s="736"/>
      <c r="J884" s="737"/>
      <c r="K884" s="1297"/>
      <c r="L884" s="1273"/>
      <c r="M884" s="1276"/>
      <c r="N884" s="832"/>
      <c r="O884" s="871"/>
      <c r="P884" s="872"/>
      <c r="Q884" s="219"/>
      <c r="R884" s="220"/>
      <c r="S884" s="660"/>
      <c r="T884" s="226">
        <v>0</v>
      </c>
      <c r="U884" s="1305">
        <v>0</v>
      </c>
      <c r="V884" s="1375">
        <f t="shared" si="46"/>
        <v>0</v>
      </c>
      <c r="W884" s="220"/>
      <c r="X884" s="684"/>
      <c r="Y884" s="738"/>
      <c r="Z884" s="221"/>
      <c r="AA884" s="221"/>
      <c r="AB884" s="862"/>
      <c r="AC884" s="222"/>
      <c r="AD884" s="1288"/>
      <c r="AE884" s="1300"/>
      <c r="AF884" s="1290"/>
      <c r="AG884" s="1291"/>
      <c r="AH884" s="232"/>
      <c r="AI884" s="224"/>
      <c r="AJ884" s="368"/>
      <c r="AK884" s="225"/>
      <c r="AL884" s="226">
        <v>0</v>
      </c>
      <c r="AM884" s="1326">
        <v>0</v>
      </c>
      <c r="AN884" s="1376">
        <f t="shared" si="47"/>
        <v>0</v>
      </c>
      <c r="AO884" s="733"/>
      <c r="AP884" s="586"/>
      <c r="AQ884" s="1249"/>
      <c r="AR884" s="1427"/>
      <c r="AS884" s="1428"/>
      <c r="AT884" s="1429"/>
      <c r="AU884" s="227"/>
      <c r="AV884" s="1430"/>
      <c r="AW884" s="1431"/>
      <c r="AX884" s="1432"/>
      <c r="AY884" s="235"/>
      <c r="AZ884" s="236"/>
      <c r="BA884" s="230"/>
      <c r="BB884" s="231"/>
      <c r="BC884" s="659"/>
      <c r="BD884" s="230"/>
      <c r="BE884" s="231"/>
      <c r="BF884" s="573"/>
      <c r="BG884" s="651"/>
      <c r="BH884" s="573"/>
      <c r="BI884" s="651"/>
      <c r="BJ884" s="573"/>
      <c r="BK884" s="651"/>
      <c r="BL884" s="573"/>
      <c r="BM884" s="651"/>
      <c r="BN884" s="638"/>
      <c r="BO884" s="670"/>
      <c r="BP884" s="675"/>
      <c r="BQ884" s="675"/>
      <c r="BR884" s="675"/>
      <c r="BS884" s="675"/>
      <c r="BT884" s="675"/>
      <c r="BU884" s="676"/>
      <c r="BV884" s="1377">
        <f t="shared" si="48"/>
        <v>0</v>
      </c>
    </row>
    <row r="885" spans="3:74" s="1092" customFormat="1" ht="36" customHeight="1">
      <c r="C885" s="1091"/>
      <c r="D885" s="233"/>
      <c r="E885" s="216"/>
      <c r="F885" s="1331"/>
      <c r="G885" s="217"/>
      <c r="H885" s="218"/>
      <c r="I885" s="736"/>
      <c r="J885" s="737"/>
      <c r="K885" s="1297"/>
      <c r="L885" s="1273"/>
      <c r="M885" s="1276"/>
      <c r="N885" s="832"/>
      <c r="O885" s="871"/>
      <c r="P885" s="872"/>
      <c r="Q885" s="219"/>
      <c r="R885" s="220"/>
      <c r="S885" s="660"/>
      <c r="T885" s="226">
        <v>0</v>
      </c>
      <c r="U885" s="1305">
        <v>0</v>
      </c>
      <c r="V885" s="1375">
        <f t="shared" si="46"/>
        <v>0</v>
      </c>
      <c r="W885" s="220"/>
      <c r="X885" s="684"/>
      <c r="Y885" s="738"/>
      <c r="Z885" s="221"/>
      <c r="AA885" s="221"/>
      <c r="AB885" s="862"/>
      <c r="AC885" s="222"/>
      <c r="AD885" s="1288"/>
      <c r="AE885" s="1300"/>
      <c r="AF885" s="1290"/>
      <c r="AG885" s="1291"/>
      <c r="AH885" s="232"/>
      <c r="AI885" s="224"/>
      <c r="AJ885" s="368"/>
      <c r="AK885" s="225"/>
      <c r="AL885" s="226">
        <v>0</v>
      </c>
      <c r="AM885" s="1326">
        <v>0</v>
      </c>
      <c r="AN885" s="1376">
        <f t="shared" si="47"/>
        <v>0</v>
      </c>
      <c r="AO885" s="733"/>
      <c r="AP885" s="586"/>
      <c r="AQ885" s="1249"/>
      <c r="AR885" s="1427"/>
      <c r="AS885" s="1428"/>
      <c r="AT885" s="1429"/>
      <c r="AU885" s="227"/>
      <c r="AV885" s="1430"/>
      <c r="AW885" s="1431"/>
      <c r="AX885" s="1432"/>
      <c r="AY885" s="235"/>
      <c r="AZ885" s="236"/>
      <c r="BA885" s="230"/>
      <c r="BB885" s="231"/>
      <c r="BC885" s="659"/>
      <c r="BD885" s="230"/>
      <c r="BE885" s="231"/>
      <c r="BF885" s="573"/>
      <c r="BG885" s="651"/>
      <c r="BH885" s="573"/>
      <c r="BI885" s="651"/>
      <c r="BJ885" s="573"/>
      <c r="BK885" s="651"/>
      <c r="BL885" s="573"/>
      <c r="BM885" s="651"/>
      <c r="BN885" s="638"/>
      <c r="BO885" s="670"/>
      <c r="BP885" s="675"/>
      <c r="BQ885" s="675"/>
      <c r="BR885" s="675"/>
      <c r="BS885" s="675"/>
      <c r="BT885" s="675"/>
      <c r="BU885" s="676"/>
      <c r="BV885" s="1377">
        <f t="shared" si="48"/>
        <v>0</v>
      </c>
    </row>
    <row r="886" spans="3:74" s="1092" customFormat="1" ht="36" customHeight="1">
      <c r="C886" s="1091"/>
      <c r="D886" s="233"/>
      <c r="E886" s="216"/>
      <c r="F886" s="1331"/>
      <c r="G886" s="217"/>
      <c r="H886" s="218"/>
      <c r="I886" s="736"/>
      <c r="J886" s="737"/>
      <c r="K886" s="1297"/>
      <c r="L886" s="1273"/>
      <c r="M886" s="1276"/>
      <c r="N886" s="832"/>
      <c r="O886" s="871"/>
      <c r="P886" s="872"/>
      <c r="Q886" s="219"/>
      <c r="R886" s="220"/>
      <c r="S886" s="660"/>
      <c r="T886" s="226">
        <v>0</v>
      </c>
      <c r="U886" s="1305">
        <v>0</v>
      </c>
      <c r="V886" s="1375">
        <f t="shared" si="46"/>
        <v>0</v>
      </c>
      <c r="W886" s="220"/>
      <c r="X886" s="684"/>
      <c r="Y886" s="738"/>
      <c r="Z886" s="221"/>
      <c r="AA886" s="221"/>
      <c r="AB886" s="862"/>
      <c r="AC886" s="222"/>
      <c r="AD886" s="1288"/>
      <c r="AE886" s="1300"/>
      <c r="AF886" s="1290"/>
      <c r="AG886" s="1291"/>
      <c r="AH886" s="232"/>
      <c r="AI886" s="224"/>
      <c r="AJ886" s="368"/>
      <c r="AK886" s="225"/>
      <c r="AL886" s="226">
        <v>0</v>
      </c>
      <c r="AM886" s="1326">
        <v>0</v>
      </c>
      <c r="AN886" s="1376">
        <f t="shared" si="47"/>
        <v>0</v>
      </c>
      <c r="AO886" s="733"/>
      <c r="AP886" s="586"/>
      <c r="AQ886" s="1249"/>
      <c r="AR886" s="1427"/>
      <c r="AS886" s="1428"/>
      <c r="AT886" s="1429"/>
      <c r="AU886" s="227"/>
      <c r="AV886" s="1430"/>
      <c r="AW886" s="1431"/>
      <c r="AX886" s="1432"/>
      <c r="AY886" s="235"/>
      <c r="AZ886" s="236"/>
      <c r="BA886" s="230"/>
      <c r="BB886" s="231"/>
      <c r="BC886" s="659"/>
      <c r="BD886" s="230"/>
      <c r="BE886" s="231"/>
      <c r="BF886" s="573"/>
      <c r="BG886" s="651"/>
      <c r="BH886" s="573"/>
      <c r="BI886" s="651"/>
      <c r="BJ886" s="573"/>
      <c r="BK886" s="651"/>
      <c r="BL886" s="573"/>
      <c r="BM886" s="651"/>
      <c r="BN886" s="638"/>
      <c r="BO886" s="670"/>
      <c r="BP886" s="675"/>
      <c r="BQ886" s="675"/>
      <c r="BR886" s="675"/>
      <c r="BS886" s="675"/>
      <c r="BT886" s="675"/>
      <c r="BU886" s="676"/>
      <c r="BV886" s="1377">
        <f t="shared" si="48"/>
        <v>0</v>
      </c>
    </row>
    <row r="887" spans="3:74" s="1092" customFormat="1" ht="36" customHeight="1">
      <c r="C887" s="1091"/>
      <c r="D887" s="233"/>
      <c r="E887" s="216"/>
      <c r="F887" s="1331"/>
      <c r="G887" s="217"/>
      <c r="H887" s="218"/>
      <c r="I887" s="736"/>
      <c r="J887" s="737"/>
      <c r="K887" s="1297"/>
      <c r="L887" s="1273"/>
      <c r="M887" s="1276"/>
      <c r="N887" s="832"/>
      <c r="O887" s="871"/>
      <c r="P887" s="872"/>
      <c r="Q887" s="219"/>
      <c r="R887" s="220"/>
      <c r="S887" s="660"/>
      <c r="T887" s="226">
        <v>0</v>
      </c>
      <c r="U887" s="1305">
        <v>0</v>
      </c>
      <c r="V887" s="1375">
        <f t="shared" si="46"/>
        <v>0</v>
      </c>
      <c r="W887" s="220"/>
      <c r="X887" s="684"/>
      <c r="Y887" s="738"/>
      <c r="Z887" s="221"/>
      <c r="AA887" s="221"/>
      <c r="AB887" s="862"/>
      <c r="AC887" s="222"/>
      <c r="AD887" s="1288"/>
      <c r="AE887" s="1300"/>
      <c r="AF887" s="1290"/>
      <c r="AG887" s="1291"/>
      <c r="AH887" s="232"/>
      <c r="AI887" s="224"/>
      <c r="AJ887" s="368"/>
      <c r="AK887" s="225"/>
      <c r="AL887" s="226">
        <v>0</v>
      </c>
      <c r="AM887" s="1326">
        <v>0</v>
      </c>
      <c r="AN887" s="1376">
        <f t="shared" si="47"/>
        <v>0</v>
      </c>
      <c r="AO887" s="733"/>
      <c r="AP887" s="586"/>
      <c r="AQ887" s="1249"/>
      <c r="AR887" s="1427"/>
      <c r="AS887" s="1428"/>
      <c r="AT887" s="1429"/>
      <c r="AU887" s="227"/>
      <c r="AV887" s="1430"/>
      <c r="AW887" s="1431"/>
      <c r="AX887" s="1432"/>
      <c r="AY887" s="235"/>
      <c r="AZ887" s="236"/>
      <c r="BA887" s="230"/>
      <c r="BB887" s="231"/>
      <c r="BC887" s="659"/>
      <c r="BD887" s="230"/>
      <c r="BE887" s="231"/>
      <c r="BF887" s="573"/>
      <c r="BG887" s="651"/>
      <c r="BH887" s="573"/>
      <c r="BI887" s="651"/>
      <c r="BJ887" s="573"/>
      <c r="BK887" s="651"/>
      <c r="BL887" s="573"/>
      <c r="BM887" s="651"/>
      <c r="BN887" s="638"/>
      <c r="BO887" s="670"/>
      <c r="BP887" s="675"/>
      <c r="BQ887" s="675"/>
      <c r="BR887" s="675"/>
      <c r="BS887" s="675"/>
      <c r="BT887" s="675"/>
      <c r="BU887" s="676"/>
      <c r="BV887" s="1377">
        <f t="shared" si="48"/>
        <v>0</v>
      </c>
    </row>
    <row r="888" spans="3:74" s="1092" customFormat="1" ht="36" customHeight="1">
      <c r="C888" s="1091"/>
      <c r="D888" s="233"/>
      <c r="E888" s="216"/>
      <c r="F888" s="1331"/>
      <c r="G888" s="217"/>
      <c r="H888" s="218"/>
      <c r="I888" s="736"/>
      <c r="J888" s="737"/>
      <c r="K888" s="1297"/>
      <c r="L888" s="1273"/>
      <c r="M888" s="1276"/>
      <c r="N888" s="832"/>
      <c r="O888" s="871"/>
      <c r="P888" s="872"/>
      <c r="Q888" s="219"/>
      <c r="R888" s="220"/>
      <c r="S888" s="660"/>
      <c r="T888" s="226">
        <v>0</v>
      </c>
      <c r="U888" s="1305">
        <v>0</v>
      </c>
      <c r="V888" s="1375">
        <f t="shared" si="46"/>
        <v>0</v>
      </c>
      <c r="W888" s="220"/>
      <c r="X888" s="684"/>
      <c r="Y888" s="738"/>
      <c r="Z888" s="221"/>
      <c r="AA888" s="221"/>
      <c r="AB888" s="862"/>
      <c r="AC888" s="222"/>
      <c r="AD888" s="1288"/>
      <c r="AE888" s="1300"/>
      <c r="AF888" s="1290"/>
      <c r="AG888" s="1291"/>
      <c r="AH888" s="232"/>
      <c r="AI888" s="224"/>
      <c r="AJ888" s="368"/>
      <c r="AK888" s="225"/>
      <c r="AL888" s="226">
        <v>0</v>
      </c>
      <c r="AM888" s="1326">
        <v>0</v>
      </c>
      <c r="AN888" s="1376">
        <f t="shared" si="47"/>
        <v>0</v>
      </c>
      <c r="AO888" s="733"/>
      <c r="AP888" s="586"/>
      <c r="AQ888" s="1249"/>
      <c r="AR888" s="1427"/>
      <c r="AS888" s="1428"/>
      <c r="AT888" s="1429"/>
      <c r="AU888" s="227"/>
      <c r="AV888" s="1430"/>
      <c r="AW888" s="1431"/>
      <c r="AX888" s="1432"/>
      <c r="AY888" s="235"/>
      <c r="AZ888" s="236"/>
      <c r="BA888" s="230"/>
      <c r="BB888" s="231"/>
      <c r="BC888" s="659"/>
      <c r="BD888" s="230"/>
      <c r="BE888" s="231"/>
      <c r="BF888" s="573"/>
      <c r="BG888" s="651"/>
      <c r="BH888" s="573"/>
      <c r="BI888" s="651"/>
      <c r="BJ888" s="573"/>
      <c r="BK888" s="651"/>
      <c r="BL888" s="573"/>
      <c r="BM888" s="651"/>
      <c r="BN888" s="638"/>
      <c r="BO888" s="670"/>
      <c r="BP888" s="675"/>
      <c r="BQ888" s="675"/>
      <c r="BR888" s="675"/>
      <c r="BS888" s="675"/>
      <c r="BT888" s="675"/>
      <c r="BU888" s="676"/>
      <c r="BV888" s="1377">
        <f t="shared" si="48"/>
        <v>0</v>
      </c>
    </row>
    <row r="889" spans="3:74" s="1092" customFormat="1" ht="36" customHeight="1">
      <c r="C889" s="1091"/>
      <c r="D889" s="233"/>
      <c r="E889" s="216"/>
      <c r="F889" s="1331"/>
      <c r="G889" s="217"/>
      <c r="H889" s="218"/>
      <c r="I889" s="736"/>
      <c r="J889" s="737"/>
      <c r="K889" s="1297"/>
      <c r="L889" s="1273"/>
      <c r="M889" s="1276"/>
      <c r="N889" s="832"/>
      <c r="O889" s="871"/>
      <c r="P889" s="872"/>
      <c r="Q889" s="219"/>
      <c r="R889" s="220"/>
      <c r="S889" s="660"/>
      <c r="T889" s="226">
        <v>0</v>
      </c>
      <c r="U889" s="1305">
        <v>0</v>
      </c>
      <c r="V889" s="1375">
        <f t="shared" si="46"/>
        <v>0</v>
      </c>
      <c r="W889" s="220"/>
      <c r="X889" s="684"/>
      <c r="Y889" s="738"/>
      <c r="Z889" s="221"/>
      <c r="AA889" s="221"/>
      <c r="AB889" s="862"/>
      <c r="AC889" s="222"/>
      <c r="AD889" s="1288"/>
      <c r="AE889" s="1300"/>
      <c r="AF889" s="1290"/>
      <c r="AG889" s="1291"/>
      <c r="AH889" s="232"/>
      <c r="AI889" s="224"/>
      <c r="AJ889" s="368"/>
      <c r="AK889" s="225"/>
      <c r="AL889" s="226">
        <v>0</v>
      </c>
      <c r="AM889" s="1326">
        <v>0</v>
      </c>
      <c r="AN889" s="1376">
        <f t="shared" si="47"/>
        <v>0</v>
      </c>
      <c r="AO889" s="733"/>
      <c r="AP889" s="586"/>
      <c r="AQ889" s="1249"/>
      <c r="AR889" s="1427"/>
      <c r="AS889" s="1428"/>
      <c r="AT889" s="1429"/>
      <c r="AU889" s="227"/>
      <c r="AV889" s="1430"/>
      <c r="AW889" s="1431"/>
      <c r="AX889" s="1432"/>
      <c r="AY889" s="235"/>
      <c r="AZ889" s="236"/>
      <c r="BA889" s="230"/>
      <c r="BB889" s="231"/>
      <c r="BC889" s="659"/>
      <c r="BD889" s="230"/>
      <c r="BE889" s="231"/>
      <c r="BF889" s="573"/>
      <c r="BG889" s="651"/>
      <c r="BH889" s="573"/>
      <c r="BI889" s="651"/>
      <c r="BJ889" s="573"/>
      <c r="BK889" s="651"/>
      <c r="BL889" s="573"/>
      <c r="BM889" s="651"/>
      <c r="BN889" s="638"/>
      <c r="BO889" s="670"/>
      <c r="BP889" s="675"/>
      <c r="BQ889" s="675"/>
      <c r="BR889" s="675"/>
      <c r="BS889" s="675"/>
      <c r="BT889" s="675"/>
      <c r="BU889" s="676"/>
      <c r="BV889" s="1377">
        <f t="shared" si="48"/>
        <v>0</v>
      </c>
    </row>
    <row r="890" spans="3:74" s="1092" customFormat="1" ht="36" customHeight="1">
      <c r="C890" s="1091"/>
      <c r="D890" s="233"/>
      <c r="E890" s="216"/>
      <c r="F890" s="1331"/>
      <c r="G890" s="217"/>
      <c r="H890" s="218"/>
      <c r="I890" s="736"/>
      <c r="J890" s="737"/>
      <c r="K890" s="1297"/>
      <c r="L890" s="1273"/>
      <c r="M890" s="1276"/>
      <c r="N890" s="832"/>
      <c r="O890" s="871"/>
      <c r="P890" s="872"/>
      <c r="Q890" s="219"/>
      <c r="R890" s="220"/>
      <c r="S890" s="660"/>
      <c r="T890" s="226">
        <v>0</v>
      </c>
      <c r="U890" s="1305">
        <v>0</v>
      </c>
      <c r="V890" s="1375">
        <f t="shared" si="46"/>
        <v>0</v>
      </c>
      <c r="W890" s="220"/>
      <c r="X890" s="684"/>
      <c r="Y890" s="738"/>
      <c r="Z890" s="221"/>
      <c r="AA890" s="221"/>
      <c r="AB890" s="862"/>
      <c r="AC890" s="222"/>
      <c r="AD890" s="1288"/>
      <c r="AE890" s="1300"/>
      <c r="AF890" s="1290"/>
      <c r="AG890" s="1291"/>
      <c r="AH890" s="232"/>
      <c r="AI890" s="224"/>
      <c r="AJ890" s="368"/>
      <c r="AK890" s="225"/>
      <c r="AL890" s="226">
        <v>0</v>
      </c>
      <c r="AM890" s="1326">
        <v>0</v>
      </c>
      <c r="AN890" s="1376">
        <f t="shared" si="47"/>
        <v>0</v>
      </c>
      <c r="AO890" s="733"/>
      <c r="AP890" s="586"/>
      <c r="AQ890" s="1249"/>
      <c r="AR890" s="1427"/>
      <c r="AS890" s="1428"/>
      <c r="AT890" s="1429"/>
      <c r="AU890" s="227"/>
      <c r="AV890" s="1430"/>
      <c r="AW890" s="1431"/>
      <c r="AX890" s="1432"/>
      <c r="AY890" s="235"/>
      <c r="AZ890" s="236"/>
      <c r="BA890" s="230"/>
      <c r="BB890" s="231"/>
      <c r="BC890" s="659"/>
      <c r="BD890" s="230"/>
      <c r="BE890" s="231"/>
      <c r="BF890" s="573"/>
      <c r="BG890" s="651"/>
      <c r="BH890" s="573"/>
      <c r="BI890" s="651"/>
      <c r="BJ890" s="573"/>
      <c r="BK890" s="651"/>
      <c r="BL890" s="573"/>
      <c r="BM890" s="651"/>
      <c r="BN890" s="638"/>
      <c r="BO890" s="670"/>
      <c r="BP890" s="675"/>
      <c r="BQ890" s="675"/>
      <c r="BR890" s="675"/>
      <c r="BS890" s="675"/>
      <c r="BT890" s="675"/>
      <c r="BU890" s="676"/>
      <c r="BV890" s="1377">
        <f t="shared" si="48"/>
        <v>0</v>
      </c>
    </row>
    <row r="891" spans="3:74" s="1092" customFormat="1" ht="36" customHeight="1">
      <c r="C891" s="1091"/>
      <c r="D891" s="233"/>
      <c r="E891" s="216"/>
      <c r="F891" s="1331"/>
      <c r="G891" s="217"/>
      <c r="H891" s="218"/>
      <c r="I891" s="736"/>
      <c r="J891" s="737"/>
      <c r="K891" s="1297"/>
      <c r="L891" s="1273"/>
      <c r="M891" s="1276"/>
      <c r="N891" s="832"/>
      <c r="O891" s="871"/>
      <c r="P891" s="872"/>
      <c r="Q891" s="219"/>
      <c r="R891" s="220"/>
      <c r="S891" s="660"/>
      <c r="T891" s="226">
        <v>0</v>
      </c>
      <c r="U891" s="1305">
        <v>0</v>
      </c>
      <c r="V891" s="1375">
        <f t="shared" si="46"/>
        <v>0</v>
      </c>
      <c r="W891" s="220"/>
      <c r="X891" s="684"/>
      <c r="Y891" s="738"/>
      <c r="Z891" s="221"/>
      <c r="AA891" s="221"/>
      <c r="AB891" s="862"/>
      <c r="AC891" s="222"/>
      <c r="AD891" s="1288"/>
      <c r="AE891" s="1300"/>
      <c r="AF891" s="1290"/>
      <c r="AG891" s="1291"/>
      <c r="AH891" s="232"/>
      <c r="AI891" s="224"/>
      <c r="AJ891" s="368"/>
      <c r="AK891" s="225"/>
      <c r="AL891" s="226">
        <v>0</v>
      </c>
      <c r="AM891" s="1326">
        <v>0</v>
      </c>
      <c r="AN891" s="1376">
        <f t="shared" si="47"/>
        <v>0</v>
      </c>
      <c r="AO891" s="733"/>
      <c r="AP891" s="586"/>
      <c r="AQ891" s="1249"/>
      <c r="AR891" s="1427"/>
      <c r="AS891" s="1428"/>
      <c r="AT891" s="1429"/>
      <c r="AU891" s="227"/>
      <c r="AV891" s="1430"/>
      <c r="AW891" s="1431"/>
      <c r="AX891" s="1432"/>
      <c r="AY891" s="235"/>
      <c r="AZ891" s="236"/>
      <c r="BA891" s="230"/>
      <c r="BB891" s="231"/>
      <c r="BC891" s="659"/>
      <c r="BD891" s="230"/>
      <c r="BE891" s="231"/>
      <c r="BF891" s="573"/>
      <c r="BG891" s="651"/>
      <c r="BH891" s="573"/>
      <c r="BI891" s="651"/>
      <c r="BJ891" s="573"/>
      <c r="BK891" s="651"/>
      <c r="BL891" s="573"/>
      <c r="BM891" s="651"/>
      <c r="BN891" s="638"/>
      <c r="BO891" s="670"/>
      <c r="BP891" s="675"/>
      <c r="BQ891" s="675"/>
      <c r="BR891" s="675"/>
      <c r="BS891" s="675"/>
      <c r="BT891" s="675"/>
      <c r="BU891" s="676"/>
      <c r="BV891" s="1377">
        <f t="shared" si="48"/>
        <v>0</v>
      </c>
    </row>
    <row r="892" spans="3:74" s="1092" customFormat="1" ht="36" customHeight="1">
      <c r="C892" s="1091"/>
      <c r="D892" s="233"/>
      <c r="E892" s="216"/>
      <c r="F892" s="1331"/>
      <c r="G892" s="217"/>
      <c r="H892" s="218"/>
      <c r="I892" s="736"/>
      <c r="J892" s="737"/>
      <c r="K892" s="1297"/>
      <c r="L892" s="1273"/>
      <c r="M892" s="1276"/>
      <c r="N892" s="832"/>
      <c r="O892" s="871"/>
      <c r="P892" s="872"/>
      <c r="Q892" s="219"/>
      <c r="R892" s="220"/>
      <c r="S892" s="660"/>
      <c r="T892" s="226">
        <v>0</v>
      </c>
      <c r="U892" s="1305">
        <v>0</v>
      </c>
      <c r="V892" s="1375">
        <f t="shared" si="46"/>
        <v>0</v>
      </c>
      <c r="W892" s="220"/>
      <c r="X892" s="684"/>
      <c r="Y892" s="738"/>
      <c r="Z892" s="221"/>
      <c r="AA892" s="221"/>
      <c r="AB892" s="862"/>
      <c r="AC892" s="222"/>
      <c r="AD892" s="1288"/>
      <c r="AE892" s="1300"/>
      <c r="AF892" s="1290"/>
      <c r="AG892" s="1291"/>
      <c r="AH892" s="232"/>
      <c r="AI892" s="224"/>
      <c r="AJ892" s="368"/>
      <c r="AK892" s="225"/>
      <c r="AL892" s="226">
        <v>0</v>
      </c>
      <c r="AM892" s="1326">
        <v>0</v>
      </c>
      <c r="AN892" s="1376">
        <f t="shared" si="47"/>
        <v>0</v>
      </c>
      <c r="AO892" s="733"/>
      <c r="AP892" s="586"/>
      <c r="AQ892" s="1249"/>
      <c r="AR892" s="1427"/>
      <c r="AS892" s="1428"/>
      <c r="AT892" s="1429"/>
      <c r="AU892" s="227"/>
      <c r="AV892" s="1430"/>
      <c r="AW892" s="1431"/>
      <c r="AX892" s="1432"/>
      <c r="AY892" s="235"/>
      <c r="AZ892" s="236"/>
      <c r="BA892" s="230"/>
      <c r="BB892" s="231"/>
      <c r="BC892" s="659"/>
      <c r="BD892" s="230"/>
      <c r="BE892" s="231"/>
      <c r="BF892" s="573"/>
      <c r="BG892" s="651"/>
      <c r="BH892" s="573"/>
      <c r="BI892" s="651"/>
      <c r="BJ892" s="573"/>
      <c r="BK892" s="651"/>
      <c r="BL892" s="573"/>
      <c r="BM892" s="651"/>
      <c r="BN892" s="638"/>
      <c r="BO892" s="670"/>
      <c r="BP892" s="675"/>
      <c r="BQ892" s="675"/>
      <c r="BR892" s="675"/>
      <c r="BS892" s="675"/>
      <c r="BT892" s="675"/>
      <c r="BU892" s="676"/>
      <c r="BV892" s="1377">
        <f t="shared" si="48"/>
        <v>0</v>
      </c>
    </row>
    <row r="893" spans="3:74" s="1092" customFormat="1" ht="36" customHeight="1">
      <c r="C893" s="1091"/>
      <c r="D893" s="233"/>
      <c r="E893" s="216"/>
      <c r="F893" s="1331"/>
      <c r="G893" s="217"/>
      <c r="H893" s="218"/>
      <c r="I893" s="736"/>
      <c r="J893" s="737"/>
      <c r="K893" s="1297"/>
      <c r="L893" s="1273"/>
      <c r="M893" s="1276"/>
      <c r="N893" s="832"/>
      <c r="O893" s="871"/>
      <c r="P893" s="872"/>
      <c r="Q893" s="219"/>
      <c r="R893" s="220"/>
      <c r="S893" s="660"/>
      <c r="T893" s="226">
        <v>0</v>
      </c>
      <c r="U893" s="1305">
        <v>0</v>
      </c>
      <c r="V893" s="1375">
        <f t="shared" si="46"/>
        <v>0</v>
      </c>
      <c r="W893" s="220"/>
      <c r="X893" s="684"/>
      <c r="Y893" s="738"/>
      <c r="Z893" s="221"/>
      <c r="AA893" s="221"/>
      <c r="AB893" s="862"/>
      <c r="AC893" s="222"/>
      <c r="AD893" s="1288"/>
      <c r="AE893" s="1300"/>
      <c r="AF893" s="1290"/>
      <c r="AG893" s="1291"/>
      <c r="AH893" s="232"/>
      <c r="AI893" s="224"/>
      <c r="AJ893" s="368"/>
      <c r="AK893" s="225"/>
      <c r="AL893" s="226">
        <v>0</v>
      </c>
      <c r="AM893" s="1326">
        <v>0</v>
      </c>
      <c r="AN893" s="1376">
        <f t="shared" si="47"/>
        <v>0</v>
      </c>
      <c r="AO893" s="733"/>
      <c r="AP893" s="586"/>
      <c r="AQ893" s="1249"/>
      <c r="AR893" s="1427"/>
      <c r="AS893" s="1428"/>
      <c r="AT893" s="1429"/>
      <c r="AU893" s="227"/>
      <c r="AV893" s="1430"/>
      <c r="AW893" s="1431"/>
      <c r="AX893" s="1432"/>
      <c r="AY893" s="235"/>
      <c r="AZ893" s="236"/>
      <c r="BA893" s="230"/>
      <c r="BB893" s="231"/>
      <c r="BC893" s="659"/>
      <c r="BD893" s="230"/>
      <c r="BE893" s="231"/>
      <c r="BF893" s="573"/>
      <c r="BG893" s="651"/>
      <c r="BH893" s="573"/>
      <c r="BI893" s="651"/>
      <c r="BJ893" s="573"/>
      <c r="BK893" s="651"/>
      <c r="BL893" s="573"/>
      <c r="BM893" s="651"/>
      <c r="BN893" s="638"/>
      <c r="BO893" s="670"/>
      <c r="BP893" s="675"/>
      <c r="BQ893" s="675"/>
      <c r="BR893" s="675"/>
      <c r="BS893" s="675"/>
      <c r="BT893" s="675"/>
      <c r="BU893" s="676"/>
      <c r="BV893" s="1377">
        <f t="shared" si="48"/>
        <v>0</v>
      </c>
    </row>
    <row r="894" spans="3:74" s="1092" customFormat="1" ht="36" customHeight="1">
      <c r="C894" s="1091"/>
      <c r="D894" s="233"/>
      <c r="E894" s="216"/>
      <c r="F894" s="1331"/>
      <c r="G894" s="217"/>
      <c r="H894" s="218"/>
      <c r="I894" s="736"/>
      <c r="J894" s="737"/>
      <c r="K894" s="1297"/>
      <c r="L894" s="1273"/>
      <c r="M894" s="1276"/>
      <c r="N894" s="832"/>
      <c r="O894" s="871"/>
      <c r="P894" s="872"/>
      <c r="Q894" s="219"/>
      <c r="R894" s="220"/>
      <c r="S894" s="660"/>
      <c r="T894" s="226">
        <v>0</v>
      </c>
      <c r="U894" s="1305">
        <v>0</v>
      </c>
      <c r="V894" s="1375">
        <f t="shared" si="46"/>
        <v>0</v>
      </c>
      <c r="W894" s="220"/>
      <c r="X894" s="684"/>
      <c r="Y894" s="738"/>
      <c r="Z894" s="221"/>
      <c r="AA894" s="221"/>
      <c r="AB894" s="862"/>
      <c r="AC894" s="222"/>
      <c r="AD894" s="1288"/>
      <c r="AE894" s="1300"/>
      <c r="AF894" s="1290"/>
      <c r="AG894" s="1291"/>
      <c r="AH894" s="232"/>
      <c r="AI894" s="224"/>
      <c r="AJ894" s="368"/>
      <c r="AK894" s="225"/>
      <c r="AL894" s="226">
        <v>0</v>
      </c>
      <c r="AM894" s="1326">
        <v>0</v>
      </c>
      <c r="AN894" s="1376">
        <f t="shared" si="47"/>
        <v>0</v>
      </c>
      <c r="AO894" s="733"/>
      <c r="AP894" s="586"/>
      <c r="AQ894" s="1249"/>
      <c r="AR894" s="1427"/>
      <c r="AS894" s="1428"/>
      <c r="AT894" s="1429"/>
      <c r="AU894" s="227"/>
      <c r="AV894" s="1430"/>
      <c r="AW894" s="1431"/>
      <c r="AX894" s="1432"/>
      <c r="AY894" s="235"/>
      <c r="AZ894" s="236"/>
      <c r="BA894" s="230"/>
      <c r="BB894" s="231"/>
      <c r="BC894" s="659"/>
      <c r="BD894" s="230"/>
      <c r="BE894" s="231"/>
      <c r="BF894" s="573"/>
      <c r="BG894" s="651"/>
      <c r="BH894" s="573"/>
      <c r="BI894" s="651"/>
      <c r="BJ894" s="573"/>
      <c r="BK894" s="651"/>
      <c r="BL894" s="573"/>
      <c r="BM894" s="651"/>
      <c r="BN894" s="638"/>
      <c r="BO894" s="670"/>
      <c r="BP894" s="675"/>
      <c r="BQ894" s="675"/>
      <c r="BR894" s="675"/>
      <c r="BS894" s="675"/>
      <c r="BT894" s="675"/>
      <c r="BU894" s="676"/>
      <c r="BV894" s="1377">
        <f t="shared" si="48"/>
        <v>0</v>
      </c>
    </row>
    <row r="895" spans="3:74" s="1092" customFormat="1" ht="36" customHeight="1">
      <c r="C895" s="1091"/>
      <c r="D895" s="233"/>
      <c r="E895" s="216"/>
      <c r="F895" s="1331"/>
      <c r="G895" s="217"/>
      <c r="H895" s="218"/>
      <c r="I895" s="736"/>
      <c r="J895" s="737"/>
      <c r="K895" s="1297"/>
      <c r="L895" s="1273"/>
      <c r="M895" s="1276"/>
      <c r="N895" s="832"/>
      <c r="O895" s="871"/>
      <c r="P895" s="872"/>
      <c r="Q895" s="219"/>
      <c r="R895" s="220"/>
      <c r="S895" s="660"/>
      <c r="T895" s="226">
        <v>0</v>
      </c>
      <c r="U895" s="1305">
        <v>0</v>
      </c>
      <c r="V895" s="1375">
        <f t="shared" ref="V895:V958" si="49">SUM(T895:U895)</f>
        <v>0</v>
      </c>
      <c r="W895" s="220"/>
      <c r="X895" s="684"/>
      <c r="Y895" s="738"/>
      <c r="Z895" s="221"/>
      <c r="AA895" s="221"/>
      <c r="AB895" s="862"/>
      <c r="AC895" s="222"/>
      <c r="AD895" s="1288"/>
      <c r="AE895" s="1300"/>
      <c r="AF895" s="1290"/>
      <c r="AG895" s="1291"/>
      <c r="AH895" s="232"/>
      <c r="AI895" s="224"/>
      <c r="AJ895" s="368"/>
      <c r="AK895" s="225"/>
      <c r="AL895" s="226">
        <v>0</v>
      </c>
      <c r="AM895" s="1326">
        <v>0</v>
      </c>
      <c r="AN895" s="1376">
        <f t="shared" ref="AN895:AN958" si="50">SUM(AL895:AM895)</f>
        <v>0</v>
      </c>
      <c r="AO895" s="733"/>
      <c r="AP895" s="586"/>
      <c r="AQ895" s="1249"/>
      <c r="AR895" s="1427"/>
      <c r="AS895" s="1428"/>
      <c r="AT895" s="1429"/>
      <c r="AU895" s="227"/>
      <c r="AV895" s="1430"/>
      <c r="AW895" s="1431"/>
      <c r="AX895" s="1432"/>
      <c r="AY895" s="235"/>
      <c r="AZ895" s="236"/>
      <c r="BA895" s="230"/>
      <c r="BB895" s="231"/>
      <c r="BC895" s="659"/>
      <c r="BD895" s="230"/>
      <c r="BE895" s="231"/>
      <c r="BF895" s="573"/>
      <c r="BG895" s="651"/>
      <c r="BH895" s="573"/>
      <c r="BI895" s="651"/>
      <c r="BJ895" s="573"/>
      <c r="BK895" s="651"/>
      <c r="BL895" s="573"/>
      <c r="BM895" s="651"/>
      <c r="BN895" s="638"/>
      <c r="BO895" s="670"/>
      <c r="BP895" s="675"/>
      <c r="BQ895" s="675"/>
      <c r="BR895" s="675"/>
      <c r="BS895" s="675"/>
      <c r="BT895" s="675"/>
      <c r="BU895" s="676"/>
      <c r="BV895" s="1377">
        <f t="shared" ref="BV895:BV958" si="51">LEN(BU895)</f>
        <v>0</v>
      </c>
    </row>
    <row r="896" spans="3:74" s="1092" customFormat="1" ht="36" customHeight="1">
      <c r="C896" s="1091"/>
      <c r="D896" s="233"/>
      <c r="E896" s="216"/>
      <c r="F896" s="1331"/>
      <c r="G896" s="217"/>
      <c r="H896" s="218"/>
      <c r="I896" s="736"/>
      <c r="J896" s="737"/>
      <c r="K896" s="1297"/>
      <c r="L896" s="1273"/>
      <c r="M896" s="1276"/>
      <c r="N896" s="832"/>
      <c r="O896" s="871"/>
      <c r="P896" s="872"/>
      <c r="Q896" s="219"/>
      <c r="R896" s="220"/>
      <c r="S896" s="660"/>
      <c r="T896" s="226">
        <v>0</v>
      </c>
      <c r="U896" s="1305">
        <v>0</v>
      </c>
      <c r="V896" s="1375">
        <f t="shared" si="49"/>
        <v>0</v>
      </c>
      <c r="W896" s="220"/>
      <c r="X896" s="684"/>
      <c r="Y896" s="738"/>
      <c r="Z896" s="221"/>
      <c r="AA896" s="221"/>
      <c r="AB896" s="862"/>
      <c r="AC896" s="222"/>
      <c r="AD896" s="1288"/>
      <c r="AE896" s="1300"/>
      <c r="AF896" s="1290"/>
      <c r="AG896" s="1291"/>
      <c r="AH896" s="232"/>
      <c r="AI896" s="224"/>
      <c r="AJ896" s="368"/>
      <c r="AK896" s="225"/>
      <c r="AL896" s="226">
        <v>0</v>
      </c>
      <c r="AM896" s="1326">
        <v>0</v>
      </c>
      <c r="AN896" s="1376">
        <f t="shared" si="50"/>
        <v>0</v>
      </c>
      <c r="AO896" s="733"/>
      <c r="AP896" s="586"/>
      <c r="AQ896" s="1249"/>
      <c r="AR896" s="1427"/>
      <c r="AS896" s="1428"/>
      <c r="AT896" s="1429"/>
      <c r="AU896" s="227"/>
      <c r="AV896" s="1430"/>
      <c r="AW896" s="1431"/>
      <c r="AX896" s="1432"/>
      <c r="AY896" s="235"/>
      <c r="AZ896" s="236"/>
      <c r="BA896" s="230"/>
      <c r="BB896" s="231"/>
      <c r="BC896" s="659"/>
      <c r="BD896" s="230"/>
      <c r="BE896" s="231"/>
      <c r="BF896" s="573"/>
      <c r="BG896" s="651"/>
      <c r="BH896" s="573"/>
      <c r="BI896" s="651"/>
      <c r="BJ896" s="573"/>
      <c r="BK896" s="651"/>
      <c r="BL896" s="573"/>
      <c r="BM896" s="651"/>
      <c r="BN896" s="638"/>
      <c r="BO896" s="670"/>
      <c r="BP896" s="675"/>
      <c r="BQ896" s="675"/>
      <c r="BR896" s="675"/>
      <c r="BS896" s="675"/>
      <c r="BT896" s="675"/>
      <c r="BU896" s="676"/>
      <c r="BV896" s="1377">
        <f t="shared" si="51"/>
        <v>0</v>
      </c>
    </row>
    <row r="897" spans="3:74" s="1092" customFormat="1" ht="36" customHeight="1">
      <c r="C897" s="1091"/>
      <c r="D897" s="233"/>
      <c r="E897" s="216"/>
      <c r="F897" s="1331"/>
      <c r="G897" s="217"/>
      <c r="H897" s="218"/>
      <c r="I897" s="736"/>
      <c r="J897" s="737"/>
      <c r="K897" s="1297"/>
      <c r="L897" s="1273"/>
      <c r="M897" s="1276"/>
      <c r="N897" s="832"/>
      <c r="O897" s="871"/>
      <c r="P897" s="872"/>
      <c r="Q897" s="219"/>
      <c r="R897" s="220"/>
      <c r="S897" s="660"/>
      <c r="T897" s="226">
        <v>0</v>
      </c>
      <c r="U897" s="1305">
        <v>0</v>
      </c>
      <c r="V897" s="1375">
        <f t="shared" si="49"/>
        <v>0</v>
      </c>
      <c r="W897" s="220"/>
      <c r="X897" s="684"/>
      <c r="Y897" s="738"/>
      <c r="Z897" s="221"/>
      <c r="AA897" s="221"/>
      <c r="AB897" s="862"/>
      <c r="AC897" s="222"/>
      <c r="AD897" s="1288"/>
      <c r="AE897" s="1300"/>
      <c r="AF897" s="1290"/>
      <c r="AG897" s="1291"/>
      <c r="AH897" s="232"/>
      <c r="AI897" s="224"/>
      <c r="AJ897" s="368"/>
      <c r="AK897" s="225"/>
      <c r="AL897" s="226">
        <v>0</v>
      </c>
      <c r="AM897" s="1326">
        <v>0</v>
      </c>
      <c r="AN897" s="1376">
        <f t="shared" si="50"/>
        <v>0</v>
      </c>
      <c r="AO897" s="733"/>
      <c r="AP897" s="586"/>
      <c r="AQ897" s="1249"/>
      <c r="AR897" s="1427"/>
      <c r="AS897" s="1428"/>
      <c r="AT897" s="1429"/>
      <c r="AU897" s="227"/>
      <c r="AV897" s="1430"/>
      <c r="AW897" s="1431"/>
      <c r="AX897" s="1432"/>
      <c r="AY897" s="235"/>
      <c r="AZ897" s="236"/>
      <c r="BA897" s="230"/>
      <c r="BB897" s="231"/>
      <c r="BC897" s="659"/>
      <c r="BD897" s="230"/>
      <c r="BE897" s="231"/>
      <c r="BF897" s="573"/>
      <c r="BG897" s="651"/>
      <c r="BH897" s="573"/>
      <c r="BI897" s="651"/>
      <c r="BJ897" s="573"/>
      <c r="BK897" s="651"/>
      <c r="BL897" s="573"/>
      <c r="BM897" s="651"/>
      <c r="BN897" s="638"/>
      <c r="BO897" s="670"/>
      <c r="BP897" s="675"/>
      <c r="BQ897" s="675"/>
      <c r="BR897" s="675"/>
      <c r="BS897" s="675"/>
      <c r="BT897" s="675"/>
      <c r="BU897" s="676"/>
      <c r="BV897" s="1377">
        <f t="shared" si="51"/>
        <v>0</v>
      </c>
    </row>
    <row r="898" spans="3:74" s="1092" customFormat="1" ht="36" customHeight="1">
      <c r="C898" s="1091"/>
      <c r="D898" s="233"/>
      <c r="E898" s="216"/>
      <c r="F898" s="1331"/>
      <c r="G898" s="217"/>
      <c r="H898" s="218"/>
      <c r="I898" s="736"/>
      <c r="J898" s="737"/>
      <c r="K898" s="1297"/>
      <c r="L898" s="1273"/>
      <c r="M898" s="1276"/>
      <c r="N898" s="832"/>
      <c r="O898" s="871"/>
      <c r="P898" s="872"/>
      <c r="Q898" s="219"/>
      <c r="R898" s="220"/>
      <c r="S898" s="660"/>
      <c r="T898" s="226">
        <v>0</v>
      </c>
      <c r="U898" s="1305">
        <v>0</v>
      </c>
      <c r="V898" s="1375">
        <f t="shared" si="49"/>
        <v>0</v>
      </c>
      <c r="W898" s="220"/>
      <c r="X898" s="684"/>
      <c r="Y898" s="738"/>
      <c r="Z898" s="221"/>
      <c r="AA898" s="221"/>
      <c r="AB898" s="862"/>
      <c r="AC898" s="222"/>
      <c r="AD898" s="1288"/>
      <c r="AE898" s="1300"/>
      <c r="AF898" s="1290"/>
      <c r="AG898" s="1291"/>
      <c r="AH898" s="232"/>
      <c r="AI898" s="224"/>
      <c r="AJ898" s="368"/>
      <c r="AK898" s="225"/>
      <c r="AL898" s="226">
        <v>0</v>
      </c>
      <c r="AM898" s="1326">
        <v>0</v>
      </c>
      <c r="AN898" s="1376">
        <f t="shared" si="50"/>
        <v>0</v>
      </c>
      <c r="AO898" s="733"/>
      <c r="AP898" s="586"/>
      <c r="AQ898" s="1249"/>
      <c r="AR898" s="1427"/>
      <c r="AS898" s="1428"/>
      <c r="AT898" s="1429"/>
      <c r="AU898" s="227"/>
      <c r="AV898" s="1430"/>
      <c r="AW898" s="1431"/>
      <c r="AX898" s="1432"/>
      <c r="AY898" s="235"/>
      <c r="AZ898" s="236"/>
      <c r="BA898" s="230"/>
      <c r="BB898" s="231"/>
      <c r="BC898" s="659"/>
      <c r="BD898" s="230"/>
      <c r="BE898" s="231"/>
      <c r="BF898" s="573"/>
      <c r="BG898" s="651"/>
      <c r="BH898" s="573"/>
      <c r="BI898" s="651"/>
      <c r="BJ898" s="573"/>
      <c r="BK898" s="651"/>
      <c r="BL898" s="573"/>
      <c r="BM898" s="651"/>
      <c r="BN898" s="638"/>
      <c r="BO898" s="670"/>
      <c r="BP898" s="675"/>
      <c r="BQ898" s="675"/>
      <c r="BR898" s="675"/>
      <c r="BS898" s="675"/>
      <c r="BT898" s="675"/>
      <c r="BU898" s="676"/>
      <c r="BV898" s="1377">
        <f t="shared" si="51"/>
        <v>0</v>
      </c>
    </row>
    <row r="899" spans="3:74" s="1092" customFormat="1" ht="36" customHeight="1">
      <c r="C899" s="1091"/>
      <c r="D899" s="233"/>
      <c r="E899" s="216"/>
      <c r="F899" s="1331"/>
      <c r="G899" s="217"/>
      <c r="H899" s="218"/>
      <c r="I899" s="736"/>
      <c r="J899" s="737"/>
      <c r="K899" s="1297"/>
      <c r="L899" s="1273"/>
      <c r="M899" s="1276"/>
      <c r="N899" s="832"/>
      <c r="O899" s="871"/>
      <c r="P899" s="872"/>
      <c r="Q899" s="219"/>
      <c r="R899" s="220"/>
      <c r="S899" s="660"/>
      <c r="T899" s="226">
        <v>0</v>
      </c>
      <c r="U899" s="1305">
        <v>0</v>
      </c>
      <c r="V899" s="1375">
        <f t="shared" si="49"/>
        <v>0</v>
      </c>
      <c r="W899" s="220"/>
      <c r="X899" s="684"/>
      <c r="Y899" s="738"/>
      <c r="Z899" s="221"/>
      <c r="AA899" s="221"/>
      <c r="AB899" s="862"/>
      <c r="AC899" s="222"/>
      <c r="AD899" s="1288"/>
      <c r="AE899" s="1300"/>
      <c r="AF899" s="1290"/>
      <c r="AG899" s="1291"/>
      <c r="AH899" s="232"/>
      <c r="AI899" s="224"/>
      <c r="AJ899" s="368"/>
      <c r="AK899" s="225"/>
      <c r="AL899" s="226">
        <v>0</v>
      </c>
      <c r="AM899" s="1326">
        <v>0</v>
      </c>
      <c r="AN899" s="1376">
        <f t="shared" si="50"/>
        <v>0</v>
      </c>
      <c r="AO899" s="733"/>
      <c r="AP899" s="586"/>
      <c r="AQ899" s="1249"/>
      <c r="AR899" s="1427"/>
      <c r="AS899" s="1428"/>
      <c r="AT899" s="1429"/>
      <c r="AU899" s="227"/>
      <c r="AV899" s="1430"/>
      <c r="AW899" s="1431"/>
      <c r="AX899" s="1432"/>
      <c r="AY899" s="235"/>
      <c r="AZ899" s="236"/>
      <c r="BA899" s="230"/>
      <c r="BB899" s="231"/>
      <c r="BC899" s="659"/>
      <c r="BD899" s="230"/>
      <c r="BE899" s="231"/>
      <c r="BF899" s="573"/>
      <c r="BG899" s="651"/>
      <c r="BH899" s="573"/>
      <c r="BI899" s="651"/>
      <c r="BJ899" s="573"/>
      <c r="BK899" s="651"/>
      <c r="BL899" s="573"/>
      <c r="BM899" s="651"/>
      <c r="BN899" s="638"/>
      <c r="BO899" s="670"/>
      <c r="BP899" s="675"/>
      <c r="BQ899" s="675"/>
      <c r="BR899" s="675"/>
      <c r="BS899" s="675"/>
      <c r="BT899" s="675"/>
      <c r="BU899" s="676"/>
      <c r="BV899" s="1377">
        <f t="shared" si="51"/>
        <v>0</v>
      </c>
    </row>
    <row r="900" spans="3:74" s="1092" customFormat="1" ht="36" customHeight="1">
      <c r="C900" s="1091"/>
      <c r="D900" s="233"/>
      <c r="E900" s="216"/>
      <c r="F900" s="1331"/>
      <c r="G900" s="217"/>
      <c r="H900" s="218"/>
      <c r="I900" s="736"/>
      <c r="J900" s="737"/>
      <c r="K900" s="1297"/>
      <c r="L900" s="1273"/>
      <c r="M900" s="1276"/>
      <c r="N900" s="832"/>
      <c r="O900" s="871"/>
      <c r="P900" s="872"/>
      <c r="Q900" s="219"/>
      <c r="R900" s="220"/>
      <c r="S900" s="660"/>
      <c r="T900" s="226">
        <v>0</v>
      </c>
      <c r="U900" s="1305">
        <v>0</v>
      </c>
      <c r="V900" s="1375">
        <f t="shared" si="49"/>
        <v>0</v>
      </c>
      <c r="W900" s="220"/>
      <c r="X900" s="684"/>
      <c r="Y900" s="738"/>
      <c r="Z900" s="221"/>
      <c r="AA900" s="221"/>
      <c r="AB900" s="862"/>
      <c r="AC900" s="222"/>
      <c r="AD900" s="1288"/>
      <c r="AE900" s="1300"/>
      <c r="AF900" s="1290"/>
      <c r="AG900" s="1291"/>
      <c r="AH900" s="232"/>
      <c r="AI900" s="224"/>
      <c r="AJ900" s="368"/>
      <c r="AK900" s="225"/>
      <c r="AL900" s="226">
        <v>0</v>
      </c>
      <c r="AM900" s="1326">
        <v>0</v>
      </c>
      <c r="AN900" s="1376">
        <f t="shared" si="50"/>
        <v>0</v>
      </c>
      <c r="AO900" s="733"/>
      <c r="AP900" s="586"/>
      <c r="AQ900" s="1249"/>
      <c r="AR900" s="1427"/>
      <c r="AS900" s="1428"/>
      <c r="AT900" s="1429"/>
      <c r="AU900" s="227"/>
      <c r="AV900" s="1430"/>
      <c r="AW900" s="1431"/>
      <c r="AX900" s="1432"/>
      <c r="AY900" s="235"/>
      <c r="AZ900" s="236"/>
      <c r="BA900" s="230"/>
      <c r="BB900" s="231"/>
      <c r="BC900" s="659"/>
      <c r="BD900" s="230"/>
      <c r="BE900" s="231"/>
      <c r="BF900" s="573"/>
      <c r="BG900" s="651"/>
      <c r="BH900" s="573"/>
      <c r="BI900" s="651"/>
      <c r="BJ900" s="573"/>
      <c r="BK900" s="651"/>
      <c r="BL900" s="573"/>
      <c r="BM900" s="651"/>
      <c r="BN900" s="638"/>
      <c r="BO900" s="670"/>
      <c r="BP900" s="675"/>
      <c r="BQ900" s="675"/>
      <c r="BR900" s="675"/>
      <c r="BS900" s="675"/>
      <c r="BT900" s="675"/>
      <c r="BU900" s="676"/>
      <c r="BV900" s="1377">
        <f t="shared" si="51"/>
        <v>0</v>
      </c>
    </row>
    <row r="901" spans="3:74" s="1092" customFormat="1" ht="36" customHeight="1">
      <c r="C901" s="1091"/>
      <c r="D901" s="233"/>
      <c r="E901" s="216"/>
      <c r="F901" s="1331"/>
      <c r="G901" s="217"/>
      <c r="H901" s="218"/>
      <c r="I901" s="736"/>
      <c r="J901" s="737"/>
      <c r="K901" s="1297"/>
      <c r="L901" s="1273"/>
      <c r="M901" s="1276"/>
      <c r="N901" s="832"/>
      <c r="O901" s="871"/>
      <c r="P901" s="872"/>
      <c r="Q901" s="219"/>
      <c r="R901" s="220"/>
      <c r="S901" s="660"/>
      <c r="T901" s="226">
        <v>0</v>
      </c>
      <c r="U901" s="1305">
        <v>0</v>
      </c>
      <c r="V901" s="1375">
        <f t="shared" si="49"/>
        <v>0</v>
      </c>
      <c r="W901" s="220"/>
      <c r="X901" s="684"/>
      <c r="Y901" s="738"/>
      <c r="Z901" s="221"/>
      <c r="AA901" s="221"/>
      <c r="AB901" s="862"/>
      <c r="AC901" s="222"/>
      <c r="AD901" s="1288"/>
      <c r="AE901" s="1300"/>
      <c r="AF901" s="1290"/>
      <c r="AG901" s="1291"/>
      <c r="AH901" s="232"/>
      <c r="AI901" s="224"/>
      <c r="AJ901" s="368"/>
      <c r="AK901" s="225"/>
      <c r="AL901" s="226">
        <v>0</v>
      </c>
      <c r="AM901" s="1326">
        <v>0</v>
      </c>
      <c r="AN901" s="1376">
        <f t="shared" si="50"/>
        <v>0</v>
      </c>
      <c r="AO901" s="733"/>
      <c r="AP901" s="586"/>
      <c r="AQ901" s="1249"/>
      <c r="AR901" s="1427"/>
      <c r="AS901" s="1428"/>
      <c r="AT901" s="1429"/>
      <c r="AU901" s="227"/>
      <c r="AV901" s="1430"/>
      <c r="AW901" s="1431"/>
      <c r="AX901" s="1432"/>
      <c r="AY901" s="235"/>
      <c r="AZ901" s="236"/>
      <c r="BA901" s="230"/>
      <c r="BB901" s="231"/>
      <c r="BC901" s="659"/>
      <c r="BD901" s="230"/>
      <c r="BE901" s="231"/>
      <c r="BF901" s="573"/>
      <c r="BG901" s="651"/>
      <c r="BH901" s="573"/>
      <c r="BI901" s="651"/>
      <c r="BJ901" s="573"/>
      <c r="BK901" s="651"/>
      <c r="BL901" s="573"/>
      <c r="BM901" s="651"/>
      <c r="BN901" s="638"/>
      <c r="BO901" s="670"/>
      <c r="BP901" s="675"/>
      <c r="BQ901" s="675"/>
      <c r="BR901" s="675"/>
      <c r="BS901" s="675"/>
      <c r="BT901" s="675"/>
      <c r="BU901" s="676"/>
      <c r="BV901" s="1377">
        <f t="shared" si="51"/>
        <v>0</v>
      </c>
    </row>
    <row r="902" spans="3:74" s="1092" customFormat="1" ht="36" customHeight="1">
      <c r="C902" s="1091"/>
      <c r="D902" s="233"/>
      <c r="E902" s="216"/>
      <c r="F902" s="1331"/>
      <c r="G902" s="217"/>
      <c r="H902" s="218"/>
      <c r="I902" s="736"/>
      <c r="J902" s="737"/>
      <c r="K902" s="1297"/>
      <c r="L902" s="1273"/>
      <c r="M902" s="1276"/>
      <c r="N902" s="832"/>
      <c r="O902" s="871"/>
      <c r="P902" s="872"/>
      <c r="Q902" s="219"/>
      <c r="R902" s="220"/>
      <c r="S902" s="660"/>
      <c r="T902" s="226">
        <v>0</v>
      </c>
      <c r="U902" s="1305">
        <v>0</v>
      </c>
      <c r="V902" s="1375">
        <f t="shared" si="49"/>
        <v>0</v>
      </c>
      <c r="W902" s="220"/>
      <c r="X902" s="684"/>
      <c r="Y902" s="738"/>
      <c r="Z902" s="221"/>
      <c r="AA902" s="221"/>
      <c r="AB902" s="862"/>
      <c r="AC902" s="222"/>
      <c r="AD902" s="1288"/>
      <c r="AE902" s="1300"/>
      <c r="AF902" s="1290"/>
      <c r="AG902" s="1291"/>
      <c r="AH902" s="232"/>
      <c r="AI902" s="224"/>
      <c r="AJ902" s="368"/>
      <c r="AK902" s="225"/>
      <c r="AL902" s="226">
        <v>0</v>
      </c>
      <c r="AM902" s="1326">
        <v>0</v>
      </c>
      <c r="AN902" s="1376">
        <f t="shared" si="50"/>
        <v>0</v>
      </c>
      <c r="AO902" s="733"/>
      <c r="AP902" s="586"/>
      <c r="AQ902" s="1249"/>
      <c r="AR902" s="1427"/>
      <c r="AS902" s="1428"/>
      <c r="AT902" s="1429"/>
      <c r="AU902" s="227"/>
      <c r="AV902" s="1430"/>
      <c r="AW902" s="1431"/>
      <c r="AX902" s="1432"/>
      <c r="AY902" s="235"/>
      <c r="AZ902" s="236"/>
      <c r="BA902" s="230"/>
      <c r="BB902" s="231"/>
      <c r="BC902" s="659"/>
      <c r="BD902" s="230"/>
      <c r="BE902" s="231"/>
      <c r="BF902" s="573"/>
      <c r="BG902" s="651"/>
      <c r="BH902" s="573"/>
      <c r="BI902" s="651"/>
      <c r="BJ902" s="573"/>
      <c r="BK902" s="651"/>
      <c r="BL902" s="573"/>
      <c r="BM902" s="651"/>
      <c r="BN902" s="638"/>
      <c r="BO902" s="670"/>
      <c r="BP902" s="675"/>
      <c r="BQ902" s="675"/>
      <c r="BR902" s="675"/>
      <c r="BS902" s="675"/>
      <c r="BT902" s="675"/>
      <c r="BU902" s="676"/>
      <c r="BV902" s="1377">
        <f t="shared" si="51"/>
        <v>0</v>
      </c>
    </row>
    <row r="903" spans="3:74" s="1092" customFormat="1" ht="36" customHeight="1">
      <c r="C903" s="1091"/>
      <c r="D903" s="233"/>
      <c r="E903" s="216"/>
      <c r="F903" s="1331"/>
      <c r="G903" s="217"/>
      <c r="H903" s="218"/>
      <c r="I903" s="736"/>
      <c r="J903" s="737"/>
      <c r="K903" s="1297"/>
      <c r="L903" s="1273"/>
      <c r="M903" s="1276"/>
      <c r="N903" s="832"/>
      <c r="O903" s="871"/>
      <c r="P903" s="872"/>
      <c r="Q903" s="219"/>
      <c r="R903" s="220"/>
      <c r="S903" s="660"/>
      <c r="T903" s="226">
        <v>0</v>
      </c>
      <c r="U903" s="1305">
        <v>0</v>
      </c>
      <c r="V903" s="1375">
        <f t="shared" si="49"/>
        <v>0</v>
      </c>
      <c r="W903" s="220"/>
      <c r="X903" s="684"/>
      <c r="Y903" s="738"/>
      <c r="Z903" s="221"/>
      <c r="AA903" s="221"/>
      <c r="AB903" s="862"/>
      <c r="AC903" s="222"/>
      <c r="AD903" s="1288"/>
      <c r="AE903" s="1300"/>
      <c r="AF903" s="1290"/>
      <c r="AG903" s="1291"/>
      <c r="AH903" s="232"/>
      <c r="AI903" s="224"/>
      <c r="AJ903" s="368"/>
      <c r="AK903" s="225"/>
      <c r="AL903" s="226">
        <v>0</v>
      </c>
      <c r="AM903" s="1326">
        <v>0</v>
      </c>
      <c r="AN903" s="1376">
        <f t="shared" si="50"/>
        <v>0</v>
      </c>
      <c r="AO903" s="733"/>
      <c r="AP903" s="586"/>
      <c r="AQ903" s="1249"/>
      <c r="AR903" s="1427"/>
      <c r="AS903" s="1428"/>
      <c r="AT903" s="1429"/>
      <c r="AU903" s="227"/>
      <c r="AV903" s="1430"/>
      <c r="AW903" s="1431"/>
      <c r="AX903" s="1432"/>
      <c r="AY903" s="235"/>
      <c r="AZ903" s="236"/>
      <c r="BA903" s="230"/>
      <c r="BB903" s="231"/>
      <c r="BC903" s="659"/>
      <c r="BD903" s="230"/>
      <c r="BE903" s="231"/>
      <c r="BF903" s="573"/>
      <c r="BG903" s="651"/>
      <c r="BH903" s="573"/>
      <c r="BI903" s="651"/>
      <c r="BJ903" s="573"/>
      <c r="BK903" s="651"/>
      <c r="BL903" s="573"/>
      <c r="BM903" s="651"/>
      <c r="BN903" s="638"/>
      <c r="BO903" s="670"/>
      <c r="BP903" s="675"/>
      <c r="BQ903" s="675"/>
      <c r="BR903" s="675"/>
      <c r="BS903" s="675"/>
      <c r="BT903" s="675"/>
      <c r="BU903" s="676"/>
      <c r="BV903" s="1377">
        <f t="shared" si="51"/>
        <v>0</v>
      </c>
    </row>
    <row r="904" spans="3:74" s="1092" customFormat="1" ht="36" customHeight="1">
      <c r="C904" s="1091"/>
      <c r="D904" s="233"/>
      <c r="E904" s="216"/>
      <c r="F904" s="1331"/>
      <c r="G904" s="217"/>
      <c r="H904" s="218"/>
      <c r="I904" s="736"/>
      <c r="J904" s="737"/>
      <c r="K904" s="1297"/>
      <c r="L904" s="1273"/>
      <c r="M904" s="1276"/>
      <c r="N904" s="832"/>
      <c r="O904" s="871"/>
      <c r="P904" s="872"/>
      <c r="Q904" s="219"/>
      <c r="R904" s="220"/>
      <c r="S904" s="660"/>
      <c r="T904" s="226">
        <v>0</v>
      </c>
      <c r="U904" s="1305">
        <v>0</v>
      </c>
      <c r="V904" s="1375">
        <f t="shared" si="49"/>
        <v>0</v>
      </c>
      <c r="W904" s="220"/>
      <c r="X904" s="684"/>
      <c r="Y904" s="738"/>
      <c r="Z904" s="221"/>
      <c r="AA904" s="221"/>
      <c r="AB904" s="862"/>
      <c r="AC904" s="222"/>
      <c r="AD904" s="1288"/>
      <c r="AE904" s="1300"/>
      <c r="AF904" s="1290"/>
      <c r="AG904" s="1291"/>
      <c r="AH904" s="232"/>
      <c r="AI904" s="224"/>
      <c r="AJ904" s="368"/>
      <c r="AK904" s="225"/>
      <c r="AL904" s="226">
        <v>0</v>
      </c>
      <c r="AM904" s="1326">
        <v>0</v>
      </c>
      <c r="AN904" s="1376">
        <f t="shared" si="50"/>
        <v>0</v>
      </c>
      <c r="AO904" s="733"/>
      <c r="AP904" s="586"/>
      <c r="AQ904" s="1249"/>
      <c r="AR904" s="1427"/>
      <c r="AS904" s="1428"/>
      <c r="AT904" s="1429"/>
      <c r="AU904" s="227"/>
      <c r="AV904" s="1430"/>
      <c r="AW904" s="1431"/>
      <c r="AX904" s="1432"/>
      <c r="AY904" s="235"/>
      <c r="AZ904" s="236"/>
      <c r="BA904" s="230"/>
      <c r="BB904" s="231"/>
      <c r="BC904" s="659"/>
      <c r="BD904" s="230"/>
      <c r="BE904" s="231"/>
      <c r="BF904" s="573"/>
      <c r="BG904" s="651"/>
      <c r="BH904" s="573"/>
      <c r="BI904" s="651"/>
      <c r="BJ904" s="573"/>
      <c r="BK904" s="651"/>
      <c r="BL904" s="573"/>
      <c r="BM904" s="651"/>
      <c r="BN904" s="638"/>
      <c r="BO904" s="670"/>
      <c r="BP904" s="675"/>
      <c r="BQ904" s="675"/>
      <c r="BR904" s="675"/>
      <c r="BS904" s="675"/>
      <c r="BT904" s="675"/>
      <c r="BU904" s="676"/>
      <c r="BV904" s="1377">
        <f t="shared" si="51"/>
        <v>0</v>
      </c>
    </row>
    <row r="905" spans="3:74" s="1092" customFormat="1" ht="36" customHeight="1">
      <c r="C905" s="1091"/>
      <c r="D905" s="233"/>
      <c r="E905" s="216"/>
      <c r="F905" s="1331"/>
      <c r="G905" s="217"/>
      <c r="H905" s="218"/>
      <c r="I905" s="736"/>
      <c r="J905" s="737"/>
      <c r="K905" s="1297"/>
      <c r="L905" s="1273"/>
      <c r="M905" s="1276"/>
      <c r="N905" s="832"/>
      <c r="O905" s="871"/>
      <c r="P905" s="872"/>
      <c r="Q905" s="219"/>
      <c r="R905" s="220"/>
      <c r="S905" s="660"/>
      <c r="T905" s="226">
        <v>0</v>
      </c>
      <c r="U905" s="1305">
        <v>0</v>
      </c>
      <c r="V905" s="1375">
        <f t="shared" si="49"/>
        <v>0</v>
      </c>
      <c r="W905" s="220"/>
      <c r="X905" s="684"/>
      <c r="Y905" s="738"/>
      <c r="Z905" s="221"/>
      <c r="AA905" s="221"/>
      <c r="AB905" s="862"/>
      <c r="AC905" s="222"/>
      <c r="AD905" s="1288"/>
      <c r="AE905" s="1300"/>
      <c r="AF905" s="1290"/>
      <c r="AG905" s="1291"/>
      <c r="AH905" s="232"/>
      <c r="AI905" s="224"/>
      <c r="AJ905" s="368"/>
      <c r="AK905" s="225"/>
      <c r="AL905" s="226">
        <v>0</v>
      </c>
      <c r="AM905" s="1326">
        <v>0</v>
      </c>
      <c r="AN905" s="1376">
        <f t="shared" si="50"/>
        <v>0</v>
      </c>
      <c r="AO905" s="733"/>
      <c r="AP905" s="586"/>
      <c r="AQ905" s="1249"/>
      <c r="AR905" s="1427"/>
      <c r="AS905" s="1428"/>
      <c r="AT905" s="1429"/>
      <c r="AU905" s="227"/>
      <c r="AV905" s="1430"/>
      <c r="AW905" s="1431"/>
      <c r="AX905" s="1432"/>
      <c r="AY905" s="235"/>
      <c r="AZ905" s="236"/>
      <c r="BA905" s="230"/>
      <c r="BB905" s="231"/>
      <c r="BC905" s="659"/>
      <c r="BD905" s="230"/>
      <c r="BE905" s="231"/>
      <c r="BF905" s="573"/>
      <c r="BG905" s="651"/>
      <c r="BH905" s="573"/>
      <c r="BI905" s="651"/>
      <c r="BJ905" s="573"/>
      <c r="BK905" s="651"/>
      <c r="BL905" s="573"/>
      <c r="BM905" s="651"/>
      <c r="BN905" s="638"/>
      <c r="BO905" s="670"/>
      <c r="BP905" s="675"/>
      <c r="BQ905" s="675"/>
      <c r="BR905" s="675"/>
      <c r="BS905" s="675"/>
      <c r="BT905" s="675"/>
      <c r="BU905" s="676"/>
      <c r="BV905" s="1377">
        <f t="shared" si="51"/>
        <v>0</v>
      </c>
    </row>
    <row r="906" spans="3:74" s="1092" customFormat="1" ht="36" customHeight="1">
      <c r="C906" s="1091"/>
      <c r="D906" s="233"/>
      <c r="E906" s="216"/>
      <c r="F906" s="1331"/>
      <c r="G906" s="217"/>
      <c r="H906" s="218"/>
      <c r="I906" s="736"/>
      <c r="J906" s="737"/>
      <c r="K906" s="1297"/>
      <c r="L906" s="1273"/>
      <c r="M906" s="1276"/>
      <c r="N906" s="832"/>
      <c r="O906" s="871"/>
      <c r="P906" s="872"/>
      <c r="Q906" s="219"/>
      <c r="R906" s="220"/>
      <c r="S906" s="660"/>
      <c r="T906" s="226">
        <v>0</v>
      </c>
      <c r="U906" s="1305">
        <v>0</v>
      </c>
      <c r="V906" s="1375">
        <f t="shared" si="49"/>
        <v>0</v>
      </c>
      <c r="W906" s="220"/>
      <c r="X906" s="684"/>
      <c r="Y906" s="738"/>
      <c r="Z906" s="221"/>
      <c r="AA906" s="221"/>
      <c r="AB906" s="862"/>
      <c r="AC906" s="222"/>
      <c r="AD906" s="1288"/>
      <c r="AE906" s="1300"/>
      <c r="AF906" s="1290"/>
      <c r="AG906" s="1291"/>
      <c r="AH906" s="232"/>
      <c r="AI906" s="224"/>
      <c r="AJ906" s="368"/>
      <c r="AK906" s="225"/>
      <c r="AL906" s="226">
        <v>0</v>
      </c>
      <c r="AM906" s="1326">
        <v>0</v>
      </c>
      <c r="AN906" s="1376">
        <f t="shared" si="50"/>
        <v>0</v>
      </c>
      <c r="AO906" s="733"/>
      <c r="AP906" s="586"/>
      <c r="AQ906" s="1249"/>
      <c r="AR906" s="1427"/>
      <c r="AS906" s="1428"/>
      <c r="AT906" s="1429"/>
      <c r="AU906" s="227"/>
      <c r="AV906" s="1430"/>
      <c r="AW906" s="1431"/>
      <c r="AX906" s="1432"/>
      <c r="AY906" s="235"/>
      <c r="AZ906" s="236"/>
      <c r="BA906" s="230"/>
      <c r="BB906" s="231"/>
      <c r="BC906" s="659"/>
      <c r="BD906" s="230"/>
      <c r="BE906" s="231"/>
      <c r="BF906" s="573"/>
      <c r="BG906" s="651"/>
      <c r="BH906" s="573"/>
      <c r="BI906" s="651"/>
      <c r="BJ906" s="573"/>
      <c r="BK906" s="651"/>
      <c r="BL906" s="573"/>
      <c r="BM906" s="651"/>
      <c r="BN906" s="638"/>
      <c r="BO906" s="670"/>
      <c r="BP906" s="675"/>
      <c r="BQ906" s="675"/>
      <c r="BR906" s="675"/>
      <c r="BS906" s="675"/>
      <c r="BT906" s="675"/>
      <c r="BU906" s="676"/>
      <c r="BV906" s="1377">
        <f t="shared" si="51"/>
        <v>0</v>
      </c>
    </row>
    <row r="907" spans="3:74" s="1092" customFormat="1" ht="36" customHeight="1">
      <c r="C907" s="1091"/>
      <c r="D907" s="233"/>
      <c r="E907" s="216"/>
      <c r="F907" s="1331"/>
      <c r="G907" s="217"/>
      <c r="H907" s="218"/>
      <c r="I907" s="736"/>
      <c r="J907" s="737"/>
      <c r="K907" s="1297"/>
      <c r="L907" s="1273"/>
      <c r="M907" s="1276"/>
      <c r="N907" s="832"/>
      <c r="O907" s="871"/>
      <c r="P907" s="872"/>
      <c r="Q907" s="219"/>
      <c r="R907" s="220"/>
      <c r="S907" s="660"/>
      <c r="T907" s="226">
        <v>0</v>
      </c>
      <c r="U907" s="1305">
        <v>0</v>
      </c>
      <c r="V907" s="1375">
        <f t="shared" si="49"/>
        <v>0</v>
      </c>
      <c r="W907" s="220"/>
      <c r="X907" s="684"/>
      <c r="Y907" s="738"/>
      <c r="Z907" s="221"/>
      <c r="AA907" s="221"/>
      <c r="AB907" s="862"/>
      <c r="AC907" s="222"/>
      <c r="AD907" s="1288"/>
      <c r="AE907" s="1300"/>
      <c r="AF907" s="1290"/>
      <c r="AG907" s="1291"/>
      <c r="AH907" s="232"/>
      <c r="AI907" s="224"/>
      <c r="AJ907" s="368"/>
      <c r="AK907" s="225"/>
      <c r="AL907" s="226">
        <v>0</v>
      </c>
      <c r="AM907" s="1326">
        <v>0</v>
      </c>
      <c r="AN907" s="1376">
        <f t="shared" si="50"/>
        <v>0</v>
      </c>
      <c r="AO907" s="733"/>
      <c r="AP907" s="586"/>
      <c r="AQ907" s="1249"/>
      <c r="AR907" s="1427"/>
      <c r="AS907" s="1428"/>
      <c r="AT907" s="1429"/>
      <c r="AU907" s="227"/>
      <c r="AV907" s="1430"/>
      <c r="AW907" s="1431"/>
      <c r="AX907" s="1432"/>
      <c r="AY907" s="235"/>
      <c r="AZ907" s="236"/>
      <c r="BA907" s="230"/>
      <c r="BB907" s="231"/>
      <c r="BC907" s="659"/>
      <c r="BD907" s="230"/>
      <c r="BE907" s="231"/>
      <c r="BF907" s="573"/>
      <c r="BG907" s="651"/>
      <c r="BH907" s="573"/>
      <c r="BI907" s="651"/>
      <c r="BJ907" s="573"/>
      <c r="BK907" s="651"/>
      <c r="BL907" s="573"/>
      <c r="BM907" s="651"/>
      <c r="BN907" s="638"/>
      <c r="BO907" s="670"/>
      <c r="BP907" s="675"/>
      <c r="BQ907" s="675"/>
      <c r="BR907" s="675"/>
      <c r="BS907" s="675"/>
      <c r="BT907" s="675"/>
      <c r="BU907" s="676"/>
      <c r="BV907" s="1377">
        <f t="shared" si="51"/>
        <v>0</v>
      </c>
    </row>
    <row r="908" spans="3:74" s="1092" customFormat="1" ht="36" customHeight="1">
      <c r="C908" s="1091"/>
      <c r="D908" s="233"/>
      <c r="E908" s="216"/>
      <c r="F908" s="1331"/>
      <c r="G908" s="217"/>
      <c r="H908" s="218"/>
      <c r="I908" s="736"/>
      <c r="J908" s="737"/>
      <c r="K908" s="1297"/>
      <c r="L908" s="1273"/>
      <c r="M908" s="1276"/>
      <c r="N908" s="832"/>
      <c r="O908" s="871"/>
      <c r="P908" s="872"/>
      <c r="Q908" s="219"/>
      <c r="R908" s="220"/>
      <c r="S908" s="660"/>
      <c r="T908" s="226">
        <v>0</v>
      </c>
      <c r="U908" s="1305">
        <v>0</v>
      </c>
      <c r="V908" s="1375">
        <f t="shared" si="49"/>
        <v>0</v>
      </c>
      <c r="W908" s="220"/>
      <c r="X908" s="684"/>
      <c r="Y908" s="738"/>
      <c r="Z908" s="221"/>
      <c r="AA908" s="221"/>
      <c r="AB908" s="862"/>
      <c r="AC908" s="222"/>
      <c r="AD908" s="1288"/>
      <c r="AE908" s="1300"/>
      <c r="AF908" s="1290"/>
      <c r="AG908" s="1291"/>
      <c r="AH908" s="232"/>
      <c r="AI908" s="224"/>
      <c r="AJ908" s="368"/>
      <c r="AK908" s="225"/>
      <c r="AL908" s="226">
        <v>0</v>
      </c>
      <c r="AM908" s="1326">
        <v>0</v>
      </c>
      <c r="AN908" s="1376">
        <f t="shared" si="50"/>
        <v>0</v>
      </c>
      <c r="AO908" s="733"/>
      <c r="AP908" s="586"/>
      <c r="AQ908" s="1249"/>
      <c r="AR908" s="1427"/>
      <c r="AS908" s="1428"/>
      <c r="AT908" s="1429"/>
      <c r="AU908" s="227"/>
      <c r="AV908" s="1430"/>
      <c r="AW908" s="1431"/>
      <c r="AX908" s="1432"/>
      <c r="AY908" s="235"/>
      <c r="AZ908" s="236"/>
      <c r="BA908" s="230"/>
      <c r="BB908" s="231"/>
      <c r="BC908" s="659"/>
      <c r="BD908" s="230"/>
      <c r="BE908" s="231"/>
      <c r="BF908" s="573"/>
      <c r="BG908" s="651"/>
      <c r="BH908" s="573"/>
      <c r="BI908" s="651"/>
      <c r="BJ908" s="573"/>
      <c r="BK908" s="651"/>
      <c r="BL908" s="573"/>
      <c r="BM908" s="651"/>
      <c r="BN908" s="638"/>
      <c r="BO908" s="670"/>
      <c r="BP908" s="675"/>
      <c r="BQ908" s="675"/>
      <c r="BR908" s="675"/>
      <c r="BS908" s="675"/>
      <c r="BT908" s="675"/>
      <c r="BU908" s="676"/>
      <c r="BV908" s="1377">
        <f t="shared" si="51"/>
        <v>0</v>
      </c>
    </row>
    <row r="909" spans="3:74" s="1092" customFormat="1" ht="36" customHeight="1">
      <c r="C909" s="1091"/>
      <c r="D909" s="233"/>
      <c r="E909" s="216"/>
      <c r="F909" s="1331"/>
      <c r="G909" s="217"/>
      <c r="H909" s="218"/>
      <c r="I909" s="736"/>
      <c r="J909" s="737"/>
      <c r="K909" s="1297"/>
      <c r="L909" s="1273"/>
      <c r="M909" s="1276"/>
      <c r="N909" s="832"/>
      <c r="O909" s="871"/>
      <c r="P909" s="872"/>
      <c r="Q909" s="219"/>
      <c r="R909" s="220"/>
      <c r="S909" s="660"/>
      <c r="T909" s="226">
        <v>0</v>
      </c>
      <c r="U909" s="1305">
        <v>0</v>
      </c>
      <c r="V909" s="1375">
        <f t="shared" si="49"/>
        <v>0</v>
      </c>
      <c r="W909" s="220"/>
      <c r="X909" s="684"/>
      <c r="Y909" s="738"/>
      <c r="Z909" s="221"/>
      <c r="AA909" s="221"/>
      <c r="AB909" s="862"/>
      <c r="AC909" s="222"/>
      <c r="AD909" s="1288"/>
      <c r="AE909" s="1300"/>
      <c r="AF909" s="1290"/>
      <c r="AG909" s="1291"/>
      <c r="AH909" s="232"/>
      <c r="AI909" s="224"/>
      <c r="AJ909" s="368"/>
      <c r="AK909" s="225"/>
      <c r="AL909" s="226">
        <v>0</v>
      </c>
      <c r="AM909" s="1326">
        <v>0</v>
      </c>
      <c r="AN909" s="1376">
        <f t="shared" si="50"/>
        <v>0</v>
      </c>
      <c r="AO909" s="733"/>
      <c r="AP909" s="586"/>
      <c r="AQ909" s="1249"/>
      <c r="AR909" s="1427"/>
      <c r="AS909" s="1428"/>
      <c r="AT909" s="1429"/>
      <c r="AU909" s="227"/>
      <c r="AV909" s="1430"/>
      <c r="AW909" s="1431"/>
      <c r="AX909" s="1432"/>
      <c r="AY909" s="235"/>
      <c r="AZ909" s="236"/>
      <c r="BA909" s="230"/>
      <c r="BB909" s="231"/>
      <c r="BC909" s="659"/>
      <c r="BD909" s="230"/>
      <c r="BE909" s="231"/>
      <c r="BF909" s="573"/>
      <c r="BG909" s="651"/>
      <c r="BH909" s="573"/>
      <c r="BI909" s="651"/>
      <c r="BJ909" s="573"/>
      <c r="BK909" s="651"/>
      <c r="BL909" s="573"/>
      <c r="BM909" s="651"/>
      <c r="BN909" s="638"/>
      <c r="BO909" s="670"/>
      <c r="BP909" s="675"/>
      <c r="BQ909" s="675"/>
      <c r="BR909" s="675"/>
      <c r="BS909" s="675"/>
      <c r="BT909" s="675"/>
      <c r="BU909" s="676"/>
      <c r="BV909" s="1377">
        <f t="shared" si="51"/>
        <v>0</v>
      </c>
    </row>
    <row r="910" spans="3:74" s="1092" customFormat="1" ht="36" customHeight="1">
      <c r="C910" s="1091"/>
      <c r="D910" s="233"/>
      <c r="E910" s="216"/>
      <c r="F910" s="1331"/>
      <c r="G910" s="217"/>
      <c r="H910" s="218"/>
      <c r="I910" s="736"/>
      <c r="J910" s="737"/>
      <c r="K910" s="1297"/>
      <c r="L910" s="1273"/>
      <c r="M910" s="1276"/>
      <c r="N910" s="832"/>
      <c r="O910" s="871"/>
      <c r="P910" s="872"/>
      <c r="Q910" s="219"/>
      <c r="R910" s="220"/>
      <c r="S910" s="660"/>
      <c r="T910" s="226">
        <v>0</v>
      </c>
      <c r="U910" s="1305">
        <v>0</v>
      </c>
      <c r="V910" s="1375">
        <f t="shared" si="49"/>
        <v>0</v>
      </c>
      <c r="W910" s="220"/>
      <c r="X910" s="684"/>
      <c r="Y910" s="738"/>
      <c r="Z910" s="221"/>
      <c r="AA910" s="221"/>
      <c r="AB910" s="862"/>
      <c r="AC910" s="222"/>
      <c r="AD910" s="1288"/>
      <c r="AE910" s="1300"/>
      <c r="AF910" s="1290"/>
      <c r="AG910" s="1291"/>
      <c r="AH910" s="232"/>
      <c r="AI910" s="224"/>
      <c r="AJ910" s="368"/>
      <c r="AK910" s="225"/>
      <c r="AL910" s="226">
        <v>0</v>
      </c>
      <c r="AM910" s="1326">
        <v>0</v>
      </c>
      <c r="AN910" s="1376">
        <f t="shared" si="50"/>
        <v>0</v>
      </c>
      <c r="AO910" s="733"/>
      <c r="AP910" s="586"/>
      <c r="AQ910" s="1249"/>
      <c r="AR910" s="1427"/>
      <c r="AS910" s="1428"/>
      <c r="AT910" s="1429"/>
      <c r="AU910" s="227"/>
      <c r="AV910" s="1430"/>
      <c r="AW910" s="1431"/>
      <c r="AX910" s="1432"/>
      <c r="AY910" s="235"/>
      <c r="AZ910" s="236"/>
      <c r="BA910" s="230"/>
      <c r="BB910" s="231"/>
      <c r="BC910" s="659"/>
      <c r="BD910" s="230"/>
      <c r="BE910" s="231"/>
      <c r="BF910" s="573"/>
      <c r="BG910" s="651"/>
      <c r="BH910" s="573"/>
      <c r="BI910" s="651"/>
      <c r="BJ910" s="573"/>
      <c r="BK910" s="651"/>
      <c r="BL910" s="573"/>
      <c r="BM910" s="651"/>
      <c r="BN910" s="638"/>
      <c r="BO910" s="670"/>
      <c r="BP910" s="675"/>
      <c r="BQ910" s="675"/>
      <c r="BR910" s="675"/>
      <c r="BS910" s="675"/>
      <c r="BT910" s="675"/>
      <c r="BU910" s="676"/>
      <c r="BV910" s="1377">
        <f t="shared" si="51"/>
        <v>0</v>
      </c>
    </row>
    <row r="911" spans="3:74" s="1092" customFormat="1" ht="36" customHeight="1">
      <c r="C911" s="1091"/>
      <c r="D911" s="233"/>
      <c r="E911" s="216"/>
      <c r="F911" s="1331"/>
      <c r="G911" s="217"/>
      <c r="H911" s="218"/>
      <c r="I911" s="736"/>
      <c r="J911" s="737"/>
      <c r="K911" s="1297"/>
      <c r="L911" s="1273"/>
      <c r="M911" s="1276"/>
      <c r="N911" s="832"/>
      <c r="O911" s="871"/>
      <c r="P911" s="872"/>
      <c r="Q911" s="219"/>
      <c r="R911" s="220"/>
      <c r="S911" s="660"/>
      <c r="T911" s="226">
        <v>0</v>
      </c>
      <c r="U911" s="1305">
        <v>0</v>
      </c>
      <c r="V911" s="1375">
        <f t="shared" si="49"/>
        <v>0</v>
      </c>
      <c r="W911" s="220"/>
      <c r="X911" s="684"/>
      <c r="Y911" s="738"/>
      <c r="Z911" s="221"/>
      <c r="AA911" s="221"/>
      <c r="AB911" s="862"/>
      <c r="AC911" s="222"/>
      <c r="AD911" s="1288"/>
      <c r="AE911" s="1300"/>
      <c r="AF911" s="1290"/>
      <c r="AG911" s="1291"/>
      <c r="AH911" s="232"/>
      <c r="AI911" s="224"/>
      <c r="AJ911" s="368"/>
      <c r="AK911" s="225"/>
      <c r="AL911" s="226">
        <v>0</v>
      </c>
      <c r="AM911" s="1326">
        <v>0</v>
      </c>
      <c r="AN911" s="1376">
        <f t="shared" si="50"/>
        <v>0</v>
      </c>
      <c r="AO911" s="733"/>
      <c r="AP911" s="586"/>
      <c r="AQ911" s="1249"/>
      <c r="AR911" s="1427"/>
      <c r="AS911" s="1428"/>
      <c r="AT911" s="1429"/>
      <c r="AU911" s="227"/>
      <c r="AV911" s="1430"/>
      <c r="AW911" s="1431"/>
      <c r="AX911" s="1432"/>
      <c r="AY911" s="235"/>
      <c r="AZ911" s="236"/>
      <c r="BA911" s="230"/>
      <c r="BB911" s="231"/>
      <c r="BC911" s="659"/>
      <c r="BD911" s="230"/>
      <c r="BE911" s="231"/>
      <c r="BF911" s="573"/>
      <c r="BG911" s="651"/>
      <c r="BH911" s="573"/>
      <c r="BI911" s="651"/>
      <c r="BJ911" s="573"/>
      <c r="BK911" s="651"/>
      <c r="BL911" s="573"/>
      <c r="BM911" s="651"/>
      <c r="BN911" s="638"/>
      <c r="BO911" s="670"/>
      <c r="BP911" s="675"/>
      <c r="BQ911" s="675"/>
      <c r="BR911" s="675"/>
      <c r="BS911" s="675"/>
      <c r="BT911" s="675"/>
      <c r="BU911" s="676"/>
      <c r="BV911" s="1377">
        <f t="shared" si="51"/>
        <v>0</v>
      </c>
    </row>
    <row r="912" spans="3:74" s="1092" customFormat="1" ht="36" customHeight="1">
      <c r="C912" s="1091"/>
      <c r="D912" s="233"/>
      <c r="E912" s="216"/>
      <c r="F912" s="1331"/>
      <c r="G912" s="217"/>
      <c r="H912" s="218"/>
      <c r="I912" s="736"/>
      <c r="J912" s="737"/>
      <c r="K912" s="1297"/>
      <c r="L912" s="1273"/>
      <c r="M912" s="1276"/>
      <c r="N912" s="832"/>
      <c r="O912" s="871"/>
      <c r="P912" s="872"/>
      <c r="Q912" s="219"/>
      <c r="R912" s="220"/>
      <c r="S912" s="660"/>
      <c r="T912" s="226">
        <v>0</v>
      </c>
      <c r="U912" s="1305">
        <v>0</v>
      </c>
      <c r="V912" s="1375">
        <f t="shared" si="49"/>
        <v>0</v>
      </c>
      <c r="W912" s="220"/>
      <c r="X912" s="684"/>
      <c r="Y912" s="738"/>
      <c r="Z912" s="221"/>
      <c r="AA912" s="221"/>
      <c r="AB912" s="862"/>
      <c r="AC912" s="222"/>
      <c r="AD912" s="1288"/>
      <c r="AE912" s="1300"/>
      <c r="AF912" s="1290"/>
      <c r="AG912" s="1291"/>
      <c r="AH912" s="232"/>
      <c r="AI912" s="224"/>
      <c r="AJ912" s="368"/>
      <c r="AK912" s="225"/>
      <c r="AL912" s="226">
        <v>0</v>
      </c>
      <c r="AM912" s="1326">
        <v>0</v>
      </c>
      <c r="AN912" s="1376">
        <f t="shared" si="50"/>
        <v>0</v>
      </c>
      <c r="AO912" s="733"/>
      <c r="AP912" s="586"/>
      <c r="AQ912" s="1249"/>
      <c r="AR912" s="1427"/>
      <c r="AS912" s="1428"/>
      <c r="AT912" s="1429"/>
      <c r="AU912" s="227"/>
      <c r="AV912" s="1430"/>
      <c r="AW912" s="1431"/>
      <c r="AX912" s="1432"/>
      <c r="AY912" s="235"/>
      <c r="AZ912" s="236"/>
      <c r="BA912" s="230"/>
      <c r="BB912" s="231"/>
      <c r="BC912" s="659"/>
      <c r="BD912" s="230"/>
      <c r="BE912" s="231"/>
      <c r="BF912" s="573"/>
      <c r="BG912" s="651"/>
      <c r="BH912" s="573"/>
      <c r="BI912" s="651"/>
      <c r="BJ912" s="573"/>
      <c r="BK912" s="651"/>
      <c r="BL912" s="573"/>
      <c r="BM912" s="651"/>
      <c r="BN912" s="638"/>
      <c r="BO912" s="670"/>
      <c r="BP912" s="675"/>
      <c r="BQ912" s="675"/>
      <c r="BR912" s="675"/>
      <c r="BS912" s="675"/>
      <c r="BT912" s="675"/>
      <c r="BU912" s="676"/>
      <c r="BV912" s="1377">
        <f t="shared" si="51"/>
        <v>0</v>
      </c>
    </row>
    <row r="913" spans="3:74" s="1092" customFormat="1" ht="36" customHeight="1">
      <c r="C913" s="1091"/>
      <c r="D913" s="233"/>
      <c r="E913" s="216"/>
      <c r="F913" s="1331"/>
      <c r="G913" s="217"/>
      <c r="H913" s="218"/>
      <c r="I913" s="736"/>
      <c r="J913" s="737"/>
      <c r="K913" s="1297"/>
      <c r="L913" s="1273"/>
      <c r="M913" s="1276"/>
      <c r="N913" s="832"/>
      <c r="O913" s="871"/>
      <c r="P913" s="872"/>
      <c r="Q913" s="219"/>
      <c r="R913" s="220"/>
      <c r="S913" s="660"/>
      <c r="T913" s="226">
        <v>0</v>
      </c>
      <c r="U913" s="1305">
        <v>0</v>
      </c>
      <c r="V913" s="1375">
        <f t="shared" si="49"/>
        <v>0</v>
      </c>
      <c r="W913" s="220"/>
      <c r="X913" s="684"/>
      <c r="Y913" s="738"/>
      <c r="Z913" s="221"/>
      <c r="AA913" s="221"/>
      <c r="AB913" s="862"/>
      <c r="AC913" s="222"/>
      <c r="AD913" s="1288"/>
      <c r="AE913" s="1300"/>
      <c r="AF913" s="1290"/>
      <c r="AG913" s="1291"/>
      <c r="AH913" s="232"/>
      <c r="AI913" s="224"/>
      <c r="AJ913" s="368"/>
      <c r="AK913" s="225"/>
      <c r="AL913" s="226">
        <v>0</v>
      </c>
      <c r="AM913" s="1326">
        <v>0</v>
      </c>
      <c r="AN913" s="1376">
        <f t="shared" si="50"/>
        <v>0</v>
      </c>
      <c r="AO913" s="733"/>
      <c r="AP913" s="586"/>
      <c r="AQ913" s="1249"/>
      <c r="AR913" s="1427"/>
      <c r="AS913" s="1428"/>
      <c r="AT913" s="1429"/>
      <c r="AU913" s="227"/>
      <c r="AV913" s="1430"/>
      <c r="AW913" s="1431"/>
      <c r="AX913" s="1432"/>
      <c r="AY913" s="235"/>
      <c r="AZ913" s="236"/>
      <c r="BA913" s="230"/>
      <c r="BB913" s="231"/>
      <c r="BC913" s="659"/>
      <c r="BD913" s="230"/>
      <c r="BE913" s="231"/>
      <c r="BF913" s="573"/>
      <c r="BG913" s="651"/>
      <c r="BH913" s="573"/>
      <c r="BI913" s="651"/>
      <c r="BJ913" s="573"/>
      <c r="BK913" s="651"/>
      <c r="BL913" s="573"/>
      <c r="BM913" s="651"/>
      <c r="BN913" s="638"/>
      <c r="BO913" s="670"/>
      <c r="BP913" s="675"/>
      <c r="BQ913" s="675"/>
      <c r="BR913" s="675"/>
      <c r="BS913" s="675"/>
      <c r="BT913" s="675"/>
      <c r="BU913" s="676"/>
      <c r="BV913" s="1377">
        <f t="shared" si="51"/>
        <v>0</v>
      </c>
    </row>
    <row r="914" spans="3:74" s="1092" customFormat="1" ht="36" customHeight="1">
      <c r="C914" s="1091"/>
      <c r="D914" s="233"/>
      <c r="E914" s="216"/>
      <c r="F914" s="1331"/>
      <c r="G914" s="217"/>
      <c r="H914" s="218"/>
      <c r="I914" s="736"/>
      <c r="J914" s="737"/>
      <c r="K914" s="1297"/>
      <c r="L914" s="1273"/>
      <c r="M914" s="1276"/>
      <c r="N914" s="832"/>
      <c r="O914" s="871"/>
      <c r="P914" s="872"/>
      <c r="Q914" s="219"/>
      <c r="R914" s="220"/>
      <c r="S914" s="660"/>
      <c r="T914" s="226">
        <v>0</v>
      </c>
      <c r="U914" s="1305">
        <v>0</v>
      </c>
      <c r="V914" s="1375">
        <f t="shared" si="49"/>
        <v>0</v>
      </c>
      <c r="W914" s="220"/>
      <c r="X914" s="684"/>
      <c r="Y914" s="738"/>
      <c r="Z914" s="221"/>
      <c r="AA914" s="221"/>
      <c r="AB914" s="862"/>
      <c r="AC914" s="222"/>
      <c r="AD914" s="1288"/>
      <c r="AE914" s="1300"/>
      <c r="AF914" s="1290"/>
      <c r="AG914" s="1291"/>
      <c r="AH914" s="232"/>
      <c r="AI914" s="224"/>
      <c r="AJ914" s="368"/>
      <c r="AK914" s="225"/>
      <c r="AL914" s="226">
        <v>0</v>
      </c>
      <c r="AM914" s="1326">
        <v>0</v>
      </c>
      <c r="AN914" s="1376">
        <f t="shared" si="50"/>
        <v>0</v>
      </c>
      <c r="AO914" s="733"/>
      <c r="AP914" s="586"/>
      <c r="AQ914" s="1249"/>
      <c r="AR914" s="1427"/>
      <c r="AS914" s="1428"/>
      <c r="AT914" s="1429"/>
      <c r="AU914" s="227"/>
      <c r="AV914" s="1430"/>
      <c r="AW914" s="1431"/>
      <c r="AX914" s="1432"/>
      <c r="AY914" s="235"/>
      <c r="AZ914" s="236"/>
      <c r="BA914" s="230"/>
      <c r="BB914" s="231"/>
      <c r="BC914" s="659"/>
      <c r="BD914" s="230"/>
      <c r="BE914" s="231"/>
      <c r="BF914" s="573"/>
      <c r="BG914" s="651"/>
      <c r="BH914" s="573"/>
      <c r="BI914" s="651"/>
      <c r="BJ914" s="573"/>
      <c r="BK914" s="651"/>
      <c r="BL914" s="573"/>
      <c r="BM914" s="651"/>
      <c r="BN914" s="638"/>
      <c r="BO914" s="670"/>
      <c r="BP914" s="675"/>
      <c r="BQ914" s="675"/>
      <c r="BR914" s="675"/>
      <c r="BS914" s="675"/>
      <c r="BT914" s="675"/>
      <c r="BU914" s="676"/>
      <c r="BV914" s="1377">
        <f t="shared" si="51"/>
        <v>0</v>
      </c>
    </row>
    <row r="915" spans="3:74" s="1092" customFormat="1" ht="36" customHeight="1">
      <c r="C915" s="1091"/>
      <c r="D915" s="233"/>
      <c r="E915" s="216"/>
      <c r="F915" s="1331"/>
      <c r="G915" s="217"/>
      <c r="H915" s="218"/>
      <c r="I915" s="736"/>
      <c r="J915" s="737"/>
      <c r="K915" s="1297"/>
      <c r="L915" s="1273"/>
      <c r="M915" s="1276"/>
      <c r="N915" s="832"/>
      <c r="O915" s="871"/>
      <c r="P915" s="872"/>
      <c r="Q915" s="219"/>
      <c r="R915" s="220"/>
      <c r="S915" s="660"/>
      <c r="T915" s="226">
        <v>0</v>
      </c>
      <c r="U915" s="1305">
        <v>0</v>
      </c>
      <c r="V915" s="1375">
        <f t="shared" si="49"/>
        <v>0</v>
      </c>
      <c r="W915" s="220"/>
      <c r="X915" s="684"/>
      <c r="Y915" s="738"/>
      <c r="Z915" s="221"/>
      <c r="AA915" s="221"/>
      <c r="AB915" s="862"/>
      <c r="AC915" s="222"/>
      <c r="AD915" s="1288"/>
      <c r="AE915" s="1300"/>
      <c r="AF915" s="1290"/>
      <c r="AG915" s="1291"/>
      <c r="AH915" s="232"/>
      <c r="AI915" s="224"/>
      <c r="AJ915" s="368"/>
      <c r="AK915" s="225"/>
      <c r="AL915" s="226">
        <v>0</v>
      </c>
      <c r="AM915" s="1326">
        <v>0</v>
      </c>
      <c r="AN915" s="1376">
        <f t="shared" si="50"/>
        <v>0</v>
      </c>
      <c r="AO915" s="733"/>
      <c r="AP915" s="586"/>
      <c r="AQ915" s="1249"/>
      <c r="AR915" s="1427"/>
      <c r="AS915" s="1428"/>
      <c r="AT915" s="1429"/>
      <c r="AU915" s="227"/>
      <c r="AV915" s="1430"/>
      <c r="AW915" s="1431"/>
      <c r="AX915" s="1432"/>
      <c r="AY915" s="235"/>
      <c r="AZ915" s="236"/>
      <c r="BA915" s="230"/>
      <c r="BB915" s="231"/>
      <c r="BC915" s="659"/>
      <c r="BD915" s="230"/>
      <c r="BE915" s="231"/>
      <c r="BF915" s="573"/>
      <c r="BG915" s="651"/>
      <c r="BH915" s="573"/>
      <c r="BI915" s="651"/>
      <c r="BJ915" s="573"/>
      <c r="BK915" s="651"/>
      <c r="BL915" s="573"/>
      <c r="BM915" s="651"/>
      <c r="BN915" s="638"/>
      <c r="BO915" s="670"/>
      <c r="BP915" s="675"/>
      <c r="BQ915" s="675"/>
      <c r="BR915" s="675"/>
      <c r="BS915" s="675"/>
      <c r="BT915" s="675"/>
      <c r="BU915" s="676"/>
      <c r="BV915" s="1377">
        <f t="shared" si="51"/>
        <v>0</v>
      </c>
    </row>
    <row r="916" spans="3:74" s="1092" customFormat="1" ht="36" customHeight="1">
      <c r="C916" s="1091"/>
      <c r="D916" s="233"/>
      <c r="E916" s="216"/>
      <c r="F916" s="1331"/>
      <c r="G916" s="217"/>
      <c r="H916" s="218"/>
      <c r="I916" s="736"/>
      <c r="J916" s="737"/>
      <c r="K916" s="1297"/>
      <c r="L916" s="1273"/>
      <c r="M916" s="1276"/>
      <c r="N916" s="832"/>
      <c r="O916" s="871"/>
      <c r="P916" s="872"/>
      <c r="Q916" s="219"/>
      <c r="R916" s="220"/>
      <c r="S916" s="660"/>
      <c r="T916" s="226">
        <v>0</v>
      </c>
      <c r="U916" s="1305">
        <v>0</v>
      </c>
      <c r="V916" s="1375">
        <f t="shared" si="49"/>
        <v>0</v>
      </c>
      <c r="W916" s="220"/>
      <c r="X916" s="684"/>
      <c r="Y916" s="738"/>
      <c r="Z916" s="221"/>
      <c r="AA916" s="221"/>
      <c r="AB916" s="862"/>
      <c r="AC916" s="222"/>
      <c r="AD916" s="1288"/>
      <c r="AE916" s="1300"/>
      <c r="AF916" s="1290"/>
      <c r="AG916" s="1291"/>
      <c r="AH916" s="232"/>
      <c r="AI916" s="224"/>
      <c r="AJ916" s="368"/>
      <c r="AK916" s="225"/>
      <c r="AL916" s="226">
        <v>0</v>
      </c>
      <c r="AM916" s="1326">
        <v>0</v>
      </c>
      <c r="AN916" s="1376">
        <f t="shared" si="50"/>
        <v>0</v>
      </c>
      <c r="AO916" s="733"/>
      <c r="AP916" s="586"/>
      <c r="AQ916" s="1249"/>
      <c r="AR916" s="1427"/>
      <c r="AS916" s="1428"/>
      <c r="AT916" s="1429"/>
      <c r="AU916" s="227"/>
      <c r="AV916" s="1430"/>
      <c r="AW916" s="1431"/>
      <c r="AX916" s="1432"/>
      <c r="AY916" s="235"/>
      <c r="AZ916" s="236"/>
      <c r="BA916" s="230"/>
      <c r="BB916" s="231"/>
      <c r="BC916" s="659"/>
      <c r="BD916" s="230"/>
      <c r="BE916" s="231"/>
      <c r="BF916" s="573"/>
      <c r="BG916" s="651"/>
      <c r="BH916" s="573"/>
      <c r="BI916" s="651"/>
      <c r="BJ916" s="573"/>
      <c r="BK916" s="651"/>
      <c r="BL916" s="573"/>
      <c r="BM916" s="651"/>
      <c r="BN916" s="638"/>
      <c r="BO916" s="670"/>
      <c r="BP916" s="675"/>
      <c r="BQ916" s="675"/>
      <c r="BR916" s="675"/>
      <c r="BS916" s="675"/>
      <c r="BT916" s="675"/>
      <c r="BU916" s="676"/>
      <c r="BV916" s="1377">
        <f t="shared" si="51"/>
        <v>0</v>
      </c>
    </row>
    <row r="917" spans="3:74" s="1092" customFormat="1" ht="36" customHeight="1">
      <c r="C917" s="1091"/>
      <c r="D917" s="233"/>
      <c r="E917" s="216"/>
      <c r="F917" s="1331"/>
      <c r="G917" s="217"/>
      <c r="H917" s="218"/>
      <c r="I917" s="736"/>
      <c r="J917" s="737"/>
      <c r="K917" s="1297"/>
      <c r="L917" s="1273"/>
      <c r="M917" s="1276"/>
      <c r="N917" s="832"/>
      <c r="O917" s="871"/>
      <c r="P917" s="872"/>
      <c r="Q917" s="219"/>
      <c r="R917" s="220"/>
      <c r="S917" s="660"/>
      <c r="T917" s="226">
        <v>0</v>
      </c>
      <c r="U917" s="1305">
        <v>0</v>
      </c>
      <c r="V917" s="1375">
        <f t="shared" si="49"/>
        <v>0</v>
      </c>
      <c r="W917" s="220"/>
      <c r="X917" s="684"/>
      <c r="Y917" s="738"/>
      <c r="Z917" s="221"/>
      <c r="AA917" s="221"/>
      <c r="AB917" s="862"/>
      <c r="AC917" s="222"/>
      <c r="AD917" s="1288"/>
      <c r="AE917" s="1300"/>
      <c r="AF917" s="1290"/>
      <c r="AG917" s="1291"/>
      <c r="AH917" s="232"/>
      <c r="AI917" s="224"/>
      <c r="AJ917" s="368"/>
      <c r="AK917" s="225"/>
      <c r="AL917" s="226">
        <v>0</v>
      </c>
      <c r="AM917" s="1326">
        <v>0</v>
      </c>
      <c r="AN917" s="1376">
        <f t="shared" si="50"/>
        <v>0</v>
      </c>
      <c r="AO917" s="733"/>
      <c r="AP917" s="586"/>
      <c r="AQ917" s="1249"/>
      <c r="AR917" s="1427"/>
      <c r="AS917" s="1428"/>
      <c r="AT917" s="1429"/>
      <c r="AU917" s="227"/>
      <c r="AV917" s="1430"/>
      <c r="AW917" s="1431"/>
      <c r="AX917" s="1432"/>
      <c r="AY917" s="235"/>
      <c r="AZ917" s="236"/>
      <c r="BA917" s="230"/>
      <c r="BB917" s="231"/>
      <c r="BC917" s="659"/>
      <c r="BD917" s="230"/>
      <c r="BE917" s="231"/>
      <c r="BF917" s="573"/>
      <c r="BG917" s="651"/>
      <c r="BH917" s="573"/>
      <c r="BI917" s="651"/>
      <c r="BJ917" s="573"/>
      <c r="BK917" s="651"/>
      <c r="BL917" s="573"/>
      <c r="BM917" s="651"/>
      <c r="BN917" s="638"/>
      <c r="BO917" s="670"/>
      <c r="BP917" s="675"/>
      <c r="BQ917" s="675"/>
      <c r="BR917" s="675"/>
      <c r="BS917" s="675"/>
      <c r="BT917" s="675"/>
      <c r="BU917" s="676"/>
      <c r="BV917" s="1377">
        <f t="shared" si="51"/>
        <v>0</v>
      </c>
    </row>
    <row r="918" spans="3:74" s="1092" customFormat="1" ht="36" customHeight="1">
      <c r="C918" s="1091"/>
      <c r="D918" s="233"/>
      <c r="E918" s="216"/>
      <c r="F918" s="1331"/>
      <c r="G918" s="217"/>
      <c r="H918" s="218"/>
      <c r="I918" s="736"/>
      <c r="J918" s="737"/>
      <c r="K918" s="1297"/>
      <c r="L918" s="1273"/>
      <c r="M918" s="1276"/>
      <c r="N918" s="832"/>
      <c r="O918" s="871"/>
      <c r="P918" s="872"/>
      <c r="Q918" s="219"/>
      <c r="R918" s="220"/>
      <c r="S918" s="660"/>
      <c r="T918" s="226">
        <v>0</v>
      </c>
      <c r="U918" s="1305">
        <v>0</v>
      </c>
      <c r="V918" s="1375">
        <f t="shared" si="49"/>
        <v>0</v>
      </c>
      <c r="W918" s="220"/>
      <c r="X918" s="684"/>
      <c r="Y918" s="738"/>
      <c r="Z918" s="221"/>
      <c r="AA918" s="221"/>
      <c r="AB918" s="862"/>
      <c r="AC918" s="222"/>
      <c r="AD918" s="1288"/>
      <c r="AE918" s="1300"/>
      <c r="AF918" s="1290"/>
      <c r="AG918" s="1291"/>
      <c r="AH918" s="232"/>
      <c r="AI918" s="224"/>
      <c r="AJ918" s="368"/>
      <c r="AK918" s="225"/>
      <c r="AL918" s="226">
        <v>0</v>
      </c>
      <c r="AM918" s="1326">
        <v>0</v>
      </c>
      <c r="AN918" s="1376">
        <f t="shared" si="50"/>
        <v>0</v>
      </c>
      <c r="AO918" s="733"/>
      <c r="AP918" s="586"/>
      <c r="AQ918" s="1249"/>
      <c r="AR918" s="1427"/>
      <c r="AS918" s="1428"/>
      <c r="AT918" s="1429"/>
      <c r="AU918" s="227"/>
      <c r="AV918" s="1430"/>
      <c r="AW918" s="1431"/>
      <c r="AX918" s="1432"/>
      <c r="AY918" s="235"/>
      <c r="AZ918" s="236"/>
      <c r="BA918" s="230"/>
      <c r="BB918" s="231"/>
      <c r="BC918" s="659"/>
      <c r="BD918" s="230"/>
      <c r="BE918" s="231"/>
      <c r="BF918" s="573"/>
      <c r="BG918" s="651"/>
      <c r="BH918" s="573"/>
      <c r="BI918" s="651"/>
      <c r="BJ918" s="573"/>
      <c r="BK918" s="651"/>
      <c r="BL918" s="573"/>
      <c r="BM918" s="651"/>
      <c r="BN918" s="638"/>
      <c r="BO918" s="670"/>
      <c r="BP918" s="675"/>
      <c r="BQ918" s="675"/>
      <c r="BR918" s="675"/>
      <c r="BS918" s="675"/>
      <c r="BT918" s="675"/>
      <c r="BU918" s="676"/>
      <c r="BV918" s="1377">
        <f t="shared" si="51"/>
        <v>0</v>
      </c>
    </row>
    <row r="919" spans="3:74" s="1092" customFormat="1" ht="36" customHeight="1">
      <c r="C919" s="1091"/>
      <c r="D919" s="233"/>
      <c r="E919" s="216"/>
      <c r="F919" s="1331"/>
      <c r="G919" s="217"/>
      <c r="H919" s="218"/>
      <c r="I919" s="736"/>
      <c r="J919" s="737"/>
      <c r="K919" s="1297"/>
      <c r="L919" s="1273"/>
      <c r="M919" s="1276"/>
      <c r="N919" s="832"/>
      <c r="O919" s="871"/>
      <c r="P919" s="872"/>
      <c r="Q919" s="219"/>
      <c r="R919" s="220"/>
      <c r="S919" s="660"/>
      <c r="T919" s="226">
        <v>0</v>
      </c>
      <c r="U919" s="1305">
        <v>0</v>
      </c>
      <c r="V919" s="1375">
        <f t="shared" si="49"/>
        <v>0</v>
      </c>
      <c r="W919" s="220"/>
      <c r="X919" s="684"/>
      <c r="Y919" s="738"/>
      <c r="Z919" s="221"/>
      <c r="AA919" s="221"/>
      <c r="AB919" s="862"/>
      <c r="AC919" s="222"/>
      <c r="AD919" s="1288"/>
      <c r="AE919" s="1300"/>
      <c r="AF919" s="1290"/>
      <c r="AG919" s="1291"/>
      <c r="AH919" s="232"/>
      <c r="AI919" s="224"/>
      <c r="AJ919" s="368"/>
      <c r="AK919" s="225"/>
      <c r="AL919" s="226">
        <v>0</v>
      </c>
      <c r="AM919" s="1326">
        <v>0</v>
      </c>
      <c r="AN919" s="1376">
        <f t="shared" si="50"/>
        <v>0</v>
      </c>
      <c r="AO919" s="733"/>
      <c r="AP919" s="586"/>
      <c r="AQ919" s="1249"/>
      <c r="AR919" s="1427"/>
      <c r="AS919" s="1428"/>
      <c r="AT919" s="1429"/>
      <c r="AU919" s="227"/>
      <c r="AV919" s="1430"/>
      <c r="AW919" s="1431"/>
      <c r="AX919" s="1432"/>
      <c r="AY919" s="235"/>
      <c r="AZ919" s="236"/>
      <c r="BA919" s="230"/>
      <c r="BB919" s="231"/>
      <c r="BC919" s="659"/>
      <c r="BD919" s="230"/>
      <c r="BE919" s="231"/>
      <c r="BF919" s="573"/>
      <c r="BG919" s="651"/>
      <c r="BH919" s="573"/>
      <c r="BI919" s="651"/>
      <c r="BJ919" s="573"/>
      <c r="BK919" s="651"/>
      <c r="BL919" s="573"/>
      <c r="BM919" s="651"/>
      <c r="BN919" s="638"/>
      <c r="BO919" s="670"/>
      <c r="BP919" s="675"/>
      <c r="BQ919" s="675"/>
      <c r="BR919" s="675"/>
      <c r="BS919" s="675"/>
      <c r="BT919" s="675"/>
      <c r="BU919" s="676"/>
      <c r="BV919" s="1377">
        <f t="shared" si="51"/>
        <v>0</v>
      </c>
    </row>
    <row r="920" spans="3:74" s="1092" customFormat="1" ht="36" customHeight="1">
      <c r="C920" s="1091"/>
      <c r="D920" s="233"/>
      <c r="E920" s="216"/>
      <c r="F920" s="1331"/>
      <c r="G920" s="217"/>
      <c r="H920" s="218"/>
      <c r="I920" s="736"/>
      <c r="J920" s="737"/>
      <c r="K920" s="1297"/>
      <c r="L920" s="1273"/>
      <c r="M920" s="1276"/>
      <c r="N920" s="832"/>
      <c r="O920" s="871"/>
      <c r="P920" s="872"/>
      <c r="Q920" s="219"/>
      <c r="R920" s="220"/>
      <c r="S920" s="660"/>
      <c r="T920" s="226">
        <v>0</v>
      </c>
      <c r="U920" s="1305">
        <v>0</v>
      </c>
      <c r="V920" s="1375">
        <f t="shared" si="49"/>
        <v>0</v>
      </c>
      <c r="W920" s="220"/>
      <c r="X920" s="684"/>
      <c r="Y920" s="738"/>
      <c r="Z920" s="221"/>
      <c r="AA920" s="221"/>
      <c r="AB920" s="862"/>
      <c r="AC920" s="222"/>
      <c r="AD920" s="1288"/>
      <c r="AE920" s="1300"/>
      <c r="AF920" s="1290"/>
      <c r="AG920" s="1291"/>
      <c r="AH920" s="232"/>
      <c r="AI920" s="224"/>
      <c r="AJ920" s="368"/>
      <c r="AK920" s="225"/>
      <c r="AL920" s="226">
        <v>0</v>
      </c>
      <c r="AM920" s="1326">
        <v>0</v>
      </c>
      <c r="AN920" s="1376">
        <f t="shared" si="50"/>
        <v>0</v>
      </c>
      <c r="AO920" s="733"/>
      <c r="AP920" s="586"/>
      <c r="AQ920" s="1249"/>
      <c r="AR920" s="1427"/>
      <c r="AS920" s="1428"/>
      <c r="AT920" s="1429"/>
      <c r="AU920" s="227"/>
      <c r="AV920" s="1430"/>
      <c r="AW920" s="1431"/>
      <c r="AX920" s="1432"/>
      <c r="AY920" s="235"/>
      <c r="AZ920" s="236"/>
      <c r="BA920" s="230"/>
      <c r="BB920" s="231"/>
      <c r="BC920" s="659"/>
      <c r="BD920" s="230"/>
      <c r="BE920" s="231"/>
      <c r="BF920" s="573"/>
      <c r="BG920" s="651"/>
      <c r="BH920" s="573"/>
      <c r="BI920" s="651"/>
      <c r="BJ920" s="573"/>
      <c r="BK920" s="651"/>
      <c r="BL920" s="573"/>
      <c r="BM920" s="651"/>
      <c r="BN920" s="638"/>
      <c r="BO920" s="670"/>
      <c r="BP920" s="675"/>
      <c r="BQ920" s="675"/>
      <c r="BR920" s="675"/>
      <c r="BS920" s="675"/>
      <c r="BT920" s="675"/>
      <c r="BU920" s="676"/>
      <c r="BV920" s="1377">
        <f t="shared" si="51"/>
        <v>0</v>
      </c>
    </row>
    <row r="921" spans="3:74" s="1092" customFormat="1" ht="36" customHeight="1">
      <c r="C921" s="1091"/>
      <c r="D921" s="233"/>
      <c r="E921" s="216"/>
      <c r="F921" s="1331"/>
      <c r="G921" s="217"/>
      <c r="H921" s="218"/>
      <c r="I921" s="736"/>
      <c r="J921" s="737"/>
      <c r="K921" s="1297"/>
      <c r="L921" s="1273"/>
      <c r="M921" s="1276"/>
      <c r="N921" s="832"/>
      <c r="O921" s="871"/>
      <c r="P921" s="872"/>
      <c r="Q921" s="219"/>
      <c r="R921" s="220"/>
      <c r="S921" s="660"/>
      <c r="T921" s="226">
        <v>0</v>
      </c>
      <c r="U921" s="1305">
        <v>0</v>
      </c>
      <c r="V921" s="1375">
        <f t="shared" si="49"/>
        <v>0</v>
      </c>
      <c r="W921" s="220"/>
      <c r="X921" s="684"/>
      <c r="Y921" s="738"/>
      <c r="Z921" s="221"/>
      <c r="AA921" s="221"/>
      <c r="AB921" s="862"/>
      <c r="AC921" s="222"/>
      <c r="AD921" s="1288"/>
      <c r="AE921" s="1300"/>
      <c r="AF921" s="1290"/>
      <c r="AG921" s="1291"/>
      <c r="AH921" s="232"/>
      <c r="AI921" s="224"/>
      <c r="AJ921" s="368"/>
      <c r="AK921" s="225"/>
      <c r="AL921" s="226">
        <v>0</v>
      </c>
      <c r="AM921" s="1326">
        <v>0</v>
      </c>
      <c r="AN921" s="1376">
        <f t="shared" si="50"/>
        <v>0</v>
      </c>
      <c r="AO921" s="733"/>
      <c r="AP921" s="586"/>
      <c r="AQ921" s="1249"/>
      <c r="AR921" s="1427"/>
      <c r="AS921" s="1428"/>
      <c r="AT921" s="1429"/>
      <c r="AU921" s="227"/>
      <c r="AV921" s="1430"/>
      <c r="AW921" s="1431"/>
      <c r="AX921" s="1432"/>
      <c r="AY921" s="235"/>
      <c r="AZ921" s="236"/>
      <c r="BA921" s="230"/>
      <c r="BB921" s="231"/>
      <c r="BC921" s="659"/>
      <c r="BD921" s="230"/>
      <c r="BE921" s="231"/>
      <c r="BF921" s="573"/>
      <c r="BG921" s="651"/>
      <c r="BH921" s="573"/>
      <c r="BI921" s="651"/>
      <c r="BJ921" s="573"/>
      <c r="BK921" s="651"/>
      <c r="BL921" s="573"/>
      <c r="BM921" s="651"/>
      <c r="BN921" s="638"/>
      <c r="BO921" s="670"/>
      <c r="BP921" s="675"/>
      <c r="BQ921" s="675"/>
      <c r="BR921" s="675"/>
      <c r="BS921" s="675"/>
      <c r="BT921" s="675"/>
      <c r="BU921" s="676"/>
      <c r="BV921" s="1377">
        <f t="shared" si="51"/>
        <v>0</v>
      </c>
    </row>
    <row r="922" spans="3:74" s="1092" customFormat="1" ht="36" customHeight="1">
      <c r="C922" s="1091"/>
      <c r="D922" s="233"/>
      <c r="E922" s="216"/>
      <c r="F922" s="1331"/>
      <c r="G922" s="217"/>
      <c r="H922" s="218"/>
      <c r="I922" s="736"/>
      <c r="J922" s="737"/>
      <c r="K922" s="1297"/>
      <c r="L922" s="1273"/>
      <c r="M922" s="1276"/>
      <c r="N922" s="832"/>
      <c r="O922" s="871"/>
      <c r="P922" s="872"/>
      <c r="Q922" s="219"/>
      <c r="R922" s="220"/>
      <c r="S922" s="660"/>
      <c r="T922" s="226">
        <v>0</v>
      </c>
      <c r="U922" s="1305">
        <v>0</v>
      </c>
      <c r="V922" s="1375">
        <f t="shared" si="49"/>
        <v>0</v>
      </c>
      <c r="W922" s="220"/>
      <c r="X922" s="684"/>
      <c r="Y922" s="738"/>
      <c r="Z922" s="221"/>
      <c r="AA922" s="221"/>
      <c r="AB922" s="862"/>
      <c r="AC922" s="222"/>
      <c r="AD922" s="1288"/>
      <c r="AE922" s="1300"/>
      <c r="AF922" s="1290"/>
      <c r="AG922" s="1291"/>
      <c r="AH922" s="232"/>
      <c r="AI922" s="224"/>
      <c r="AJ922" s="368"/>
      <c r="AK922" s="225"/>
      <c r="AL922" s="226">
        <v>0</v>
      </c>
      <c r="AM922" s="1326">
        <v>0</v>
      </c>
      <c r="AN922" s="1376">
        <f t="shared" si="50"/>
        <v>0</v>
      </c>
      <c r="AO922" s="733"/>
      <c r="AP922" s="586"/>
      <c r="AQ922" s="1249"/>
      <c r="AR922" s="1427"/>
      <c r="AS922" s="1428"/>
      <c r="AT922" s="1429"/>
      <c r="AU922" s="227"/>
      <c r="AV922" s="1430"/>
      <c r="AW922" s="1431"/>
      <c r="AX922" s="1432"/>
      <c r="AY922" s="235"/>
      <c r="AZ922" s="236"/>
      <c r="BA922" s="230"/>
      <c r="BB922" s="231"/>
      <c r="BC922" s="659"/>
      <c r="BD922" s="230"/>
      <c r="BE922" s="231"/>
      <c r="BF922" s="573"/>
      <c r="BG922" s="651"/>
      <c r="BH922" s="573"/>
      <c r="BI922" s="651"/>
      <c r="BJ922" s="573"/>
      <c r="BK922" s="651"/>
      <c r="BL922" s="573"/>
      <c r="BM922" s="651"/>
      <c r="BN922" s="638"/>
      <c r="BO922" s="670"/>
      <c r="BP922" s="675"/>
      <c r="BQ922" s="675"/>
      <c r="BR922" s="675"/>
      <c r="BS922" s="675"/>
      <c r="BT922" s="675"/>
      <c r="BU922" s="676"/>
      <c r="BV922" s="1377">
        <f t="shared" si="51"/>
        <v>0</v>
      </c>
    </row>
    <row r="923" spans="3:74" s="1092" customFormat="1" ht="36" customHeight="1">
      <c r="C923" s="1091"/>
      <c r="D923" s="233"/>
      <c r="E923" s="216"/>
      <c r="F923" s="1331"/>
      <c r="G923" s="217"/>
      <c r="H923" s="218"/>
      <c r="I923" s="736"/>
      <c r="J923" s="737"/>
      <c r="K923" s="1297"/>
      <c r="L923" s="1273"/>
      <c r="M923" s="1276"/>
      <c r="N923" s="832"/>
      <c r="O923" s="871"/>
      <c r="P923" s="872"/>
      <c r="Q923" s="219"/>
      <c r="R923" s="220"/>
      <c r="S923" s="660"/>
      <c r="T923" s="226">
        <v>0</v>
      </c>
      <c r="U923" s="1305">
        <v>0</v>
      </c>
      <c r="V923" s="1375">
        <f t="shared" si="49"/>
        <v>0</v>
      </c>
      <c r="W923" s="220"/>
      <c r="X923" s="684"/>
      <c r="Y923" s="738"/>
      <c r="Z923" s="221"/>
      <c r="AA923" s="221"/>
      <c r="AB923" s="862"/>
      <c r="AC923" s="222"/>
      <c r="AD923" s="1288"/>
      <c r="AE923" s="1300"/>
      <c r="AF923" s="1290"/>
      <c r="AG923" s="1291"/>
      <c r="AH923" s="232"/>
      <c r="AI923" s="224"/>
      <c r="AJ923" s="368"/>
      <c r="AK923" s="225"/>
      <c r="AL923" s="226">
        <v>0</v>
      </c>
      <c r="AM923" s="1326">
        <v>0</v>
      </c>
      <c r="AN923" s="1376">
        <f t="shared" si="50"/>
        <v>0</v>
      </c>
      <c r="AO923" s="733"/>
      <c r="AP923" s="586"/>
      <c r="AQ923" s="1249"/>
      <c r="AR923" s="1427"/>
      <c r="AS923" s="1428"/>
      <c r="AT923" s="1429"/>
      <c r="AU923" s="227"/>
      <c r="AV923" s="1430"/>
      <c r="AW923" s="1431"/>
      <c r="AX923" s="1432"/>
      <c r="AY923" s="235"/>
      <c r="AZ923" s="236"/>
      <c r="BA923" s="230"/>
      <c r="BB923" s="231"/>
      <c r="BC923" s="659"/>
      <c r="BD923" s="230"/>
      <c r="BE923" s="231"/>
      <c r="BF923" s="573"/>
      <c r="BG923" s="651"/>
      <c r="BH923" s="573"/>
      <c r="BI923" s="651"/>
      <c r="BJ923" s="573"/>
      <c r="BK923" s="651"/>
      <c r="BL923" s="573"/>
      <c r="BM923" s="651"/>
      <c r="BN923" s="638"/>
      <c r="BO923" s="670"/>
      <c r="BP923" s="675"/>
      <c r="BQ923" s="675"/>
      <c r="BR923" s="675"/>
      <c r="BS923" s="675"/>
      <c r="BT923" s="675"/>
      <c r="BU923" s="676"/>
      <c r="BV923" s="1377">
        <f t="shared" si="51"/>
        <v>0</v>
      </c>
    </row>
    <row r="924" spans="3:74" s="1092" customFormat="1" ht="36" customHeight="1">
      <c r="C924" s="1091"/>
      <c r="D924" s="233"/>
      <c r="E924" s="216"/>
      <c r="F924" s="1331"/>
      <c r="G924" s="217"/>
      <c r="H924" s="218"/>
      <c r="I924" s="736"/>
      <c r="J924" s="737"/>
      <c r="K924" s="1297"/>
      <c r="L924" s="1273"/>
      <c r="M924" s="1276"/>
      <c r="N924" s="832"/>
      <c r="O924" s="871"/>
      <c r="P924" s="872"/>
      <c r="Q924" s="219"/>
      <c r="R924" s="220"/>
      <c r="S924" s="660"/>
      <c r="T924" s="226">
        <v>0</v>
      </c>
      <c r="U924" s="1305">
        <v>0</v>
      </c>
      <c r="V924" s="1375">
        <f t="shared" si="49"/>
        <v>0</v>
      </c>
      <c r="W924" s="220"/>
      <c r="X924" s="684"/>
      <c r="Y924" s="738"/>
      <c r="Z924" s="221"/>
      <c r="AA924" s="221"/>
      <c r="AB924" s="862"/>
      <c r="AC924" s="222"/>
      <c r="AD924" s="1288"/>
      <c r="AE924" s="1300"/>
      <c r="AF924" s="1290"/>
      <c r="AG924" s="1291"/>
      <c r="AH924" s="232"/>
      <c r="AI924" s="224"/>
      <c r="AJ924" s="368"/>
      <c r="AK924" s="225"/>
      <c r="AL924" s="226">
        <v>0</v>
      </c>
      <c r="AM924" s="1326">
        <v>0</v>
      </c>
      <c r="AN924" s="1376">
        <f t="shared" si="50"/>
        <v>0</v>
      </c>
      <c r="AO924" s="733"/>
      <c r="AP924" s="586"/>
      <c r="AQ924" s="1249"/>
      <c r="AR924" s="1427"/>
      <c r="AS924" s="1428"/>
      <c r="AT924" s="1429"/>
      <c r="AU924" s="227"/>
      <c r="AV924" s="1430"/>
      <c r="AW924" s="1431"/>
      <c r="AX924" s="1432"/>
      <c r="AY924" s="235"/>
      <c r="AZ924" s="236"/>
      <c r="BA924" s="230"/>
      <c r="BB924" s="231"/>
      <c r="BC924" s="659"/>
      <c r="BD924" s="230"/>
      <c r="BE924" s="231"/>
      <c r="BF924" s="573"/>
      <c r="BG924" s="651"/>
      <c r="BH924" s="573"/>
      <c r="BI924" s="651"/>
      <c r="BJ924" s="573"/>
      <c r="BK924" s="651"/>
      <c r="BL924" s="573"/>
      <c r="BM924" s="651"/>
      <c r="BN924" s="638"/>
      <c r="BO924" s="670"/>
      <c r="BP924" s="675"/>
      <c r="BQ924" s="675"/>
      <c r="BR924" s="675"/>
      <c r="BS924" s="675"/>
      <c r="BT924" s="675"/>
      <c r="BU924" s="676"/>
      <c r="BV924" s="1377">
        <f t="shared" si="51"/>
        <v>0</v>
      </c>
    </row>
    <row r="925" spans="3:74" s="1092" customFormat="1" ht="36" customHeight="1">
      <c r="C925" s="1091"/>
      <c r="D925" s="233"/>
      <c r="E925" s="216"/>
      <c r="F925" s="1331"/>
      <c r="G925" s="217"/>
      <c r="H925" s="218"/>
      <c r="I925" s="736"/>
      <c r="J925" s="737"/>
      <c r="K925" s="1297"/>
      <c r="L925" s="1273"/>
      <c r="M925" s="1276"/>
      <c r="N925" s="832"/>
      <c r="O925" s="871"/>
      <c r="P925" s="872"/>
      <c r="Q925" s="219"/>
      <c r="R925" s="220"/>
      <c r="S925" s="660"/>
      <c r="T925" s="226">
        <v>0</v>
      </c>
      <c r="U925" s="1305">
        <v>0</v>
      </c>
      <c r="V925" s="1375">
        <f t="shared" si="49"/>
        <v>0</v>
      </c>
      <c r="W925" s="220"/>
      <c r="X925" s="684"/>
      <c r="Y925" s="738"/>
      <c r="Z925" s="221"/>
      <c r="AA925" s="221"/>
      <c r="AB925" s="862"/>
      <c r="AC925" s="222"/>
      <c r="AD925" s="1288"/>
      <c r="AE925" s="1300"/>
      <c r="AF925" s="1290"/>
      <c r="AG925" s="1291"/>
      <c r="AH925" s="232"/>
      <c r="AI925" s="224"/>
      <c r="AJ925" s="368"/>
      <c r="AK925" s="225"/>
      <c r="AL925" s="226">
        <v>0</v>
      </c>
      <c r="AM925" s="1326">
        <v>0</v>
      </c>
      <c r="AN925" s="1376">
        <f t="shared" si="50"/>
        <v>0</v>
      </c>
      <c r="AO925" s="733"/>
      <c r="AP925" s="586"/>
      <c r="AQ925" s="1249"/>
      <c r="AR925" s="1427"/>
      <c r="AS925" s="1428"/>
      <c r="AT925" s="1429"/>
      <c r="AU925" s="227"/>
      <c r="AV925" s="1430"/>
      <c r="AW925" s="1431"/>
      <c r="AX925" s="1432"/>
      <c r="AY925" s="235"/>
      <c r="AZ925" s="236"/>
      <c r="BA925" s="230"/>
      <c r="BB925" s="231"/>
      <c r="BC925" s="659"/>
      <c r="BD925" s="230"/>
      <c r="BE925" s="231"/>
      <c r="BF925" s="573"/>
      <c r="BG925" s="651"/>
      <c r="BH925" s="573"/>
      <c r="BI925" s="651"/>
      <c r="BJ925" s="573"/>
      <c r="BK925" s="651"/>
      <c r="BL925" s="573"/>
      <c r="BM925" s="651"/>
      <c r="BN925" s="638"/>
      <c r="BO925" s="670"/>
      <c r="BP925" s="675"/>
      <c r="BQ925" s="675"/>
      <c r="BR925" s="675"/>
      <c r="BS925" s="675"/>
      <c r="BT925" s="675"/>
      <c r="BU925" s="676"/>
      <c r="BV925" s="1377">
        <f t="shared" si="51"/>
        <v>0</v>
      </c>
    </row>
    <row r="926" spans="3:74" s="1092" customFormat="1" ht="36" customHeight="1">
      <c r="C926" s="1091"/>
      <c r="D926" s="233"/>
      <c r="E926" s="216"/>
      <c r="F926" s="1331"/>
      <c r="G926" s="217"/>
      <c r="H926" s="218"/>
      <c r="I926" s="736"/>
      <c r="J926" s="737"/>
      <c r="K926" s="1297"/>
      <c r="L926" s="1273"/>
      <c r="M926" s="1276"/>
      <c r="N926" s="832"/>
      <c r="O926" s="871"/>
      <c r="P926" s="872"/>
      <c r="Q926" s="219"/>
      <c r="R926" s="220"/>
      <c r="S926" s="660"/>
      <c r="T926" s="226">
        <v>0</v>
      </c>
      <c r="U926" s="1305">
        <v>0</v>
      </c>
      <c r="V926" s="1375">
        <f t="shared" si="49"/>
        <v>0</v>
      </c>
      <c r="W926" s="220"/>
      <c r="X926" s="684"/>
      <c r="Y926" s="738"/>
      <c r="Z926" s="221"/>
      <c r="AA926" s="221"/>
      <c r="AB926" s="862"/>
      <c r="AC926" s="222"/>
      <c r="AD926" s="1288"/>
      <c r="AE926" s="1300"/>
      <c r="AF926" s="1290"/>
      <c r="AG926" s="1291"/>
      <c r="AH926" s="232"/>
      <c r="AI926" s="224"/>
      <c r="AJ926" s="368"/>
      <c r="AK926" s="225"/>
      <c r="AL926" s="226">
        <v>0</v>
      </c>
      <c r="AM926" s="1326">
        <v>0</v>
      </c>
      <c r="AN926" s="1376">
        <f t="shared" si="50"/>
        <v>0</v>
      </c>
      <c r="AO926" s="733"/>
      <c r="AP926" s="586"/>
      <c r="AQ926" s="1249"/>
      <c r="AR926" s="1427"/>
      <c r="AS926" s="1428"/>
      <c r="AT926" s="1429"/>
      <c r="AU926" s="227"/>
      <c r="AV926" s="1430"/>
      <c r="AW926" s="1431"/>
      <c r="AX926" s="1432"/>
      <c r="AY926" s="235"/>
      <c r="AZ926" s="236"/>
      <c r="BA926" s="230"/>
      <c r="BB926" s="231"/>
      <c r="BC926" s="659"/>
      <c r="BD926" s="230"/>
      <c r="BE926" s="231"/>
      <c r="BF926" s="573"/>
      <c r="BG926" s="651"/>
      <c r="BH926" s="573"/>
      <c r="BI926" s="651"/>
      <c r="BJ926" s="573"/>
      <c r="BK926" s="651"/>
      <c r="BL926" s="573"/>
      <c r="BM926" s="651"/>
      <c r="BN926" s="638"/>
      <c r="BO926" s="670"/>
      <c r="BP926" s="675"/>
      <c r="BQ926" s="675"/>
      <c r="BR926" s="675"/>
      <c r="BS926" s="675"/>
      <c r="BT926" s="675"/>
      <c r="BU926" s="676"/>
      <c r="BV926" s="1377">
        <f t="shared" si="51"/>
        <v>0</v>
      </c>
    </row>
    <row r="927" spans="3:74" s="1092" customFormat="1" ht="36" customHeight="1">
      <c r="C927" s="1091"/>
      <c r="D927" s="233"/>
      <c r="E927" s="216"/>
      <c r="F927" s="1331"/>
      <c r="G927" s="217"/>
      <c r="H927" s="218"/>
      <c r="I927" s="736"/>
      <c r="J927" s="737"/>
      <c r="K927" s="1297"/>
      <c r="L927" s="1273"/>
      <c r="M927" s="1276"/>
      <c r="N927" s="832"/>
      <c r="O927" s="871"/>
      <c r="P927" s="872"/>
      <c r="Q927" s="219"/>
      <c r="R927" s="220"/>
      <c r="S927" s="660"/>
      <c r="T927" s="226">
        <v>0</v>
      </c>
      <c r="U927" s="1305">
        <v>0</v>
      </c>
      <c r="V927" s="1375">
        <f t="shared" si="49"/>
        <v>0</v>
      </c>
      <c r="W927" s="220"/>
      <c r="X927" s="684"/>
      <c r="Y927" s="738"/>
      <c r="Z927" s="221"/>
      <c r="AA927" s="221"/>
      <c r="AB927" s="862"/>
      <c r="AC927" s="222"/>
      <c r="AD927" s="1288"/>
      <c r="AE927" s="1300"/>
      <c r="AF927" s="1290"/>
      <c r="AG927" s="1291"/>
      <c r="AH927" s="232"/>
      <c r="AI927" s="224"/>
      <c r="AJ927" s="368"/>
      <c r="AK927" s="225"/>
      <c r="AL927" s="226">
        <v>0</v>
      </c>
      <c r="AM927" s="1326">
        <v>0</v>
      </c>
      <c r="AN927" s="1376">
        <f t="shared" si="50"/>
        <v>0</v>
      </c>
      <c r="AO927" s="733"/>
      <c r="AP927" s="586"/>
      <c r="AQ927" s="1249"/>
      <c r="AR927" s="1427"/>
      <c r="AS927" s="1428"/>
      <c r="AT927" s="1429"/>
      <c r="AU927" s="227"/>
      <c r="AV927" s="1430"/>
      <c r="AW927" s="1431"/>
      <c r="AX927" s="1432"/>
      <c r="AY927" s="235"/>
      <c r="AZ927" s="236"/>
      <c r="BA927" s="230"/>
      <c r="BB927" s="231"/>
      <c r="BC927" s="659"/>
      <c r="BD927" s="230"/>
      <c r="BE927" s="231"/>
      <c r="BF927" s="573"/>
      <c r="BG927" s="651"/>
      <c r="BH927" s="573"/>
      <c r="BI927" s="651"/>
      <c r="BJ927" s="573"/>
      <c r="BK927" s="651"/>
      <c r="BL927" s="573"/>
      <c r="BM927" s="651"/>
      <c r="BN927" s="638"/>
      <c r="BO927" s="670"/>
      <c r="BP927" s="675"/>
      <c r="BQ927" s="675"/>
      <c r="BR927" s="675"/>
      <c r="BS927" s="675"/>
      <c r="BT927" s="675"/>
      <c r="BU927" s="676"/>
      <c r="BV927" s="1377">
        <f t="shared" si="51"/>
        <v>0</v>
      </c>
    </row>
    <row r="928" spans="3:74" s="1092" customFormat="1" ht="36" customHeight="1">
      <c r="C928" s="1091"/>
      <c r="D928" s="233"/>
      <c r="E928" s="216"/>
      <c r="F928" s="1331"/>
      <c r="G928" s="217"/>
      <c r="H928" s="218"/>
      <c r="I928" s="736"/>
      <c r="J928" s="737"/>
      <c r="K928" s="1297"/>
      <c r="L928" s="1273"/>
      <c r="M928" s="1276"/>
      <c r="N928" s="832"/>
      <c r="O928" s="871"/>
      <c r="P928" s="872"/>
      <c r="Q928" s="219"/>
      <c r="R928" s="220"/>
      <c r="S928" s="660"/>
      <c r="T928" s="226">
        <v>0</v>
      </c>
      <c r="U928" s="1305">
        <v>0</v>
      </c>
      <c r="V928" s="1375">
        <f t="shared" si="49"/>
        <v>0</v>
      </c>
      <c r="W928" s="220"/>
      <c r="X928" s="684"/>
      <c r="Y928" s="738"/>
      <c r="Z928" s="221"/>
      <c r="AA928" s="221"/>
      <c r="AB928" s="862"/>
      <c r="AC928" s="222"/>
      <c r="AD928" s="1288"/>
      <c r="AE928" s="1300"/>
      <c r="AF928" s="1290"/>
      <c r="AG928" s="1291"/>
      <c r="AH928" s="232"/>
      <c r="AI928" s="224"/>
      <c r="AJ928" s="368"/>
      <c r="AK928" s="225"/>
      <c r="AL928" s="226">
        <v>0</v>
      </c>
      <c r="AM928" s="1326">
        <v>0</v>
      </c>
      <c r="AN928" s="1376">
        <f t="shared" si="50"/>
        <v>0</v>
      </c>
      <c r="AO928" s="733"/>
      <c r="AP928" s="586"/>
      <c r="AQ928" s="1249"/>
      <c r="AR928" s="1427"/>
      <c r="AS928" s="1428"/>
      <c r="AT928" s="1429"/>
      <c r="AU928" s="227"/>
      <c r="AV928" s="1430"/>
      <c r="AW928" s="1431"/>
      <c r="AX928" s="1432"/>
      <c r="AY928" s="235"/>
      <c r="AZ928" s="236"/>
      <c r="BA928" s="230"/>
      <c r="BB928" s="231"/>
      <c r="BC928" s="659"/>
      <c r="BD928" s="230"/>
      <c r="BE928" s="231"/>
      <c r="BF928" s="573"/>
      <c r="BG928" s="651"/>
      <c r="BH928" s="573"/>
      <c r="BI928" s="651"/>
      <c r="BJ928" s="573"/>
      <c r="BK928" s="651"/>
      <c r="BL928" s="573"/>
      <c r="BM928" s="651"/>
      <c r="BN928" s="638"/>
      <c r="BO928" s="670"/>
      <c r="BP928" s="675"/>
      <c r="BQ928" s="675"/>
      <c r="BR928" s="675"/>
      <c r="BS928" s="675"/>
      <c r="BT928" s="675"/>
      <c r="BU928" s="676"/>
      <c r="BV928" s="1377">
        <f t="shared" si="51"/>
        <v>0</v>
      </c>
    </row>
    <row r="929" spans="3:74" s="1092" customFormat="1" ht="36" customHeight="1">
      <c r="C929" s="1091"/>
      <c r="D929" s="233"/>
      <c r="E929" s="216"/>
      <c r="F929" s="1331"/>
      <c r="G929" s="217"/>
      <c r="H929" s="218"/>
      <c r="I929" s="736"/>
      <c r="J929" s="737"/>
      <c r="K929" s="1297"/>
      <c r="L929" s="1273"/>
      <c r="M929" s="1276"/>
      <c r="N929" s="832"/>
      <c r="O929" s="871"/>
      <c r="P929" s="872"/>
      <c r="Q929" s="219"/>
      <c r="R929" s="220"/>
      <c r="S929" s="660"/>
      <c r="T929" s="226">
        <v>0</v>
      </c>
      <c r="U929" s="1305">
        <v>0</v>
      </c>
      <c r="V929" s="1375">
        <f t="shared" si="49"/>
        <v>0</v>
      </c>
      <c r="W929" s="220"/>
      <c r="X929" s="684"/>
      <c r="Y929" s="738"/>
      <c r="Z929" s="221"/>
      <c r="AA929" s="221"/>
      <c r="AB929" s="862"/>
      <c r="AC929" s="222"/>
      <c r="AD929" s="1288"/>
      <c r="AE929" s="1300"/>
      <c r="AF929" s="1290"/>
      <c r="AG929" s="1291"/>
      <c r="AH929" s="232"/>
      <c r="AI929" s="224"/>
      <c r="AJ929" s="368"/>
      <c r="AK929" s="225"/>
      <c r="AL929" s="226">
        <v>0</v>
      </c>
      <c r="AM929" s="1326">
        <v>0</v>
      </c>
      <c r="AN929" s="1376">
        <f t="shared" si="50"/>
        <v>0</v>
      </c>
      <c r="AO929" s="733"/>
      <c r="AP929" s="586"/>
      <c r="AQ929" s="1249"/>
      <c r="AR929" s="1427"/>
      <c r="AS929" s="1428"/>
      <c r="AT929" s="1429"/>
      <c r="AU929" s="227"/>
      <c r="AV929" s="1430"/>
      <c r="AW929" s="1431"/>
      <c r="AX929" s="1432"/>
      <c r="AY929" s="235"/>
      <c r="AZ929" s="236"/>
      <c r="BA929" s="230"/>
      <c r="BB929" s="231"/>
      <c r="BC929" s="659"/>
      <c r="BD929" s="230"/>
      <c r="BE929" s="231"/>
      <c r="BF929" s="573"/>
      <c r="BG929" s="651"/>
      <c r="BH929" s="573"/>
      <c r="BI929" s="651"/>
      <c r="BJ929" s="573"/>
      <c r="BK929" s="651"/>
      <c r="BL929" s="573"/>
      <c r="BM929" s="651"/>
      <c r="BN929" s="638"/>
      <c r="BO929" s="670"/>
      <c r="BP929" s="675"/>
      <c r="BQ929" s="675"/>
      <c r="BR929" s="675"/>
      <c r="BS929" s="675"/>
      <c r="BT929" s="675"/>
      <c r="BU929" s="676"/>
      <c r="BV929" s="1377">
        <f t="shared" si="51"/>
        <v>0</v>
      </c>
    </row>
    <row r="930" spans="3:74" s="1092" customFormat="1" ht="36" customHeight="1">
      <c r="C930" s="1091"/>
      <c r="D930" s="233"/>
      <c r="E930" s="216"/>
      <c r="F930" s="1331"/>
      <c r="G930" s="217"/>
      <c r="H930" s="218"/>
      <c r="I930" s="736"/>
      <c r="J930" s="737"/>
      <c r="K930" s="1297"/>
      <c r="L930" s="1273"/>
      <c r="M930" s="1276"/>
      <c r="N930" s="832"/>
      <c r="O930" s="871"/>
      <c r="P930" s="872"/>
      <c r="Q930" s="219"/>
      <c r="R930" s="220"/>
      <c r="S930" s="660"/>
      <c r="T930" s="226">
        <v>0</v>
      </c>
      <c r="U930" s="1305">
        <v>0</v>
      </c>
      <c r="V930" s="1375">
        <f t="shared" si="49"/>
        <v>0</v>
      </c>
      <c r="W930" s="220"/>
      <c r="X930" s="684"/>
      <c r="Y930" s="738"/>
      <c r="Z930" s="221"/>
      <c r="AA930" s="221"/>
      <c r="AB930" s="862"/>
      <c r="AC930" s="222"/>
      <c r="AD930" s="1288"/>
      <c r="AE930" s="1300"/>
      <c r="AF930" s="1290"/>
      <c r="AG930" s="1291"/>
      <c r="AH930" s="232"/>
      <c r="AI930" s="224"/>
      <c r="AJ930" s="368"/>
      <c r="AK930" s="225"/>
      <c r="AL930" s="226">
        <v>0</v>
      </c>
      <c r="AM930" s="1326">
        <v>0</v>
      </c>
      <c r="AN930" s="1376">
        <f t="shared" si="50"/>
        <v>0</v>
      </c>
      <c r="AO930" s="733"/>
      <c r="AP930" s="586"/>
      <c r="AQ930" s="1249"/>
      <c r="AR930" s="1427"/>
      <c r="AS930" s="1428"/>
      <c r="AT930" s="1429"/>
      <c r="AU930" s="227"/>
      <c r="AV930" s="1430"/>
      <c r="AW930" s="1431"/>
      <c r="AX930" s="1432"/>
      <c r="AY930" s="235"/>
      <c r="AZ930" s="236"/>
      <c r="BA930" s="230"/>
      <c r="BB930" s="231"/>
      <c r="BC930" s="659"/>
      <c r="BD930" s="230"/>
      <c r="BE930" s="231"/>
      <c r="BF930" s="573"/>
      <c r="BG930" s="651"/>
      <c r="BH930" s="573"/>
      <c r="BI930" s="651"/>
      <c r="BJ930" s="573"/>
      <c r="BK930" s="651"/>
      <c r="BL930" s="573"/>
      <c r="BM930" s="651"/>
      <c r="BN930" s="638"/>
      <c r="BO930" s="670"/>
      <c r="BP930" s="675"/>
      <c r="BQ930" s="675"/>
      <c r="BR930" s="675"/>
      <c r="BS930" s="675"/>
      <c r="BT930" s="675"/>
      <c r="BU930" s="676"/>
      <c r="BV930" s="1377">
        <f t="shared" si="51"/>
        <v>0</v>
      </c>
    </row>
    <row r="931" spans="3:74" s="1092" customFormat="1" ht="36" customHeight="1">
      <c r="C931" s="1091"/>
      <c r="D931" s="233"/>
      <c r="E931" s="216"/>
      <c r="F931" s="1331"/>
      <c r="G931" s="217"/>
      <c r="H931" s="218"/>
      <c r="I931" s="736"/>
      <c r="J931" s="737"/>
      <c r="K931" s="1297"/>
      <c r="L931" s="1273"/>
      <c r="M931" s="1276"/>
      <c r="N931" s="832"/>
      <c r="O931" s="871"/>
      <c r="P931" s="872"/>
      <c r="Q931" s="219"/>
      <c r="R931" s="220"/>
      <c r="S931" s="660"/>
      <c r="T931" s="226">
        <v>0</v>
      </c>
      <c r="U931" s="1305">
        <v>0</v>
      </c>
      <c r="V931" s="1375">
        <f t="shared" si="49"/>
        <v>0</v>
      </c>
      <c r="W931" s="220"/>
      <c r="X931" s="684"/>
      <c r="Y931" s="738"/>
      <c r="Z931" s="221"/>
      <c r="AA931" s="221"/>
      <c r="AB931" s="862"/>
      <c r="AC931" s="222"/>
      <c r="AD931" s="1288"/>
      <c r="AE931" s="1300"/>
      <c r="AF931" s="1290"/>
      <c r="AG931" s="1291"/>
      <c r="AH931" s="232"/>
      <c r="AI931" s="224"/>
      <c r="AJ931" s="368"/>
      <c r="AK931" s="225"/>
      <c r="AL931" s="226">
        <v>0</v>
      </c>
      <c r="AM931" s="1326">
        <v>0</v>
      </c>
      <c r="AN931" s="1376">
        <f t="shared" si="50"/>
        <v>0</v>
      </c>
      <c r="AO931" s="733"/>
      <c r="AP931" s="586"/>
      <c r="AQ931" s="1249"/>
      <c r="AR931" s="1427"/>
      <c r="AS931" s="1428"/>
      <c r="AT931" s="1429"/>
      <c r="AU931" s="227"/>
      <c r="AV931" s="1430"/>
      <c r="AW931" s="1431"/>
      <c r="AX931" s="1432"/>
      <c r="AY931" s="235"/>
      <c r="AZ931" s="236"/>
      <c r="BA931" s="230"/>
      <c r="BB931" s="231"/>
      <c r="BC931" s="659"/>
      <c r="BD931" s="230"/>
      <c r="BE931" s="231"/>
      <c r="BF931" s="573"/>
      <c r="BG931" s="651"/>
      <c r="BH931" s="573"/>
      <c r="BI931" s="651"/>
      <c r="BJ931" s="573"/>
      <c r="BK931" s="651"/>
      <c r="BL931" s="573"/>
      <c r="BM931" s="651"/>
      <c r="BN931" s="638"/>
      <c r="BO931" s="670"/>
      <c r="BP931" s="675"/>
      <c r="BQ931" s="675"/>
      <c r="BR931" s="675"/>
      <c r="BS931" s="675"/>
      <c r="BT931" s="675"/>
      <c r="BU931" s="676"/>
      <c r="BV931" s="1377">
        <f t="shared" si="51"/>
        <v>0</v>
      </c>
    </row>
    <row r="932" spans="3:74" s="1092" customFormat="1" ht="36" customHeight="1">
      <c r="C932" s="1091"/>
      <c r="D932" s="233"/>
      <c r="E932" s="216"/>
      <c r="F932" s="1331"/>
      <c r="G932" s="217"/>
      <c r="H932" s="218"/>
      <c r="I932" s="736"/>
      <c r="J932" s="737"/>
      <c r="K932" s="1297"/>
      <c r="L932" s="1273"/>
      <c r="M932" s="1276"/>
      <c r="N932" s="832"/>
      <c r="O932" s="871"/>
      <c r="P932" s="872"/>
      <c r="Q932" s="219"/>
      <c r="R932" s="220"/>
      <c r="S932" s="660"/>
      <c r="T932" s="226">
        <v>0</v>
      </c>
      <c r="U932" s="1305">
        <v>0</v>
      </c>
      <c r="V932" s="1375">
        <f t="shared" si="49"/>
        <v>0</v>
      </c>
      <c r="W932" s="220"/>
      <c r="X932" s="684"/>
      <c r="Y932" s="738"/>
      <c r="Z932" s="221"/>
      <c r="AA932" s="221"/>
      <c r="AB932" s="862"/>
      <c r="AC932" s="222"/>
      <c r="AD932" s="1288"/>
      <c r="AE932" s="1300"/>
      <c r="AF932" s="1290"/>
      <c r="AG932" s="1291"/>
      <c r="AH932" s="232"/>
      <c r="AI932" s="224"/>
      <c r="AJ932" s="368"/>
      <c r="AK932" s="225"/>
      <c r="AL932" s="226">
        <v>0</v>
      </c>
      <c r="AM932" s="1326">
        <v>0</v>
      </c>
      <c r="AN932" s="1376">
        <f t="shared" si="50"/>
        <v>0</v>
      </c>
      <c r="AO932" s="733"/>
      <c r="AP932" s="586"/>
      <c r="AQ932" s="1249"/>
      <c r="AR932" s="1427"/>
      <c r="AS932" s="1428"/>
      <c r="AT932" s="1429"/>
      <c r="AU932" s="227"/>
      <c r="AV932" s="1430"/>
      <c r="AW932" s="1431"/>
      <c r="AX932" s="1432"/>
      <c r="AY932" s="235"/>
      <c r="AZ932" s="236"/>
      <c r="BA932" s="230"/>
      <c r="BB932" s="231"/>
      <c r="BC932" s="659"/>
      <c r="BD932" s="230"/>
      <c r="BE932" s="231"/>
      <c r="BF932" s="573"/>
      <c r="BG932" s="651"/>
      <c r="BH932" s="573"/>
      <c r="BI932" s="651"/>
      <c r="BJ932" s="573"/>
      <c r="BK932" s="651"/>
      <c r="BL932" s="573"/>
      <c r="BM932" s="651"/>
      <c r="BN932" s="638"/>
      <c r="BO932" s="670"/>
      <c r="BP932" s="675"/>
      <c r="BQ932" s="675"/>
      <c r="BR932" s="675"/>
      <c r="BS932" s="675"/>
      <c r="BT932" s="675"/>
      <c r="BU932" s="676"/>
      <c r="BV932" s="1377">
        <f t="shared" si="51"/>
        <v>0</v>
      </c>
    </row>
    <row r="933" spans="3:74" s="1092" customFormat="1" ht="36" customHeight="1">
      <c r="C933" s="1091"/>
      <c r="D933" s="233"/>
      <c r="E933" s="216"/>
      <c r="F933" s="1331"/>
      <c r="G933" s="217"/>
      <c r="H933" s="218"/>
      <c r="I933" s="736"/>
      <c r="J933" s="737"/>
      <c r="K933" s="1297"/>
      <c r="L933" s="1273"/>
      <c r="M933" s="1276"/>
      <c r="N933" s="832"/>
      <c r="O933" s="871"/>
      <c r="P933" s="872"/>
      <c r="Q933" s="219"/>
      <c r="R933" s="220"/>
      <c r="S933" s="660"/>
      <c r="T933" s="226">
        <v>0</v>
      </c>
      <c r="U933" s="1305">
        <v>0</v>
      </c>
      <c r="V933" s="1375">
        <f t="shared" si="49"/>
        <v>0</v>
      </c>
      <c r="W933" s="220"/>
      <c r="X933" s="684"/>
      <c r="Y933" s="738"/>
      <c r="Z933" s="221"/>
      <c r="AA933" s="221"/>
      <c r="AB933" s="862"/>
      <c r="AC933" s="222"/>
      <c r="AD933" s="1288"/>
      <c r="AE933" s="1300"/>
      <c r="AF933" s="1290"/>
      <c r="AG933" s="1291"/>
      <c r="AH933" s="232"/>
      <c r="AI933" s="224"/>
      <c r="AJ933" s="368"/>
      <c r="AK933" s="225"/>
      <c r="AL933" s="226">
        <v>0</v>
      </c>
      <c r="AM933" s="1326">
        <v>0</v>
      </c>
      <c r="AN933" s="1376">
        <f t="shared" si="50"/>
        <v>0</v>
      </c>
      <c r="AO933" s="733"/>
      <c r="AP933" s="586"/>
      <c r="AQ933" s="1249"/>
      <c r="AR933" s="1427"/>
      <c r="AS933" s="1428"/>
      <c r="AT933" s="1429"/>
      <c r="AU933" s="227"/>
      <c r="AV933" s="1430"/>
      <c r="AW933" s="1431"/>
      <c r="AX933" s="1432"/>
      <c r="AY933" s="235"/>
      <c r="AZ933" s="236"/>
      <c r="BA933" s="230"/>
      <c r="BB933" s="231"/>
      <c r="BC933" s="659"/>
      <c r="BD933" s="230"/>
      <c r="BE933" s="231"/>
      <c r="BF933" s="573"/>
      <c r="BG933" s="651"/>
      <c r="BH933" s="573"/>
      <c r="BI933" s="651"/>
      <c r="BJ933" s="573"/>
      <c r="BK933" s="651"/>
      <c r="BL933" s="573"/>
      <c r="BM933" s="651"/>
      <c r="BN933" s="638"/>
      <c r="BO933" s="670"/>
      <c r="BP933" s="675"/>
      <c r="BQ933" s="675"/>
      <c r="BR933" s="675"/>
      <c r="BS933" s="675"/>
      <c r="BT933" s="675"/>
      <c r="BU933" s="676"/>
      <c r="BV933" s="1377">
        <f t="shared" si="51"/>
        <v>0</v>
      </c>
    </row>
    <row r="934" spans="3:74" s="1092" customFormat="1" ht="36" customHeight="1">
      <c r="C934" s="1091"/>
      <c r="D934" s="233"/>
      <c r="E934" s="216"/>
      <c r="F934" s="1331"/>
      <c r="G934" s="217"/>
      <c r="H934" s="218"/>
      <c r="I934" s="736"/>
      <c r="J934" s="737"/>
      <c r="K934" s="1297"/>
      <c r="L934" s="1273"/>
      <c r="M934" s="1276"/>
      <c r="N934" s="832"/>
      <c r="O934" s="871"/>
      <c r="P934" s="872"/>
      <c r="Q934" s="219"/>
      <c r="R934" s="220"/>
      <c r="S934" s="660"/>
      <c r="T934" s="226">
        <v>0</v>
      </c>
      <c r="U934" s="1305">
        <v>0</v>
      </c>
      <c r="V934" s="1375">
        <f t="shared" si="49"/>
        <v>0</v>
      </c>
      <c r="W934" s="220"/>
      <c r="X934" s="684"/>
      <c r="Y934" s="738"/>
      <c r="Z934" s="221"/>
      <c r="AA934" s="221"/>
      <c r="AB934" s="862"/>
      <c r="AC934" s="222"/>
      <c r="AD934" s="1288"/>
      <c r="AE934" s="1300"/>
      <c r="AF934" s="1290"/>
      <c r="AG934" s="1291"/>
      <c r="AH934" s="232"/>
      <c r="AI934" s="224"/>
      <c r="AJ934" s="368"/>
      <c r="AK934" s="225"/>
      <c r="AL934" s="226">
        <v>0</v>
      </c>
      <c r="AM934" s="1326">
        <v>0</v>
      </c>
      <c r="AN934" s="1376">
        <f t="shared" si="50"/>
        <v>0</v>
      </c>
      <c r="AO934" s="733"/>
      <c r="AP934" s="586"/>
      <c r="AQ934" s="1249"/>
      <c r="AR934" s="1427"/>
      <c r="AS934" s="1428"/>
      <c r="AT934" s="1429"/>
      <c r="AU934" s="227"/>
      <c r="AV934" s="1430"/>
      <c r="AW934" s="1431"/>
      <c r="AX934" s="1432"/>
      <c r="AY934" s="235"/>
      <c r="AZ934" s="236"/>
      <c r="BA934" s="230"/>
      <c r="BB934" s="231"/>
      <c r="BC934" s="659"/>
      <c r="BD934" s="230"/>
      <c r="BE934" s="231"/>
      <c r="BF934" s="573"/>
      <c r="BG934" s="651"/>
      <c r="BH934" s="573"/>
      <c r="BI934" s="651"/>
      <c r="BJ934" s="573"/>
      <c r="BK934" s="651"/>
      <c r="BL934" s="573"/>
      <c r="BM934" s="651"/>
      <c r="BN934" s="638"/>
      <c r="BO934" s="670"/>
      <c r="BP934" s="675"/>
      <c r="BQ934" s="675"/>
      <c r="BR934" s="675"/>
      <c r="BS934" s="675"/>
      <c r="BT934" s="675"/>
      <c r="BU934" s="676"/>
      <c r="BV934" s="1377">
        <f t="shared" si="51"/>
        <v>0</v>
      </c>
    </row>
    <row r="935" spans="3:74" s="1092" customFormat="1" ht="36" customHeight="1">
      <c r="C935" s="1091"/>
      <c r="D935" s="233"/>
      <c r="E935" s="216"/>
      <c r="F935" s="1331"/>
      <c r="G935" s="217"/>
      <c r="H935" s="218"/>
      <c r="I935" s="736"/>
      <c r="J935" s="737"/>
      <c r="K935" s="1297"/>
      <c r="L935" s="1273"/>
      <c r="M935" s="1276"/>
      <c r="N935" s="832"/>
      <c r="O935" s="871"/>
      <c r="P935" s="872"/>
      <c r="Q935" s="219"/>
      <c r="R935" s="220"/>
      <c r="S935" s="660"/>
      <c r="T935" s="226">
        <v>0</v>
      </c>
      <c r="U935" s="1305">
        <v>0</v>
      </c>
      <c r="V935" s="1375">
        <f t="shared" si="49"/>
        <v>0</v>
      </c>
      <c r="W935" s="220"/>
      <c r="X935" s="684"/>
      <c r="Y935" s="738"/>
      <c r="Z935" s="221"/>
      <c r="AA935" s="221"/>
      <c r="AB935" s="862"/>
      <c r="AC935" s="222"/>
      <c r="AD935" s="1288"/>
      <c r="AE935" s="1300"/>
      <c r="AF935" s="1290"/>
      <c r="AG935" s="1291"/>
      <c r="AH935" s="232"/>
      <c r="AI935" s="224"/>
      <c r="AJ935" s="368"/>
      <c r="AK935" s="225"/>
      <c r="AL935" s="226">
        <v>0</v>
      </c>
      <c r="AM935" s="1326">
        <v>0</v>
      </c>
      <c r="AN935" s="1376">
        <f t="shared" si="50"/>
        <v>0</v>
      </c>
      <c r="AO935" s="733"/>
      <c r="AP935" s="586"/>
      <c r="AQ935" s="1249"/>
      <c r="AR935" s="1427"/>
      <c r="AS935" s="1428"/>
      <c r="AT935" s="1429"/>
      <c r="AU935" s="227"/>
      <c r="AV935" s="1430"/>
      <c r="AW935" s="1431"/>
      <c r="AX935" s="1432"/>
      <c r="AY935" s="235"/>
      <c r="AZ935" s="236"/>
      <c r="BA935" s="230"/>
      <c r="BB935" s="231"/>
      <c r="BC935" s="659"/>
      <c r="BD935" s="230"/>
      <c r="BE935" s="231"/>
      <c r="BF935" s="573"/>
      <c r="BG935" s="651"/>
      <c r="BH935" s="573"/>
      <c r="BI935" s="651"/>
      <c r="BJ935" s="573"/>
      <c r="BK935" s="651"/>
      <c r="BL935" s="573"/>
      <c r="BM935" s="651"/>
      <c r="BN935" s="638"/>
      <c r="BO935" s="670"/>
      <c r="BP935" s="675"/>
      <c r="BQ935" s="675"/>
      <c r="BR935" s="675"/>
      <c r="BS935" s="675"/>
      <c r="BT935" s="675"/>
      <c r="BU935" s="676"/>
      <c r="BV935" s="1377">
        <f t="shared" si="51"/>
        <v>0</v>
      </c>
    </row>
    <row r="936" spans="3:74" s="1092" customFormat="1" ht="36" customHeight="1">
      <c r="C936" s="1091"/>
      <c r="D936" s="233"/>
      <c r="E936" s="216"/>
      <c r="F936" s="1331"/>
      <c r="G936" s="217"/>
      <c r="H936" s="218"/>
      <c r="I936" s="736"/>
      <c r="J936" s="737"/>
      <c r="K936" s="1297"/>
      <c r="L936" s="1273"/>
      <c r="M936" s="1276"/>
      <c r="N936" s="832"/>
      <c r="O936" s="871"/>
      <c r="P936" s="872"/>
      <c r="Q936" s="219"/>
      <c r="R936" s="220"/>
      <c r="S936" s="660"/>
      <c r="T936" s="226">
        <v>0</v>
      </c>
      <c r="U936" s="1305">
        <v>0</v>
      </c>
      <c r="V936" s="1375">
        <f t="shared" si="49"/>
        <v>0</v>
      </c>
      <c r="W936" s="220"/>
      <c r="X936" s="684"/>
      <c r="Y936" s="738"/>
      <c r="Z936" s="221"/>
      <c r="AA936" s="221"/>
      <c r="AB936" s="862"/>
      <c r="AC936" s="222"/>
      <c r="AD936" s="1288"/>
      <c r="AE936" s="1300"/>
      <c r="AF936" s="1290"/>
      <c r="AG936" s="1291"/>
      <c r="AH936" s="232"/>
      <c r="AI936" s="224"/>
      <c r="AJ936" s="368"/>
      <c r="AK936" s="225"/>
      <c r="AL936" s="226">
        <v>0</v>
      </c>
      <c r="AM936" s="1326">
        <v>0</v>
      </c>
      <c r="AN936" s="1376">
        <f t="shared" si="50"/>
        <v>0</v>
      </c>
      <c r="AO936" s="733"/>
      <c r="AP936" s="586"/>
      <c r="AQ936" s="1249"/>
      <c r="AR936" s="1427"/>
      <c r="AS936" s="1428"/>
      <c r="AT936" s="1429"/>
      <c r="AU936" s="227"/>
      <c r="AV936" s="1430"/>
      <c r="AW936" s="1431"/>
      <c r="AX936" s="1432"/>
      <c r="AY936" s="235"/>
      <c r="AZ936" s="236"/>
      <c r="BA936" s="230"/>
      <c r="BB936" s="231"/>
      <c r="BC936" s="659"/>
      <c r="BD936" s="230"/>
      <c r="BE936" s="231"/>
      <c r="BF936" s="573"/>
      <c r="BG936" s="651"/>
      <c r="BH936" s="573"/>
      <c r="BI936" s="651"/>
      <c r="BJ936" s="573"/>
      <c r="BK936" s="651"/>
      <c r="BL936" s="573"/>
      <c r="BM936" s="651"/>
      <c r="BN936" s="638"/>
      <c r="BO936" s="670"/>
      <c r="BP936" s="675"/>
      <c r="BQ936" s="675"/>
      <c r="BR936" s="675"/>
      <c r="BS936" s="675"/>
      <c r="BT936" s="675"/>
      <c r="BU936" s="676"/>
      <c r="BV936" s="1377">
        <f t="shared" si="51"/>
        <v>0</v>
      </c>
    </row>
    <row r="937" spans="3:74" s="1092" customFormat="1" ht="36" customHeight="1">
      <c r="C937" s="1091"/>
      <c r="D937" s="233"/>
      <c r="E937" s="216"/>
      <c r="F937" s="1331"/>
      <c r="G937" s="217"/>
      <c r="H937" s="218"/>
      <c r="I937" s="736"/>
      <c r="J937" s="737"/>
      <c r="K937" s="1297"/>
      <c r="L937" s="1273"/>
      <c r="M937" s="1276"/>
      <c r="N937" s="832"/>
      <c r="O937" s="871"/>
      <c r="P937" s="872"/>
      <c r="Q937" s="219"/>
      <c r="R937" s="220"/>
      <c r="S937" s="660"/>
      <c r="T937" s="226">
        <v>0</v>
      </c>
      <c r="U937" s="1305">
        <v>0</v>
      </c>
      <c r="V937" s="1375">
        <f t="shared" si="49"/>
        <v>0</v>
      </c>
      <c r="W937" s="220"/>
      <c r="X937" s="684"/>
      <c r="Y937" s="738"/>
      <c r="Z937" s="221"/>
      <c r="AA937" s="221"/>
      <c r="AB937" s="862"/>
      <c r="AC937" s="222"/>
      <c r="AD937" s="1288"/>
      <c r="AE937" s="1300"/>
      <c r="AF937" s="1290"/>
      <c r="AG937" s="1291"/>
      <c r="AH937" s="232"/>
      <c r="AI937" s="224"/>
      <c r="AJ937" s="368"/>
      <c r="AK937" s="225"/>
      <c r="AL937" s="226">
        <v>0</v>
      </c>
      <c r="AM937" s="1326">
        <v>0</v>
      </c>
      <c r="AN937" s="1376">
        <f t="shared" si="50"/>
        <v>0</v>
      </c>
      <c r="AO937" s="733"/>
      <c r="AP937" s="586"/>
      <c r="AQ937" s="1249"/>
      <c r="AR937" s="1427"/>
      <c r="AS937" s="1428"/>
      <c r="AT937" s="1429"/>
      <c r="AU937" s="227"/>
      <c r="AV937" s="1430"/>
      <c r="AW937" s="1431"/>
      <c r="AX937" s="1432"/>
      <c r="AY937" s="235"/>
      <c r="AZ937" s="236"/>
      <c r="BA937" s="230"/>
      <c r="BB937" s="231"/>
      <c r="BC937" s="659"/>
      <c r="BD937" s="230"/>
      <c r="BE937" s="231"/>
      <c r="BF937" s="573"/>
      <c r="BG937" s="651"/>
      <c r="BH937" s="573"/>
      <c r="BI937" s="651"/>
      <c r="BJ937" s="573"/>
      <c r="BK937" s="651"/>
      <c r="BL937" s="573"/>
      <c r="BM937" s="651"/>
      <c r="BN937" s="638"/>
      <c r="BO937" s="670"/>
      <c r="BP937" s="675"/>
      <c r="BQ937" s="675"/>
      <c r="BR937" s="675"/>
      <c r="BS937" s="675"/>
      <c r="BT937" s="675"/>
      <c r="BU937" s="676"/>
      <c r="BV937" s="1377">
        <f t="shared" si="51"/>
        <v>0</v>
      </c>
    </row>
    <row r="938" spans="3:74" s="1092" customFormat="1" ht="36" customHeight="1">
      <c r="C938" s="1091"/>
      <c r="D938" s="233"/>
      <c r="E938" s="216"/>
      <c r="F938" s="1331"/>
      <c r="G938" s="217"/>
      <c r="H938" s="218"/>
      <c r="I938" s="736"/>
      <c r="J938" s="737"/>
      <c r="K938" s="1297"/>
      <c r="L938" s="1273"/>
      <c r="M938" s="1276"/>
      <c r="N938" s="832"/>
      <c r="O938" s="871"/>
      <c r="P938" s="872"/>
      <c r="Q938" s="219"/>
      <c r="R938" s="220"/>
      <c r="S938" s="660"/>
      <c r="T938" s="226">
        <v>0</v>
      </c>
      <c r="U938" s="1305">
        <v>0</v>
      </c>
      <c r="V938" s="1375">
        <f t="shared" si="49"/>
        <v>0</v>
      </c>
      <c r="W938" s="220"/>
      <c r="X938" s="684"/>
      <c r="Y938" s="738"/>
      <c r="Z938" s="221"/>
      <c r="AA938" s="221"/>
      <c r="AB938" s="862"/>
      <c r="AC938" s="222"/>
      <c r="AD938" s="1288"/>
      <c r="AE938" s="1300"/>
      <c r="AF938" s="1290"/>
      <c r="AG938" s="1291"/>
      <c r="AH938" s="232"/>
      <c r="AI938" s="224"/>
      <c r="AJ938" s="368"/>
      <c r="AK938" s="225"/>
      <c r="AL938" s="226">
        <v>0</v>
      </c>
      <c r="AM938" s="1326">
        <v>0</v>
      </c>
      <c r="AN938" s="1376">
        <f t="shared" si="50"/>
        <v>0</v>
      </c>
      <c r="AO938" s="733"/>
      <c r="AP938" s="586"/>
      <c r="AQ938" s="1249"/>
      <c r="AR938" s="1427"/>
      <c r="AS938" s="1428"/>
      <c r="AT938" s="1429"/>
      <c r="AU938" s="227"/>
      <c r="AV938" s="1430"/>
      <c r="AW938" s="1431"/>
      <c r="AX938" s="1432"/>
      <c r="AY938" s="235"/>
      <c r="AZ938" s="236"/>
      <c r="BA938" s="230"/>
      <c r="BB938" s="231"/>
      <c r="BC938" s="659"/>
      <c r="BD938" s="230"/>
      <c r="BE938" s="231"/>
      <c r="BF938" s="573"/>
      <c r="BG938" s="651"/>
      <c r="BH938" s="573"/>
      <c r="BI938" s="651"/>
      <c r="BJ938" s="573"/>
      <c r="BK938" s="651"/>
      <c r="BL938" s="573"/>
      <c r="BM938" s="651"/>
      <c r="BN938" s="638"/>
      <c r="BO938" s="670"/>
      <c r="BP938" s="675"/>
      <c r="BQ938" s="675"/>
      <c r="BR938" s="675"/>
      <c r="BS938" s="675"/>
      <c r="BT938" s="675"/>
      <c r="BU938" s="676"/>
      <c r="BV938" s="1377">
        <f t="shared" si="51"/>
        <v>0</v>
      </c>
    </row>
    <row r="939" spans="3:74" s="1092" customFormat="1" ht="36" customHeight="1">
      <c r="C939" s="1091"/>
      <c r="D939" s="233"/>
      <c r="E939" s="216"/>
      <c r="F939" s="1331"/>
      <c r="G939" s="217"/>
      <c r="H939" s="218"/>
      <c r="I939" s="736"/>
      <c r="J939" s="737"/>
      <c r="K939" s="1297"/>
      <c r="L939" s="1273"/>
      <c r="M939" s="1276"/>
      <c r="N939" s="832"/>
      <c r="O939" s="871"/>
      <c r="P939" s="872"/>
      <c r="Q939" s="219"/>
      <c r="R939" s="220"/>
      <c r="S939" s="660"/>
      <c r="T939" s="226">
        <v>0</v>
      </c>
      <c r="U939" s="1305">
        <v>0</v>
      </c>
      <c r="V939" s="1375">
        <f t="shared" si="49"/>
        <v>0</v>
      </c>
      <c r="W939" s="220"/>
      <c r="X939" s="684"/>
      <c r="Y939" s="738"/>
      <c r="Z939" s="221"/>
      <c r="AA939" s="221"/>
      <c r="AB939" s="862"/>
      <c r="AC939" s="222"/>
      <c r="AD939" s="1288"/>
      <c r="AE939" s="1300"/>
      <c r="AF939" s="1290"/>
      <c r="AG939" s="1291"/>
      <c r="AH939" s="232"/>
      <c r="AI939" s="224"/>
      <c r="AJ939" s="368"/>
      <c r="AK939" s="225"/>
      <c r="AL939" s="226">
        <v>0</v>
      </c>
      <c r="AM939" s="1326">
        <v>0</v>
      </c>
      <c r="AN939" s="1376">
        <f t="shared" si="50"/>
        <v>0</v>
      </c>
      <c r="AO939" s="733"/>
      <c r="AP939" s="586"/>
      <c r="AQ939" s="1249"/>
      <c r="AR939" s="1427"/>
      <c r="AS939" s="1428"/>
      <c r="AT939" s="1429"/>
      <c r="AU939" s="227"/>
      <c r="AV939" s="1430"/>
      <c r="AW939" s="1431"/>
      <c r="AX939" s="1432"/>
      <c r="AY939" s="235"/>
      <c r="AZ939" s="236"/>
      <c r="BA939" s="230"/>
      <c r="BB939" s="231"/>
      <c r="BC939" s="659"/>
      <c r="BD939" s="230"/>
      <c r="BE939" s="231"/>
      <c r="BF939" s="573"/>
      <c r="BG939" s="651"/>
      <c r="BH939" s="573"/>
      <c r="BI939" s="651"/>
      <c r="BJ939" s="573"/>
      <c r="BK939" s="651"/>
      <c r="BL939" s="573"/>
      <c r="BM939" s="651"/>
      <c r="BN939" s="638"/>
      <c r="BO939" s="670"/>
      <c r="BP939" s="675"/>
      <c r="BQ939" s="675"/>
      <c r="BR939" s="675"/>
      <c r="BS939" s="675"/>
      <c r="BT939" s="675"/>
      <c r="BU939" s="676"/>
      <c r="BV939" s="1377">
        <f t="shared" si="51"/>
        <v>0</v>
      </c>
    </row>
    <row r="940" spans="3:74" s="1092" customFormat="1" ht="36" customHeight="1">
      <c r="C940" s="1091"/>
      <c r="D940" s="233"/>
      <c r="E940" s="216"/>
      <c r="F940" s="1331"/>
      <c r="G940" s="217"/>
      <c r="H940" s="218"/>
      <c r="I940" s="736"/>
      <c r="J940" s="737"/>
      <c r="K940" s="1297"/>
      <c r="L940" s="1273"/>
      <c r="M940" s="1276"/>
      <c r="N940" s="832"/>
      <c r="O940" s="871"/>
      <c r="P940" s="872"/>
      <c r="Q940" s="219"/>
      <c r="R940" s="220"/>
      <c r="S940" s="660"/>
      <c r="T940" s="226">
        <v>0</v>
      </c>
      <c r="U940" s="1305">
        <v>0</v>
      </c>
      <c r="V940" s="1375">
        <f t="shared" si="49"/>
        <v>0</v>
      </c>
      <c r="W940" s="220"/>
      <c r="X940" s="684"/>
      <c r="Y940" s="738"/>
      <c r="Z940" s="221"/>
      <c r="AA940" s="221"/>
      <c r="AB940" s="862"/>
      <c r="AC940" s="222"/>
      <c r="AD940" s="1288"/>
      <c r="AE940" s="1300"/>
      <c r="AF940" s="1290"/>
      <c r="AG940" s="1291"/>
      <c r="AH940" s="232"/>
      <c r="AI940" s="224"/>
      <c r="AJ940" s="368"/>
      <c r="AK940" s="225"/>
      <c r="AL940" s="226">
        <v>0</v>
      </c>
      <c r="AM940" s="1326">
        <v>0</v>
      </c>
      <c r="AN940" s="1376">
        <f t="shared" si="50"/>
        <v>0</v>
      </c>
      <c r="AO940" s="733"/>
      <c r="AP940" s="586"/>
      <c r="AQ940" s="1249"/>
      <c r="AR940" s="1427"/>
      <c r="AS940" s="1428"/>
      <c r="AT940" s="1429"/>
      <c r="AU940" s="227"/>
      <c r="AV940" s="1430"/>
      <c r="AW940" s="1431"/>
      <c r="AX940" s="1432"/>
      <c r="AY940" s="235"/>
      <c r="AZ940" s="236"/>
      <c r="BA940" s="230"/>
      <c r="BB940" s="231"/>
      <c r="BC940" s="659"/>
      <c r="BD940" s="230"/>
      <c r="BE940" s="231"/>
      <c r="BF940" s="573"/>
      <c r="BG940" s="651"/>
      <c r="BH940" s="573"/>
      <c r="BI940" s="651"/>
      <c r="BJ940" s="573"/>
      <c r="BK940" s="651"/>
      <c r="BL940" s="573"/>
      <c r="BM940" s="651"/>
      <c r="BN940" s="638"/>
      <c r="BO940" s="670"/>
      <c r="BP940" s="675"/>
      <c r="BQ940" s="675"/>
      <c r="BR940" s="675"/>
      <c r="BS940" s="675"/>
      <c r="BT940" s="675"/>
      <c r="BU940" s="676"/>
      <c r="BV940" s="1377">
        <f t="shared" si="51"/>
        <v>0</v>
      </c>
    </row>
    <row r="941" spans="3:74" s="1092" customFormat="1" ht="36" customHeight="1">
      <c r="C941" s="1091"/>
      <c r="D941" s="233"/>
      <c r="E941" s="216"/>
      <c r="F941" s="1331"/>
      <c r="G941" s="217"/>
      <c r="H941" s="218"/>
      <c r="I941" s="736"/>
      <c r="J941" s="737"/>
      <c r="K941" s="1297"/>
      <c r="L941" s="1273"/>
      <c r="M941" s="1276"/>
      <c r="N941" s="832"/>
      <c r="O941" s="871"/>
      <c r="P941" s="872"/>
      <c r="Q941" s="219"/>
      <c r="R941" s="220"/>
      <c r="S941" s="660"/>
      <c r="T941" s="226">
        <v>0</v>
      </c>
      <c r="U941" s="1305">
        <v>0</v>
      </c>
      <c r="V941" s="1375">
        <f t="shared" si="49"/>
        <v>0</v>
      </c>
      <c r="W941" s="220"/>
      <c r="X941" s="684"/>
      <c r="Y941" s="738"/>
      <c r="Z941" s="221"/>
      <c r="AA941" s="221"/>
      <c r="AB941" s="862"/>
      <c r="AC941" s="222"/>
      <c r="AD941" s="1288"/>
      <c r="AE941" s="1300"/>
      <c r="AF941" s="1290"/>
      <c r="AG941" s="1291"/>
      <c r="AH941" s="232"/>
      <c r="AI941" s="224"/>
      <c r="AJ941" s="368"/>
      <c r="AK941" s="225"/>
      <c r="AL941" s="226">
        <v>0</v>
      </c>
      <c r="AM941" s="1326">
        <v>0</v>
      </c>
      <c r="AN941" s="1376">
        <f t="shared" si="50"/>
        <v>0</v>
      </c>
      <c r="AO941" s="733"/>
      <c r="AP941" s="586"/>
      <c r="AQ941" s="1249"/>
      <c r="AR941" s="1427"/>
      <c r="AS941" s="1428"/>
      <c r="AT941" s="1429"/>
      <c r="AU941" s="227"/>
      <c r="AV941" s="1430"/>
      <c r="AW941" s="1431"/>
      <c r="AX941" s="1432"/>
      <c r="AY941" s="235"/>
      <c r="AZ941" s="236"/>
      <c r="BA941" s="230"/>
      <c r="BB941" s="231"/>
      <c r="BC941" s="659"/>
      <c r="BD941" s="230"/>
      <c r="BE941" s="231"/>
      <c r="BF941" s="573"/>
      <c r="BG941" s="651"/>
      <c r="BH941" s="573"/>
      <c r="BI941" s="651"/>
      <c r="BJ941" s="573"/>
      <c r="BK941" s="651"/>
      <c r="BL941" s="573"/>
      <c r="BM941" s="651"/>
      <c r="BN941" s="638"/>
      <c r="BO941" s="670"/>
      <c r="BP941" s="675"/>
      <c r="BQ941" s="675"/>
      <c r="BR941" s="675"/>
      <c r="BS941" s="675"/>
      <c r="BT941" s="675"/>
      <c r="BU941" s="676"/>
      <c r="BV941" s="1377">
        <f t="shared" si="51"/>
        <v>0</v>
      </c>
    </row>
    <row r="942" spans="3:74" s="1092" customFormat="1" ht="36" customHeight="1">
      <c r="C942" s="1091"/>
      <c r="D942" s="233"/>
      <c r="E942" s="216"/>
      <c r="F942" s="1331"/>
      <c r="G942" s="217"/>
      <c r="H942" s="218"/>
      <c r="I942" s="736"/>
      <c r="J942" s="737"/>
      <c r="K942" s="1297"/>
      <c r="L942" s="1273"/>
      <c r="M942" s="1276"/>
      <c r="N942" s="832"/>
      <c r="O942" s="871"/>
      <c r="P942" s="872"/>
      <c r="Q942" s="219"/>
      <c r="R942" s="220"/>
      <c r="S942" s="660"/>
      <c r="T942" s="226">
        <v>0</v>
      </c>
      <c r="U942" s="1305">
        <v>0</v>
      </c>
      <c r="V942" s="1375">
        <f t="shared" si="49"/>
        <v>0</v>
      </c>
      <c r="W942" s="220"/>
      <c r="X942" s="684"/>
      <c r="Y942" s="738"/>
      <c r="Z942" s="221"/>
      <c r="AA942" s="221"/>
      <c r="AB942" s="862"/>
      <c r="AC942" s="222"/>
      <c r="AD942" s="1288"/>
      <c r="AE942" s="1300"/>
      <c r="AF942" s="1290"/>
      <c r="AG942" s="1291"/>
      <c r="AH942" s="232"/>
      <c r="AI942" s="224"/>
      <c r="AJ942" s="368"/>
      <c r="AK942" s="225"/>
      <c r="AL942" s="226">
        <v>0</v>
      </c>
      <c r="AM942" s="1326">
        <v>0</v>
      </c>
      <c r="AN942" s="1376">
        <f t="shared" si="50"/>
        <v>0</v>
      </c>
      <c r="AO942" s="733"/>
      <c r="AP942" s="586"/>
      <c r="AQ942" s="1249"/>
      <c r="AR942" s="1427"/>
      <c r="AS942" s="1428"/>
      <c r="AT942" s="1429"/>
      <c r="AU942" s="227"/>
      <c r="AV942" s="1430"/>
      <c r="AW942" s="1431"/>
      <c r="AX942" s="1432"/>
      <c r="AY942" s="235"/>
      <c r="AZ942" s="236"/>
      <c r="BA942" s="230"/>
      <c r="BB942" s="231"/>
      <c r="BC942" s="659"/>
      <c r="BD942" s="230"/>
      <c r="BE942" s="231"/>
      <c r="BF942" s="573"/>
      <c r="BG942" s="651"/>
      <c r="BH942" s="573"/>
      <c r="BI942" s="651"/>
      <c r="BJ942" s="573"/>
      <c r="BK942" s="651"/>
      <c r="BL942" s="573"/>
      <c r="BM942" s="651"/>
      <c r="BN942" s="638"/>
      <c r="BO942" s="670"/>
      <c r="BP942" s="675"/>
      <c r="BQ942" s="675"/>
      <c r="BR942" s="675"/>
      <c r="BS942" s="675"/>
      <c r="BT942" s="675"/>
      <c r="BU942" s="676"/>
      <c r="BV942" s="1377">
        <f t="shared" si="51"/>
        <v>0</v>
      </c>
    </row>
    <row r="943" spans="3:74" s="1092" customFormat="1" ht="36" customHeight="1">
      <c r="C943" s="1091"/>
      <c r="D943" s="233"/>
      <c r="E943" s="216"/>
      <c r="F943" s="1331"/>
      <c r="G943" s="217"/>
      <c r="H943" s="218"/>
      <c r="I943" s="736"/>
      <c r="J943" s="737"/>
      <c r="K943" s="1297"/>
      <c r="L943" s="1273"/>
      <c r="M943" s="1276"/>
      <c r="N943" s="832"/>
      <c r="O943" s="871"/>
      <c r="P943" s="872"/>
      <c r="Q943" s="219"/>
      <c r="R943" s="220"/>
      <c r="S943" s="660"/>
      <c r="T943" s="226">
        <v>0</v>
      </c>
      <c r="U943" s="1305">
        <v>0</v>
      </c>
      <c r="V943" s="1375">
        <f t="shared" si="49"/>
        <v>0</v>
      </c>
      <c r="W943" s="220"/>
      <c r="X943" s="684"/>
      <c r="Y943" s="738"/>
      <c r="Z943" s="221"/>
      <c r="AA943" s="221"/>
      <c r="AB943" s="862"/>
      <c r="AC943" s="222"/>
      <c r="AD943" s="1288"/>
      <c r="AE943" s="1300"/>
      <c r="AF943" s="1290"/>
      <c r="AG943" s="1291"/>
      <c r="AH943" s="232"/>
      <c r="AI943" s="224"/>
      <c r="AJ943" s="368"/>
      <c r="AK943" s="225"/>
      <c r="AL943" s="226">
        <v>0</v>
      </c>
      <c r="AM943" s="1326">
        <v>0</v>
      </c>
      <c r="AN943" s="1376">
        <f t="shared" si="50"/>
        <v>0</v>
      </c>
      <c r="AO943" s="733"/>
      <c r="AP943" s="586"/>
      <c r="AQ943" s="1249"/>
      <c r="AR943" s="1427"/>
      <c r="AS943" s="1428"/>
      <c r="AT943" s="1429"/>
      <c r="AU943" s="227"/>
      <c r="AV943" s="1430"/>
      <c r="AW943" s="1431"/>
      <c r="AX943" s="1432"/>
      <c r="AY943" s="235"/>
      <c r="AZ943" s="236"/>
      <c r="BA943" s="230"/>
      <c r="BB943" s="231"/>
      <c r="BC943" s="659"/>
      <c r="BD943" s="230"/>
      <c r="BE943" s="231"/>
      <c r="BF943" s="573"/>
      <c r="BG943" s="651"/>
      <c r="BH943" s="573"/>
      <c r="BI943" s="651"/>
      <c r="BJ943" s="573"/>
      <c r="BK943" s="651"/>
      <c r="BL943" s="573"/>
      <c r="BM943" s="651"/>
      <c r="BN943" s="638"/>
      <c r="BO943" s="670"/>
      <c r="BP943" s="675"/>
      <c r="BQ943" s="675"/>
      <c r="BR943" s="675"/>
      <c r="BS943" s="675"/>
      <c r="BT943" s="675"/>
      <c r="BU943" s="676"/>
      <c r="BV943" s="1377">
        <f t="shared" si="51"/>
        <v>0</v>
      </c>
    </row>
    <row r="944" spans="3:74" s="1092" customFormat="1" ht="36" customHeight="1">
      <c r="C944" s="1091"/>
      <c r="D944" s="233"/>
      <c r="E944" s="216"/>
      <c r="F944" s="1331"/>
      <c r="G944" s="217"/>
      <c r="H944" s="218"/>
      <c r="I944" s="736"/>
      <c r="J944" s="737"/>
      <c r="K944" s="1297"/>
      <c r="L944" s="1273"/>
      <c r="M944" s="1276"/>
      <c r="N944" s="832"/>
      <c r="O944" s="871"/>
      <c r="P944" s="872"/>
      <c r="Q944" s="219"/>
      <c r="R944" s="220"/>
      <c r="S944" s="660"/>
      <c r="T944" s="226">
        <v>0</v>
      </c>
      <c r="U944" s="1305">
        <v>0</v>
      </c>
      <c r="V944" s="1375">
        <f t="shared" si="49"/>
        <v>0</v>
      </c>
      <c r="W944" s="220"/>
      <c r="X944" s="684"/>
      <c r="Y944" s="738"/>
      <c r="Z944" s="221"/>
      <c r="AA944" s="221"/>
      <c r="AB944" s="862"/>
      <c r="AC944" s="222"/>
      <c r="AD944" s="1288"/>
      <c r="AE944" s="1300"/>
      <c r="AF944" s="1290"/>
      <c r="AG944" s="1291"/>
      <c r="AH944" s="232"/>
      <c r="AI944" s="224"/>
      <c r="AJ944" s="368"/>
      <c r="AK944" s="225"/>
      <c r="AL944" s="226">
        <v>0</v>
      </c>
      <c r="AM944" s="1326">
        <v>0</v>
      </c>
      <c r="AN944" s="1376">
        <f t="shared" si="50"/>
        <v>0</v>
      </c>
      <c r="AO944" s="733"/>
      <c r="AP944" s="586"/>
      <c r="AQ944" s="1249"/>
      <c r="AR944" s="1427"/>
      <c r="AS944" s="1428"/>
      <c r="AT944" s="1429"/>
      <c r="AU944" s="227"/>
      <c r="AV944" s="1430"/>
      <c r="AW944" s="1431"/>
      <c r="AX944" s="1432"/>
      <c r="AY944" s="235"/>
      <c r="AZ944" s="236"/>
      <c r="BA944" s="230"/>
      <c r="BB944" s="231"/>
      <c r="BC944" s="659"/>
      <c r="BD944" s="230"/>
      <c r="BE944" s="231"/>
      <c r="BF944" s="573"/>
      <c r="BG944" s="651"/>
      <c r="BH944" s="573"/>
      <c r="BI944" s="651"/>
      <c r="BJ944" s="573"/>
      <c r="BK944" s="651"/>
      <c r="BL944" s="573"/>
      <c r="BM944" s="651"/>
      <c r="BN944" s="638"/>
      <c r="BO944" s="670"/>
      <c r="BP944" s="675"/>
      <c r="BQ944" s="675"/>
      <c r="BR944" s="675"/>
      <c r="BS944" s="675"/>
      <c r="BT944" s="675"/>
      <c r="BU944" s="676"/>
      <c r="BV944" s="1377">
        <f t="shared" si="51"/>
        <v>0</v>
      </c>
    </row>
    <row r="945" spans="3:74" s="1092" customFormat="1" ht="36" customHeight="1">
      <c r="C945" s="1091"/>
      <c r="D945" s="233"/>
      <c r="E945" s="216"/>
      <c r="F945" s="1331"/>
      <c r="G945" s="217"/>
      <c r="H945" s="218"/>
      <c r="I945" s="736"/>
      <c r="J945" s="737"/>
      <c r="K945" s="1297"/>
      <c r="L945" s="1273"/>
      <c r="M945" s="1276"/>
      <c r="N945" s="832"/>
      <c r="O945" s="871"/>
      <c r="P945" s="872"/>
      <c r="Q945" s="219"/>
      <c r="R945" s="220"/>
      <c r="S945" s="660"/>
      <c r="T945" s="226">
        <v>0</v>
      </c>
      <c r="U945" s="1305">
        <v>0</v>
      </c>
      <c r="V945" s="1375">
        <f t="shared" si="49"/>
        <v>0</v>
      </c>
      <c r="W945" s="220"/>
      <c r="X945" s="684"/>
      <c r="Y945" s="738"/>
      <c r="Z945" s="221"/>
      <c r="AA945" s="221"/>
      <c r="AB945" s="862"/>
      <c r="AC945" s="222"/>
      <c r="AD945" s="1288"/>
      <c r="AE945" s="1300"/>
      <c r="AF945" s="1290"/>
      <c r="AG945" s="1291"/>
      <c r="AH945" s="232"/>
      <c r="AI945" s="224"/>
      <c r="AJ945" s="368"/>
      <c r="AK945" s="225"/>
      <c r="AL945" s="226">
        <v>0</v>
      </c>
      <c r="AM945" s="1326">
        <v>0</v>
      </c>
      <c r="AN945" s="1376">
        <f t="shared" si="50"/>
        <v>0</v>
      </c>
      <c r="AO945" s="733"/>
      <c r="AP945" s="586"/>
      <c r="AQ945" s="1249"/>
      <c r="AR945" s="1427"/>
      <c r="AS945" s="1428"/>
      <c r="AT945" s="1429"/>
      <c r="AU945" s="227"/>
      <c r="AV945" s="1430"/>
      <c r="AW945" s="1431"/>
      <c r="AX945" s="1432"/>
      <c r="AY945" s="235"/>
      <c r="AZ945" s="236"/>
      <c r="BA945" s="230"/>
      <c r="BB945" s="231"/>
      <c r="BC945" s="659"/>
      <c r="BD945" s="230"/>
      <c r="BE945" s="231"/>
      <c r="BF945" s="573"/>
      <c r="BG945" s="651"/>
      <c r="BH945" s="573"/>
      <c r="BI945" s="651"/>
      <c r="BJ945" s="573"/>
      <c r="BK945" s="651"/>
      <c r="BL945" s="573"/>
      <c r="BM945" s="651"/>
      <c r="BN945" s="638"/>
      <c r="BO945" s="670"/>
      <c r="BP945" s="675"/>
      <c r="BQ945" s="675"/>
      <c r="BR945" s="675"/>
      <c r="BS945" s="675"/>
      <c r="BT945" s="675"/>
      <c r="BU945" s="676"/>
      <c r="BV945" s="1377">
        <f t="shared" si="51"/>
        <v>0</v>
      </c>
    </row>
    <row r="946" spans="3:74" s="1092" customFormat="1" ht="36" customHeight="1">
      <c r="C946" s="1091"/>
      <c r="D946" s="233"/>
      <c r="E946" s="216"/>
      <c r="F946" s="1331"/>
      <c r="G946" s="217"/>
      <c r="H946" s="218"/>
      <c r="I946" s="736"/>
      <c r="J946" s="737"/>
      <c r="K946" s="1297"/>
      <c r="L946" s="1273"/>
      <c r="M946" s="1276"/>
      <c r="N946" s="832"/>
      <c r="O946" s="871"/>
      <c r="P946" s="872"/>
      <c r="Q946" s="219"/>
      <c r="R946" s="220"/>
      <c r="S946" s="660"/>
      <c r="T946" s="226">
        <v>0</v>
      </c>
      <c r="U946" s="1305">
        <v>0</v>
      </c>
      <c r="V946" s="1375">
        <f t="shared" si="49"/>
        <v>0</v>
      </c>
      <c r="W946" s="220"/>
      <c r="X946" s="684"/>
      <c r="Y946" s="738"/>
      <c r="Z946" s="221"/>
      <c r="AA946" s="221"/>
      <c r="AB946" s="862"/>
      <c r="AC946" s="222"/>
      <c r="AD946" s="1288"/>
      <c r="AE946" s="1300"/>
      <c r="AF946" s="1290"/>
      <c r="AG946" s="1291"/>
      <c r="AH946" s="232"/>
      <c r="AI946" s="224"/>
      <c r="AJ946" s="368"/>
      <c r="AK946" s="225"/>
      <c r="AL946" s="226">
        <v>0</v>
      </c>
      <c r="AM946" s="1326">
        <v>0</v>
      </c>
      <c r="AN946" s="1376">
        <f t="shared" si="50"/>
        <v>0</v>
      </c>
      <c r="AO946" s="733"/>
      <c r="AP946" s="586"/>
      <c r="AQ946" s="1249"/>
      <c r="AR946" s="1427"/>
      <c r="AS946" s="1428"/>
      <c r="AT946" s="1429"/>
      <c r="AU946" s="227"/>
      <c r="AV946" s="1430"/>
      <c r="AW946" s="1431"/>
      <c r="AX946" s="1432"/>
      <c r="AY946" s="235"/>
      <c r="AZ946" s="236"/>
      <c r="BA946" s="230"/>
      <c r="BB946" s="231"/>
      <c r="BC946" s="659"/>
      <c r="BD946" s="230"/>
      <c r="BE946" s="231"/>
      <c r="BF946" s="573"/>
      <c r="BG946" s="651"/>
      <c r="BH946" s="573"/>
      <c r="BI946" s="651"/>
      <c r="BJ946" s="573"/>
      <c r="BK946" s="651"/>
      <c r="BL946" s="573"/>
      <c r="BM946" s="651"/>
      <c r="BN946" s="638"/>
      <c r="BO946" s="670"/>
      <c r="BP946" s="675"/>
      <c r="BQ946" s="675"/>
      <c r="BR946" s="675"/>
      <c r="BS946" s="675"/>
      <c r="BT946" s="675"/>
      <c r="BU946" s="676"/>
      <c r="BV946" s="1377">
        <f t="shared" si="51"/>
        <v>0</v>
      </c>
    </row>
    <row r="947" spans="3:74" s="1092" customFormat="1" ht="36" customHeight="1">
      <c r="C947" s="1091"/>
      <c r="D947" s="233"/>
      <c r="E947" s="216"/>
      <c r="F947" s="1331"/>
      <c r="G947" s="217"/>
      <c r="H947" s="218"/>
      <c r="I947" s="736"/>
      <c r="J947" s="737"/>
      <c r="K947" s="1297"/>
      <c r="L947" s="1273"/>
      <c r="M947" s="1276"/>
      <c r="N947" s="832"/>
      <c r="O947" s="871"/>
      <c r="P947" s="872"/>
      <c r="Q947" s="219"/>
      <c r="R947" s="220"/>
      <c r="S947" s="660"/>
      <c r="T947" s="226">
        <v>0</v>
      </c>
      <c r="U947" s="1305">
        <v>0</v>
      </c>
      <c r="V947" s="1375">
        <f t="shared" si="49"/>
        <v>0</v>
      </c>
      <c r="W947" s="220"/>
      <c r="X947" s="684"/>
      <c r="Y947" s="738"/>
      <c r="Z947" s="221"/>
      <c r="AA947" s="221"/>
      <c r="AB947" s="862"/>
      <c r="AC947" s="222"/>
      <c r="AD947" s="1288"/>
      <c r="AE947" s="1300"/>
      <c r="AF947" s="1290"/>
      <c r="AG947" s="1291"/>
      <c r="AH947" s="232"/>
      <c r="AI947" s="224"/>
      <c r="AJ947" s="368"/>
      <c r="AK947" s="225"/>
      <c r="AL947" s="226">
        <v>0</v>
      </c>
      <c r="AM947" s="1326">
        <v>0</v>
      </c>
      <c r="AN947" s="1376">
        <f t="shared" si="50"/>
        <v>0</v>
      </c>
      <c r="AO947" s="733"/>
      <c r="AP947" s="586"/>
      <c r="AQ947" s="1249"/>
      <c r="AR947" s="1427"/>
      <c r="AS947" s="1428"/>
      <c r="AT947" s="1429"/>
      <c r="AU947" s="227"/>
      <c r="AV947" s="1430"/>
      <c r="AW947" s="1431"/>
      <c r="AX947" s="1432"/>
      <c r="AY947" s="235"/>
      <c r="AZ947" s="236"/>
      <c r="BA947" s="230"/>
      <c r="BB947" s="231"/>
      <c r="BC947" s="659"/>
      <c r="BD947" s="230"/>
      <c r="BE947" s="231"/>
      <c r="BF947" s="573"/>
      <c r="BG947" s="651"/>
      <c r="BH947" s="573"/>
      <c r="BI947" s="651"/>
      <c r="BJ947" s="573"/>
      <c r="BK947" s="651"/>
      <c r="BL947" s="573"/>
      <c r="BM947" s="651"/>
      <c r="BN947" s="638"/>
      <c r="BO947" s="670"/>
      <c r="BP947" s="675"/>
      <c r="BQ947" s="675"/>
      <c r="BR947" s="675"/>
      <c r="BS947" s="675"/>
      <c r="BT947" s="675"/>
      <c r="BU947" s="676"/>
      <c r="BV947" s="1377">
        <f t="shared" si="51"/>
        <v>0</v>
      </c>
    </row>
    <row r="948" spans="3:74" s="1092" customFormat="1" ht="36" customHeight="1">
      <c r="C948" s="1091"/>
      <c r="D948" s="233"/>
      <c r="E948" s="216"/>
      <c r="F948" s="1331"/>
      <c r="G948" s="217"/>
      <c r="H948" s="218"/>
      <c r="I948" s="736"/>
      <c r="J948" s="737"/>
      <c r="K948" s="1297"/>
      <c r="L948" s="1273"/>
      <c r="M948" s="1276"/>
      <c r="N948" s="832"/>
      <c r="O948" s="871"/>
      <c r="P948" s="872"/>
      <c r="Q948" s="219"/>
      <c r="R948" s="220"/>
      <c r="S948" s="660"/>
      <c r="T948" s="226">
        <v>0</v>
      </c>
      <c r="U948" s="1305">
        <v>0</v>
      </c>
      <c r="V948" s="1375">
        <f t="shared" si="49"/>
        <v>0</v>
      </c>
      <c r="W948" s="220"/>
      <c r="X948" s="684"/>
      <c r="Y948" s="738"/>
      <c r="Z948" s="221"/>
      <c r="AA948" s="221"/>
      <c r="AB948" s="862"/>
      <c r="AC948" s="222"/>
      <c r="AD948" s="1288"/>
      <c r="AE948" s="1300"/>
      <c r="AF948" s="1290"/>
      <c r="AG948" s="1291"/>
      <c r="AH948" s="232"/>
      <c r="AI948" s="224"/>
      <c r="AJ948" s="368"/>
      <c r="AK948" s="225"/>
      <c r="AL948" s="226">
        <v>0</v>
      </c>
      <c r="AM948" s="1326">
        <v>0</v>
      </c>
      <c r="AN948" s="1376">
        <f t="shared" si="50"/>
        <v>0</v>
      </c>
      <c r="AO948" s="733"/>
      <c r="AP948" s="586"/>
      <c r="AQ948" s="1249"/>
      <c r="AR948" s="1427"/>
      <c r="AS948" s="1428"/>
      <c r="AT948" s="1429"/>
      <c r="AU948" s="227"/>
      <c r="AV948" s="1430"/>
      <c r="AW948" s="1431"/>
      <c r="AX948" s="1432"/>
      <c r="AY948" s="235"/>
      <c r="AZ948" s="236"/>
      <c r="BA948" s="230"/>
      <c r="BB948" s="231"/>
      <c r="BC948" s="659"/>
      <c r="BD948" s="230"/>
      <c r="BE948" s="231"/>
      <c r="BF948" s="573"/>
      <c r="BG948" s="651"/>
      <c r="BH948" s="573"/>
      <c r="BI948" s="651"/>
      <c r="BJ948" s="573"/>
      <c r="BK948" s="651"/>
      <c r="BL948" s="573"/>
      <c r="BM948" s="651"/>
      <c r="BN948" s="638"/>
      <c r="BO948" s="670"/>
      <c r="BP948" s="675"/>
      <c r="BQ948" s="675"/>
      <c r="BR948" s="675"/>
      <c r="BS948" s="675"/>
      <c r="BT948" s="675"/>
      <c r="BU948" s="676"/>
      <c r="BV948" s="1377">
        <f t="shared" si="51"/>
        <v>0</v>
      </c>
    </row>
    <row r="949" spans="3:74" s="1092" customFormat="1" ht="36" customHeight="1">
      <c r="C949" s="1091"/>
      <c r="D949" s="233"/>
      <c r="E949" s="216"/>
      <c r="F949" s="1331"/>
      <c r="G949" s="217"/>
      <c r="H949" s="218"/>
      <c r="I949" s="736"/>
      <c r="J949" s="737"/>
      <c r="K949" s="1297"/>
      <c r="L949" s="1273"/>
      <c r="M949" s="1276"/>
      <c r="N949" s="832"/>
      <c r="O949" s="871"/>
      <c r="P949" s="872"/>
      <c r="Q949" s="219"/>
      <c r="R949" s="220"/>
      <c r="S949" s="660"/>
      <c r="T949" s="226">
        <v>0</v>
      </c>
      <c r="U949" s="1305">
        <v>0</v>
      </c>
      <c r="V949" s="1375">
        <f t="shared" si="49"/>
        <v>0</v>
      </c>
      <c r="W949" s="220"/>
      <c r="X949" s="684"/>
      <c r="Y949" s="738"/>
      <c r="Z949" s="221"/>
      <c r="AA949" s="221"/>
      <c r="AB949" s="862"/>
      <c r="AC949" s="222"/>
      <c r="AD949" s="1288"/>
      <c r="AE949" s="1300"/>
      <c r="AF949" s="1290"/>
      <c r="AG949" s="1291"/>
      <c r="AH949" s="232"/>
      <c r="AI949" s="224"/>
      <c r="AJ949" s="368"/>
      <c r="AK949" s="225"/>
      <c r="AL949" s="226">
        <v>0</v>
      </c>
      <c r="AM949" s="1326">
        <v>0</v>
      </c>
      <c r="AN949" s="1376">
        <f t="shared" si="50"/>
        <v>0</v>
      </c>
      <c r="AO949" s="733"/>
      <c r="AP949" s="586"/>
      <c r="AQ949" s="1249"/>
      <c r="AR949" s="1427"/>
      <c r="AS949" s="1428"/>
      <c r="AT949" s="1429"/>
      <c r="AU949" s="227"/>
      <c r="AV949" s="1430"/>
      <c r="AW949" s="1431"/>
      <c r="AX949" s="1432"/>
      <c r="AY949" s="235"/>
      <c r="AZ949" s="236"/>
      <c r="BA949" s="230"/>
      <c r="BB949" s="231"/>
      <c r="BC949" s="659"/>
      <c r="BD949" s="230"/>
      <c r="BE949" s="231"/>
      <c r="BF949" s="573"/>
      <c r="BG949" s="651"/>
      <c r="BH949" s="573"/>
      <c r="BI949" s="651"/>
      <c r="BJ949" s="573"/>
      <c r="BK949" s="651"/>
      <c r="BL949" s="573"/>
      <c r="BM949" s="651"/>
      <c r="BN949" s="638"/>
      <c r="BO949" s="670"/>
      <c r="BP949" s="675"/>
      <c r="BQ949" s="675"/>
      <c r="BR949" s="675"/>
      <c r="BS949" s="675"/>
      <c r="BT949" s="675"/>
      <c r="BU949" s="676"/>
      <c r="BV949" s="1377">
        <f t="shared" si="51"/>
        <v>0</v>
      </c>
    </row>
    <row r="950" spans="3:74" s="1092" customFormat="1" ht="36" customHeight="1">
      <c r="C950" s="1091"/>
      <c r="D950" s="233"/>
      <c r="E950" s="216"/>
      <c r="F950" s="1331"/>
      <c r="G950" s="217"/>
      <c r="H950" s="218"/>
      <c r="I950" s="736"/>
      <c r="J950" s="737"/>
      <c r="K950" s="1297"/>
      <c r="L950" s="1273"/>
      <c r="M950" s="1276"/>
      <c r="N950" s="832"/>
      <c r="O950" s="871"/>
      <c r="P950" s="872"/>
      <c r="Q950" s="219"/>
      <c r="R950" s="220"/>
      <c r="S950" s="660"/>
      <c r="T950" s="226">
        <v>0</v>
      </c>
      <c r="U950" s="1305">
        <v>0</v>
      </c>
      <c r="V950" s="1375">
        <f t="shared" si="49"/>
        <v>0</v>
      </c>
      <c r="W950" s="220"/>
      <c r="X950" s="684"/>
      <c r="Y950" s="738"/>
      <c r="Z950" s="221"/>
      <c r="AA950" s="221"/>
      <c r="AB950" s="862"/>
      <c r="AC950" s="222"/>
      <c r="AD950" s="1288"/>
      <c r="AE950" s="1300"/>
      <c r="AF950" s="1290"/>
      <c r="AG950" s="1291"/>
      <c r="AH950" s="232"/>
      <c r="AI950" s="224"/>
      <c r="AJ950" s="368"/>
      <c r="AK950" s="225"/>
      <c r="AL950" s="226">
        <v>0</v>
      </c>
      <c r="AM950" s="1326">
        <v>0</v>
      </c>
      <c r="AN950" s="1376">
        <f t="shared" si="50"/>
        <v>0</v>
      </c>
      <c r="AO950" s="733"/>
      <c r="AP950" s="586"/>
      <c r="AQ950" s="1249"/>
      <c r="AR950" s="1427"/>
      <c r="AS950" s="1428"/>
      <c r="AT950" s="1429"/>
      <c r="AU950" s="227"/>
      <c r="AV950" s="1430"/>
      <c r="AW950" s="1431"/>
      <c r="AX950" s="1432"/>
      <c r="AY950" s="235"/>
      <c r="AZ950" s="236"/>
      <c r="BA950" s="230"/>
      <c r="BB950" s="231"/>
      <c r="BC950" s="659"/>
      <c r="BD950" s="230"/>
      <c r="BE950" s="231"/>
      <c r="BF950" s="573"/>
      <c r="BG950" s="651"/>
      <c r="BH950" s="573"/>
      <c r="BI950" s="651"/>
      <c r="BJ950" s="573"/>
      <c r="BK950" s="651"/>
      <c r="BL950" s="573"/>
      <c r="BM950" s="651"/>
      <c r="BN950" s="638"/>
      <c r="BO950" s="670"/>
      <c r="BP950" s="675"/>
      <c r="BQ950" s="675"/>
      <c r="BR950" s="675"/>
      <c r="BS950" s="675"/>
      <c r="BT950" s="675"/>
      <c r="BU950" s="676"/>
      <c r="BV950" s="1377">
        <f t="shared" si="51"/>
        <v>0</v>
      </c>
    </row>
    <row r="951" spans="3:74" s="1092" customFormat="1" ht="36" customHeight="1">
      <c r="C951" s="1091"/>
      <c r="D951" s="233"/>
      <c r="E951" s="216"/>
      <c r="F951" s="1331"/>
      <c r="G951" s="217"/>
      <c r="H951" s="218"/>
      <c r="I951" s="736"/>
      <c r="J951" s="737"/>
      <c r="K951" s="1297"/>
      <c r="L951" s="1273"/>
      <c r="M951" s="1276"/>
      <c r="N951" s="832"/>
      <c r="O951" s="871"/>
      <c r="P951" s="872"/>
      <c r="Q951" s="219"/>
      <c r="R951" s="220"/>
      <c r="S951" s="660"/>
      <c r="T951" s="226">
        <v>0</v>
      </c>
      <c r="U951" s="1305">
        <v>0</v>
      </c>
      <c r="V951" s="1375">
        <f t="shared" si="49"/>
        <v>0</v>
      </c>
      <c r="W951" s="220"/>
      <c r="X951" s="684"/>
      <c r="Y951" s="738"/>
      <c r="Z951" s="221"/>
      <c r="AA951" s="221"/>
      <c r="AB951" s="862"/>
      <c r="AC951" s="222"/>
      <c r="AD951" s="1288"/>
      <c r="AE951" s="1300"/>
      <c r="AF951" s="1290"/>
      <c r="AG951" s="1291"/>
      <c r="AH951" s="232"/>
      <c r="AI951" s="224"/>
      <c r="AJ951" s="368"/>
      <c r="AK951" s="225"/>
      <c r="AL951" s="226">
        <v>0</v>
      </c>
      <c r="AM951" s="1326">
        <v>0</v>
      </c>
      <c r="AN951" s="1376">
        <f t="shared" si="50"/>
        <v>0</v>
      </c>
      <c r="AO951" s="733"/>
      <c r="AP951" s="586"/>
      <c r="AQ951" s="1249"/>
      <c r="AR951" s="1427"/>
      <c r="AS951" s="1428"/>
      <c r="AT951" s="1429"/>
      <c r="AU951" s="227"/>
      <c r="AV951" s="1430"/>
      <c r="AW951" s="1431"/>
      <c r="AX951" s="1432"/>
      <c r="AY951" s="235"/>
      <c r="AZ951" s="236"/>
      <c r="BA951" s="230"/>
      <c r="BB951" s="231"/>
      <c r="BC951" s="659"/>
      <c r="BD951" s="230"/>
      <c r="BE951" s="231"/>
      <c r="BF951" s="573"/>
      <c r="BG951" s="651"/>
      <c r="BH951" s="573"/>
      <c r="BI951" s="651"/>
      <c r="BJ951" s="573"/>
      <c r="BK951" s="651"/>
      <c r="BL951" s="573"/>
      <c r="BM951" s="651"/>
      <c r="BN951" s="638"/>
      <c r="BO951" s="670"/>
      <c r="BP951" s="675"/>
      <c r="BQ951" s="675"/>
      <c r="BR951" s="675"/>
      <c r="BS951" s="675"/>
      <c r="BT951" s="675"/>
      <c r="BU951" s="676"/>
      <c r="BV951" s="1377">
        <f t="shared" si="51"/>
        <v>0</v>
      </c>
    </row>
    <row r="952" spans="3:74" s="1092" customFormat="1" ht="36" customHeight="1">
      <c r="C952" s="1091"/>
      <c r="D952" s="233"/>
      <c r="E952" s="216"/>
      <c r="F952" s="1331"/>
      <c r="G952" s="217"/>
      <c r="H952" s="218"/>
      <c r="I952" s="736"/>
      <c r="J952" s="737"/>
      <c r="K952" s="1297"/>
      <c r="L952" s="1273"/>
      <c r="M952" s="1276"/>
      <c r="N952" s="832"/>
      <c r="O952" s="871"/>
      <c r="P952" s="872"/>
      <c r="Q952" s="219"/>
      <c r="R952" s="220"/>
      <c r="S952" s="660"/>
      <c r="T952" s="226">
        <v>0</v>
      </c>
      <c r="U952" s="1305">
        <v>0</v>
      </c>
      <c r="V952" s="1375">
        <f t="shared" si="49"/>
        <v>0</v>
      </c>
      <c r="W952" s="220"/>
      <c r="X952" s="684"/>
      <c r="Y952" s="738"/>
      <c r="Z952" s="221"/>
      <c r="AA952" s="221"/>
      <c r="AB952" s="862"/>
      <c r="AC952" s="222"/>
      <c r="AD952" s="1288"/>
      <c r="AE952" s="1300"/>
      <c r="AF952" s="1290"/>
      <c r="AG952" s="1291"/>
      <c r="AH952" s="232"/>
      <c r="AI952" s="224"/>
      <c r="AJ952" s="368"/>
      <c r="AK952" s="225"/>
      <c r="AL952" s="226">
        <v>0</v>
      </c>
      <c r="AM952" s="1326">
        <v>0</v>
      </c>
      <c r="AN952" s="1376">
        <f t="shared" si="50"/>
        <v>0</v>
      </c>
      <c r="AO952" s="733"/>
      <c r="AP952" s="586"/>
      <c r="AQ952" s="1249"/>
      <c r="AR952" s="1427"/>
      <c r="AS952" s="1428"/>
      <c r="AT952" s="1429"/>
      <c r="AU952" s="227"/>
      <c r="AV952" s="1430"/>
      <c r="AW952" s="1431"/>
      <c r="AX952" s="1432"/>
      <c r="AY952" s="235"/>
      <c r="AZ952" s="236"/>
      <c r="BA952" s="230"/>
      <c r="BB952" s="231"/>
      <c r="BC952" s="659"/>
      <c r="BD952" s="230"/>
      <c r="BE952" s="231"/>
      <c r="BF952" s="573"/>
      <c r="BG952" s="651"/>
      <c r="BH952" s="573"/>
      <c r="BI952" s="651"/>
      <c r="BJ952" s="573"/>
      <c r="BK952" s="651"/>
      <c r="BL952" s="573"/>
      <c r="BM952" s="651"/>
      <c r="BN952" s="638"/>
      <c r="BO952" s="670"/>
      <c r="BP952" s="675"/>
      <c r="BQ952" s="675"/>
      <c r="BR952" s="675"/>
      <c r="BS952" s="675"/>
      <c r="BT952" s="675"/>
      <c r="BU952" s="676"/>
      <c r="BV952" s="1377">
        <f t="shared" si="51"/>
        <v>0</v>
      </c>
    </row>
    <row r="953" spans="3:74" s="1092" customFormat="1" ht="36" customHeight="1">
      <c r="C953" s="1091"/>
      <c r="D953" s="233"/>
      <c r="E953" s="216"/>
      <c r="F953" s="1331"/>
      <c r="G953" s="217"/>
      <c r="H953" s="218"/>
      <c r="I953" s="736"/>
      <c r="J953" s="737"/>
      <c r="K953" s="1297"/>
      <c r="L953" s="1273"/>
      <c r="M953" s="1276"/>
      <c r="N953" s="832"/>
      <c r="O953" s="871"/>
      <c r="P953" s="872"/>
      <c r="Q953" s="219"/>
      <c r="R953" s="220"/>
      <c r="S953" s="660"/>
      <c r="T953" s="226">
        <v>0</v>
      </c>
      <c r="U953" s="1305">
        <v>0</v>
      </c>
      <c r="V953" s="1375">
        <f t="shared" si="49"/>
        <v>0</v>
      </c>
      <c r="W953" s="220"/>
      <c r="X953" s="684"/>
      <c r="Y953" s="738"/>
      <c r="Z953" s="221"/>
      <c r="AA953" s="221"/>
      <c r="AB953" s="862"/>
      <c r="AC953" s="222"/>
      <c r="AD953" s="1288"/>
      <c r="AE953" s="1300"/>
      <c r="AF953" s="1290"/>
      <c r="AG953" s="1291"/>
      <c r="AH953" s="232"/>
      <c r="AI953" s="224"/>
      <c r="AJ953" s="368"/>
      <c r="AK953" s="225"/>
      <c r="AL953" s="226">
        <v>0</v>
      </c>
      <c r="AM953" s="1326">
        <v>0</v>
      </c>
      <c r="AN953" s="1376">
        <f t="shared" si="50"/>
        <v>0</v>
      </c>
      <c r="AO953" s="733"/>
      <c r="AP953" s="586"/>
      <c r="AQ953" s="1249"/>
      <c r="AR953" s="1427"/>
      <c r="AS953" s="1428"/>
      <c r="AT953" s="1429"/>
      <c r="AU953" s="227"/>
      <c r="AV953" s="1430"/>
      <c r="AW953" s="1431"/>
      <c r="AX953" s="1432"/>
      <c r="AY953" s="235"/>
      <c r="AZ953" s="236"/>
      <c r="BA953" s="230"/>
      <c r="BB953" s="231"/>
      <c r="BC953" s="659"/>
      <c r="BD953" s="230"/>
      <c r="BE953" s="231"/>
      <c r="BF953" s="573"/>
      <c r="BG953" s="651"/>
      <c r="BH953" s="573"/>
      <c r="BI953" s="651"/>
      <c r="BJ953" s="573"/>
      <c r="BK953" s="651"/>
      <c r="BL953" s="573"/>
      <c r="BM953" s="651"/>
      <c r="BN953" s="638"/>
      <c r="BO953" s="670"/>
      <c r="BP953" s="675"/>
      <c r="BQ953" s="675"/>
      <c r="BR953" s="675"/>
      <c r="BS953" s="675"/>
      <c r="BT953" s="675"/>
      <c r="BU953" s="676"/>
      <c r="BV953" s="1377">
        <f t="shared" si="51"/>
        <v>0</v>
      </c>
    </row>
    <row r="954" spans="3:74" s="1092" customFormat="1" ht="36" customHeight="1">
      <c r="C954" s="1091"/>
      <c r="D954" s="233"/>
      <c r="E954" s="216"/>
      <c r="F954" s="1331"/>
      <c r="G954" s="217"/>
      <c r="H954" s="218"/>
      <c r="I954" s="736"/>
      <c r="J954" s="737"/>
      <c r="K954" s="1297"/>
      <c r="L954" s="1273"/>
      <c r="M954" s="1276"/>
      <c r="N954" s="832"/>
      <c r="O954" s="871"/>
      <c r="P954" s="872"/>
      <c r="Q954" s="219"/>
      <c r="R954" s="220"/>
      <c r="S954" s="660"/>
      <c r="T954" s="226">
        <v>0</v>
      </c>
      <c r="U954" s="1305">
        <v>0</v>
      </c>
      <c r="V954" s="1375">
        <f t="shared" si="49"/>
        <v>0</v>
      </c>
      <c r="W954" s="220"/>
      <c r="X954" s="684"/>
      <c r="Y954" s="738"/>
      <c r="Z954" s="221"/>
      <c r="AA954" s="221"/>
      <c r="AB954" s="862"/>
      <c r="AC954" s="222"/>
      <c r="AD954" s="1288"/>
      <c r="AE954" s="1300"/>
      <c r="AF954" s="1290"/>
      <c r="AG954" s="1291"/>
      <c r="AH954" s="232"/>
      <c r="AI954" s="224"/>
      <c r="AJ954" s="368"/>
      <c r="AK954" s="225"/>
      <c r="AL954" s="226">
        <v>0</v>
      </c>
      <c r="AM954" s="1326">
        <v>0</v>
      </c>
      <c r="AN954" s="1376">
        <f t="shared" si="50"/>
        <v>0</v>
      </c>
      <c r="AO954" s="733"/>
      <c r="AP954" s="586"/>
      <c r="AQ954" s="1249"/>
      <c r="AR954" s="1427"/>
      <c r="AS954" s="1428"/>
      <c r="AT954" s="1429"/>
      <c r="AU954" s="227"/>
      <c r="AV954" s="1430"/>
      <c r="AW954" s="1431"/>
      <c r="AX954" s="1432"/>
      <c r="AY954" s="235"/>
      <c r="AZ954" s="236"/>
      <c r="BA954" s="230"/>
      <c r="BB954" s="231"/>
      <c r="BC954" s="659"/>
      <c r="BD954" s="230"/>
      <c r="BE954" s="231"/>
      <c r="BF954" s="573"/>
      <c r="BG954" s="651"/>
      <c r="BH954" s="573"/>
      <c r="BI954" s="651"/>
      <c r="BJ954" s="573"/>
      <c r="BK954" s="651"/>
      <c r="BL954" s="573"/>
      <c r="BM954" s="651"/>
      <c r="BN954" s="638"/>
      <c r="BO954" s="670"/>
      <c r="BP954" s="675"/>
      <c r="BQ954" s="675"/>
      <c r="BR954" s="675"/>
      <c r="BS954" s="675"/>
      <c r="BT954" s="675"/>
      <c r="BU954" s="676"/>
      <c r="BV954" s="1377">
        <f t="shared" si="51"/>
        <v>0</v>
      </c>
    </row>
    <row r="955" spans="3:74" s="1092" customFormat="1" ht="36" customHeight="1">
      <c r="C955" s="1091"/>
      <c r="D955" s="233"/>
      <c r="E955" s="216"/>
      <c r="F955" s="1331"/>
      <c r="G955" s="217"/>
      <c r="H955" s="218"/>
      <c r="I955" s="736"/>
      <c r="J955" s="737"/>
      <c r="K955" s="1297"/>
      <c r="L955" s="1273"/>
      <c r="M955" s="1276"/>
      <c r="N955" s="832"/>
      <c r="O955" s="871"/>
      <c r="P955" s="872"/>
      <c r="Q955" s="219"/>
      <c r="R955" s="220"/>
      <c r="S955" s="660"/>
      <c r="T955" s="226">
        <v>0</v>
      </c>
      <c r="U955" s="1305">
        <v>0</v>
      </c>
      <c r="V955" s="1375">
        <f t="shared" si="49"/>
        <v>0</v>
      </c>
      <c r="W955" s="220"/>
      <c r="X955" s="684"/>
      <c r="Y955" s="738"/>
      <c r="Z955" s="221"/>
      <c r="AA955" s="221"/>
      <c r="AB955" s="862"/>
      <c r="AC955" s="222"/>
      <c r="AD955" s="1288"/>
      <c r="AE955" s="1300"/>
      <c r="AF955" s="1290"/>
      <c r="AG955" s="1291"/>
      <c r="AH955" s="232"/>
      <c r="AI955" s="224"/>
      <c r="AJ955" s="368"/>
      <c r="AK955" s="225"/>
      <c r="AL955" s="226">
        <v>0</v>
      </c>
      <c r="AM955" s="1326">
        <v>0</v>
      </c>
      <c r="AN955" s="1376">
        <f t="shared" si="50"/>
        <v>0</v>
      </c>
      <c r="AO955" s="733"/>
      <c r="AP955" s="586"/>
      <c r="AQ955" s="1249"/>
      <c r="AR955" s="1427"/>
      <c r="AS955" s="1428"/>
      <c r="AT955" s="1429"/>
      <c r="AU955" s="227"/>
      <c r="AV955" s="1430"/>
      <c r="AW955" s="1431"/>
      <c r="AX955" s="1432"/>
      <c r="AY955" s="235"/>
      <c r="AZ955" s="236"/>
      <c r="BA955" s="230"/>
      <c r="BB955" s="231"/>
      <c r="BC955" s="659"/>
      <c r="BD955" s="230"/>
      <c r="BE955" s="231"/>
      <c r="BF955" s="573"/>
      <c r="BG955" s="651"/>
      <c r="BH955" s="573"/>
      <c r="BI955" s="651"/>
      <c r="BJ955" s="573"/>
      <c r="BK955" s="651"/>
      <c r="BL955" s="573"/>
      <c r="BM955" s="651"/>
      <c r="BN955" s="638"/>
      <c r="BO955" s="670"/>
      <c r="BP955" s="675"/>
      <c r="BQ955" s="675"/>
      <c r="BR955" s="675"/>
      <c r="BS955" s="675"/>
      <c r="BT955" s="675"/>
      <c r="BU955" s="676"/>
      <c r="BV955" s="1377">
        <f t="shared" si="51"/>
        <v>0</v>
      </c>
    </row>
    <row r="956" spans="3:74" s="1092" customFormat="1" ht="36" customHeight="1">
      <c r="C956" s="1091"/>
      <c r="D956" s="233"/>
      <c r="E956" s="216"/>
      <c r="F956" s="1331"/>
      <c r="G956" s="217"/>
      <c r="H956" s="218"/>
      <c r="I956" s="736"/>
      <c r="J956" s="737"/>
      <c r="K956" s="1297"/>
      <c r="L956" s="1273"/>
      <c r="M956" s="1276"/>
      <c r="N956" s="832"/>
      <c r="O956" s="871"/>
      <c r="P956" s="872"/>
      <c r="Q956" s="219"/>
      <c r="R956" s="220"/>
      <c r="S956" s="660"/>
      <c r="T956" s="226">
        <v>0</v>
      </c>
      <c r="U956" s="1305">
        <v>0</v>
      </c>
      <c r="V956" s="1375">
        <f t="shared" si="49"/>
        <v>0</v>
      </c>
      <c r="W956" s="220"/>
      <c r="X956" s="684"/>
      <c r="Y956" s="738"/>
      <c r="Z956" s="221"/>
      <c r="AA956" s="221"/>
      <c r="AB956" s="862"/>
      <c r="AC956" s="222"/>
      <c r="AD956" s="1288"/>
      <c r="AE956" s="1300"/>
      <c r="AF956" s="1290"/>
      <c r="AG956" s="1291"/>
      <c r="AH956" s="232"/>
      <c r="AI956" s="224"/>
      <c r="AJ956" s="368"/>
      <c r="AK956" s="225"/>
      <c r="AL956" s="226">
        <v>0</v>
      </c>
      <c r="AM956" s="1326">
        <v>0</v>
      </c>
      <c r="AN956" s="1376">
        <f t="shared" si="50"/>
        <v>0</v>
      </c>
      <c r="AO956" s="733"/>
      <c r="AP956" s="586"/>
      <c r="AQ956" s="1249"/>
      <c r="AR956" s="1427"/>
      <c r="AS956" s="1428"/>
      <c r="AT956" s="1429"/>
      <c r="AU956" s="227"/>
      <c r="AV956" s="1430"/>
      <c r="AW956" s="1431"/>
      <c r="AX956" s="1432"/>
      <c r="AY956" s="235"/>
      <c r="AZ956" s="236"/>
      <c r="BA956" s="230"/>
      <c r="BB956" s="231"/>
      <c r="BC956" s="659"/>
      <c r="BD956" s="230"/>
      <c r="BE956" s="231"/>
      <c r="BF956" s="573"/>
      <c r="BG956" s="651"/>
      <c r="BH956" s="573"/>
      <c r="BI956" s="651"/>
      <c r="BJ956" s="573"/>
      <c r="BK956" s="651"/>
      <c r="BL956" s="573"/>
      <c r="BM956" s="651"/>
      <c r="BN956" s="638"/>
      <c r="BO956" s="670"/>
      <c r="BP956" s="675"/>
      <c r="BQ956" s="675"/>
      <c r="BR956" s="675"/>
      <c r="BS956" s="675"/>
      <c r="BT956" s="675"/>
      <c r="BU956" s="676"/>
      <c r="BV956" s="1377">
        <f t="shared" si="51"/>
        <v>0</v>
      </c>
    </row>
    <row r="957" spans="3:74" s="1092" customFormat="1" ht="36" customHeight="1">
      <c r="C957" s="1091"/>
      <c r="D957" s="233"/>
      <c r="E957" s="216"/>
      <c r="F957" s="1331"/>
      <c r="G957" s="217"/>
      <c r="H957" s="218"/>
      <c r="I957" s="736"/>
      <c r="J957" s="737"/>
      <c r="K957" s="1297"/>
      <c r="L957" s="1273"/>
      <c r="M957" s="1276"/>
      <c r="N957" s="832"/>
      <c r="O957" s="871"/>
      <c r="P957" s="872"/>
      <c r="Q957" s="219"/>
      <c r="R957" s="220"/>
      <c r="S957" s="660"/>
      <c r="T957" s="226">
        <v>0</v>
      </c>
      <c r="U957" s="1305">
        <v>0</v>
      </c>
      <c r="V957" s="1375">
        <f t="shared" si="49"/>
        <v>0</v>
      </c>
      <c r="W957" s="220"/>
      <c r="X957" s="684"/>
      <c r="Y957" s="738"/>
      <c r="Z957" s="221"/>
      <c r="AA957" s="221"/>
      <c r="AB957" s="862"/>
      <c r="AC957" s="222"/>
      <c r="AD957" s="1288"/>
      <c r="AE957" s="1300"/>
      <c r="AF957" s="1290"/>
      <c r="AG957" s="1291"/>
      <c r="AH957" s="232"/>
      <c r="AI957" s="224"/>
      <c r="AJ957" s="368"/>
      <c r="AK957" s="225"/>
      <c r="AL957" s="226">
        <v>0</v>
      </c>
      <c r="AM957" s="1326">
        <v>0</v>
      </c>
      <c r="AN957" s="1376">
        <f t="shared" si="50"/>
        <v>0</v>
      </c>
      <c r="AO957" s="733"/>
      <c r="AP957" s="586"/>
      <c r="AQ957" s="1249"/>
      <c r="AR957" s="1427"/>
      <c r="AS957" s="1428"/>
      <c r="AT957" s="1429"/>
      <c r="AU957" s="227"/>
      <c r="AV957" s="1430"/>
      <c r="AW957" s="1431"/>
      <c r="AX957" s="1432"/>
      <c r="AY957" s="235"/>
      <c r="AZ957" s="236"/>
      <c r="BA957" s="230"/>
      <c r="BB957" s="231"/>
      <c r="BC957" s="659"/>
      <c r="BD957" s="230"/>
      <c r="BE957" s="231"/>
      <c r="BF957" s="573"/>
      <c r="BG957" s="651"/>
      <c r="BH957" s="573"/>
      <c r="BI957" s="651"/>
      <c r="BJ957" s="573"/>
      <c r="BK957" s="651"/>
      <c r="BL957" s="573"/>
      <c r="BM957" s="651"/>
      <c r="BN957" s="638"/>
      <c r="BO957" s="670"/>
      <c r="BP957" s="675"/>
      <c r="BQ957" s="675"/>
      <c r="BR957" s="675"/>
      <c r="BS957" s="675"/>
      <c r="BT957" s="675"/>
      <c r="BU957" s="676"/>
      <c r="BV957" s="1377">
        <f t="shared" si="51"/>
        <v>0</v>
      </c>
    </row>
    <row r="958" spans="3:74" s="1092" customFormat="1" ht="36" customHeight="1">
      <c r="C958" s="1091"/>
      <c r="D958" s="233"/>
      <c r="E958" s="216"/>
      <c r="F958" s="1331"/>
      <c r="G958" s="217"/>
      <c r="H958" s="218"/>
      <c r="I958" s="736"/>
      <c r="J958" s="737"/>
      <c r="K958" s="1297"/>
      <c r="L958" s="1273"/>
      <c r="M958" s="1276"/>
      <c r="N958" s="832"/>
      <c r="O958" s="871"/>
      <c r="P958" s="872"/>
      <c r="Q958" s="219"/>
      <c r="R958" s="220"/>
      <c r="S958" s="660"/>
      <c r="T958" s="226">
        <v>0</v>
      </c>
      <c r="U958" s="1305">
        <v>0</v>
      </c>
      <c r="V958" s="1375">
        <f t="shared" si="49"/>
        <v>0</v>
      </c>
      <c r="W958" s="220"/>
      <c r="X958" s="684"/>
      <c r="Y958" s="738"/>
      <c r="Z958" s="221"/>
      <c r="AA958" s="221"/>
      <c r="AB958" s="862"/>
      <c r="AC958" s="222"/>
      <c r="AD958" s="1288"/>
      <c r="AE958" s="1300"/>
      <c r="AF958" s="1290"/>
      <c r="AG958" s="1291"/>
      <c r="AH958" s="232"/>
      <c r="AI958" s="224"/>
      <c r="AJ958" s="368"/>
      <c r="AK958" s="225"/>
      <c r="AL958" s="226">
        <v>0</v>
      </c>
      <c r="AM958" s="1326">
        <v>0</v>
      </c>
      <c r="AN958" s="1376">
        <f t="shared" si="50"/>
        <v>0</v>
      </c>
      <c r="AO958" s="733"/>
      <c r="AP958" s="586"/>
      <c r="AQ958" s="1249"/>
      <c r="AR958" s="1427"/>
      <c r="AS958" s="1428"/>
      <c r="AT958" s="1429"/>
      <c r="AU958" s="227"/>
      <c r="AV958" s="1430"/>
      <c r="AW958" s="1431"/>
      <c r="AX958" s="1432"/>
      <c r="AY958" s="235"/>
      <c r="AZ958" s="236"/>
      <c r="BA958" s="230"/>
      <c r="BB958" s="231"/>
      <c r="BC958" s="659"/>
      <c r="BD958" s="230"/>
      <c r="BE958" s="231"/>
      <c r="BF958" s="573"/>
      <c r="BG958" s="651"/>
      <c r="BH958" s="573"/>
      <c r="BI958" s="651"/>
      <c r="BJ958" s="573"/>
      <c r="BK958" s="651"/>
      <c r="BL958" s="573"/>
      <c r="BM958" s="651"/>
      <c r="BN958" s="638"/>
      <c r="BO958" s="670"/>
      <c r="BP958" s="675"/>
      <c r="BQ958" s="675"/>
      <c r="BR958" s="675"/>
      <c r="BS958" s="675"/>
      <c r="BT958" s="675"/>
      <c r="BU958" s="676"/>
      <c r="BV958" s="1377">
        <f t="shared" si="51"/>
        <v>0</v>
      </c>
    </row>
    <row r="959" spans="3:74" s="1092" customFormat="1" ht="36" customHeight="1">
      <c r="C959" s="1091"/>
      <c r="D959" s="233"/>
      <c r="E959" s="216"/>
      <c r="F959" s="1331"/>
      <c r="G959" s="217"/>
      <c r="H959" s="218"/>
      <c r="I959" s="736"/>
      <c r="J959" s="737"/>
      <c r="K959" s="1297"/>
      <c r="L959" s="1273"/>
      <c r="M959" s="1276"/>
      <c r="N959" s="832"/>
      <c r="O959" s="871"/>
      <c r="P959" s="872"/>
      <c r="Q959" s="219"/>
      <c r="R959" s="220"/>
      <c r="S959" s="660"/>
      <c r="T959" s="226">
        <v>0</v>
      </c>
      <c r="U959" s="1305">
        <v>0</v>
      </c>
      <c r="V959" s="1375">
        <f t="shared" ref="V959:V997" si="52">SUM(T959:U959)</f>
        <v>0</v>
      </c>
      <c r="W959" s="220"/>
      <c r="X959" s="684"/>
      <c r="Y959" s="738"/>
      <c r="Z959" s="221"/>
      <c r="AA959" s="221"/>
      <c r="AB959" s="862"/>
      <c r="AC959" s="222"/>
      <c r="AD959" s="1288"/>
      <c r="AE959" s="1300"/>
      <c r="AF959" s="1290"/>
      <c r="AG959" s="1291"/>
      <c r="AH959" s="232"/>
      <c r="AI959" s="224"/>
      <c r="AJ959" s="368"/>
      <c r="AK959" s="225"/>
      <c r="AL959" s="226">
        <v>0</v>
      </c>
      <c r="AM959" s="1326">
        <v>0</v>
      </c>
      <c r="AN959" s="1376">
        <f t="shared" ref="AN959:AN997" si="53">SUM(AL959:AM959)</f>
        <v>0</v>
      </c>
      <c r="AO959" s="733"/>
      <c r="AP959" s="586"/>
      <c r="AQ959" s="1249"/>
      <c r="AR959" s="1427"/>
      <c r="AS959" s="1428"/>
      <c r="AT959" s="1429"/>
      <c r="AU959" s="227"/>
      <c r="AV959" s="1430"/>
      <c r="AW959" s="1431"/>
      <c r="AX959" s="1432"/>
      <c r="AY959" s="235"/>
      <c r="AZ959" s="236"/>
      <c r="BA959" s="230"/>
      <c r="BB959" s="231"/>
      <c r="BC959" s="659"/>
      <c r="BD959" s="230"/>
      <c r="BE959" s="231"/>
      <c r="BF959" s="573"/>
      <c r="BG959" s="651"/>
      <c r="BH959" s="573"/>
      <c r="BI959" s="651"/>
      <c r="BJ959" s="573"/>
      <c r="BK959" s="651"/>
      <c r="BL959" s="573"/>
      <c r="BM959" s="651"/>
      <c r="BN959" s="638"/>
      <c r="BO959" s="670"/>
      <c r="BP959" s="675"/>
      <c r="BQ959" s="675"/>
      <c r="BR959" s="675"/>
      <c r="BS959" s="675"/>
      <c r="BT959" s="675"/>
      <c r="BU959" s="676"/>
      <c r="BV959" s="1377">
        <f t="shared" ref="BV959:BV997" si="54">LEN(BU959)</f>
        <v>0</v>
      </c>
    </row>
    <row r="960" spans="3:74" s="1092" customFormat="1" ht="36" customHeight="1">
      <c r="C960" s="1091"/>
      <c r="D960" s="233"/>
      <c r="E960" s="216"/>
      <c r="F960" s="1331"/>
      <c r="G960" s="217"/>
      <c r="H960" s="218"/>
      <c r="I960" s="736"/>
      <c r="J960" s="737"/>
      <c r="K960" s="1297"/>
      <c r="L960" s="1273"/>
      <c r="M960" s="1276"/>
      <c r="N960" s="832"/>
      <c r="O960" s="871"/>
      <c r="P960" s="872"/>
      <c r="Q960" s="219"/>
      <c r="R960" s="220"/>
      <c r="S960" s="660"/>
      <c r="T960" s="226">
        <v>0</v>
      </c>
      <c r="U960" s="1305">
        <v>0</v>
      </c>
      <c r="V960" s="1375">
        <f t="shared" si="52"/>
        <v>0</v>
      </c>
      <c r="W960" s="220"/>
      <c r="X960" s="684"/>
      <c r="Y960" s="738"/>
      <c r="Z960" s="221"/>
      <c r="AA960" s="221"/>
      <c r="AB960" s="862"/>
      <c r="AC960" s="222"/>
      <c r="AD960" s="1288"/>
      <c r="AE960" s="1300"/>
      <c r="AF960" s="1290"/>
      <c r="AG960" s="1291"/>
      <c r="AH960" s="232"/>
      <c r="AI960" s="224"/>
      <c r="AJ960" s="368"/>
      <c r="AK960" s="225"/>
      <c r="AL960" s="226">
        <v>0</v>
      </c>
      <c r="AM960" s="1326">
        <v>0</v>
      </c>
      <c r="AN960" s="1376">
        <f t="shared" si="53"/>
        <v>0</v>
      </c>
      <c r="AO960" s="733"/>
      <c r="AP960" s="586"/>
      <c r="AQ960" s="1249"/>
      <c r="AR960" s="1427"/>
      <c r="AS960" s="1428"/>
      <c r="AT960" s="1429"/>
      <c r="AU960" s="227"/>
      <c r="AV960" s="1430"/>
      <c r="AW960" s="1431"/>
      <c r="AX960" s="1432"/>
      <c r="AY960" s="235"/>
      <c r="AZ960" s="236"/>
      <c r="BA960" s="230"/>
      <c r="BB960" s="231"/>
      <c r="BC960" s="659"/>
      <c r="BD960" s="230"/>
      <c r="BE960" s="231"/>
      <c r="BF960" s="573"/>
      <c r="BG960" s="651"/>
      <c r="BH960" s="573"/>
      <c r="BI960" s="651"/>
      <c r="BJ960" s="573"/>
      <c r="BK960" s="651"/>
      <c r="BL960" s="573"/>
      <c r="BM960" s="651"/>
      <c r="BN960" s="638"/>
      <c r="BO960" s="670"/>
      <c r="BP960" s="675"/>
      <c r="BQ960" s="675"/>
      <c r="BR960" s="675"/>
      <c r="BS960" s="675"/>
      <c r="BT960" s="675"/>
      <c r="BU960" s="676"/>
      <c r="BV960" s="1377">
        <f t="shared" si="54"/>
        <v>0</v>
      </c>
    </row>
    <row r="961" spans="3:74" s="1092" customFormat="1" ht="36" customHeight="1">
      <c r="C961" s="1091"/>
      <c r="D961" s="233"/>
      <c r="E961" s="216"/>
      <c r="F961" s="1331"/>
      <c r="G961" s="217"/>
      <c r="H961" s="218"/>
      <c r="I961" s="736"/>
      <c r="J961" s="737"/>
      <c r="K961" s="1297"/>
      <c r="L961" s="1273"/>
      <c r="M961" s="1276"/>
      <c r="N961" s="832"/>
      <c r="O961" s="871"/>
      <c r="P961" s="872"/>
      <c r="Q961" s="219"/>
      <c r="R961" s="220"/>
      <c r="S961" s="660"/>
      <c r="T961" s="226">
        <v>0</v>
      </c>
      <c r="U961" s="1305">
        <v>0</v>
      </c>
      <c r="V961" s="1375">
        <f t="shared" si="52"/>
        <v>0</v>
      </c>
      <c r="W961" s="220"/>
      <c r="X961" s="684"/>
      <c r="Y961" s="738"/>
      <c r="Z961" s="221"/>
      <c r="AA961" s="221"/>
      <c r="AB961" s="862"/>
      <c r="AC961" s="222"/>
      <c r="AD961" s="1288"/>
      <c r="AE961" s="1300"/>
      <c r="AF961" s="1290"/>
      <c r="AG961" s="1291"/>
      <c r="AH961" s="232"/>
      <c r="AI961" s="224"/>
      <c r="AJ961" s="368"/>
      <c r="AK961" s="225"/>
      <c r="AL961" s="226">
        <v>0</v>
      </c>
      <c r="AM961" s="1326">
        <v>0</v>
      </c>
      <c r="AN961" s="1376">
        <f t="shared" si="53"/>
        <v>0</v>
      </c>
      <c r="AO961" s="733"/>
      <c r="AP961" s="586"/>
      <c r="AQ961" s="1249"/>
      <c r="AR961" s="1427"/>
      <c r="AS961" s="1428"/>
      <c r="AT961" s="1429"/>
      <c r="AU961" s="227"/>
      <c r="AV961" s="1430"/>
      <c r="AW961" s="1431"/>
      <c r="AX961" s="1432"/>
      <c r="AY961" s="235"/>
      <c r="AZ961" s="236"/>
      <c r="BA961" s="230"/>
      <c r="BB961" s="231"/>
      <c r="BC961" s="659"/>
      <c r="BD961" s="230"/>
      <c r="BE961" s="231"/>
      <c r="BF961" s="573"/>
      <c r="BG961" s="651"/>
      <c r="BH961" s="573"/>
      <c r="BI961" s="651"/>
      <c r="BJ961" s="573"/>
      <c r="BK961" s="651"/>
      <c r="BL961" s="573"/>
      <c r="BM961" s="651"/>
      <c r="BN961" s="638"/>
      <c r="BO961" s="670"/>
      <c r="BP961" s="675"/>
      <c r="BQ961" s="675"/>
      <c r="BR961" s="675"/>
      <c r="BS961" s="675"/>
      <c r="BT961" s="675"/>
      <c r="BU961" s="676"/>
      <c r="BV961" s="1377">
        <f t="shared" si="54"/>
        <v>0</v>
      </c>
    </row>
    <row r="962" spans="3:74" s="1092" customFormat="1" ht="36" customHeight="1">
      <c r="C962" s="1091"/>
      <c r="D962" s="233"/>
      <c r="E962" s="216"/>
      <c r="F962" s="1331"/>
      <c r="G962" s="217"/>
      <c r="H962" s="218"/>
      <c r="I962" s="736"/>
      <c r="J962" s="737"/>
      <c r="K962" s="1297"/>
      <c r="L962" s="1273"/>
      <c r="M962" s="1276"/>
      <c r="N962" s="832"/>
      <c r="O962" s="871"/>
      <c r="P962" s="872"/>
      <c r="Q962" s="219"/>
      <c r="R962" s="220"/>
      <c r="S962" s="660"/>
      <c r="T962" s="226">
        <v>0</v>
      </c>
      <c r="U962" s="1305">
        <v>0</v>
      </c>
      <c r="V962" s="1375">
        <f t="shared" si="52"/>
        <v>0</v>
      </c>
      <c r="W962" s="220"/>
      <c r="X962" s="684"/>
      <c r="Y962" s="738"/>
      <c r="Z962" s="221"/>
      <c r="AA962" s="221"/>
      <c r="AB962" s="862"/>
      <c r="AC962" s="222"/>
      <c r="AD962" s="1288"/>
      <c r="AE962" s="1300"/>
      <c r="AF962" s="1290"/>
      <c r="AG962" s="1291"/>
      <c r="AH962" s="232"/>
      <c r="AI962" s="224"/>
      <c r="AJ962" s="368"/>
      <c r="AK962" s="225"/>
      <c r="AL962" s="226">
        <v>0</v>
      </c>
      <c r="AM962" s="1326">
        <v>0</v>
      </c>
      <c r="AN962" s="1376">
        <f t="shared" si="53"/>
        <v>0</v>
      </c>
      <c r="AO962" s="733"/>
      <c r="AP962" s="586"/>
      <c r="AQ962" s="1249"/>
      <c r="AR962" s="1427"/>
      <c r="AS962" s="1428"/>
      <c r="AT962" s="1429"/>
      <c r="AU962" s="227"/>
      <c r="AV962" s="1430"/>
      <c r="AW962" s="1431"/>
      <c r="AX962" s="1432"/>
      <c r="AY962" s="235"/>
      <c r="AZ962" s="236"/>
      <c r="BA962" s="230"/>
      <c r="BB962" s="231"/>
      <c r="BC962" s="659"/>
      <c r="BD962" s="230"/>
      <c r="BE962" s="231"/>
      <c r="BF962" s="573"/>
      <c r="BG962" s="651"/>
      <c r="BH962" s="573"/>
      <c r="BI962" s="651"/>
      <c r="BJ962" s="573"/>
      <c r="BK962" s="651"/>
      <c r="BL962" s="573"/>
      <c r="BM962" s="651"/>
      <c r="BN962" s="638"/>
      <c r="BO962" s="670"/>
      <c r="BP962" s="675"/>
      <c r="BQ962" s="675"/>
      <c r="BR962" s="675"/>
      <c r="BS962" s="675"/>
      <c r="BT962" s="675"/>
      <c r="BU962" s="676"/>
      <c r="BV962" s="1377">
        <f t="shared" si="54"/>
        <v>0</v>
      </c>
    </row>
    <row r="963" spans="3:74" s="1092" customFormat="1" ht="36" customHeight="1">
      <c r="C963" s="1091"/>
      <c r="D963" s="233"/>
      <c r="E963" s="216"/>
      <c r="F963" s="1331"/>
      <c r="G963" s="217"/>
      <c r="H963" s="218"/>
      <c r="I963" s="736"/>
      <c r="J963" s="737"/>
      <c r="K963" s="1297"/>
      <c r="L963" s="1273"/>
      <c r="M963" s="1276"/>
      <c r="N963" s="832"/>
      <c r="O963" s="871"/>
      <c r="P963" s="872"/>
      <c r="Q963" s="219"/>
      <c r="R963" s="220"/>
      <c r="S963" s="660"/>
      <c r="T963" s="226">
        <v>0</v>
      </c>
      <c r="U963" s="1305">
        <v>0</v>
      </c>
      <c r="V963" s="1375">
        <f t="shared" si="52"/>
        <v>0</v>
      </c>
      <c r="W963" s="220"/>
      <c r="X963" s="684"/>
      <c r="Y963" s="738"/>
      <c r="Z963" s="221"/>
      <c r="AA963" s="221"/>
      <c r="AB963" s="862"/>
      <c r="AC963" s="222"/>
      <c r="AD963" s="1288"/>
      <c r="AE963" s="1300"/>
      <c r="AF963" s="1290"/>
      <c r="AG963" s="1291"/>
      <c r="AH963" s="232"/>
      <c r="AI963" s="224"/>
      <c r="AJ963" s="368"/>
      <c r="AK963" s="225"/>
      <c r="AL963" s="226">
        <v>0</v>
      </c>
      <c r="AM963" s="1326">
        <v>0</v>
      </c>
      <c r="AN963" s="1376">
        <f t="shared" si="53"/>
        <v>0</v>
      </c>
      <c r="AO963" s="733"/>
      <c r="AP963" s="586"/>
      <c r="AQ963" s="1249"/>
      <c r="AR963" s="1427"/>
      <c r="AS963" s="1428"/>
      <c r="AT963" s="1429"/>
      <c r="AU963" s="227"/>
      <c r="AV963" s="1430"/>
      <c r="AW963" s="1431"/>
      <c r="AX963" s="1432"/>
      <c r="AY963" s="235"/>
      <c r="AZ963" s="236"/>
      <c r="BA963" s="230"/>
      <c r="BB963" s="231"/>
      <c r="BC963" s="659"/>
      <c r="BD963" s="230"/>
      <c r="BE963" s="231"/>
      <c r="BF963" s="573"/>
      <c r="BG963" s="651"/>
      <c r="BH963" s="573"/>
      <c r="BI963" s="651"/>
      <c r="BJ963" s="573"/>
      <c r="BK963" s="651"/>
      <c r="BL963" s="573"/>
      <c r="BM963" s="651"/>
      <c r="BN963" s="638"/>
      <c r="BO963" s="670"/>
      <c r="BP963" s="675"/>
      <c r="BQ963" s="675"/>
      <c r="BR963" s="675"/>
      <c r="BS963" s="675"/>
      <c r="BT963" s="675"/>
      <c r="BU963" s="676"/>
      <c r="BV963" s="1377">
        <f t="shared" si="54"/>
        <v>0</v>
      </c>
    </row>
    <row r="964" spans="3:74" s="1092" customFormat="1" ht="36" customHeight="1">
      <c r="C964" s="1091"/>
      <c r="D964" s="233"/>
      <c r="E964" s="216"/>
      <c r="F964" s="1331"/>
      <c r="G964" s="217"/>
      <c r="H964" s="218"/>
      <c r="I964" s="736"/>
      <c r="J964" s="737"/>
      <c r="K964" s="1297"/>
      <c r="L964" s="1273"/>
      <c r="M964" s="1276"/>
      <c r="N964" s="832"/>
      <c r="O964" s="871"/>
      <c r="P964" s="872"/>
      <c r="Q964" s="219"/>
      <c r="R964" s="220"/>
      <c r="S964" s="660"/>
      <c r="T964" s="226">
        <v>0</v>
      </c>
      <c r="U964" s="1305">
        <v>0</v>
      </c>
      <c r="V964" s="1375">
        <f t="shared" si="52"/>
        <v>0</v>
      </c>
      <c r="W964" s="220"/>
      <c r="X964" s="684"/>
      <c r="Y964" s="738"/>
      <c r="Z964" s="221"/>
      <c r="AA964" s="221"/>
      <c r="AB964" s="862"/>
      <c r="AC964" s="222"/>
      <c r="AD964" s="1288"/>
      <c r="AE964" s="1300"/>
      <c r="AF964" s="1290"/>
      <c r="AG964" s="1291"/>
      <c r="AH964" s="232"/>
      <c r="AI964" s="224"/>
      <c r="AJ964" s="368"/>
      <c r="AK964" s="225"/>
      <c r="AL964" s="226">
        <v>0</v>
      </c>
      <c r="AM964" s="1326">
        <v>0</v>
      </c>
      <c r="AN964" s="1376">
        <f t="shared" si="53"/>
        <v>0</v>
      </c>
      <c r="AO964" s="733"/>
      <c r="AP964" s="586"/>
      <c r="AQ964" s="1249"/>
      <c r="AR964" s="1427"/>
      <c r="AS964" s="1428"/>
      <c r="AT964" s="1429"/>
      <c r="AU964" s="227"/>
      <c r="AV964" s="1430"/>
      <c r="AW964" s="1431"/>
      <c r="AX964" s="1432"/>
      <c r="AY964" s="235"/>
      <c r="AZ964" s="236"/>
      <c r="BA964" s="230"/>
      <c r="BB964" s="231"/>
      <c r="BC964" s="659"/>
      <c r="BD964" s="230"/>
      <c r="BE964" s="231"/>
      <c r="BF964" s="573"/>
      <c r="BG964" s="651"/>
      <c r="BH964" s="573"/>
      <c r="BI964" s="651"/>
      <c r="BJ964" s="573"/>
      <c r="BK964" s="651"/>
      <c r="BL964" s="573"/>
      <c r="BM964" s="651"/>
      <c r="BN964" s="638"/>
      <c r="BO964" s="670"/>
      <c r="BP964" s="675"/>
      <c r="BQ964" s="675"/>
      <c r="BR964" s="675"/>
      <c r="BS964" s="675"/>
      <c r="BT964" s="675"/>
      <c r="BU964" s="676"/>
      <c r="BV964" s="1377">
        <f t="shared" si="54"/>
        <v>0</v>
      </c>
    </row>
    <row r="965" spans="3:74" s="1092" customFormat="1" ht="36" customHeight="1">
      <c r="C965" s="1091"/>
      <c r="D965" s="233"/>
      <c r="E965" s="216"/>
      <c r="F965" s="1331"/>
      <c r="G965" s="217"/>
      <c r="H965" s="218"/>
      <c r="I965" s="736"/>
      <c r="J965" s="737"/>
      <c r="K965" s="1297"/>
      <c r="L965" s="1273"/>
      <c r="M965" s="1276"/>
      <c r="N965" s="832"/>
      <c r="O965" s="871"/>
      <c r="P965" s="872"/>
      <c r="Q965" s="219"/>
      <c r="R965" s="220"/>
      <c r="S965" s="660"/>
      <c r="T965" s="226">
        <v>0</v>
      </c>
      <c r="U965" s="1305">
        <v>0</v>
      </c>
      <c r="V965" s="1375">
        <f t="shared" si="52"/>
        <v>0</v>
      </c>
      <c r="W965" s="220"/>
      <c r="X965" s="684"/>
      <c r="Y965" s="738"/>
      <c r="Z965" s="221"/>
      <c r="AA965" s="221"/>
      <c r="AB965" s="862"/>
      <c r="AC965" s="222"/>
      <c r="AD965" s="1288"/>
      <c r="AE965" s="1300"/>
      <c r="AF965" s="1290"/>
      <c r="AG965" s="1291"/>
      <c r="AH965" s="232"/>
      <c r="AI965" s="224"/>
      <c r="AJ965" s="368"/>
      <c r="AK965" s="225"/>
      <c r="AL965" s="226">
        <v>0</v>
      </c>
      <c r="AM965" s="1326">
        <v>0</v>
      </c>
      <c r="AN965" s="1376">
        <f t="shared" si="53"/>
        <v>0</v>
      </c>
      <c r="AO965" s="733"/>
      <c r="AP965" s="586"/>
      <c r="AQ965" s="1249"/>
      <c r="AR965" s="1427"/>
      <c r="AS965" s="1428"/>
      <c r="AT965" s="1429"/>
      <c r="AU965" s="227"/>
      <c r="AV965" s="1430"/>
      <c r="AW965" s="1431"/>
      <c r="AX965" s="1432"/>
      <c r="AY965" s="235"/>
      <c r="AZ965" s="236"/>
      <c r="BA965" s="230"/>
      <c r="BB965" s="231"/>
      <c r="BC965" s="659"/>
      <c r="BD965" s="230"/>
      <c r="BE965" s="231"/>
      <c r="BF965" s="573"/>
      <c r="BG965" s="651"/>
      <c r="BH965" s="573"/>
      <c r="BI965" s="651"/>
      <c r="BJ965" s="573"/>
      <c r="BK965" s="651"/>
      <c r="BL965" s="573"/>
      <c r="BM965" s="651"/>
      <c r="BN965" s="638"/>
      <c r="BO965" s="670"/>
      <c r="BP965" s="675"/>
      <c r="BQ965" s="675"/>
      <c r="BR965" s="675"/>
      <c r="BS965" s="675"/>
      <c r="BT965" s="675"/>
      <c r="BU965" s="676"/>
      <c r="BV965" s="1377">
        <f t="shared" si="54"/>
        <v>0</v>
      </c>
    </row>
    <row r="966" spans="3:74" s="1092" customFormat="1" ht="36" customHeight="1">
      <c r="C966" s="1091"/>
      <c r="D966" s="233"/>
      <c r="E966" s="216"/>
      <c r="F966" s="1331"/>
      <c r="G966" s="217"/>
      <c r="H966" s="218"/>
      <c r="I966" s="736"/>
      <c r="J966" s="737"/>
      <c r="K966" s="1297"/>
      <c r="L966" s="1273"/>
      <c r="M966" s="1276"/>
      <c r="N966" s="832"/>
      <c r="O966" s="871"/>
      <c r="P966" s="872"/>
      <c r="Q966" s="219"/>
      <c r="R966" s="220"/>
      <c r="S966" s="660"/>
      <c r="T966" s="226">
        <v>0</v>
      </c>
      <c r="U966" s="1305">
        <v>0</v>
      </c>
      <c r="V966" s="1375">
        <f t="shared" si="52"/>
        <v>0</v>
      </c>
      <c r="W966" s="220"/>
      <c r="X966" s="684"/>
      <c r="Y966" s="738"/>
      <c r="Z966" s="221"/>
      <c r="AA966" s="221"/>
      <c r="AB966" s="862"/>
      <c r="AC966" s="222"/>
      <c r="AD966" s="1288"/>
      <c r="AE966" s="1300"/>
      <c r="AF966" s="1290"/>
      <c r="AG966" s="1291"/>
      <c r="AH966" s="232"/>
      <c r="AI966" s="224"/>
      <c r="AJ966" s="368"/>
      <c r="AK966" s="225"/>
      <c r="AL966" s="226">
        <v>0</v>
      </c>
      <c r="AM966" s="1326">
        <v>0</v>
      </c>
      <c r="AN966" s="1376">
        <f t="shared" si="53"/>
        <v>0</v>
      </c>
      <c r="AO966" s="733"/>
      <c r="AP966" s="586"/>
      <c r="AQ966" s="1249"/>
      <c r="AR966" s="1427"/>
      <c r="AS966" s="1428"/>
      <c r="AT966" s="1429"/>
      <c r="AU966" s="227"/>
      <c r="AV966" s="1430"/>
      <c r="AW966" s="1431"/>
      <c r="AX966" s="1432"/>
      <c r="AY966" s="235"/>
      <c r="AZ966" s="236"/>
      <c r="BA966" s="230"/>
      <c r="BB966" s="231"/>
      <c r="BC966" s="659"/>
      <c r="BD966" s="230"/>
      <c r="BE966" s="231"/>
      <c r="BF966" s="573"/>
      <c r="BG966" s="651"/>
      <c r="BH966" s="573"/>
      <c r="BI966" s="651"/>
      <c r="BJ966" s="573"/>
      <c r="BK966" s="651"/>
      <c r="BL966" s="573"/>
      <c r="BM966" s="651"/>
      <c r="BN966" s="638"/>
      <c r="BO966" s="670"/>
      <c r="BP966" s="675"/>
      <c r="BQ966" s="675"/>
      <c r="BR966" s="675"/>
      <c r="BS966" s="675"/>
      <c r="BT966" s="675"/>
      <c r="BU966" s="676"/>
      <c r="BV966" s="1377">
        <f t="shared" si="54"/>
        <v>0</v>
      </c>
    </row>
    <row r="967" spans="3:74" s="1092" customFormat="1" ht="36" customHeight="1">
      <c r="C967" s="1091"/>
      <c r="D967" s="233"/>
      <c r="E967" s="216"/>
      <c r="F967" s="1331"/>
      <c r="G967" s="217"/>
      <c r="H967" s="218"/>
      <c r="I967" s="736"/>
      <c r="J967" s="737"/>
      <c r="K967" s="1297"/>
      <c r="L967" s="1273"/>
      <c r="M967" s="1276"/>
      <c r="N967" s="832"/>
      <c r="O967" s="871"/>
      <c r="P967" s="872"/>
      <c r="Q967" s="219"/>
      <c r="R967" s="220"/>
      <c r="S967" s="660"/>
      <c r="T967" s="226">
        <v>0</v>
      </c>
      <c r="U967" s="1305">
        <v>0</v>
      </c>
      <c r="V967" s="1375">
        <f t="shared" si="52"/>
        <v>0</v>
      </c>
      <c r="W967" s="220"/>
      <c r="X967" s="684"/>
      <c r="Y967" s="738"/>
      <c r="Z967" s="221"/>
      <c r="AA967" s="221"/>
      <c r="AB967" s="862"/>
      <c r="AC967" s="222"/>
      <c r="AD967" s="1288"/>
      <c r="AE967" s="1300"/>
      <c r="AF967" s="1290"/>
      <c r="AG967" s="1291"/>
      <c r="AH967" s="232"/>
      <c r="AI967" s="224"/>
      <c r="AJ967" s="368"/>
      <c r="AK967" s="225"/>
      <c r="AL967" s="226">
        <v>0</v>
      </c>
      <c r="AM967" s="1326">
        <v>0</v>
      </c>
      <c r="AN967" s="1376">
        <f t="shared" si="53"/>
        <v>0</v>
      </c>
      <c r="AO967" s="733"/>
      <c r="AP967" s="586"/>
      <c r="AQ967" s="1249"/>
      <c r="AR967" s="1427"/>
      <c r="AS967" s="1428"/>
      <c r="AT967" s="1429"/>
      <c r="AU967" s="227"/>
      <c r="AV967" s="1430"/>
      <c r="AW967" s="1431"/>
      <c r="AX967" s="1432"/>
      <c r="AY967" s="235"/>
      <c r="AZ967" s="236"/>
      <c r="BA967" s="230"/>
      <c r="BB967" s="231"/>
      <c r="BC967" s="659"/>
      <c r="BD967" s="230"/>
      <c r="BE967" s="231"/>
      <c r="BF967" s="573"/>
      <c r="BG967" s="651"/>
      <c r="BH967" s="573"/>
      <c r="BI967" s="651"/>
      <c r="BJ967" s="573"/>
      <c r="BK967" s="651"/>
      <c r="BL967" s="573"/>
      <c r="BM967" s="651"/>
      <c r="BN967" s="638"/>
      <c r="BO967" s="670"/>
      <c r="BP967" s="675"/>
      <c r="BQ967" s="675"/>
      <c r="BR967" s="675"/>
      <c r="BS967" s="675"/>
      <c r="BT967" s="675"/>
      <c r="BU967" s="676"/>
      <c r="BV967" s="1377">
        <f t="shared" si="54"/>
        <v>0</v>
      </c>
    </row>
    <row r="968" spans="3:74" s="1092" customFormat="1" ht="36" customHeight="1">
      <c r="C968" s="1091"/>
      <c r="D968" s="233"/>
      <c r="E968" s="216"/>
      <c r="F968" s="1331"/>
      <c r="G968" s="217"/>
      <c r="H968" s="218"/>
      <c r="I968" s="736"/>
      <c r="J968" s="737"/>
      <c r="K968" s="1297"/>
      <c r="L968" s="1273"/>
      <c r="M968" s="1276"/>
      <c r="N968" s="832"/>
      <c r="O968" s="871"/>
      <c r="P968" s="872"/>
      <c r="Q968" s="219"/>
      <c r="R968" s="220"/>
      <c r="S968" s="660"/>
      <c r="T968" s="226">
        <v>0</v>
      </c>
      <c r="U968" s="1305">
        <v>0</v>
      </c>
      <c r="V968" s="1375">
        <f t="shared" si="52"/>
        <v>0</v>
      </c>
      <c r="W968" s="220"/>
      <c r="X968" s="684"/>
      <c r="Y968" s="738"/>
      <c r="Z968" s="221"/>
      <c r="AA968" s="221"/>
      <c r="AB968" s="862"/>
      <c r="AC968" s="222"/>
      <c r="AD968" s="1288"/>
      <c r="AE968" s="1300"/>
      <c r="AF968" s="1290"/>
      <c r="AG968" s="1291"/>
      <c r="AH968" s="232"/>
      <c r="AI968" s="224"/>
      <c r="AJ968" s="368"/>
      <c r="AK968" s="225"/>
      <c r="AL968" s="226">
        <v>0</v>
      </c>
      <c r="AM968" s="1326">
        <v>0</v>
      </c>
      <c r="AN968" s="1376">
        <f t="shared" si="53"/>
        <v>0</v>
      </c>
      <c r="AO968" s="733"/>
      <c r="AP968" s="586"/>
      <c r="AQ968" s="1249"/>
      <c r="AR968" s="1427"/>
      <c r="AS968" s="1428"/>
      <c r="AT968" s="1429"/>
      <c r="AU968" s="227"/>
      <c r="AV968" s="1430"/>
      <c r="AW968" s="1431"/>
      <c r="AX968" s="1432"/>
      <c r="AY968" s="235"/>
      <c r="AZ968" s="236"/>
      <c r="BA968" s="230"/>
      <c r="BB968" s="231"/>
      <c r="BC968" s="659"/>
      <c r="BD968" s="230"/>
      <c r="BE968" s="231"/>
      <c r="BF968" s="573"/>
      <c r="BG968" s="651"/>
      <c r="BH968" s="573"/>
      <c r="BI968" s="651"/>
      <c r="BJ968" s="573"/>
      <c r="BK968" s="651"/>
      <c r="BL968" s="573"/>
      <c r="BM968" s="651"/>
      <c r="BN968" s="638"/>
      <c r="BO968" s="670"/>
      <c r="BP968" s="675"/>
      <c r="BQ968" s="675"/>
      <c r="BR968" s="675"/>
      <c r="BS968" s="675"/>
      <c r="BT968" s="675"/>
      <c r="BU968" s="676"/>
      <c r="BV968" s="1377">
        <f t="shared" si="54"/>
        <v>0</v>
      </c>
    </row>
    <row r="969" spans="3:74" s="1092" customFormat="1" ht="36" customHeight="1">
      <c r="C969" s="1091"/>
      <c r="D969" s="233"/>
      <c r="E969" s="216"/>
      <c r="F969" s="1331"/>
      <c r="G969" s="217"/>
      <c r="H969" s="218"/>
      <c r="I969" s="736"/>
      <c r="J969" s="737"/>
      <c r="K969" s="1297"/>
      <c r="L969" s="1273"/>
      <c r="M969" s="1276"/>
      <c r="N969" s="832"/>
      <c r="O969" s="871"/>
      <c r="P969" s="872"/>
      <c r="Q969" s="219"/>
      <c r="R969" s="220"/>
      <c r="S969" s="660"/>
      <c r="T969" s="226">
        <v>0</v>
      </c>
      <c r="U969" s="1305">
        <v>0</v>
      </c>
      <c r="V969" s="1375">
        <f t="shared" si="52"/>
        <v>0</v>
      </c>
      <c r="W969" s="220"/>
      <c r="X969" s="684"/>
      <c r="Y969" s="738"/>
      <c r="Z969" s="221"/>
      <c r="AA969" s="221"/>
      <c r="AB969" s="862"/>
      <c r="AC969" s="222"/>
      <c r="AD969" s="1288"/>
      <c r="AE969" s="1300"/>
      <c r="AF969" s="1290"/>
      <c r="AG969" s="1291"/>
      <c r="AH969" s="232"/>
      <c r="AI969" s="224"/>
      <c r="AJ969" s="368"/>
      <c r="AK969" s="225"/>
      <c r="AL969" s="226">
        <v>0</v>
      </c>
      <c r="AM969" s="1326">
        <v>0</v>
      </c>
      <c r="AN969" s="1376">
        <f t="shared" si="53"/>
        <v>0</v>
      </c>
      <c r="AO969" s="733"/>
      <c r="AP969" s="586"/>
      <c r="AQ969" s="1249"/>
      <c r="AR969" s="1427"/>
      <c r="AS969" s="1428"/>
      <c r="AT969" s="1429"/>
      <c r="AU969" s="227"/>
      <c r="AV969" s="1430"/>
      <c r="AW969" s="1431"/>
      <c r="AX969" s="1432"/>
      <c r="AY969" s="235"/>
      <c r="AZ969" s="236"/>
      <c r="BA969" s="230"/>
      <c r="BB969" s="231"/>
      <c r="BC969" s="659"/>
      <c r="BD969" s="230"/>
      <c r="BE969" s="231"/>
      <c r="BF969" s="573"/>
      <c r="BG969" s="651"/>
      <c r="BH969" s="573"/>
      <c r="BI969" s="651"/>
      <c r="BJ969" s="573"/>
      <c r="BK969" s="651"/>
      <c r="BL969" s="573"/>
      <c r="BM969" s="651"/>
      <c r="BN969" s="638"/>
      <c r="BO969" s="670"/>
      <c r="BP969" s="675"/>
      <c r="BQ969" s="675"/>
      <c r="BR969" s="675"/>
      <c r="BS969" s="675"/>
      <c r="BT969" s="675"/>
      <c r="BU969" s="676"/>
      <c r="BV969" s="1377">
        <f t="shared" si="54"/>
        <v>0</v>
      </c>
    </row>
    <row r="970" spans="3:74" s="1092" customFormat="1" ht="36" customHeight="1">
      <c r="C970" s="1091"/>
      <c r="D970" s="233"/>
      <c r="E970" s="216"/>
      <c r="F970" s="1331"/>
      <c r="G970" s="217"/>
      <c r="H970" s="218"/>
      <c r="I970" s="736"/>
      <c r="J970" s="737"/>
      <c r="K970" s="1297"/>
      <c r="L970" s="1273"/>
      <c r="M970" s="1276"/>
      <c r="N970" s="832"/>
      <c r="O970" s="871"/>
      <c r="P970" s="872"/>
      <c r="Q970" s="219"/>
      <c r="R970" s="220"/>
      <c r="S970" s="660"/>
      <c r="T970" s="226">
        <v>0</v>
      </c>
      <c r="U970" s="1305">
        <v>0</v>
      </c>
      <c r="V970" s="1375">
        <f t="shared" si="52"/>
        <v>0</v>
      </c>
      <c r="W970" s="220"/>
      <c r="X970" s="684"/>
      <c r="Y970" s="738"/>
      <c r="Z970" s="221"/>
      <c r="AA970" s="221"/>
      <c r="AB970" s="862"/>
      <c r="AC970" s="222"/>
      <c r="AD970" s="1288"/>
      <c r="AE970" s="1300"/>
      <c r="AF970" s="1290"/>
      <c r="AG970" s="1291"/>
      <c r="AH970" s="232"/>
      <c r="AI970" s="224"/>
      <c r="AJ970" s="368"/>
      <c r="AK970" s="225"/>
      <c r="AL970" s="226">
        <v>0</v>
      </c>
      <c r="AM970" s="1326">
        <v>0</v>
      </c>
      <c r="AN970" s="1376">
        <f t="shared" si="53"/>
        <v>0</v>
      </c>
      <c r="AO970" s="733"/>
      <c r="AP970" s="586"/>
      <c r="AQ970" s="1249"/>
      <c r="AR970" s="1427"/>
      <c r="AS970" s="1428"/>
      <c r="AT970" s="1429"/>
      <c r="AU970" s="227"/>
      <c r="AV970" s="1430"/>
      <c r="AW970" s="1431"/>
      <c r="AX970" s="1432"/>
      <c r="AY970" s="235"/>
      <c r="AZ970" s="236"/>
      <c r="BA970" s="230"/>
      <c r="BB970" s="231"/>
      <c r="BC970" s="659"/>
      <c r="BD970" s="230"/>
      <c r="BE970" s="231"/>
      <c r="BF970" s="573"/>
      <c r="BG970" s="651"/>
      <c r="BH970" s="573"/>
      <c r="BI970" s="651"/>
      <c r="BJ970" s="573"/>
      <c r="BK970" s="651"/>
      <c r="BL970" s="573"/>
      <c r="BM970" s="651"/>
      <c r="BN970" s="638"/>
      <c r="BO970" s="670"/>
      <c r="BP970" s="675"/>
      <c r="BQ970" s="675"/>
      <c r="BR970" s="675"/>
      <c r="BS970" s="675"/>
      <c r="BT970" s="675"/>
      <c r="BU970" s="676"/>
      <c r="BV970" s="1377">
        <f t="shared" si="54"/>
        <v>0</v>
      </c>
    </row>
    <row r="971" spans="3:74" s="1092" customFormat="1" ht="36" customHeight="1">
      <c r="C971" s="1091"/>
      <c r="D971" s="233"/>
      <c r="E971" s="216"/>
      <c r="F971" s="1331"/>
      <c r="G971" s="217"/>
      <c r="H971" s="218"/>
      <c r="I971" s="736"/>
      <c r="J971" s="737"/>
      <c r="K971" s="1297"/>
      <c r="L971" s="1273"/>
      <c r="M971" s="1276"/>
      <c r="N971" s="832"/>
      <c r="O971" s="871"/>
      <c r="P971" s="872"/>
      <c r="Q971" s="219"/>
      <c r="R971" s="220"/>
      <c r="S971" s="660"/>
      <c r="T971" s="226">
        <v>0</v>
      </c>
      <c r="U971" s="1305">
        <v>0</v>
      </c>
      <c r="V971" s="1375">
        <f t="shared" si="52"/>
        <v>0</v>
      </c>
      <c r="W971" s="220"/>
      <c r="X971" s="684"/>
      <c r="Y971" s="738"/>
      <c r="Z971" s="221"/>
      <c r="AA971" s="221"/>
      <c r="AB971" s="862"/>
      <c r="AC971" s="222"/>
      <c r="AD971" s="1288"/>
      <c r="AE971" s="1300"/>
      <c r="AF971" s="1290"/>
      <c r="AG971" s="1291"/>
      <c r="AH971" s="232"/>
      <c r="AI971" s="224"/>
      <c r="AJ971" s="368"/>
      <c r="AK971" s="225"/>
      <c r="AL971" s="226">
        <v>0</v>
      </c>
      <c r="AM971" s="1326">
        <v>0</v>
      </c>
      <c r="AN971" s="1376">
        <f t="shared" si="53"/>
        <v>0</v>
      </c>
      <c r="AO971" s="733"/>
      <c r="AP971" s="586"/>
      <c r="AQ971" s="1249"/>
      <c r="AR971" s="1427"/>
      <c r="AS971" s="1428"/>
      <c r="AT971" s="1429"/>
      <c r="AU971" s="227"/>
      <c r="AV971" s="1430"/>
      <c r="AW971" s="1431"/>
      <c r="AX971" s="1432"/>
      <c r="AY971" s="235"/>
      <c r="AZ971" s="236"/>
      <c r="BA971" s="230"/>
      <c r="BB971" s="231"/>
      <c r="BC971" s="659"/>
      <c r="BD971" s="230"/>
      <c r="BE971" s="231"/>
      <c r="BF971" s="573"/>
      <c r="BG971" s="651"/>
      <c r="BH971" s="573"/>
      <c r="BI971" s="651"/>
      <c r="BJ971" s="573"/>
      <c r="BK971" s="651"/>
      <c r="BL971" s="573"/>
      <c r="BM971" s="651"/>
      <c r="BN971" s="638"/>
      <c r="BO971" s="670"/>
      <c r="BP971" s="675"/>
      <c r="BQ971" s="675"/>
      <c r="BR971" s="675"/>
      <c r="BS971" s="675"/>
      <c r="BT971" s="675"/>
      <c r="BU971" s="676"/>
      <c r="BV971" s="1377">
        <f t="shared" si="54"/>
        <v>0</v>
      </c>
    </row>
    <row r="972" spans="3:74" s="1092" customFormat="1" ht="36" customHeight="1">
      <c r="C972" s="1091"/>
      <c r="D972" s="233"/>
      <c r="E972" s="216"/>
      <c r="F972" s="1331"/>
      <c r="G972" s="217"/>
      <c r="H972" s="218"/>
      <c r="I972" s="736"/>
      <c r="J972" s="737"/>
      <c r="K972" s="1297"/>
      <c r="L972" s="1273"/>
      <c r="M972" s="1276"/>
      <c r="N972" s="832"/>
      <c r="O972" s="871"/>
      <c r="P972" s="872"/>
      <c r="Q972" s="219"/>
      <c r="R972" s="220"/>
      <c r="S972" s="660"/>
      <c r="T972" s="226">
        <v>0</v>
      </c>
      <c r="U972" s="1305">
        <v>0</v>
      </c>
      <c r="V972" s="1375">
        <f t="shared" si="52"/>
        <v>0</v>
      </c>
      <c r="W972" s="220"/>
      <c r="X972" s="684"/>
      <c r="Y972" s="738"/>
      <c r="Z972" s="221"/>
      <c r="AA972" s="221"/>
      <c r="AB972" s="862"/>
      <c r="AC972" s="222"/>
      <c r="AD972" s="1288"/>
      <c r="AE972" s="1300"/>
      <c r="AF972" s="1290"/>
      <c r="AG972" s="1291"/>
      <c r="AH972" s="232"/>
      <c r="AI972" s="224"/>
      <c r="AJ972" s="368"/>
      <c r="AK972" s="225"/>
      <c r="AL972" s="226">
        <v>0</v>
      </c>
      <c r="AM972" s="1326">
        <v>0</v>
      </c>
      <c r="AN972" s="1376">
        <f t="shared" si="53"/>
        <v>0</v>
      </c>
      <c r="AO972" s="733"/>
      <c r="AP972" s="586"/>
      <c r="AQ972" s="1249"/>
      <c r="AR972" s="1427"/>
      <c r="AS972" s="1428"/>
      <c r="AT972" s="1429"/>
      <c r="AU972" s="227"/>
      <c r="AV972" s="1430"/>
      <c r="AW972" s="1431"/>
      <c r="AX972" s="1432"/>
      <c r="AY972" s="235"/>
      <c r="AZ972" s="236"/>
      <c r="BA972" s="230"/>
      <c r="BB972" s="231"/>
      <c r="BC972" s="659"/>
      <c r="BD972" s="230"/>
      <c r="BE972" s="231"/>
      <c r="BF972" s="573"/>
      <c r="BG972" s="651"/>
      <c r="BH972" s="573"/>
      <c r="BI972" s="651"/>
      <c r="BJ972" s="573"/>
      <c r="BK972" s="651"/>
      <c r="BL972" s="573"/>
      <c r="BM972" s="651"/>
      <c r="BN972" s="638"/>
      <c r="BO972" s="670"/>
      <c r="BP972" s="675"/>
      <c r="BQ972" s="675"/>
      <c r="BR972" s="675"/>
      <c r="BS972" s="675"/>
      <c r="BT972" s="675"/>
      <c r="BU972" s="676"/>
      <c r="BV972" s="1377">
        <f t="shared" si="54"/>
        <v>0</v>
      </c>
    </row>
    <row r="973" spans="3:74" s="1092" customFormat="1" ht="36" customHeight="1">
      <c r="C973" s="1091"/>
      <c r="D973" s="233"/>
      <c r="E973" s="216"/>
      <c r="F973" s="1331"/>
      <c r="G973" s="217"/>
      <c r="H973" s="218"/>
      <c r="I973" s="736"/>
      <c r="J973" s="737"/>
      <c r="K973" s="1297"/>
      <c r="L973" s="1273"/>
      <c r="M973" s="1276"/>
      <c r="N973" s="832"/>
      <c r="O973" s="871"/>
      <c r="P973" s="872"/>
      <c r="Q973" s="219"/>
      <c r="R973" s="220"/>
      <c r="S973" s="660"/>
      <c r="T973" s="226">
        <v>0</v>
      </c>
      <c r="U973" s="1305">
        <v>0</v>
      </c>
      <c r="V973" s="1375">
        <f t="shared" si="52"/>
        <v>0</v>
      </c>
      <c r="W973" s="220"/>
      <c r="X973" s="684"/>
      <c r="Y973" s="738"/>
      <c r="Z973" s="221"/>
      <c r="AA973" s="221"/>
      <c r="AB973" s="862"/>
      <c r="AC973" s="222"/>
      <c r="AD973" s="1288"/>
      <c r="AE973" s="1300"/>
      <c r="AF973" s="1290"/>
      <c r="AG973" s="1291"/>
      <c r="AH973" s="232"/>
      <c r="AI973" s="224"/>
      <c r="AJ973" s="368"/>
      <c r="AK973" s="225"/>
      <c r="AL973" s="226">
        <v>0</v>
      </c>
      <c r="AM973" s="1326">
        <v>0</v>
      </c>
      <c r="AN973" s="1376">
        <f t="shared" si="53"/>
        <v>0</v>
      </c>
      <c r="AO973" s="733"/>
      <c r="AP973" s="586"/>
      <c r="AQ973" s="1249"/>
      <c r="AR973" s="1427"/>
      <c r="AS973" s="1428"/>
      <c r="AT973" s="1429"/>
      <c r="AU973" s="227"/>
      <c r="AV973" s="1430"/>
      <c r="AW973" s="1431"/>
      <c r="AX973" s="1432"/>
      <c r="AY973" s="235"/>
      <c r="AZ973" s="236"/>
      <c r="BA973" s="230"/>
      <c r="BB973" s="231"/>
      <c r="BC973" s="659"/>
      <c r="BD973" s="230"/>
      <c r="BE973" s="231"/>
      <c r="BF973" s="573"/>
      <c r="BG973" s="651"/>
      <c r="BH973" s="573"/>
      <c r="BI973" s="651"/>
      <c r="BJ973" s="573"/>
      <c r="BK973" s="651"/>
      <c r="BL973" s="573"/>
      <c r="BM973" s="651"/>
      <c r="BN973" s="638"/>
      <c r="BO973" s="670"/>
      <c r="BP973" s="675"/>
      <c r="BQ973" s="675"/>
      <c r="BR973" s="675"/>
      <c r="BS973" s="675"/>
      <c r="BT973" s="675"/>
      <c r="BU973" s="676"/>
      <c r="BV973" s="1377">
        <f t="shared" si="54"/>
        <v>0</v>
      </c>
    </row>
    <row r="974" spans="3:74" s="1092" customFormat="1" ht="36" customHeight="1">
      <c r="C974" s="1091"/>
      <c r="D974" s="233"/>
      <c r="E974" s="216"/>
      <c r="F974" s="1331"/>
      <c r="G974" s="217"/>
      <c r="H974" s="218"/>
      <c r="I974" s="736"/>
      <c r="J974" s="737"/>
      <c r="K974" s="1297"/>
      <c r="L974" s="1273"/>
      <c r="M974" s="1276"/>
      <c r="N974" s="832"/>
      <c r="O974" s="871"/>
      <c r="P974" s="872"/>
      <c r="Q974" s="219"/>
      <c r="R974" s="220"/>
      <c r="S974" s="660"/>
      <c r="T974" s="226">
        <v>0</v>
      </c>
      <c r="U974" s="1305">
        <v>0</v>
      </c>
      <c r="V974" s="1375">
        <f t="shared" si="52"/>
        <v>0</v>
      </c>
      <c r="W974" s="220"/>
      <c r="X974" s="684"/>
      <c r="Y974" s="738"/>
      <c r="Z974" s="221"/>
      <c r="AA974" s="221"/>
      <c r="AB974" s="862"/>
      <c r="AC974" s="222"/>
      <c r="AD974" s="1288"/>
      <c r="AE974" s="1300"/>
      <c r="AF974" s="1290"/>
      <c r="AG974" s="1291"/>
      <c r="AH974" s="232"/>
      <c r="AI974" s="224"/>
      <c r="AJ974" s="368"/>
      <c r="AK974" s="225"/>
      <c r="AL974" s="226">
        <v>0</v>
      </c>
      <c r="AM974" s="1326">
        <v>0</v>
      </c>
      <c r="AN974" s="1376">
        <f t="shared" si="53"/>
        <v>0</v>
      </c>
      <c r="AO974" s="733"/>
      <c r="AP974" s="586"/>
      <c r="AQ974" s="1249"/>
      <c r="AR974" s="1427"/>
      <c r="AS974" s="1428"/>
      <c r="AT974" s="1429"/>
      <c r="AU974" s="227"/>
      <c r="AV974" s="1430"/>
      <c r="AW974" s="1431"/>
      <c r="AX974" s="1432"/>
      <c r="AY974" s="235"/>
      <c r="AZ974" s="236"/>
      <c r="BA974" s="230"/>
      <c r="BB974" s="231"/>
      <c r="BC974" s="659"/>
      <c r="BD974" s="230"/>
      <c r="BE974" s="231"/>
      <c r="BF974" s="573"/>
      <c r="BG974" s="651"/>
      <c r="BH974" s="573"/>
      <c r="BI974" s="651"/>
      <c r="BJ974" s="573"/>
      <c r="BK974" s="651"/>
      <c r="BL974" s="573"/>
      <c r="BM974" s="651"/>
      <c r="BN974" s="638"/>
      <c r="BO974" s="670"/>
      <c r="BP974" s="675"/>
      <c r="BQ974" s="675"/>
      <c r="BR974" s="675"/>
      <c r="BS974" s="675"/>
      <c r="BT974" s="675"/>
      <c r="BU974" s="676"/>
      <c r="BV974" s="1377">
        <f t="shared" si="54"/>
        <v>0</v>
      </c>
    </row>
    <row r="975" spans="3:74" s="1092" customFormat="1" ht="36" customHeight="1">
      <c r="C975" s="1091"/>
      <c r="D975" s="233"/>
      <c r="E975" s="216"/>
      <c r="F975" s="1331"/>
      <c r="G975" s="217"/>
      <c r="H975" s="218"/>
      <c r="I975" s="736"/>
      <c r="J975" s="737"/>
      <c r="K975" s="1297"/>
      <c r="L975" s="1273"/>
      <c r="M975" s="1276"/>
      <c r="N975" s="832"/>
      <c r="O975" s="871"/>
      <c r="P975" s="872"/>
      <c r="Q975" s="219"/>
      <c r="R975" s="220"/>
      <c r="S975" s="660"/>
      <c r="T975" s="226">
        <v>0</v>
      </c>
      <c r="U975" s="1305">
        <v>0</v>
      </c>
      <c r="V975" s="1375">
        <f t="shared" si="52"/>
        <v>0</v>
      </c>
      <c r="W975" s="220"/>
      <c r="X975" s="684"/>
      <c r="Y975" s="738"/>
      <c r="Z975" s="221"/>
      <c r="AA975" s="221"/>
      <c r="AB975" s="862"/>
      <c r="AC975" s="222"/>
      <c r="AD975" s="1288"/>
      <c r="AE975" s="1300"/>
      <c r="AF975" s="1290"/>
      <c r="AG975" s="1291"/>
      <c r="AH975" s="232"/>
      <c r="AI975" s="224"/>
      <c r="AJ975" s="368"/>
      <c r="AK975" s="225"/>
      <c r="AL975" s="226">
        <v>0</v>
      </c>
      <c r="AM975" s="1326">
        <v>0</v>
      </c>
      <c r="AN975" s="1376">
        <f t="shared" si="53"/>
        <v>0</v>
      </c>
      <c r="AO975" s="733"/>
      <c r="AP975" s="586"/>
      <c r="AQ975" s="1249"/>
      <c r="AR975" s="1427"/>
      <c r="AS975" s="1428"/>
      <c r="AT975" s="1429"/>
      <c r="AU975" s="227"/>
      <c r="AV975" s="1430"/>
      <c r="AW975" s="1431"/>
      <c r="AX975" s="1432"/>
      <c r="AY975" s="235"/>
      <c r="AZ975" s="236"/>
      <c r="BA975" s="230"/>
      <c r="BB975" s="231"/>
      <c r="BC975" s="659"/>
      <c r="BD975" s="230"/>
      <c r="BE975" s="231"/>
      <c r="BF975" s="573"/>
      <c r="BG975" s="651"/>
      <c r="BH975" s="573"/>
      <c r="BI975" s="651"/>
      <c r="BJ975" s="573"/>
      <c r="BK975" s="651"/>
      <c r="BL975" s="573"/>
      <c r="BM975" s="651"/>
      <c r="BN975" s="638"/>
      <c r="BO975" s="670"/>
      <c r="BP975" s="675"/>
      <c r="BQ975" s="675"/>
      <c r="BR975" s="675"/>
      <c r="BS975" s="675"/>
      <c r="BT975" s="675"/>
      <c r="BU975" s="676"/>
      <c r="BV975" s="1377">
        <f t="shared" si="54"/>
        <v>0</v>
      </c>
    </row>
    <row r="976" spans="3:74" s="1092" customFormat="1" ht="36" customHeight="1">
      <c r="C976" s="1091"/>
      <c r="D976" s="233"/>
      <c r="E976" s="216"/>
      <c r="F976" s="1331"/>
      <c r="G976" s="217"/>
      <c r="H976" s="218"/>
      <c r="I976" s="736"/>
      <c r="J976" s="737"/>
      <c r="K976" s="1297"/>
      <c r="L976" s="1273"/>
      <c r="M976" s="1276"/>
      <c r="N976" s="832"/>
      <c r="O976" s="871"/>
      <c r="P976" s="872"/>
      <c r="Q976" s="219"/>
      <c r="R976" s="220"/>
      <c r="S976" s="660"/>
      <c r="T976" s="226">
        <v>0</v>
      </c>
      <c r="U976" s="1305">
        <v>0</v>
      </c>
      <c r="V976" s="1375">
        <f t="shared" si="52"/>
        <v>0</v>
      </c>
      <c r="W976" s="220"/>
      <c r="X976" s="684"/>
      <c r="Y976" s="738"/>
      <c r="Z976" s="221"/>
      <c r="AA976" s="221"/>
      <c r="AB976" s="862"/>
      <c r="AC976" s="222"/>
      <c r="AD976" s="1288"/>
      <c r="AE976" s="1300"/>
      <c r="AF976" s="1290"/>
      <c r="AG976" s="1291"/>
      <c r="AH976" s="232"/>
      <c r="AI976" s="224"/>
      <c r="AJ976" s="368"/>
      <c r="AK976" s="225"/>
      <c r="AL976" s="226">
        <v>0</v>
      </c>
      <c r="AM976" s="1326">
        <v>0</v>
      </c>
      <c r="AN976" s="1376">
        <f t="shared" si="53"/>
        <v>0</v>
      </c>
      <c r="AO976" s="733"/>
      <c r="AP976" s="586"/>
      <c r="AQ976" s="1249"/>
      <c r="AR976" s="1427"/>
      <c r="AS976" s="1428"/>
      <c r="AT976" s="1429"/>
      <c r="AU976" s="227"/>
      <c r="AV976" s="1430"/>
      <c r="AW976" s="1431"/>
      <c r="AX976" s="1432"/>
      <c r="AY976" s="235"/>
      <c r="AZ976" s="236"/>
      <c r="BA976" s="230"/>
      <c r="BB976" s="231"/>
      <c r="BC976" s="659"/>
      <c r="BD976" s="230"/>
      <c r="BE976" s="231"/>
      <c r="BF976" s="573"/>
      <c r="BG976" s="651"/>
      <c r="BH976" s="573"/>
      <c r="BI976" s="651"/>
      <c r="BJ976" s="573"/>
      <c r="BK976" s="651"/>
      <c r="BL976" s="573"/>
      <c r="BM976" s="651"/>
      <c r="BN976" s="638"/>
      <c r="BO976" s="670"/>
      <c r="BP976" s="675"/>
      <c r="BQ976" s="675"/>
      <c r="BR976" s="675"/>
      <c r="BS976" s="675"/>
      <c r="BT976" s="675"/>
      <c r="BU976" s="676"/>
      <c r="BV976" s="1377">
        <f t="shared" si="54"/>
        <v>0</v>
      </c>
    </row>
    <row r="977" spans="3:74" s="1092" customFormat="1" ht="36" customHeight="1">
      <c r="C977" s="1091"/>
      <c r="D977" s="233"/>
      <c r="E977" s="216"/>
      <c r="F977" s="1331"/>
      <c r="G977" s="217"/>
      <c r="H977" s="218"/>
      <c r="I977" s="736"/>
      <c r="J977" s="737"/>
      <c r="K977" s="1297"/>
      <c r="L977" s="1273"/>
      <c r="M977" s="1276"/>
      <c r="N977" s="832"/>
      <c r="O977" s="871"/>
      <c r="P977" s="872"/>
      <c r="Q977" s="219"/>
      <c r="R977" s="220"/>
      <c r="S977" s="660"/>
      <c r="T977" s="226">
        <v>0</v>
      </c>
      <c r="U977" s="1305">
        <v>0</v>
      </c>
      <c r="V977" s="1375">
        <f t="shared" si="52"/>
        <v>0</v>
      </c>
      <c r="W977" s="220"/>
      <c r="X977" s="684"/>
      <c r="Y977" s="738"/>
      <c r="Z977" s="221"/>
      <c r="AA977" s="221"/>
      <c r="AB977" s="862"/>
      <c r="AC977" s="222"/>
      <c r="AD977" s="1288"/>
      <c r="AE977" s="1300"/>
      <c r="AF977" s="1290"/>
      <c r="AG977" s="1291"/>
      <c r="AH977" s="232"/>
      <c r="AI977" s="224"/>
      <c r="AJ977" s="368"/>
      <c r="AK977" s="225"/>
      <c r="AL977" s="226">
        <v>0</v>
      </c>
      <c r="AM977" s="1326">
        <v>0</v>
      </c>
      <c r="AN977" s="1376">
        <f t="shared" si="53"/>
        <v>0</v>
      </c>
      <c r="AO977" s="733"/>
      <c r="AP977" s="586"/>
      <c r="AQ977" s="1249"/>
      <c r="AR977" s="1427"/>
      <c r="AS977" s="1428"/>
      <c r="AT977" s="1429"/>
      <c r="AU977" s="227"/>
      <c r="AV977" s="1430"/>
      <c r="AW977" s="1431"/>
      <c r="AX977" s="1432"/>
      <c r="AY977" s="235"/>
      <c r="AZ977" s="236"/>
      <c r="BA977" s="230"/>
      <c r="BB977" s="231"/>
      <c r="BC977" s="659"/>
      <c r="BD977" s="230"/>
      <c r="BE977" s="231"/>
      <c r="BF977" s="573"/>
      <c r="BG977" s="651"/>
      <c r="BH977" s="573"/>
      <c r="BI977" s="651"/>
      <c r="BJ977" s="573"/>
      <c r="BK977" s="651"/>
      <c r="BL977" s="573"/>
      <c r="BM977" s="651"/>
      <c r="BN977" s="638"/>
      <c r="BO977" s="670"/>
      <c r="BP977" s="675"/>
      <c r="BQ977" s="675"/>
      <c r="BR977" s="675"/>
      <c r="BS977" s="675"/>
      <c r="BT977" s="675"/>
      <c r="BU977" s="676"/>
      <c r="BV977" s="1377">
        <f t="shared" si="54"/>
        <v>0</v>
      </c>
    </row>
    <row r="978" spans="3:74" s="1092" customFormat="1" ht="36" customHeight="1">
      <c r="C978" s="1091"/>
      <c r="D978" s="233"/>
      <c r="E978" s="216"/>
      <c r="F978" s="1331"/>
      <c r="G978" s="217"/>
      <c r="H978" s="218"/>
      <c r="I978" s="736"/>
      <c r="J978" s="737"/>
      <c r="K978" s="1297"/>
      <c r="L978" s="1273"/>
      <c r="M978" s="1276"/>
      <c r="N978" s="832"/>
      <c r="O978" s="871"/>
      <c r="P978" s="872"/>
      <c r="Q978" s="219"/>
      <c r="R978" s="220"/>
      <c r="S978" s="660"/>
      <c r="T978" s="226">
        <v>0</v>
      </c>
      <c r="U978" s="1305">
        <v>0</v>
      </c>
      <c r="V978" s="1375">
        <f t="shared" si="52"/>
        <v>0</v>
      </c>
      <c r="W978" s="220"/>
      <c r="X978" s="684"/>
      <c r="Y978" s="738"/>
      <c r="Z978" s="221"/>
      <c r="AA978" s="221"/>
      <c r="AB978" s="862"/>
      <c r="AC978" s="222"/>
      <c r="AD978" s="1288"/>
      <c r="AE978" s="1300"/>
      <c r="AF978" s="1290"/>
      <c r="AG978" s="1291"/>
      <c r="AH978" s="232"/>
      <c r="AI978" s="224"/>
      <c r="AJ978" s="368"/>
      <c r="AK978" s="225"/>
      <c r="AL978" s="226">
        <v>0</v>
      </c>
      <c r="AM978" s="1326">
        <v>0</v>
      </c>
      <c r="AN978" s="1376">
        <f t="shared" si="53"/>
        <v>0</v>
      </c>
      <c r="AO978" s="733"/>
      <c r="AP978" s="586"/>
      <c r="AQ978" s="1249"/>
      <c r="AR978" s="1427"/>
      <c r="AS978" s="1428"/>
      <c r="AT978" s="1429"/>
      <c r="AU978" s="227"/>
      <c r="AV978" s="1430"/>
      <c r="AW978" s="1431"/>
      <c r="AX978" s="1432"/>
      <c r="AY978" s="235"/>
      <c r="AZ978" s="236"/>
      <c r="BA978" s="230"/>
      <c r="BB978" s="231"/>
      <c r="BC978" s="659"/>
      <c r="BD978" s="230"/>
      <c r="BE978" s="231"/>
      <c r="BF978" s="573"/>
      <c r="BG978" s="651"/>
      <c r="BH978" s="573"/>
      <c r="BI978" s="651"/>
      <c r="BJ978" s="573"/>
      <c r="BK978" s="651"/>
      <c r="BL978" s="573"/>
      <c r="BM978" s="651"/>
      <c r="BN978" s="638"/>
      <c r="BO978" s="670"/>
      <c r="BP978" s="675"/>
      <c r="BQ978" s="675"/>
      <c r="BR978" s="675"/>
      <c r="BS978" s="675"/>
      <c r="BT978" s="675"/>
      <c r="BU978" s="676"/>
      <c r="BV978" s="1377">
        <f t="shared" si="54"/>
        <v>0</v>
      </c>
    </row>
    <row r="979" spans="3:74" s="1092" customFormat="1" ht="36" customHeight="1">
      <c r="C979" s="1091"/>
      <c r="D979" s="233"/>
      <c r="E979" s="216"/>
      <c r="F979" s="1331"/>
      <c r="G979" s="217"/>
      <c r="H979" s="218"/>
      <c r="I979" s="736"/>
      <c r="J979" s="737"/>
      <c r="K979" s="1297"/>
      <c r="L979" s="1273"/>
      <c r="M979" s="1276"/>
      <c r="N979" s="832"/>
      <c r="O979" s="871"/>
      <c r="P979" s="872"/>
      <c r="Q979" s="219"/>
      <c r="R979" s="220"/>
      <c r="S979" s="660"/>
      <c r="T979" s="226">
        <v>0</v>
      </c>
      <c r="U979" s="1305">
        <v>0</v>
      </c>
      <c r="V979" s="1375">
        <f t="shared" si="52"/>
        <v>0</v>
      </c>
      <c r="W979" s="220"/>
      <c r="X979" s="684"/>
      <c r="Y979" s="738"/>
      <c r="Z979" s="221"/>
      <c r="AA979" s="221"/>
      <c r="AB979" s="862"/>
      <c r="AC979" s="222"/>
      <c r="AD979" s="1288"/>
      <c r="AE979" s="1300"/>
      <c r="AF979" s="1290"/>
      <c r="AG979" s="1291"/>
      <c r="AH979" s="232"/>
      <c r="AI979" s="224"/>
      <c r="AJ979" s="368"/>
      <c r="AK979" s="225"/>
      <c r="AL979" s="226">
        <v>0</v>
      </c>
      <c r="AM979" s="1326">
        <v>0</v>
      </c>
      <c r="AN979" s="1376">
        <f t="shared" si="53"/>
        <v>0</v>
      </c>
      <c r="AO979" s="733"/>
      <c r="AP979" s="586"/>
      <c r="AQ979" s="1249"/>
      <c r="AR979" s="1427"/>
      <c r="AS979" s="1428"/>
      <c r="AT979" s="1429"/>
      <c r="AU979" s="227"/>
      <c r="AV979" s="1430"/>
      <c r="AW979" s="1431"/>
      <c r="AX979" s="1432"/>
      <c r="AY979" s="235"/>
      <c r="AZ979" s="236"/>
      <c r="BA979" s="230"/>
      <c r="BB979" s="231"/>
      <c r="BC979" s="659"/>
      <c r="BD979" s="230"/>
      <c r="BE979" s="231"/>
      <c r="BF979" s="573"/>
      <c r="BG979" s="651"/>
      <c r="BH979" s="573"/>
      <c r="BI979" s="651"/>
      <c r="BJ979" s="573"/>
      <c r="BK979" s="651"/>
      <c r="BL979" s="573"/>
      <c r="BM979" s="651"/>
      <c r="BN979" s="638"/>
      <c r="BO979" s="670"/>
      <c r="BP979" s="675"/>
      <c r="BQ979" s="675"/>
      <c r="BR979" s="675"/>
      <c r="BS979" s="675"/>
      <c r="BT979" s="675"/>
      <c r="BU979" s="676"/>
      <c r="BV979" s="1377">
        <f t="shared" si="54"/>
        <v>0</v>
      </c>
    </row>
    <row r="980" spans="3:74" s="1092" customFormat="1" ht="36" customHeight="1">
      <c r="C980" s="1091"/>
      <c r="D980" s="233"/>
      <c r="E980" s="216"/>
      <c r="F980" s="1331"/>
      <c r="G980" s="217"/>
      <c r="H980" s="218"/>
      <c r="I980" s="736"/>
      <c r="J980" s="737"/>
      <c r="K980" s="1297"/>
      <c r="L980" s="1273"/>
      <c r="M980" s="1276"/>
      <c r="N980" s="832"/>
      <c r="O980" s="871"/>
      <c r="P980" s="872"/>
      <c r="Q980" s="219"/>
      <c r="R980" s="220"/>
      <c r="S980" s="660"/>
      <c r="T980" s="226">
        <v>0</v>
      </c>
      <c r="U980" s="1305">
        <v>0</v>
      </c>
      <c r="V980" s="1375">
        <f t="shared" si="52"/>
        <v>0</v>
      </c>
      <c r="W980" s="220"/>
      <c r="X980" s="684"/>
      <c r="Y980" s="738"/>
      <c r="Z980" s="221"/>
      <c r="AA980" s="221"/>
      <c r="AB980" s="862"/>
      <c r="AC980" s="222"/>
      <c r="AD980" s="1288"/>
      <c r="AE980" s="1300"/>
      <c r="AF980" s="1290"/>
      <c r="AG980" s="1291"/>
      <c r="AH980" s="232"/>
      <c r="AI980" s="224"/>
      <c r="AJ980" s="368"/>
      <c r="AK980" s="225"/>
      <c r="AL980" s="226">
        <v>0</v>
      </c>
      <c r="AM980" s="1326">
        <v>0</v>
      </c>
      <c r="AN980" s="1376">
        <f t="shared" si="53"/>
        <v>0</v>
      </c>
      <c r="AO980" s="733"/>
      <c r="AP980" s="586"/>
      <c r="AQ980" s="1249"/>
      <c r="AR980" s="1427"/>
      <c r="AS980" s="1428"/>
      <c r="AT980" s="1429"/>
      <c r="AU980" s="227"/>
      <c r="AV980" s="1430"/>
      <c r="AW980" s="1431"/>
      <c r="AX980" s="1432"/>
      <c r="AY980" s="235"/>
      <c r="AZ980" s="236"/>
      <c r="BA980" s="230"/>
      <c r="BB980" s="231"/>
      <c r="BC980" s="659"/>
      <c r="BD980" s="230"/>
      <c r="BE980" s="231"/>
      <c r="BF980" s="573"/>
      <c r="BG980" s="651"/>
      <c r="BH980" s="573"/>
      <c r="BI980" s="651"/>
      <c r="BJ980" s="573"/>
      <c r="BK980" s="651"/>
      <c r="BL980" s="573"/>
      <c r="BM980" s="651"/>
      <c r="BN980" s="638"/>
      <c r="BO980" s="670"/>
      <c r="BP980" s="675"/>
      <c r="BQ980" s="675"/>
      <c r="BR980" s="675"/>
      <c r="BS980" s="675"/>
      <c r="BT980" s="675"/>
      <c r="BU980" s="676"/>
      <c r="BV980" s="1377">
        <f t="shared" si="54"/>
        <v>0</v>
      </c>
    </row>
    <row r="981" spans="3:74" s="1092" customFormat="1" ht="36" customHeight="1">
      <c r="C981" s="1091"/>
      <c r="D981" s="233"/>
      <c r="E981" s="216"/>
      <c r="F981" s="1331"/>
      <c r="G981" s="217"/>
      <c r="H981" s="218"/>
      <c r="I981" s="736"/>
      <c r="J981" s="737"/>
      <c r="K981" s="1297"/>
      <c r="L981" s="1273"/>
      <c r="M981" s="1276"/>
      <c r="N981" s="832"/>
      <c r="O981" s="871"/>
      <c r="P981" s="872"/>
      <c r="Q981" s="219"/>
      <c r="R981" s="220"/>
      <c r="S981" s="660"/>
      <c r="T981" s="226">
        <v>0</v>
      </c>
      <c r="U981" s="1305">
        <v>0</v>
      </c>
      <c r="V981" s="1375">
        <f t="shared" si="52"/>
        <v>0</v>
      </c>
      <c r="W981" s="220"/>
      <c r="X981" s="684"/>
      <c r="Y981" s="738"/>
      <c r="Z981" s="221"/>
      <c r="AA981" s="221"/>
      <c r="AB981" s="862"/>
      <c r="AC981" s="222"/>
      <c r="AD981" s="1288"/>
      <c r="AE981" s="1300"/>
      <c r="AF981" s="1290"/>
      <c r="AG981" s="1291"/>
      <c r="AH981" s="232"/>
      <c r="AI981" s="224"/>
      <c r="AJ981" s="368"/>
      <c r="AK981" s="225"/>
      <c r="AL981" s="226">
        <v>0</v>
      </c>
      <c r="AM981" s="1326">
        <v>0</v>
      </c>
      <c r="AN981" s="1376">
        <f t="shared" si="53"/>
        <v>0</v>
      </c>
      <c r="AO981" s="733"/>
      <c r="AP981" s="586"/>
      <c r="AQ981" s="1249"/>
      <c r="AR981" s="1427"/>
      <c r="AS981" s="1428"/>
      <c r="AT981" s="1429"/>
      <c r="AU981" s="227"/>
      <c r="AV981" s="1430"/>
      <c r="AW981" s="1431"/>
      <c r="AX981" s="1432"/>
      <c r="AY981" s="235"/>
      <c r="AZ981" s="236"/>
      <c r="BA981" s="230"/>
      <c r="BB981" s="231"/>
      <c r="BC981" s="659"/>
      <c r="BD981" s="230"/>
      <c r="BE981" s="231"/>
      <c r="BF981" s="573"/>
      <c r="BG981" s="651"/>
      <c r="BH981" s="573"/>
      <c r="BI981" s="651"/>
      <c r="BJ981" s="573"/>
      <c r="BK981" s="651"/>
      <c r="BL981" s="573"/>
      <c r="BM981" s="651"/>
      <c r="BN981" s="638"/>
      <c r="BO981" s="670"/>
      <c r="BP981" s="675"/>
      <c r="BQ981" s="675"/>
      <c r="BR981" s="675"/>
      <c r="BS981" s="675"/>
      <c r="BT981" s="675"/>
      <c r="BU981" s="676"/>
      <c r="BV981" s="1377">
        <f t="shared" si="54"/>
        <v>0</v>
      </c>
    </row>
    <row r="982" spans="3:74" s="1092" customFormat="1" ht="36" customHeight="1">
      <c r="C982" s="1091"/>
      <c r="D982" s="233"/>
      <c r="E982" s="216"/>
      <c r="F982" s="1331"/>
      <c r="G982" s="217"/>
      <c r="H982" s="218"/>
      <c r="I982" s="736"/>
      <c r="J982" s="737"/>
      <c r="K982" s="1297"/>
      <c r="L982" s="1273"/>
      <c r="M982" s="1276"/>
      <c r="N982" s="832"/>
      <c r="O982" s="871"/>
      <c r="P982" s="872"/>
      <c r="Q982" s="219"/>
      <c r="R982" s="220"/>
      <c r="S982" s="660"/>
      <c r="T982" s="226">
        <v>0</v>
      </c>
      <c r="U982" s="1305">
        <v>0</v>
      </c>
      <c r="V982" s="1375">
        <f t="shared" si="52"/>
        <v>0</v>
      </c>
      <c r="W982" s="220"/>
      <c r="X982" s="684"/>
      <c r="Y982" s="738"/>
      <c r="Z982" s="221"/>
      <c r="AA982" s="221"/>
      <c r="AB982" s="862"/>
      <c r="AC982" s="222"/>
      <c r="AD982" s="1288"/>
      <c r="AE982" s="1300"/>
      <c r="AF982" s="1290"/>
      <c r="AG982" s="1291"/>
      <c r="AH982" s="232"/>
      <c r="AI982" s="224"/>
      <c r="AJ982" s="368"/>
      <c r="AK982" s="225"/>
      <c r="AL982" s="226">
        <v>0</v>
      </c>
      <c r="AM982" s="1326">
        <v>0</v>
      </c>
      <c r="AN982" s="1376">
        <f t="shared" si="53"/>
        <v>0</v>
      </c>
      <c r="AO982" s="733"/>
      <c r="AP982" s="586"/>
      <c r="AQ982" s="1249"/>
      <c r="AR982" s="1427"/>
      <c r="AS982" s="1428"/>
      <c r="AT982" s="1429"/>
      <c r="AU982" s="227"/>
      <c r="AV982" s="1430"/>
      <c r="AW982" s="1431"/>
      <c r="AX982" s="1432"/>
      <c r="AY982" s="235"/>
      <c r="AZ982" s="236"/>
      <c r="BA982" s="230"/>
      <c r="BB982" s="231"/>
      <c r="BC982" s="659"/>
      <c r="BD982" s="230"/>
      <c r="BE982" s="231"/>
      <c r="BF982" s="573"/>
      <c r="BG982" s="651"/>
      <c r="BH982" s="573"/>
      <c r="BI982" s="651"/>
      <c r="BJ982" s="573"/>
      <c r="BK982" s="651"/>
      <c r="BL982" s="573"/>
      <c r="BM982" s="651"/>
      <c r="BN982" s="638"/>
      <c r="BO982" s="670"/>
      <c r="BP982" s="675"/>
      <c r="BQ982" s="675"/>
      <c r="BR982" s="675"/>
      <c r="BS982" s="675"/>
      <c r="BT982" s="675"/>
      <c r="BU982" s="676"/>
      <c r="BV982" s="1377">
        <f t="shared" si="54"/>
        <v>0</v>
      </c>
    </row>
    <row r="983" spans="3:74" s="1092" customFormat="1" ht="36" customHeight="1">
      <c r="C983" s="1091"/>
      <c r="D983" s="233"/>
      <c r="E983" s="216"/>
      <c r="F983" s="1331"/>
      <c r="G983" s="217"/>
      <c r="H983" s="218"/>
      <c r="I983" s="736"/>
      <c r="J983" s="737"/>
      <c r="K983" s="1297"/>
      <c r="L983" s="1273"/>
      <c r="M983" s="1276"/>
      <c r="N983" s="832"/>
      <c r="O983" s="871"/>
      <c r="P983" s="872"/>
      <c r="Q983" s="219"/>
      <c r="R983" s="220"/>
      <c r="S983" s="660"/>
      <c r="T983" s="226">
        <v>0</v>
      </c>
      <c r="U983" s="1305">
        <v>0</v>
      </c>
      <c r="V983" s="1375">
        <f t="shared" si="52"/>
        <v>0</v>
      </c>
      <c r="W983" s="220"/>
      <c r="X983" s="684"/>
      <c r="Y983" s="738"/>
      <c r="Z983" s="221"/>
      <c r="AA983" s="221"/>
      <c r="AB983" s="862"/>
      <c r="AC983" s="222"/>
      <c r="AD983" s="1288"/>
      <c r="AE983" s="1300"/>
      <c r="AF983" s="1290"/>
      <c r="AG983" s="1291"/>
      <c r="AH983" s="232"/>
      <c r="AI983" s="224"/>
      <c r="AJ983" s="368"/>
      <c r="AK983" s="225"/>
      <c r="AL983" s="226">
        <v>0</v>
      </c>
      <c r="AM983" s="1326">
        <v>0</v>
      </c>
      <c r="AN983" s="1376">
        <f t="shared" si="53"/>
        <v>0</v>
      </c>
      <c r="AO983" s="733"/>
      <c r="AP983" s="586"/>
      <c r="AQ983" s="1249"/>
      <c r="AR983" s="1427"/>
      <c r="AS983" s="1428"/>
      <c r="AT983" s="1429"/>
      <c r="AU983" s="227"/>
      <c r="AV983" s="1430"/>
      <c r="AW983" s="1431"/>
      <c r="AX983" s="1432"/>
      <c r="AY983" s="235"/>
      <c r="AZ983" s="236"/>
      <c r="BA983" s="230"/>
      <c r="BB983" s="231"/>
      <c r="BC983" s="659"/>
      <c r="BD983" s="230"/>
      <c r="BE983" s="231"/>
      <c r="BF983" s="573"/>
      <c r="BG983" s="651"/>
      <c r="BH983" s="573"/>
      <c r="BI983" s="651"/>
      <c r="BJ983" s="573"/>
      <c r="BK983" s="651"/>
      <c r="BL983" s="573"/>
      <c r="BM983" s="651"/>
      <c r="BN983" s="638"/>
      <c r="BO983" s="670"/>
      <c r="BP983" s="675"/>
      <c r="BQ983" s="675"/>
      <c r="BR983" s="675"/>
      <c r="BS983" s="675"/>
      <c r="BT983" s="675"/>
      <c r="BU983" s="676"/>
      <c r="BV983" s="1377">
        <f t="shared" si="54"/>
        <v>0</v>
      </c>
    </row>
    <row r="984" spans="3:74" s="1092" customFormat="1" ht="36" customHeight="1">
      <c r="C984" s="1091"/>
      <c r="D984" s="233"/>
      <c r="E984" s="216"/>
      <c r="F984" s="1331"/>
      <c r="G984" s="217"/>
      <c r="H984" s="218"/>
      <c r="I984" s="736"/>
      <c r="J984" s="737"/>
      <c r="K984" s="1297"/>
      <c r="L984" s="1273"/>
      <c r="M984" s="1276"/>
      <c r="N984" s="832"/>
      <c r="O984" s="871"/>
      <c r="P984" s="872"/>
      <c r="Q984" s="219"/>
      <c r="R984" s="220"/>
      <c r="S984" s="660"/>
      <c r="T984" s="226">
        <v>0</v>
      </c>
      <c r="U984" s="1305">
        <v>0</v>
      </c>
      <c r="V984" s="1375">
        <f t="shared" si="52"/>
        <v>0</v>
      </c>
      <c r="W984" s="220"/>
      <c r="X984" s="684"/>
      <c r="Y984" s="738"/>
      <c r="Z984" s="221"/>
      <c r="AA984" s="221"/>
      <c r="AB984" s="862"/>
      <c r="AC984" s="222"/>
      <c r="AD984" s="1288"/>
      <c r="AE984" s="1300"/>
      <c r="AF984" s="1290"/>
      <c r="AG984" s="1291"/>
      <c r="AH984" s="232"/>
      <c r="AI984" s="224"/>
      <c r="AJ984" s="368"/>
      <c r="AK984" s="225"/>
      <c r="AL984" s="226">
        <v>0</v>
      </c>
      <c r="AM984" s="1326">
        <v>0</v>
      </c>
      <c r="AN984" s="1376">
        <f t="shared" si="53"/>
        <v>0</v>
      </c>
      <c r="AO984" s="733"/>
      <c r="AP984" s="586"/>
      <c r="AQ984" s="1249"/>
      <c r="AR984" s="1427"/>
      <c r="AS984" s="1428"/>
      <c r="AT984" s="1429"/>
      <c r="AU984" s="227"/>
      <c r="AV984" s="1430"/>
      <c r="AW984" s="1431"/>
      <c r="AX984" s="1432"/>
      <c r="AY984" s="235"/>
      <c r="AZ984" s="236"/>
      <c r="BA984" s="230"/>
      <c r="BB984" s="231"/>
      <c r="BC984" s="659"/>
      <c r="BD984" s="230"/>
      <c r="BE984" s="231"/>
      <c r="BF984" s="573"/>
      <c r="BG984" s="651"/>
      <c r="BH984" s="573"/>
      <c r="BI984" s="651"/>
      <c r="BJ984" s="573"/>
      <c r="BK984" s="651"/>
      <c r="BL984" s="573"/>
      <c r="BM984" s="651"/>
      <c r="BN984" s="638"/>
      <c r="BO984" s="670"/>
      <c r="BP984" s="675"/>
      <c r="BQ984" s="675"/>
      <c r="BR984" s="675"/>
      <c r="BS984" s="675"/>
      <c r="BT984" s="675"/>
      <c r="BU984" s="676"/>
      <c r="BV984" s="1377">
        <f t="shared" si="54"/>
        <v>0</v>
      </c>
    </row>
    <row r="985" spans="3:74" s="1092" customFormat="1" ht="36" customHeight="1">
      <c r="C985" s="1091"/>
      <c r="D985" s="233"/>
      <c r="E985" s="216"/>
      <c r="F985" s="1331"/>
      <c r="G985" s="217"/>
      <c r="H985" s="218"/>
      <c r="I985" s="736"/>
      <c r="J985" s="737"/>
      <c r="K985" s="1297"/>
      <c r="L985" s="1273"/>
      <c r="M985" s="1276"/>
      <c r="N985" s="832"/>
      <c r="O985" s="871"/>
      <c r="P985" s="872"/>
      <c r="Q985" s="219"/>
      <c r="R985" s="220"/>
      <c r="S985" s="660"/>
      <c r="T985" s="226">
        <v>0</v>
      </c>
      <c r="U985" s="1305">
        <v>0</v>
      </c>
      <c r="V985" s="1375">
        <f t="shared" si="52"/>
        <v>0</v>
      </c>
      <c r="W985" s="220"/>
      <c r="X985" s="684"/>
      <c r="Y985" s="738"/>
      <c r="Z985" s="221"/>
      <c r="AA985" s="221"/>
      <c r="AB985" s="862"/>
      <c r="AC985" s="222"/>
      <c r="AD985" s="1288"/>
      <c r="AE985" s="1300"/>
      <c r="AF985" s="1290"/>
      <c r="AG985" s="1291"/>
      <c r="AH985" s="232"/>
      <c r="AI985" s="224"/>
      <c r="AJ985" s="368"/>
      <c r="AK985" s="225"/>
      <c r="AL985" s="226">
        <v>0</v>
      </c>
      <c r="AM985" s="1326">
        <v>0</v>
      </c>
      <c r="AN985" s="1376">
        <f t="shared" si="53"/>
        <v>0</v>
      </c>
      <c r="AO985" s="733"/>
      <c r="AP985" s="586"/>
      <c r="AQ985" s="1249"/>
      <c r="AR985" s="1427"/>
      <c r="AS985" s="1428"/>
      <c r="AT985" s="1429"/>
      <c r="AU985" s="227"/>
      <c r="AV985" s="1430"/>
      <c r="AW985" s="1431"/>
      <c r="AX985" s="1432"/>
      <c r="AY985" s="235"/>
      <c r="AZ985" s="236"/>
      <c r="BA985" s="230"/>
      <c r="BB985" s="231"/>
      <c r="BC985" s="659"/>
      <c r="BD985" s="230"/>
      <c r="BE985" s="231"/>
      <c r="BF985" s="573"/>
      <c r="BG985" s="651"/>
      <c r="BH985" s="573"/>
      <c r="BI985" s="651"/>
      <c r="BJ985" s="573"/>
      <c r="BK985" s="651"/>
      <c r="BL985" s="573"/>
      <c r="BM985" s="651"/>
      <c r="BN985" s="638"/>
      <c r="BO985" s="670"/>
      <c r="BP985" s="675"/>
      <c r="BQ985" s="675"/>
      <c r="BR985" s="675"/>
      <c r="BS985" s="675"/>
      <c r="BT985" s="675"/>
      <c r="BU985" s="676"/>
      <c r="BV985" s="1377">
        <f t="shared" si="54"/>
        <v>0</v>
      </c>
    </row>
    <row r="986" spans="3:74" s="1092" customFormat="1" ht="36" customHeight="1">
      <c r="C986" s="1091"/>
      <c r="D986" s="233"/>
      <c r="E986" s="216"/>
      <c r="F986" s="1331"/>
      <c r="G986" s="217"/>
      <c r="H986" s="218"/>
      <c r="I986" s="736"/>
      <c r="J986" s="737"/>
      <c r="K986" s="1297"/>
      <c r="L986" s="1273"/>
      <c r="M986" s="1276"/>
      <c r="N986" s="832"/>
      <c r="O986" s="871"/>
      <c r="P986" s="872"/>
      <c r="Q986" s="219"/>
      <c r="R986" s="220"/>
      <c r="S986" s="660"/>
      <c r="T986" s="226">
        <v>0</v>
      </c>
      <c r="U986" s="1305">
        <v>0</v>
      </c>
      <c r="V986" s="1375">
        <f t="shared" si="52"/>
        <v>0</v>
      </c>
      <c r="W986" s="220"/>
      <c r="X986" s="684"/>
      <c r="Y986" s="738"/>
      <c r="Z986" s="221"/>
      <c r="AA986" s="221"/>
      <c r="AB986" s="862"/>
      <c r="AC986" s="222"/>
      <c r="AD986" s="1288"/>
      <c r="AE986" s="1300"/>
      <c r="AF986" s="1290"/>
      <c r="AG986" s="1291"/>
      <c r="AH986" s="232"/>
      <c r="AI986" s="224"/>
      <c r="AJ986" s="368"/>
      <c r="AK986" s="225"/>
      <c r="AL986" s="226">
        <v>0</v>
      </c>
      <c r="AM986" s="1326">
        <v>0</v>
      </c>
      <c r="AN986" s="1376">
        <f t="shared" si="53"/>
        <v>0</v>
      </c>
      <c r="AO986" s="733"/>
      <c r="AP986" s="586"/>
      <c r="AQ986" s="1249"/>
      <c r="AR986" s="1427"/>
      <c r="AS986" s="1428"/>
      <c r="AT986" s="1429"/>
      <c r="AU986" s="227"/>
      <c r="AV986" s="1430"/>
      <c r="AW986" s="1431"/>
      <c r="AX986" s="1432"/>
      <c r="AY986" s="235"/>
      <c r="AZ986" s="236"/>
      <c r="BA986" s="230"/>
      <c r="BB986" s="231"/>
      <c r="BC986" s="659"/>
      <c r="BD986" s="230"/>
      <c r="BE986" s="231"/>
      <c r="BF986" s="573"/>
      <c r="BG986" s="651"/>
      <c r="BH986" s="573"/>
      <c r="BI986" s="651"/>
      <c r="BJ986" s="573"/>
      <c r="BK986" s="651"/>
      <c r="BL986" s="573"/>
      <c r="BM986" s="651"/>
      <c r="BN986" s="638"/>
      <c r="BO986" s="670"/>
      <c r="BP986" s="675"/>
      <c r="BQ986" s="675"/>
      <c r="BR986" s="675"/>
      <c r="BS986" s="675"/>
      <c r="BT986" s="675"/>
      <c r="BU986" s="676"/>
      <c r="BV986" s="1377">
        <f t="shared" si="54"/>
        <v>0</v>
      </c>
    </row>
    <row r="987" spans="3:74" s="1092" customFormat="1" ht="36" customHeight="1">
      <c r="C987" s="1091"/>
      <c r="D987" s="233"/>
      <c r="E987" s="216"/>
      <c r="F987" s="1331"/>
      <c r="G987" s="217"/>
      <c r="H987" s="218"/>
      <c r="I987" s="736"/>
      <c r="J987" s="737"/>
      <c r="K987" s="1297"/>
      <c r="L987" s="1273"/>
      <c r="M987" s="1276"/>
      <c r="N987" s="832"/>
      <c r="O987" s="871"/>
      <c r="P987" s="872"/>
      <c r="Q987" s="219"/>
      <c r="R987" s="220"/>
      <c r="S987" s="660"/>
      <c r="T987" s="226">
        <v>0</v>
      </c>
      <c r="U987" s="1305">
        <v>0</v>
      </c>
      <c r="V987" s="1375">
        <f t="shared" si="52"/>
        <v>0</v>
      </c>
      <c r="W987" s="220"/>
      <c r="X987" s="684"/>
      <c r="Y987" s="738"/>
      <c r="Z987" s="221"/>
      <c r="AA987" s="221"/>
      <c r="AB987" s="862"/>
      <c r="AC987" s="222"/>
      <c r="AD987" s="1288"/>
      <c r="AE987" s="1300"/>
      <c r="AF987" s="1290"/>
      <c r="AG987" s="1291"/>
      <c r="AH987" s="232"/>
      <c r="AI987" s="224"/>
      <c r="AJ987" s="368"/>
      <c r="AK987" s="225"/>
      <c r="AL987" s="226">
        <v>0</v>
      </c>
      <c r="AM987" s="1326">
        <v>0</v>
      </c>
      <c r="AN987" s="1376">
        <f t="shared" si="53"/>
        <v>0</v>
      </c>
      <c r="AO987" s="733"/>
      <c r="AP987" s="586"/>
      <c r="AQ987" s="1249"/>
      <c r="AR987" s="1427"/>
      <c r="AS987" s="1428"/>
      <c r="AT987" s="1429"/>
      <c r="AU987" s="227"/>
      <c r="AV987" s="1430"/>
      <c r="AW987" s="1431"/>
      <c r="AX987" s="1432"/>
      <c r="AY987" s="235"/>
      <c r="AZ987" s="236"/>
      <c r="BA987" s="230"/>
      <c r="BB987" s="231"/>
      <c r="BC987" s="659"/>
      <c r="BD987" s="230"/>
      <c r="BE987" s="231"/>
      <c r="BF987" s="573"/>
      <c r="BG987" s="651"/>
      <c r="BH987" s="573"/>
      <c r="BI987" s="651"/>
      <c r="BJ987" s="573"/>
      <c r="BK987" s="651"/>
      <c r="BL987" s="573"/>
      <c r="BM987" s="651"/>
      <c r="BN987" s="638"/>
      <c r="BO987" s="670"/>
      <c r="BP987" s="675"/>
      <c r="BQ987" s="675"/>
      <c r="BR987" s="675"/>
      <c r="BS987" s="675"/>
      <c r="BT987" s="675"/>
      <c r="BU987" s="676"/>
      <c r="BV987" s="1377">
        <f t="shared" si="54"/>
        <v>0</v>
      </c>
    </row>
    <row r="988" spans="3:74" s="1092" customFormat="1" ht="36" customHeight="1">
      <c r="C988" s="1091"/>
      <c r="D988" s="233"/>
      <c r="E988" s="216"/>
      <c r="F988" s="1331"/>
      <c r="G988" s="217"/>
      <c r="H988" s="218"/>
      <c r="I988" s="736"/>
      <c r="J988" s="737"/>
      <c r="K988" s="1297"/>
      <c r="L988" s="1273"/>
      <c r="M988" s="1276"/>
      <c r="N988" s="832"/>
      <c r="O988" s="871"/>
      <c r="P988" s="872"/>
      <c r="Q988" s="219"/>
      <c r="R988" s="220"/>
      <c r="S988" s="660"/>
      <c r="T988" s="226">
        <v>0</v>
      </c>
      <c r="U988" s="1305">
        <v>0</v>
      </c>
      <c r="V988" s="1375">
        <f t="shared" si="52"/>
        <v>0</v>
      </c>
      <c r="W988" s="220"/>
      <c r="X988" s="684"/>
      <c r="Y988" s="738"/>
      <c r="Z988" s="221"/>
      <c r="AA988" s="221"/>
      <c r="AB988" s="862"/>
      <c r="AC988" s="222"/>
      <c r="AD988" s="1288"/>
      <c r="AE988" s="1300"/>
      <c r="AF988" s="1290"/>
      <c r="AG988" s="1291"/>
      <c r="AH988" s="232"/>
      <c r="AI988" s="224"/>
      <c r="AJ988" s="368"/>
      <c r="AK988" s="225"/>
      <c r="AL988" s="226">
        <v>0</v>
      </c>
      <c r="AM988" s="1326">
        <v>0</v>
      </c>
      <c r="AN988" s="1376">
        <f t="shared" si="53"/>
        <v>0</v>
      </c>
      <c r="AO988" s="733"/>
      <c r="AP988" s="586"/>
      <c r="AQ988" s="1249"/>
      <c r="AR988" s="1427"/>
      <c r="AS988" s="1428"/>
      <c r="AT988" s="1429"/>
      <c r="AU988" s="227"/>
      <c r="AV988" s="1430"/>
      <c r="AW988" s="1431"/>
      <c r="AX988" s="1432"/>
      <c r="AY988" s="235"/>
      <c r="AZ988" s="236"/>
      <c r="BA988" s="230"/>
      <c r="BB988" s="231"/>
      <c r="BC988" s="659"/>
      <c r="BD988" s="230"/>
      <c r="BE988" s="231"/>
      <c r="BF988" s="573"/>
      <c r="BG988" s="651"/>
      <c r="BH988" s="573"/>
      <c r="BI988" s="651"/>
      <c r="BJ988" s="573"/>
      <c r="BK988" s="651"/>
      <c r="BL988" s="573"/>
      <c r="BM988" s="651"/>
      <c r="BN988" s="638"/>
      <c r="BO988" s="670"/>
      <c r="BP988" s="675"/>
      <c r="BQ988" s="675"/>
      <c r="BR988" s="675"/>
      <c r="BS988" s="675"/>
      <c r="BT988" s="675"/>
      <c r="BU988" s="676"/>
      <c r="BV988" s="1377">
        <f t="shared" si="54"/>
        <v>0</v>
      </c>
    </row>
    <row r="989" spans="3:74" s="1092" customFormat="1" ht="36" customHeight="1">
      <c r="C989" s="1091"/>
      <c r="D989" s="233"/>
      <c r="E989" s="216"/>
      <c r="F989" s="1331"/>
      <c r="G989" s="217"/>
      <c r="H989" s="218"/>
      <c r="I989" s="736"/>
      <c r="J989" s="737"/>
      <c r="K989" s="1297"/>
      <c r="L989" s="1273"/>
      <c r="M989" s="1276"/>
      <c r="N989" s="832"/>
      <c r="O989" s="871"/>
      <c r="P989" s="872"/>
      <c r="Q989" s="219"/>
      <c r="R989" s="220"/>
      <c r="S989" s="660"/>
      <c r="T989" s="226">
        <v>0</v>
      </c>
      <c r="U989" s="1305">
        <v>0</v>
      </c>
      <c r="V989" s="1375">
        <f t="shared" si="52"/>
        <v>0</v>
      </c>
      <c r="W989" s="220"/>
      <c r="X989" s="684"/>
      <c r="Y989" s="738"/>
      <c r="Z989" s="221"/>
      <c r="AA989" s="221"/>
      <c r="AB989" s="862"/>
      <c r="AC989" s="222"/>
      <c r="AD989" s="1288"/>
      <c r="AE989" s="1300"/>
      <c r="AF989" s="1290"/>
      <c r="AG989" s="1291"/>
      <c r="AH989" s="232"/>
      <c r="AI989" s="224"/>
      <c r="AJ989" s="368"/>
      <c r="AK989" s="225"/>
      <c r="AL989" s="226">
        <v>0</v>
      </c>
      <c r="AM989" s="1326">
        <v>0</v>
      </c>
      <c r="AN989" s="1376">
        <f t="shared" si="53"/>
        <v>0</v>
      </c>
      <c r="AO989" s="733"/>
      <c r="AP989" s="586"/>
      <c r="AQ989" s="1249"/>
      <c r="AR989" s="1427"/>
      <c r="AS989" s="1428"/>
      <c r="AT989" s="1429"/>
      <c r="AU989" s="227"/>
      <c r="AV989" s="1430"/>
      <c r="AW989" s="1431"/>
      <c r="AX989" s="1432"/>
      <c r="AY989" s="235"/>
      <c r="AZ989" s="236"/>
      <c r="BA989" s="230"/>
      <c r="BB989" s="231"/>
      <c r="BC989" s="659"/>
      <c r="BD989" s="230"/>
      <c r="BE989" s="231"/>
      <c r="BF989" s="573"/>
      <c r="BG989" s="651"/>
      <c r="BH989" s="573"/>
      <c r="BI989" s="651"/>
      <c r="BJ989" s="573"/>
      <c r="BK989" s="651"/>
      <c r="BL989" s="573"/>
      <c r="BM989" s="651"/>
      <c r="BN989" s="638"/>
      <c r="BO989" s="670"/>
      <c r="BP989" s="675"/>
      <c r="BQ989" s="675"/>
      <c r="BR989" s="675"/>
      <c r="BS989" s="675"/>
      <c r="BT989" s="675"/>
      <c r="BU989" s="676"/>
      <c r="BV989" s="1377">
        <f t="shared" si="54"/>
        <v>0</v>
      </c>
    </row>
    <row r="990" spans="3:74" s="1092" customFormat="1" ht="36" customHeight="1">
      <c r="C990" s="1091"/>
      <c r="D990" s="233"/>
      <c r="E990" s="216"/>
      <c r="F990" s="1331"/>
      <c r="G990" s="217"/>
      <c r="H990" s="218"/>
      <c r="I990" s="736"/>
      <c r="J990" s="737"/>
      <c r="K990" s="1297"/>
      <c r="L990" s="1273"/>
      <c r="M990" s="1276"/>
      <c r="N990" s="832"/>
      <c r="O990" s="871"/>
      <c r="P990" s="872"/>
      <c r="Q990" s="219"/>
      <c r="R990" s="220"/>
      <c r="S990" s="660"/>
      <c r="T990" s="226">
        <v>0</v>
      </c>
      <c r="U990" s="1305">
        <v>0</v>
      </c>
      <c r="V990" s="1375">
        <f t="shared" si="52"/>
        <v>0</v>
      </c>
      <c r="W990" s="220"/>
      <c r="X990" s="684"/>
      <c r="Y990" s="738"/>
      <c r="Z990" s="221"/>
      <c r="AA990" s="221"/>
      <c r="AB990" s="862"/>
      <c r="AC990" s="222"/>
      <c r="AD990" s="1288"/>
      <c r="AE990" s="1300"/>
      <c r="AF990" s="1290"/>
      <c r="AG990" s="1291"/>
      <c r="AH990" s="232"/>
      <c r="AI990" s="224"/>
      <c r="AJ990" s="368"/>
      <c r="AK990" s="225"/>
      <c r="AL990" s="226">
        <v>0</v>
      </c>
      <c r="AM990" s="1326">
        <v>0</v>
      </c>
      <c r="AN990" s="1376">
        <f t="shared" si="53"/>
        <v>0</v>
      </c>
      <c r="AO990" s="733"/>
      <c r="AP990" s="586"/>
      <c r="AQ990" s="1249"/>
      <c r="AR990" s="1427"/>
      <c r="AS990" s="1428"/>
      <c r="AT990" s="1429"/>
      <c r="AU990" s="227"/>
      <c r="AV990" s="1430"/>
      <c r="AW990" s="1431"/>
      <c r="AX990" s="1432"/>
      <c r="AY990" s="235"/>
      <c r="AZ990" s="236"/>
      <c r="BA990" s="230"/>
      <c r="BB990" s="231"/>
      <c r="BC990" s="659"/>
      <c r="BD990" s="230"/>
      <c r="BE990" s="231"/>
      <c r="BF990" s="573"/>
      <c r="BG990" s="651"/>
      <c r="BH990" s="573"/>
      <c r="BI990" s="651"/>
      <c r="BJ990" s="573"/>
      <c r="BK990" s="651"/>
      <c r="BL990" s="573"/>
      <c r="BM990" s="651"/>
      <c r="BN990" s="638"/>
      <c r="BO990" s="670"/>
      <c r="BP990" s="675"/>
      <c r="BQ990" s="675"/>
      <c r="BR990" s="675"/>
      <c r="BS990" s="675"/>
      <c r="BT990" s="675"/>
      <c r="BU990" s="676"/>
      <c r="BV990" s="1377">
        <f t="shared" si="54"/>
        <v>0</v>
      </c>
    </row>
    <row r="991" spans="3:74" s="1092" customFormat="1" ht="36" customHeight="1">
      <c r="C991" s="1091"/>
      <c r="D991" s="233"/>
      <c r="E991" s="216"/>
      <c r="F991" s="1331"/>
      <c r="G991" s="217"/>
      <c r="H991" s="218"/>
      <c r="I991" s="736"/>
      <c r="J991" s="737"/>
      <c r="K991" s="1297"/>
      <c r="L991" s="1273"/>
      <c r="M991" s="1276"/>
      <c r="N991" s="832"/>
      <c r="O991" s="871"/>
      <c r="P991" s="872"/>
      <c r="Q991" s="219"/>
      <c r="R991" s="220"/>
      <c r="S991" s="660"/>
      <c r="T991" s="226">
        <v>0</v>
      </c>
      <c r="U991" s="1305">
        <v>0</v>
      </c>
      <c r="V991" s="1375">
        <f t="shared" si="52"/>
        <v>0</v>
      </c>
      <c r="W991" s="220"/>
      <c r="X991" s="684"/>
      <c r="Y991" s="738"/>
      <c r="Z991" s="221"/>
      <c r="AA991" s="221"/>
      <c r="AB991" s="862"/>
      <c r="AC991" s="222"/>
      <c r="AD991" s="1288"/>
      <c r="AE991" s="1300"/>
      <c r="AF991" s="1290"/>
      <c r="AG991" s="1291"/>
      <c r="AH991" s="232"/>
      <c r="AI991" s="224"/>
      <c r="AJ991" s="368"/>
      <c r="AK991" s="225"/>
      <c r="AL991" s="226">
        <v>0</v>
      </c>
      <c r="AM991" s="1326">
        <v>0</v>
      </c>
      <c r="AN991" s="1376">
        <f t="shared" si="53"/>
        <v>0</v>
      </c>
      <c r="AO991" s="733"/>
      <c r="AP991" s="586"/>
      <c r="AQ991" s="1249"/>
      <c r="AR991" s="1427"/>
      <c r="AS991" s="1428"/>
      <c r="AT991" s="1429"/>
      <c r="AU991" s="227"/>
      <c r="AV991" s="1430"/>
      <c r="AW991" s="1431"/>
      <c r="AX991" s="1432"/>
      <c r="AY991" s="235"/>
      <c r="AZ991" s="236"/>
      <c r="BA991" s="230"/>
      <c r="BB991" s="231"/>
      <c r="BC991" s="659"/>
      <c r="BD991" s="230"/>
      <c r="BE991" s="231"/>
      <c r="BF991" s="573"/>
      <c r="BG991" s="651"/>
      <c r="BH991" s="573"/>
      <c r="BI991" s="651"/>
      <c r="BJ991" s="573"/>
      <c r="BK991" s="651"/>
      <c r="BL991" s="573"/>
      <c r="BM991" s="651"/>
      <c r="BN991" s="638"/>
      <c r="BO991" s="670"/>
      <c r="BP991" s="675"/>
      <c r="BQ991" s="675"/>
      <c r="BR991" s="675"/>
      <c r="BS991" s="675"/>
      <c r="BT991" s="675"/>
      <c r="BU991" s="676"/>
      <c r="BV991" s="1377">
        <f t="shared" si="54"/>
        <v>0</v>
      </c>
    </row>
    <row r="992" spans="3:74" s="1092" customFormat="1" ht="36" customHeight="1">
      <c r="C992" s="1091"/>
      <c r="D992" s="233"/>
      <c r="E992" s="216"/>
      <c r="F992" s="1331"/>
      <c r="G992" s="217"/>
      <c r="H992" s="218"/>
      <c r="I992" s="736"/>
      <c r="J992" s="737"/>
      <c r="K992" s="1297"/>
      <c r="L992" s="1273"/>
      <c r="M992" s="1276"/>
      <c r="N992" s="832"/>
      <c r="O992" s="871"/>
      <c r="P992" s="872"/>
      <c r="Q992" s="219"/>
      <c r="R992" s="220"/>
      <c r="S992" s="660"/>
      <c r="T992" s="226">
        <v>0</v>
      </c>
      <c r="U992" s="1305">
        <v>0</v>
      </c>
      <c r="V992" s="1375">
        <f t="shared" si="52"/>
        <v>0</v>
      </c>
      <c r="W992" s="220"/>
      <c r="X992" s="684"/>
      <c r="Y992" s="738"/>
      <c r="Z992" s="221"/>
      <c r="AA992" s="221"/>
      <c r="AB992" s="862"/>
      <c r="AC992" s="222"/>
      <c r="AD992" s="1288"/>
      <c r="AE992" s="1300"/>
      <c r="AF992" s="1290"/>
      <c r="AG992" s="1291"/>
      <c r="AH992" s="232"/>
      <c r="AI992" s="224"/>
      <c r="AJ992" s="368"/>
      <c r="AK992" s="225"/>
      <c r="AL992" s="226">
        <v>0</v>
      </c>
      <c r="AM992" s="1326">
        <v>0</v>
      </c>
      <c r="AN992" s="1376">
        <f t="shared" si="53"/>
        <v>0</v>
      </c>
      <c r="AO992" s="733"/>
      <c r="AP992" s="586"/>
      <c r="AQ992" s="1249"/>
      <c r="AR992" s="1427"/>
      <c r="AS992" s="1428"/>
      <c r="AT992" s="1429"/>
      <c r="AU992" s="227"/>
      <c r="AV992" s="1430"/>
      <c r="AW992" s="1431"/>
      <c r="AX992" s="1432"/>
      <c r="AY992" s="235"/>
      <c r="AZ992" s="236"/>
      <c r="BA992" s="230"/>
      <c r="BB992" s="231"/>
      <c r="BC992" s="659"/>
      <c r="BD992" s="230"/>
      <c r="BE992" s="231"/>
      <c r="BF992" s="573"/>
      <c r="BG992" s="651"/>
      <c r="BH992" s="573"/>
      <c r="BI992" s="651"/>
      <c r="BJ992" s="573"/>
      <c r="BK992" s="651"/>
      <c r="BL992" s="573"/>
      <c r="BM992" s="651"/>
      <c r="BN992" s="638"/>
      <c r="BO992" s="670"/>
      <c r="BP992" s="675"/>
      <c r="BQ992" s="675"/>
      <c r="BR992" s="675"/>
      <c r="BS992" s="675"/>
      <c r="BT992" s="675"/>
      <c r="BU992" s="676"/>
      <c r="BV992" s="1377">
        <f t="shared" si="54"/>
        <v>0</v>
      </c>
    </row>
    <row r="993" spans="1:74" s="1092" customFormat="1" ht="36" customHeight="1">
      <c r="C993" s="1091"/>
      <c r="D993" s="233"/>
      <c r="E993" s="216"/>
      <c r="F993" s="1331"/>
      <c r="G993" s="217"/>
      <c r="H993" s="218"/>
      <c r="I993" s="736"/>
      <c r="J993" s="737"/>
      <c r="K993" s="1297"/>
      <c r="L993" s="1273"/>
      <c r="M993" s="1276"/>
      <c r="N993" s="832"/>
      <c r="O993" s="871"/>
      <c r="P993" s="872"/>
      <c r="Q993" s="219"/>
      <c r="R993" s="220"/>
      <c r="S993" s="660"/>
      <c r="T993" s="226">
        <v>0</v>
      </c>
      <c r="U993" s="1305">
        <v>0</v>
      </c>
      <c r="V993" s="1375">
        <f t="shared" si="52"/>
        <v>0</v>
      </c>
      <c r="W993" s="220"/>
      <c r="X993" s="684"/>
      <c r="Y993" s="738"/>
      <c r="Z993" s="221"/>
      <c r="AA993" s="221"/>
      <c r="AB993" s="862"/>
      <c r="AC993" s="222"/>
      <c r="AD993" s="1288"/>
      <c r="AE993" s="1300"/>
      <c r="AF993" s="1290"/>
      <c r="AG993" s="1291"/>
      <c r="AH993" s="232"/>
      <c r="AI993" s="224"/>
      <c r="AJ993" s="368"/>
      <c r="AK993" s="225"/>
      <c r="AL993" s="226">
        <v>0</v>
      </c>
      <c r="AM993" s="1326">
        <v>0</v>
      </c>
      <c r="AN993" s="1376">
        <f t="shared" si="53"/>
        <v>0</v>
      </c>
      <c r="AO993" s="733"/>
      <c r="AP993" s="586"/>
      <c r="AQ993" s="1249"/>
      <c r="AR993" s="1427"/>
      <c r="AS993" s="1428"/>
      <c r="AT993" s="1429"/>
      <c r="AU993" s="227"/>
      <c r="AV993" s="1430"/>
      <c r="AW993" s="1431"/>
      <c r="AX993" s="1432"/>
      <c r="AY993" s="235"/>
      <c r="AZ993" s="236"/>
      <c r="BA993" s="230"/>
      <c r="BB993" s="231"/>
      <c r="BC993" s="659"/>
      <c r="BD993" s="230"/>
      <c r="BE993" s="231"/>
      <c r="BF993" s="573"/>
      <c r="BG993" s="651"/>
      <c r="BH993" s="573"/>
      <c r="BI993" s="651"/>
      <c r="BJ993" s="573"/>
      <c r="BK993" s="651"/>
      <c r="BL993" s="573"/>
      <c r="BM993" s="651"/>
      <c r="BN993" s="638"/>
      <c r="BO993" s="670"/>
      <c r="BP993" s="675"/>
      <c r="BQ993" s="675"/>
      <c r="BR993" s="675"/>
      <c r="BS993" s="675"/>
      <c r="BT993" s="675"/>
      <c r="BU993" s="676"/>
      <c r="BV993" s="1377">
        <f t="shared" si="54"/>
        <v>0</v>
      </c>
    </row>
    <row r="994" spans="1:74" s="1092" customFormat="1" ht="36" customHeight="1">
      <c r="C994" s="1091"/>
      <c r="D994" s="233"/>
      <c r="E994" s="216"/>
      <c r="F994" s="1331"/>
      <c r="G994" s="217"/>
      <c r="H994" s="218"/>
      <c r="I994" s="736"/>
      <c r="J994" s="737"/>
      <c r="K994" s="1297"/>
      <c r="L994" s="1273"/>
      <c r="M994" s="1276"/>
      <c r="N994" s="832"/>
      <c r="O994" s="871"/>
      <c r="P994" s="872"/>
      <c r="Q994" s="219"/>
      <c r="R994" s="220"/>
      <c r="S994" s="660"/>
      <c r="T994" s="226">
        <v>0</v>
      </c>
      <c r="U994" s="1305">
        <v>0</v>
      </c>
      <c r="V994" s="1375">
        <f t="shared" si="52"/>
        <v>0</v>
      </c>
      <c r="W994" s="220"/>
      <c r="X994" s="684"/>
      <c r="Y994" s="738"/>
      <c r="Z994" s="221"/>
      <c r="AA994" s="221"/>
      <c r="AB994" s="862"/>
      <c r="AC994" s="222"/>
      <c r="AD994" s="1288"/>
      <c r="AE994" s="1300"/>
      <c r="AF994" s="1290"/>
      <c r="AG994" s="1291"/>
      <c r="AH994" s="232"/>
      <c r="AI994" s="224"/>
      <c r="AJ994" s="368"/>
      <c r="AK994" s="225"/>
      <c r="AL994" s="226">
        <v>0</v>
      </c>
      <c r="AM994" s="1326">
        <v>0</v>
      </c>
      <c r="AN994" s="1376">
        <f t="shared" si="53"/>
        <v>0</v>
      </c>
      <c r="AO994" s="733"/>
      <c r="AP994" s="586"/>
      <c r="AQ994" s="1249"/>
      <c r="AR994" s="1427"/>
      <c r="AS994" s="1428"/>
      <c r="AT994" s="1429"/>
      <c r="AU994" s="227"/>
      <c r="AV994" s="1430"/>
      <c r="AW994" s="1431"/>
      <c r="AX994" s="1432"/>
      <c r="AY994" s="235"/>
      <c r="AZ994" s="236"/>
      <c r="BA994" s="230"/>
      <c r="BB994" s="231"/>
      <c r="BC994" s="659"/>
      <c r="BD994" s="230"/>
      <c r="BE994" s="231"/>
      <c r="BF994" s="573"/>
      <c r="BG994" s="651"/>
      <c r="BH994" s="573"/>
      <c r="BI994" s="651"/>
      <c r="BJ994" s="573"/>
      <c r="BK994" s="651"/>
      <c r="BL994" s="573"/>
      <c r="BM994" s="651"/>
      <c r="BN994" s="638"/>
      <c r="BO994" s="670"/>
      <c r="BP994" s="675"/>
      <c r="BQ994" s="675"/>
      <c r="BR994" s="675"/>
      <c r="BS994" s="675"/>
      <c r="BT994" s="675"/>
      <c r="BU994" s="676"/>
      <c r="BV994" s="1377">
        <f t="shared" si="54"/>
        <v>0</v>
      </c>
    </row>
    <row r="995" spans="1:74" s="1092" customFormat="1" ht="36" customHeight="1">
      <c r="C995" s="1091"/>
      <c r="D995" s="233"/>
      <c r="E995" s="216"/>
      <c r="F995" s="1331"/>
      <c r="G995" s="217"/>
      <c r="H995" s="218"/>
      <c r="I995" s="736"/>
      <c r="J995" s="737"/>
      <c r="K995" s="1297"/>
      <c r="L995" s="1273"/>
      <c r="M995" s="1276"/>
      <c r="N995" s="832"/>
      <c r="O995" s="871"/>
      <c r="P995" s="872"/>
      <c r="Q995" s="219"/>
      <c r="R995" s="220"/>
      <c r="S995" s="660"/>
      <c r="T995" s="226">
        <v>0</v>
      </c>
      <c r="U995" s="1305">
        <v>0</v>
      </c>
      <c r="V995" s="1375">
        <f t="shared" si="52"/>
        <v>0</v>
      </c>
      <c r="W995" s="220"/>
      <c r="X995" s="684"/>
      <c r="Y995" s="738"/>
      <c r="Z995" s="221"/>
      <c r="AA995" s="221"/>
      <c r="AB995" s="862"/>
      <c r="AC995" s="222"/>
      <c r="AD995" s="1288"/>
      <c r="AE995" s="1300"/>
      <c r="AF995" s="1290"/>
      <c r="AG995" s="1291"/>
      <c r="AH995" s="232"/>
      <c r="AI995" s="224"/>
      <c r="AJ995" s="368"/>
      <c r="AK995" s="225"/>
      <c r="AL995" s="226">
        <v>0</v>
      </c>
      <c r="AM995" s="1326">
        <v>0</v>
      </c>
      <c r="AN995" s="1376">
        <f t="shared" si="53"/>
        <v>0</v>
      </c>
      <c r="AO995" s="733"/>
      <c r="AP995" s="586"/>
      <c r="AQ995" s="1249"/>
      <c r="AR995" s="1427"/>
      <c r="AS995" s="1428"/>
      <c r="AT995" s="1429"/>
      <c r="AU995" s="227"/>
      <c r="AV995" s="1430"/>
      <c r="AW995" s="1431"/>
      <c r="AX995" s="1432"/>
      <c r="AY995" s="235"/>
      <c r="AZ995" s="236"/>
      <c r="BA995" s="230"/>
      <c r="BB995" s="231"/>
      <c r="BC995" s="659"/>
      <c r="BD995" s="230"/>
      <c r="BE995" s="231"/>
      <c r="BF995" s="573"/>
      <c r="BG995" s="651"/>
      <c r="BH995" s="573"/>
      <c r="BI995" s="651"/>
      <c r="BJ995" s="573"/>
      <c r="BK995" s="651"/>
      <c r="BL995" s="573"/>
      <c r="BM995" s="651"/>
      <c r="BN995" s="638"/>
      <c r="BO995" s="670"/>
      <c r="BP995" s="675"/>
      <c r="BQ995" s="675"/>
      <c r="BR995" s="675"/>
      <c r="BS995" s="675"/>
      <c r="BT995" s="675"/>
      <c r="BU995" s="676"/>
      <c r="BV995" s="1377">
        <f t="shared" si="54"/>
        <v>0</v>
      </c>
    </row>
    <row r="996" spans="1:74" s="1092" customFormat="1" ht="36" customHeight="1">
      <c r="C996" s="1091"/>
      <c r="D996" s="233"/>
      <c r="E996" s="216"/>
      <c r="F996" s="1331"/>
      <c r="G996" s="217"/>
      <c r="H996" s="218"/>
      <c r="I996" s="736"/>
      <c r="J996" s="737"/>
      <c r="K996" s="1297"/>
      <c r="L996" s="1273"/>
      <c r="M996" s="1276"/>
      <c r="N996" s="832"/>
      <c r="O996" s="871"/>
      <c r="P996" s="872"/>
      <c r="Q996" s="219"/>
      <c r="R996" s="220"/>
      <c r="S996" s="660"/>
      <c r="T996" s="226">
        <v>0</v>
      </c>
      <c r="U996" s="1305">
        <v>0</v>
      </c>
      <c r="V996" s="1375">
        <f t="shared" si="52"/>
        <v>0</v>
      </c>
      <c r="W996" s="220"/>
      <c r="X996" s="684"/>
      <c r="Y996" s="738"/>
      <c r="Z996" s="221"/>
      <c r="AA996" s="221"/>
      <c r="AB996" s="862"/>
      <c r="AC996" s="222"/>
      <c r="AD996" s="1288"/>
      <c r="AE996" s="1300"/>
      <c r="AF996" s="1290"/>
      <c r="AG996" s="1291"/>
      <c r="AH996" s="232"/>
      <c r="AI996" s="224"/>
      <c r="AJ996" s="368"/>
      <c r="AK996" s="225"/>
      <c r="AL996" s="226">
        <v>0</v>
      </c>
      <c r="AM996" s="1326">
        <v>0</v>
      </c>
      <c r="AN996" s="1376">
        <f t="shared" si="53"/>
        <v>0</v>
      </c>
      <c r="AO996" s="733"/>
      <c r="AP996" s="586"/>
      <c r="AQ996" s="1249"/>
      <c r="AR996" s="1427"/>
      <c r="AS996" s="1428"/>
      <c r="AT996" s="1429"/>
      <c r="AU996" s="227"/>
      <c r="AV996" s="1430"/>
      <c r="AW996" s="1431"/>
      <c r="AX996" s="1432"/>
      <c r="AY996" s="235"/>
      <c r="AZ996" s="236"/>
      <c r="BA996" s="230"/>
      <c r="BB996" s="231"/>
      <c r="BC996" s="659"/>
      <c r="BD996" s="230"/>
      <c r="BE996" s="231"/>
      <c r="BF996" s="573"/>
      <c r="BG996" s="651"/>
      <c r="BH996" s="573"/>
      <c r="BI996" s="651"/>
      <c r="BJ996" s="573"/>
      <c r="BK996" s="651"/>
      <c r="BL996" s="573"/>
      <c r="BM996" s="651"/>
      <c r="BN996" s="638"/>
      <c r="BO996" s="670"/>
      <c r="BP996" s="675"/>
      <c r="BQ996" s="675"/>
      <c r="BR996" s="675"/>
      <c r="BS996" s="675"/>
      <c r="BT996" s="675"/>
      <c r="BU996" s="676"/>
      <c r="BV996" s="1377">
        <f t="shared" si="54"/>
        <v>0</v>
      </c>
    </row>
    <row r="997" spans="1:74" s="1092" customFormat="1" ht="36" customHeight="1">
      <c r="C997" s="1091"/>
      <c r="D997" s="233">
        <v>1000</v>
      </c>
      <c r="E997" s="216"/>
      <c r="F997" s="1331"/>
      <c r="G997" s="217"/>
      <c r="H997" s="218"/>
      <c r="I997" s="736"/>
      <c r="J997" s="737"/>
      <c r="K997" s="1297"/>
      <c r="L997" s="1273"/>
      <c r="M997" s="1276"/>
      <c r="N997" s="832"/>
      <c r="O997" s="871"/>
      <c r="P997" s="872"/>
      <c r="Q997" s="219"/>
      <c r="R997" s="220"/>
      <c r="S997" s="660"/>
      <c r="T997" s="226">
        <v>0</v>
      </c>
      <c r="U997" s="1305">
        <v>0</v>
      </c>
      <c r="V997" s="1375">
        <f t="shared" si="52"/>
        <v>0</v>
      </c>
      <c r="W997" s="220"/>
      <c r="X997" s="684"/>
      <c r="Y997" s="738"/>
      <c r="Z997" s="221"/>
      <c r="AA997" s="221"/>
      <c r="AB997" s="862"/>
      <c r="AC997" s="222"/>
      <c r="AD997" s="1288"/>
      <c r="AE997" s="1300"/>
      <c r="AF997" s="1290"/>
      <c r="AG997" s="1291"/>
      <c r="AH997" s="232"/>
      <c r="AI997" s="224"/>
      <c r="AJ997" s="368"/>
      <c r="AK997" s="225"/>
      <c r="AL997" s="226">
        <v>0</v>
      </c>
      <c r="AM997" s="1326">
        <v>0</v>
      </c>
      <c r="AN997" s="1376">
        <f t="shared" si="53"/>
        <v>0</v>
      </c>
      <c r="AO997" s="733"/>
      <c r="AP997" s="586"/>
      <c r="AQ997" s="1249"/>
      <c r="AR997" s="1427"/>
      <c r="AS997" s="1428"/>
      <c r="AT997" s="1429"/>
      <c r="AU997" s="227"/>
      <c r="AV997" s="1430"/>
      <c r="AW997" s="1431"/>
      <c r="AX997" s="1432"/>
      <c r="AY997" s="235"/>
      <c r="AZ997" s="236"/>
      <c r="BA997" s="230"/>
      <c r="BB997" s="231"/>
      <c r="BC997" s="659"/>
      <c r="BD997" s="230"/>
      <c r="BE997" s="231"/>
      <c r="BF997" s="573"/>
      <c r="BG997" s="651"/>
      <c r="BH997" s="573"/>
      <c r="BI997" s="651"/>
      <c r="BJ997" s="573"/>
      <c r="BK997" s="651"/>
      <c r="BL997" s="573"/>
      <c r="BM997" s="651"/>
      <c r="BN997" s="638"/>
      <c r="BO997" s="670"/>
      <c r="BP997" s="675"/>
      <c r="BQ997" s="675"/>
      <c r="BR997" s="675"/>
      <c r="BS997" s="675"/>
      <c r="BT997" s="675"/>
      <c r="BU997" s="676"/>
      <c r="BV997" s="1377">
        <f t="shared" si="54"/>
        <v>0</v>
      </c>
    </row>
    <row r="998" spans="1:74" ht="36" customHeight="1">
      <c r="A998" s="237" t="s">
        <v>104</v>
      </c>
      <c r="B998" s="238" t="s">
        <v>105</v>
      </c>
      <c r="C998" s="215"/>
      <c r="D998" s="239"/>
      <c r="E998" s="240"/>
      <c r="F998" s="241"/>
      <c r="G998" s="241"/>
      <c r="H998" s="241"/>
      <c r="I998" s="241"/>
      <c r="J998" s="241"/>
      <c r="K998" s="241"/>
      <c r="L998" s="395"/>
      <c r="M998" s="1277"/>
      <c r="N998" s="242"/>
      <c r="O998" s="868"/>
      <c r="P998" s="869"/>
      <c r="Q998" s="243"/>
      <c r="R998" s="244"/>
      <c r="S998" s="244"/>
      <c r="T998" s="245"/>
      <c r="U998" s="1302"/>
      <c r="V998" s="1302"/>
      <c r="W998" s="244"/>
      <c r="X998" s="262"/>
      <c r="Y998" s="262"/>
      <c r="Z998" s="246"/>
      <c r="AA998" s="247"/>
      <c r="AB998" s="859"/>
      <c r="AC998" s="248"/>
      <c r="AD998" s="1289"/>
      <c r="AE998" s="241"/>
      <c r="AF998" s="394"/>
      <c r="AG998" s="1282"/>
      <c r="AH998" s="1281" t="s">
        <v>486</v>
      </c>
      <c r="AI998" s="249"/>
      <c r="AJ998" s="250"/>
      <c r="AK998" s="251"/>
      <c r="AL998" s="245"/>
      <c r="AM998" s="252" t="s">
        <v>1273</v>
      </c>
      <c r="AN998" s="252"/>
      <c r="AO998" s="253"/>
      <c r="AP998" s="264"/>
      <c r="AQ998" s="254"/>
      <c r="AR998" s="255"/>
      <c r="AS998" s="256"/>
      <c r="AT998" s="257"/>
      <c r="AU998" s="258"/>
      <c r="AV998" s="259"/>
      <c r="AW998" s="260"/>
      <c r="AX998" s="258"/>
      <c r="AY998" s="261"/>
      <c r="AZ998" s="262"/>
      <c r="BA998" s="262"/>
      <c r="BB998" s="251"/>
      <c r="BC998" s="263"/>
      <c r="BD998" s="253"/>
      <c r="BE998" s="251"/>
      <c r="BF998" s="265"/>
      <c r="BG998" s="266"/>
      <c r="BH998" s="267"/>
      <c r="BI998" s="266"/>
      <c r="BJ998" s="267"/>
      <c r="BK998" s="266"/>
      <c r="BL998" s="265"/>
      <c r="BM998" s="266"/>
      <c r="BN998" s="635"/>
      <c r="BO998" s="671"/>
      <c r="BP998" s="672"/>
      <c r="BQ998" s="672"/>
      <c r="BR998" s="672"/>
      <c r="BS998" s="672"/>
      <c r="BT998" s="672"/>
      <c r="BU998" s="673"/>
      <c r="BV998" s="672"/>
    </row>
    <row r="999" spans="1:74" ht="23.25" customHeight="1" thickBot="1">
      <c r="D999" s="268" t="s">
        <v>1274</v>
      </c>
      <c r="T999" s="271" t="s">
        <v>1075</v>
      </c>
      <c r="U999" s="271"/>
      <c r="V999" s="271"/>
      <c r="AH999" s="272"/>
      <c r="AL999" s="273" t="s">
        <v>803</v>
      </c>
      <c r="AM999" s="274" t="s">
        <v>1460</v>
      </c>
      <c r="AN999" s="274"/>
      <c r="AO999" s="70"/>
    </row>
    <row r="1000" spans="1:74" ht="13.5" thickBot="1">
      <c r="F1000" s="276" t="s">
        <v>68</v>
      </c>
      <c r="H1000" s="198"/>
      <c r="R1000" s="277"/>
      <c r="S1000" s="277"/>
      <c r="T1000" s="278">
        <f>SUBTOTAL(9,T4:T998)</f>
        <v>171727.16</v>
      </c>
      <c r="U1000" s="1324">
        <f>SUBTOTAL(9,U4:U998)</f>
        <v>31217.142200000009</v>
      </c>
      <c r="V1000" s="278">
        <f>SUBTOTAL(9,V4:V998)</f>
        <v>203411.19219999999</v>
      </c>
      <c r="W1000" s="277"/>
      <c r="X1000" s="685"/>
      <c r="Y1000" s="685"/>
      <c r="AJ1000" s="277"/>
      <c r="AK1000" s="280"/>
      <c r="AL1000" s="281">
        <f>SUBTOTAL(9,AL4:AL998)</f>
        <v>101222.49000000002</v>
      </c>
      <c r="AM1000" s="282">
        <f>SUBTOTAL(9,AM4:AM998)</f>
        <v>17993.032199999998</v>
      </c>
      <c r="AN1000" s="1323"/>
      <c r="AO1000" s="70"/>
    </row>
    <row r="1001" spans="1:74" ht="12.75" customHeight="1">
      <c r="F1001" s="269"/>
      <c r="G1001" s="269"/>
      <c r="H1001" s="198"/>
      <c r="Q1001" s="198"/>
      <c r="R1001" s="198"/>
      <c r="S1001" s="198"/>
      <c r="T1001" s="283"/>
      <c r="U1001" s="283"/>
      <c r="V1001" s="283"/>
      <c r="W1001" s="198"/>
      <c r="X1001" s="633"/>
      <c r="Y1001" s="633"/>
      <c r="AH1001" s="283"/>
      <c r="AI1001" s="283"/>
      <c r="AJ1001" s="283"/>
      <c r="AK1001" s="283"/>
      <c r="AL1001" s="283"/>
      <c r="AM1001" s="283"/>
      <c r="AN1001" s="283"/>
      <c r="AO1001" s="271"/>
    </row>
    <row r="1002" spans="1:74" ht="12.75" customHeight="1">
      <c r="D1002" s="198"/>
      <c r="E1002" s="198"/>
      <c r="G1002" s="198"/>
      <c r="H1002" s="198"/>
      <c r="Q1002" s="198"/>
      <c r="T1002" s="284"/>
      <c r="U1002" s="284"/>
      <c r="V1002" s="284"/>
      <c r="Z1002" s="1551" t="s">
        <v>69</v>
      </c>
      <c r="AA1002" s="1551"/>
      <c r="AB1002" s="1551"/>
      <c r="AH1002" s="21" t="s">
        <v>487</v>
      </c>
      <c r="AO1002" s="271"/>
    </row>
    <row r="1003" spans="1:74" ht="12.75" customHeight="1">
      <c r="D1003" s="198"/>
      <c r="E1003" s="198"/>
      <c r="Q1003" s="198" t="str">
        <f>REPT(Personalizza!B1,1)</f>
        <v>Registro determine 2021 - versione 1.0 - N.A.</v>
      </c>
      <c r="T1003" s="285"/>
      <c r="U1003" s="285"/>
      <c r="V1003" s="285"/>
      <c r="Z1003" s="1552" t="str">
        <f>REPT(Personalizza!D17,1)</f>
        <v>Sig.ra Roberta Angela Mpscardi</v>
      </c>
      <c r="AA1003" s="1552"/>
      <c r="AB1003" s="1552"/>
      <c r="AH1003" s="287" t="s">
        <v>488</v>
      </c>
      <c r="AO1003" s="70"/>
    </row>
    <row r="1004" spans="1:74" ht="12.75" customHeight="1">
      <c r="D1004" s="288"/>
    </row>
    <row r="1005" spans="1:74" ht="12.75" customHeight="1">
      <c r="D1005" s="289"/>
      <c r="E1005"/>
    </row>
    <row r="1006" spans="1:74" ht="12.75" customHeight="1">
      <c r="AO1006" s="201"/>
      <c r="AV1006" s="270"/>
      <c r="AW1006" s="270"/>
      <c r="AX1006" s="270"/>
    </row>
    <row r="1007" spans="1:74" s="290" customFormat="1" ht="12.75" customHeight="1">
      <c r="E1007" s="291"/>
      <c r="F1007" s="292"/>
      <c r="G1007" s="293"/>
      <c r="H1007" s="292"/>
      <c r="I1007" s="294"/>
      <c r="J1007" s="294"/>
      <c r="K1007" s="294"/>
      <c r="L1007" s="294"/>
      <c r="N1007" s="293"/>
      <c r="O1007" s="294"/>
      <c r="P1007" s="294"/>
      <c r="Q1007" s="292"/>
      <c r="R1007" s="295"/>
      <c r="S1007" s="295"/>
      <c r="T1007" s="294"/>
      <c r="U1007" s="294"/>
      <c r="V1007" s="294"/>
      <c r="W1007" s="295"/>
      <c r="X1007" s="295"/>
      <c r="Y1007" s="295"/>
      <c r="AC1007" s="294"/>
      <c r="AD1007" s="294"/>
      <c r="AE1007" s="294"/>
      <c r="AF1007" s="294"/>
      <c r="AG1007" s="294"/>
      <c r="AH1007" s="296"/>
      <c r="AI1007" s="295"/>
      <c r="AJ1007" s="295"/>
      <c r="AK1007" s="294"/>
      <c r="AL1007" s="294"/>
      <c r="AM1007" s="294"/>
      <c r="AN1007" s="294"/>
      <c r="AO1007" s="297"/>
      <c r="AQ1007" s="293"/>
      <c r="AR1007" s="293"/>
      <c r="AS1007" s="293"/>
      <c r="AV1007" s="297"/>
      <c r="AW1007" s="297"/>
      <c r="AX1007" s="297"/>
      <c r="BN1007" s="637"/>
      <c r="BO1007" s="634"/>
    </row>
    <row r="1008" spans="1:74" ht="12.75" customHeight="1">
      <c r="D1008" s="298"/>
    </row>
    <row r="1009" spans="4:67" ht="12.75" customHeight="1">
      <c r="D1009" s="299"/>
      <c r="E1009"/>
    </row>
    <row r="1011" spans="4:67" ht="12.75" customHeight="1">
      <c r="D1011" s="289"/>
    </row>
    <row r="1013" spans="4:67" ht="12.75" customHeight="1">
      <c r="D1013" s="289"/>
    </row>
    <row r="1014" spans="4:67" s="1404" customFormat="1" ht="12.75" customHeight="1">
      <c r="E1014" s="1405"/>
      <c r="F1014" s="1406"/>
      <c r="G1014" s="1407"/>
      <c r="H1014" s="1406"/>
      <c r="I1014" s="1408"/>
      <c r="J1014" s="1408"/>
      <c r="K1014" s="1408"/>
      <c r="L1014" s="1408"/>
      <c r="M1014" s="417"/>
      <c r="N1014" s="1407"/>
      <c r="O1014" s="1408"/>
      <c r="P1014" s="1408"/>
      <c r="Q1014" s="1406"/>
      <c r="R1014" s="1409"/>
      <c r="S1014" s="1409"/>
      <c r="T1014" s="1408"/>
      <c r="U1014" s="1408"/>
      <c r="V1014" s="1408"/>
      <c r="W1014" s="1409"/>
      <c r="X1014" s="1409"/>
      <c r="Y1014" s="1409"/>
      <c r="AC1014" s="1408"/>
      <c r="AD1014" s="1408"/>
      <c r="AE1014" s="1408"/>
      <c r="AF1014" s="1408"/>
      <c r="AG1014" s="1408"/>
      <c r="AH1014" s="1410"/>
      <c r="AI1014" s="1409"/>
      <c r="AJ1014" s="1409"/>
      <c r="AK1014" s="1408"/>
      <c r="AL1014" s="1408"/>
      <c r="AM1014" s="1408"/>
      <c r="AN1014" s="1408"/>
      <c r="AO1014" s="417"/>
      <c r="AQ1014" s="1407"/>
      <c r="AR1014" s="1407"/>
      <c r="AS1014" s="1407"/>
      <c r="AV1014" s="417"/>
      <c r="AW1014" s="417"/>
      <c r="AX1014" s="417"/>
      <c r="BN1014" s="1411"/>
      <c r="BO1014" s="1412"/>
    </row>
    <row r="1015" spans="4:67" s="1388" customFormat="1" ht="12.75" hidden="1" customHeight="1">
      <c r="E1015" s="1389"/>
      <c r="F1015" s="1390"/>
      <c r="G1015" s="1399"/>
      <c r="H1015" s="1390"/>
      <c r="I1015" s="1391"/>
      <c r="J1015" s="1391"/>
      <c r="K1015" s="1391"/>
      <c r="L1015" s="1391"/>
      <c r="N1015" s="1399"/>
      <c r="O1015" s="1391"/>
      <c r="P1015" s="1391"/>
      <c r="Q1015" s="1390"/>
      <c r="R1015" s="1392"/>
      <c r="S1015" s="1392"/>
      <c r="T1015" s="1391"/>
      <c r="U1015" s="1391"/>
      <c r="V1015" s="1391"/>
      <c r="W1015" s="1392"/>
      <c r="X1015" s="1392"/>
      <c r="Y1015" s="1392"/>
      <c r="AC1015" s="1391"/>
      <c r="AD1015" s="1391"/>
      <c r="AE1015" s="1391"/>
      <c r="AF1015" s="1391"/>
      <c r="AG1015" s="1391"/>
      <c r="AH1015" s="1413"/>
      <c r="AI1015" s="1392"/>
      <c r="AJ1015" s="1392"/>
      <c r="AK1015" s="1391"/>
      <c r="AL1015" s="1391"/>
      <c r="AM1015" s="1391"/>
      <c r="AN1015" s="1391"/>
      <c r="AO1015" s="1393"/>
      <c r="AQ1015" s="1399"/>
      <c r="AR1015" s="1399"/>
      <c r="AS1015" s="1399"/>
      <c r="AV1015" s="1393"/>
      <c r="AW1015" s="1393"/>
      <c r="AX1015" s="1393"/>
      <c r="BN1015" s="1395"/>
      <c r="BO1015" s="1414"/>
    </row>
    <row r="1016" spans="4:67" s="1388" customFormat="1" ht="12.75" hidden="1" customHeight="1">
      <c r="E1016" s="1389"/>
      <c r="F1016" s="1390"/>
      <c r="G1016" s="1399"/>
      <c r="H1016" s="1390"/>
      <c r="I1016" s="1391"/>
      <c r="J1016" s="1391"/>
      <c r="K1016" s="1391"/>
      <c r="L1016" s="1391"/>
      <c r="N1016" s="1399"/>
      <c r="O1016" s="1391"/>
      <c r="P1016" s="1391"/>
      <c r="Q1016" s="1390"/>
      <c r="R1016" s="1392"/>
      <c r="S1016" s="1392"/>
      <c r="T1016" s="1391"/>
      <c r="U1016" s="1391"/>
      <c r="V1016" s="1391"/>
      <c r="W1016" s="1392"/>
      <c r="X1016" s="1392"/>
      <c r="Y1016" s="1392"/>
      <c r="AC1016" s="1391"/>
      <c r="AD1016" s="1391"/>
      <c r="AE1016" s="1391"/>
      <c r="AF1016" s="1391"/>
      <c r="AG1016" s="1391"/>
      <c r="AH1016" s="1413"/>
      <c r="AI1016" s="1392"/>
      <c r="AJ1016" s="1392"/>
      <c r="AK1016" s="1391"/>
      <c r="AL1016" s="1391"/>
      <c r="AM1016" s="1391"/>
      <c r="AN1016" s="1391"/>
      <c r="AO1016" s="1393"/>
      <c r="AQ1016" s="1399"/>
      <c r="AR1016" s="1399"/>
      <c r="AS1016" s="1399"/>
      <c r="AV1016" s="1393"/>
      <c r="AW1016" s="1393"/>
      <c r="AX1016" s="1393"/>
      <c r="BN1016" s="1395"/>
      <c r="BO1016" s="1414"/>
    </row>
    <row r="1017" spans="4:67" s="1388" customFormat="1" ht="12.75" hidden="1" customHeight="1">
      <c r="E1017" s="1389"/>
      <c r="F1017" s="1390"/>
      <c r="G1017" s="1399"/>
      <c r="H1017" s="1390"/>
      <c r="L1017" s="1391"/>
      <c r="N1017" s="1399"/>
      <c r="O1017" s="1391"/>
      <c r="P1017" s="1391"/>
      <c r="Q1017" s="1390"/>
      <c r="R1017" s="1392"/>
      <c r="S1017" s="1392"/>
      <c r="T1017" s="1391"/>
      <c r="U1017" s="1391"/>
      <c r="V1017" s="1391"/>
      <c r="Y1017" s="1392"/>
      <c r="AC1017" s="1391"/>
      <c r="AD1017" s="1391"/>
      <c r="AE1017" s="1391"/>
      <c r="AF1017" s="1391"/>
      <c r="AG1017" s="1391"/>
      <c r="AH1017" s="1413"/>
      <c r="AI1017" s="1392"/>
      <c r="AJ1017" s="1392"/>
      <c r="AK1017" s="1391"/>
      <c r="AL1017" s="1391"/>
      <c r="AM1017" s="1391"/>
      <c r="AN1017" s="1391"/>
      <c r="AO1017" s="1393"/>
      <c r="AQ1017" s="1399"/>
      <c r="AR1017" s="1399"/>
      <c r="AS1017" s="1399"/>
      <c r="BN1017" s="1395"/>
      <c r="BO1017" s="1414"/>
    </row>
    <row r="1018" spans="4:67" s="1388" customFormat="1" ht="12.75" hidden="1" customHeight="1">
      <c r="E1018" s="1392"/>
      <c r="F1018" s="1390"/>
      <c r="G1018" s="1399"/>
      <c r="H1018" s="1390"/>
      <c r="I1018" s="1391"/>
      <c r="J1018" s="1391"/>
      <c r="K1018" s="1391"/>
      <c r="L1018" s="1391"/>
      <c r="N1018" s="1399"/>
      <c r="O1018" s="1391"/>
      <c r="P1018" s="1391"/>
      <c r="R1018" s="1394"/>
      <c r="S1018" s="1394"/>
      <c r="T1018" s="1391"/>
      <c r="U1018" s="1391"/>
      <c r="V1018" s="1391"/>
      <c r="W1018" s="1392"/>
      <c r="X1018" s="1392"/>
      <c r="Y1018" s="1415"/>
      <c r="Z1018" s="1400"/>
      <c r="AA1018" s="1400"/>
      <c r="AB1018" s="1400"/>
      <c r="AC1018" s="1391"/>
      <c r="AD1018" s="1391"/>
      <c r="AE1018" s="1391"/>
      <c r="AF1018" s="1391"/>
      <c r="AG1018" s="1391"/>
      <c r="AH1018" s="1413"/>
      <c r="AI1018" s="1394"/>
      <c r="AJ1018" s="1394"/>
      <c r="AL1018" s="1391"/>
      <c r="AM1018" s="1391"/>
      <c r="AN1018" s="1391"/>
      <c r="AO1018" s="1389" t="s">
        <v>1550</v>
      </c>
      <c r="AT1018" s="1400"/>
      <c r="AX1018" s="1416"/>
      <c r="BF1018" s="1416"/>
      <c r="BN1018" s="1395"/>
      <c r="BO1018" s="1414"/>
    </row>
    <row r="1019" spans="4:67" s="1388" customFormat="1" ht="12.75" hidden="1" customHeight="1">
      <c r="D1019" s="1388" t="s">
        <v>108</v>
      </c>
      <c r="E1019" s="1397">
        <v>44197</v>
      </c>
      <c r="F1019" s="1390"/>
      <c r="G1019" s="1417" t="str">
        <f>CONCATENATE(Personalizza!D35)</f>
        <v>Consiglio di Istituto</v>
      </c>
      <c r="H1019" s="1417" t="str">
        <f>CONCATENATE(Personalizza!D65)</f>
        <v>Segreteria</v>
      </c>
      <c r="I1019" s="1391" t="s">
        <v>1999</v>
      </c>
      <c r="J1019" s="1391" t="s">
        <v>1998</v>
      </c>
      <c r="K1019" s="1391" t="s">
        <v>1723</v>
      </c>
      <c r="L1019" s="1391" t="s">
        <v>71</v>
      </c>
      <c r="M1019" s="1388" t="s">
        <v>708</v>
      </c>
      <c r="N1019" s="1399"/>
      <c r="O1019" s="1391"/>
      <c r="P1019" s="1391"/>
      <c r="Q1019" s="1399" t="str">
        <f>CONCATENATE("                    ",Personalizza!D264)</f>
        <v xml:space="preserve">                    ATTIVITÀ</v>
      </c>
      <c r="R1019" s="1400" t="s">
        <v>909</v>
      </c>
      <c r="S1019" s="1400" t="s">
        <v>676</v>
      </c>
      <c r="T1019" s="1391"/>
      <c r="U1019" s="1391"/>
      <c r="V1019" s="1391"/>
      <c r="W1019" s="1394" t="s">
        <v>1724</v>
      </c>
      <c r="X1019" s="1415"/>
      <c r="Y1019" s="1414"/>
      <c r="Z1019" s="1400" t="s">
        <v>74</v>
      </c>
      <c r="AA1019" s="1400" t="s">
        <v>90</v>
      </c>
      <c r="AB1019" s="1400" t="s">
        <v>92</v>
      </c>
      <c r="AC1019" s="1391"/>
      <c r="AD1019" s="1391"/>
      <c r="AE1019" s="1391"/>
      <c r="AF1019" s="1391"/>
      <c r="AG1019" s="1391"/>
      <c r="AH1019" s="1413"/>
      <c r="AI1019" s="1400"/>
      <c r="AJ1019" s="1400"/>
      <c r="AK1019" s="1391" t="s">
        <v>92</v>
      </c>
      <c r="AL1019" s="1391"/>
      <c r="AM1019" s="1391"/>
      <c r="AN1019" s="1391"/>
      <c r="AO1019" s="1392" t="s">
        <v>2061</v>
      </c>
      <c r="AQ1019" s="1399" t="str">
        <f>CONCATENATE("(",Personalizza!C454,") ",Personalizza!D454)</f>
        <v>(1) operazione assoggetta a regimi speciali che non prevedono l’evidenza dell’Iva in fattura (ad esempio agenzia di viaggio, ecc.)</v>
      </c>
      <c r="AR1019" s="1388" t="str">
        <f>CONCATENATE("(",Personalizza!C494,") ",Personalizza!D494)</f>
        <v>(1) agli atti</v>
      </c>
      <c r="AS1019" s="1388" t="str">
        <f>CONCATENATE("(",Personalizza!C509,") ",Personalizza!D509)</f>
        <v>(1) regolare</v>
      </c>
      <c r="AT1019" s="1400" t="s">
        <v>2431</v>
      </c>
      <c r="AU1019" s="1416" t="str">
        <f>CONCATENATE("(",Personalizza!C533,") ",Personalizza!D533)</f>
        <v>(1) Aiuti al settore agricolo/risarcimenti danni (da calamità naturali, dalla fauna selvatica ecc.)</v>
      </c>
      <c r="AV1019" s="1388" t="s">
        <v>2011</v>
      </c>
      <c r="AW1019" s="1388" t="str">
        <f>CONCATENATE("(",Personalizza!C581,") ",Personalizza!D581)</f>
        <v>(1) Esente</v>
      </c>
      <c r="AX1019" s="1416" t="str">
        <f>CONCATENATE("(",Personalizza!C597,") ",Personalizza!D597)</f>
        <v>(1) bonifici, stipendi e rimborsi spese ai dipendenti</v>
      </c>
      <c r="AZ1019" s="1388" t="str">
        <f>CONCATENATE("(",Personalizza!C533,") ",Personalizza!F533)</f>
        <v>(1) Esente bollo art. 21-bis, Tabella D.P.R 642/72</v>
      </c>
      <c r="BC1019" s="1388" t="s">
        <v>937</v>
      </c>
      <c r="BF1019" s="1416" t="str">
        <f>CONCATENATE(Personalizza!D611)</f>
        <v>Visto</v>
      </c>
      <c r="BN1019" s="1395"/>
      <c r="BO1019" s="1414"/>
    </row>
    <row r="1020" spans="4:67" s="1388" customFormat="1" ht="12.75" hidden="1" customHeight="1">
      <c r="D1020" s="1388" t="s">
        <v>635</v>
      </c>
      <c r="E1020" s="1397">
        <v>44198</v>
      </c>
      <c r="F1020" s="1390"/>
      <c r="G1020" s="1417" t="str">
        <f>CONCATENATE(Personalizza!D36)</f>
        <v>Collegio Docenti</v>
      </c>
      <c r="H1020" s="1417" t="str">
        <f>CONCATENATE(Personalizza!D66)</f>
        <v>Presidenza</v>
      </c>
      <c r="I1020" s="1391" t="str">
        <f>CONCATENATE(,Personalizza!C100," - ",Personalizza!D100)</f>
        <v xml:space="preserve">    A - Fattispecie contrattuali che si chiede il CIG:</v>
      </c>
      <c r="J1020" s="1391" t="str">
        <f>CONCATENATE("(",Personalizza!C150,") ",Personalizza!D150)</f>
        <v>(1) Procedura aperta</v>
      </c>
      <c r="K1020" s="1391" t="str">
        <f>CONCATENATE("(",Personalizza!C226,") ",Personalizza!D226)</f>
        <v>(1) Offerta economicamente più vantaggiosa.</v>
      </c>
      <c r="L1020" s="1391" t="s">
        <v>87</v>
      </c>
      <c r="M1020" s="1388" t="s">
        <v>709</v>
      </c>
      <c r="N1020" s="1399"/>
      <c r="O1020" s="1391"/>
      <c r="P1020" s="1391"/>
      <c r="Q1020" s="1399" t="str">
        <f>CONCATENATE(Personalizza!B265," - ",Personalizza!C265,"  ",Personalizza!D265)</f>
        <v>A01 - 1  Funzionamento generale e decoro della scuola</v>
      </c>
      <c r="R1020" s="1398" t="s">
        <v>910</v>
      </c>
      <c r="S1020" s="1400" t="s">
        <v>1622</v>
      </c>
      <c r="T1020" s="1391"/>
      <c r="U1020" s="1391"/>
      <c r="V1020" s="1391"/>
      <c r="W1020" s="1418" t="s">
        <v>1669</v>
      </c>
      <c r="X1020" s="1414">
        <v>0</v>
      </c>
      <c r="Y1020" s="1392"/>
      <c r="Z1020" s="1400" t="s">
        <v>89</v>
      </c>
      <c r="AA1020" s="1400" t="s">
        <v>683</v>
      </c>
      <c r="AB1020" s="1400" t="s">
        <v>1188</v>
      </c>
      <c r="AC1020" s="1391"/>
      <c r="AD1020" s="1391"/>
      <c r="AE1020" s="1391"/>
      <c r="AF1020" s="1391"/>
      <c r="AG1020" s="1391"/>
      <c r="AH1020" s="1413"/>
      <c r="AI1020" s="1400"/>
      <c r="AJ1020" s="1400"/>
      <c r="AK1020" s="1391" t="s">
        <v>1188</v>
      </c>
      <c r="AL1020" s="1391"/>
      <c r="AM1020" s="1391"/>
      <c r="AN1020" s="1391"/>
      <c r="AO1020" s="1392" t="s">
        <v>2062</v>
      </c>
      <c r="AQ1020" s="1399" t="str">
        <f>CONCATENATE("(",Personalizza!C455,") ",Personalizza!D455)</f>
        <v>(2) editoria: acquisto di giornali, riviste e libri.</v>
      </c>
      <c r="AR1020" s="1388" t="str">
        <f>CONCATENATE("(",Personalizza!C495,") ",Personalizza!D495)</f>
        <v>(2) non richiesto</v>
      </c>
      <c r="AS1020" s="1388" t="str">
        <f>CONCATENATE("(",Personalizza!C510,") ",Personalizza!D510)</f>
        <v>(2) non regolare</v>
      </c>
      <c r="AT1020" s="1400" t="s">
        <v>2432</v>
      </c>
      <c r="AU1020" s="1416" t="str">
        <f>CONCATENATE("(",Personalizza!C534,") ",Personalizza!D534)</f>
        <v>(2) Assicurazioni generiche (contratti e premi assicurativi)</v>
      </c>
      <c r="AV1020" s="1388" t="s">
        <v>2434</v>
      </c>
      <c r="AW1020" s="1388" t="str">
        <f>CONCATENATE("(",Personalizza!C582,") ",Personalizza!D582)</f>
        <v>(2) A carico Ente</v>
      </c>
      <c r="AX1020" s="1416" t="str">
        <f>CONCATENATE("(",Personalizza!C598,") ",Personalizza!D598)</f>
        <v>(2) bonifici liquidazione fatture</v>
      </c>
      <c r="AZ1020" s="1388" t="str">
        <f>CONCATENATE("(",Personalizza!C534,") ",Personalizza!F534)</f>
        <v>(2) Esente (contratti e premi assicurativi)</v>
      </c>
      <c r="BC1020" s="1388" t="s">
        <v>99</v>
      </c>
      <c r="BF1020" s="1416" t="str">
        <f>CONCATENATE(Personalizza!D612)</f>
        <v>Vista</v>
      </c>
      <c r="BN1020" s="1395"/>
      <c r="BO1020" s="1414"/>
    </row>
    <row r="1021" spans="4:67" s="1388" customFormat="1" ht="12.75" hidden="1" customHeight="1">
      <c r="E1021" s="1397">
        <v>44199</v>
      </c>
      <c r="F1021" s="1390"/>
      <c r="G1021" s="1417" t="str">
        <f>CONCATENATE(Personalizza!D37)</f>
        <v>Consiglio di Classe</v>
      </c>
      <c r="H1021" s="1417" t="str">
        <f>CONCATENATE(Personalizza!D67)</f>
        <v>Scuola Infanzia Cogno</v>
      </c>
      <c r="I1021" s="1391" t="str">
        <f>CONCATENATE("(",Personalizza!C101,") ",Personalizza!D101)</f>
        <v>(1) Contratti di importo inferiore a € 40.000</v>
      </c>
      <c r="J1021" s="1391" t="str">
        <f>CONCATENATE("(",Personalizza!C151,") ",Personalizza!D151)</f>
        <v>(2) Procedura ristretta</v>
      </c>
      <c r="K1021" s="1391" t="str">
        <f>CONCATENATE("(",Personalizza!C227,") ",Personalizza!D227)</f>
        <v>(2) Prezzo più basso.</v>
      </c>
      <c r="L1021" s="1391" t="s">
        <v>1701</v>
      </c>
      <c r="M1021" s="1388" t="s">
        <v>1215</v>
      </c>
      <c r="N1021" s="1399"/>
      <c r="O1021" s="1391"/>
      <c r="P1021" s="1391"/>
      <c r="Q1021" s="1399" t="str">
        <f>CONCATENATE(Personalizza!B266," - ",Personalizza!C266,"  ",Personalizza!D266)</f>
        <v>A02 - 2  Funzionamento Amministrativo</v>
      </c>
      <c r="R1021" s="1398" t="s">
        <v>1178</v>
      </c>
      <c r="S1021" s="1400" t="s">
        <v>1623</v>
      </c>
      <c r="T1021" s="1391"/>
      <c r="U1021" s="1391"/>
      <c r="V1021" s="1391"/>
      <c r="W1021" s="1419" t="s">
        <v>384</v>
      </c>
      <c r="X1021" s="1392" t="s">
        <v>1405</v>
      </c>
      <c r="Y1021" s="1392"/>
      <c r="Z1021" s="1400" t="s">
        <v>1703</v>
      </c>
      <c r="AC1021" s="1391"/>
      <c r="AD1021" s="1391"/>
      <c r="AE1021" s="1391"/>
      <c r="AF1021" s="1391"/>
      <c r="AG1021" s="1391"/>
      <c r="AH1021" s="1413"/>
      <c r="AI1021" s="1400"/>
      <c r="AJ1021" s="1400"/>
      <c r="AL1021" s="1391"/>
      <c r="AM1021" s="1391"/>
      <c r="AN1021" s="1391"/>
      <c r="AO1021" s="1392" t="s">
        <v>2063</v>
      </c>
      <c r="AQ1021" s="1399" t="str">
        <f>CONCATENATE("(",Personalizza!C456,") ",Personalizza!D456)</f>
        <v>(3) compenso per prestazione di servizi assoggettati a ritenuta IRPEF.</v>
      </c>
      <c r="AR1021" s="1388" t="str">
        <f>CONCATENATE("(",Personalizza!C496,") ",Personalizza!D496)</f>
        <v>(3) Tesoreria Unica</v>
      </c>
      <c r="AS1021" s="1388" t="str">
        <f>CONCATENATE("(",Personalizza!C511,") ",Personalizza!D511)</f>
        <v>(3) non richiesto</v>
      </c>
      <c r="AT1021" s="1400" t="s">
        <v>2433</v>
      </c>
      <c r="AU1021" s="1416" t="str">
        <f>CONCATENATE("(",Personalizza!C535,") ",Personalizza!D535)</f>
        <v>(3) Assicurazioni sociali obbligatorie (oneri sociali)</v>
      </c>
      <c r="AV1021" s="1388" t="s">
        <v>2435</v>
      </c>
      <c r="AW1021" s="1388" t="str">
        <f>CONCATENATE("(",Personalizza!C583,") ",Personalizza!D583)</f>
        <v>(3) A carico beneficiario</v>
      </c>
      <c r="AX1021" s="1416" t="str">
        <f>CONCATENATE("(",Personalizza!C599,") ",Personalizza!D599)</f>
        <v>(3) Pagamento a favore di amministrazione dello Stato</v>
      </c>
      <c r="AZ1021" s="1388" t="str">
        <f>CONCATENATE("(",Personalizza!C535,") ",Personalizza!F535)</f>
        <v>(3) Esente bollo art.9, Tabella D.P.R 642/72</v>
      </c>
      <c r="BC1021" s="1388" t="s">
        <v>1621</v>
      </c>
      <c r="BF1021" s="1416" t="str">
        <f>CONCATENATE(Personalizza!D613)</f>
        <v>Considerato</v>
      </c>
      <c r="BN1021" s="1395"/>
      <c r="BO1021" s="1414"/>
    </row>
    <row r="1022" spans="4:67" s="1388" customFormat="1" ht="12.75" hidden="1" customHeight="1">
      <c r="E1022" s="1397">
        <v>44200</v>
      </c>
      <c r="F1022" s="1390"/>
      <c r="G1022" s="1417" t="str">
        <f>CONCATENATE(Personalizza!D38)</f>
        <v>Consiglio di Interclasse</v>
      </c>
      <c r="H1022" s="1417" t="str">
        <f>CONCATENATE(Personalizza!D68)</f>
        <v>Scuola Infanzia Esine</v>
      </c>
      <c r="I1022" s="1391" t="str">
        <f>CONCATENATE("(",Personalizza!C102,") ",Personalizza!D102)</f>
        <v>(2) Contratti da € 40.000 fino ad un importo inferiore a € 500.000</v>
      </c>
      <c r="J1022" s="1391" t="str">
        <f>CONCATENATE("(",Personalizza!C152,") ",Personalizza!D152)</f>
        <v>(3) Procedura negoziata senza previa pubblicazione</v>
      </c>
      <c r="K1022" s="1391" t="str">
        <f>CONCATENATE("(",Personalizza!C228,") ",Personalizza!D228)</f>
        <v>(3) Unico fornitore</v>
      </c>
      <c r="L1022" s="1391"/>
      <c r="M1022" s="1388" t="s">
        <v>1216</v>
      </c>
      <c r="N1022" s="1399"/>
      <c r="O1022" s="1391"/>
      <c r="P1022" s="1391"/>
      <c r="Q1022" s="1399" t="str">
        <f>CONCATENATE(Personalizza!B267," - ",Personalizza!C267,"  ",Personalizza!D267)</f>
        <v>A03 - 3  Didattica</v>
      </c>
      <c r="R1022" s="1398" t="s">
        <v>1934</v>
      </c>
      <c r="S1022" s="1400"/>
      <c r="T1022" s="1391"/>
      <c r="U1022" s="1391"/>
      <c r="V1022" s="1391"/>
      <c r="W1022" s="1419" t="s">
        <v>385</v>
      </c>
      <c r="X1022" s="1392" t="s">
        <v>100</v>
      </c>
      <c r="Y1022" s="1392"/>
      <c r="AC1022" s="1391"/>
      <c r="AD1022" s="1391"/>
      <c r="AE1022" s="1391"/>
      <c r="AF1022" s="1391"/>
      <c r="AG1022" s="1391"/>
      <c r="AH1022" s="1413"/>
      <c r="AI1022" s="1400"/>
      <c r="AJ1022" s="1400"/>
      <c r="AK1022" s="1391"/>
      <c r="AL1022" s="1391"/>
      <c r="AM1022" s="1391"/>
      <c r="AN1022" s="1391"/>
      <c r="AO1022" s="1392" t="s">
        <v>2064</v>
      </c>
      <c r="AQ1022" s="1399" t="str">
        <f>CONCATENATE("(",Personalizza!C457,") ",Personalizza!D457)</f>
        <v>(4) compenso per prestazione di servizi non soggetti a IVA (compensi accessori a dipendenti interni)</v>
      </c>
      <c r="AR1022" s="1388" t="str">
        <f>CONCATENATE("(",Personalizza!C497,") ",Personalizza!D497)</f>
        <v>(4) Impresa estera</v>
      </c>
      <c r="AS1022" s="1388" t="str">
        <f>CONCATENATE("(",Personalizza!C512,") ",Personalizza!D512)</f>
        <v>(4) impresa estera, no dipendenti in italia</v>
      </c>
      <c r="AU1022" s="1416" t="str">
        <f>CONCATENATE("(",Personalizza!C536,") ",Personalizza!D536)</f>
        <v>(4) Borse di studio/presalari</v>
      </c>
      <c r="AW1022" s="1388" t="str">
        <f>CONCATENATE("(",Personalizza!C584,") ",Personalizza!D584)</f>
        <v xml:space="preserve">(4) </v>
      </c>
      <c r="AX1022" s="1416" t="str">
        <f>CONCATENATE("(",Personalizza!C600,") ",Personalizza!D600)</f>
        <v>(4) Rimborsi</v>
      </c>
      <c r="AZ1022" s="1388" t="str">
        <f>CONCATENATE("(",Personalizza!C536,") ",Personalizza!F536)</f>
        <v>(4) Esente bollo art,11, D.P.R 642/72</v>
      </c>
      <c r="BF1022" s="1416" t="str">
        <f>CONCATENATE(Personalizza!D614)</f>
        <v>Considerata</v>
      </c>
      <c r="BN1022" s="1395"/>
      <c r="BO1022" s="1414"/>
    </row>
    <row r="1023" spans="4:67" s="1388" customFormat="1" ht="12.75" hidden="1" customHeight="1">
      <c r="E1023" s="1397">
        <v>44201</v>
      </c>
      <c r="F1023" s="1390"/>
      <c r="G1023" s="1417" t="str">
        <f>CONCATENATE(Personalizza!D39)</f>
        <v>Consiglio di Intersezione</v>
      </c>
      <c r="H1023" s="1417" t="str">
        <f>CONCATENATE(Personalizza!D69)</f>
        <v>Scuola Infanzia Piamborno</v>
      </c>
      <c r="I1023" s="1391" t="str">
        <f>CONCATENATE("(",Personalizza!C103,") ",Personalizza!D103)</f>
        <v>(3) Contratti da € 500.000 fino ad un importo inferiore a € 1.000.000</v>
      </c>
      <c r="J1023" s="1391" t="str">
        <f>CONCATENATE("(",Personalizza!C153,") ",Personalizza!D153)</f>
        <v>(4) Dialogo competitivo</v>
      </c>
      <c r="K1023" s="1391" t="str">
        <f>CONCATENATE("(",Personalizza!C229,") ",Personalizza!D229)</f>
        <v xml:space="preserve">(4) Ordine diretto entro limiti di spesa (Decreto Legislativo 18 aprile 2016, n. 50) </v>
      </c>
      <c r="L1023" s="1391"/>
      <c r="M1023" s="1388" t="s">
        <v>1217</v>
      </c>
      <c r="N1023" s="1399"/>
      <c r="O1023" s="1391"/>
      <c r="P1023" s="1391"/>
      <c r="Q1023" s="1399" t="str">
        <f>CONCATENATE(Personalizza!B268," - ",Personalizza!C268,"  ",Personalizza!D268)</f>
        <v>A03 - 1  Miglioramento offerta formativa</v>
      </c>
      <c r="R1023" s="1398" t="s">
        <v>1935</v>
      </c>
      <c r="S1023" s="1400"/>
      <c r="T1023" s="1391"/>
      <c r="U1023" s="1391"/>
      <c r="V1023" s="1391"/>
      <c r="W1023" s="1419" t="s">
        <v>386</v>
      </c>
      <c r="X1023" s="1392" t="s">
        <v>101</v>
      </c>
      <c r="Y1023" s="1392"/>
      <c r="AC1023" s="1391"/>
      <c r="AD1023" s="1391"/>
      <c r="AE1023" s="1391"/>
      <c r="AF1023" s="1391"/>
      <c r="AG1023" s="1391"/>
      <c r="AH1023" s="1413"/>
      <c r="AI1023" s="1400"/>
      <c r="AJ1023" s="1400"/>
      <c r="AK1023" s="1391"/>
      <c r="AL1023" s="1391"/>
      <c r="AM1023" s="1391"/>
      <c r="AN1023" s="1391"/>
      <c r="AO1023" s="1392" t="s">
        <v>2065</v>
      </c>
      <c r="AQ1023" s="1399" t="str">
        <f>CONCATENATE("(",Personalizza!C458,") ",Personalizza!D458)</f>
        <v>(5) acquisto al dettaglio documentato con scontrino fiscale.</v>
      </c>
      <c r="AR1023" s="1388" t="str">
        <f>CONCATENATE("(",Personalizza!C498,") ",Personalizza!D498)</f>
        <v xml:space="preserve">(5) </v>
      </c>
      <c r="AS1023" s="1388" t="str">
        <f>CONCATENATE("(",Personalizza!C513,") ",Personalizza!D513)</f>
        <v>(5) impresa senza dipendenti</v>
      </c>
      <c r="AU1023" s="1416" t="str">
        <f>CONCATENATE("(",Personalizza!C537,") ",Personalizza!D537)</f>
        <v xml:space="preserve">(5) Collaborazioni coordinate continuative </v>
      </c>
      <c r="AW1023" s="1388" t="str">
        <f>CONCATENATE("(",Personalizza!C585,") ",Personalizza!D585)</f>
        <v xml:space="preserve">(5) </v>
      </c>
      <c r="AX1023" s="1416" t="str">
        <f>CONCATENATE("(",Personalizza!C601,") ",Personalizza!D601)</f>
        <v>(5) bonifici a fornitori</v>
      </c>
      <c r="AZ1023" s="1388" t="str">
        <f>CONCATENATE("(",Personalizza!C537,") ",Personalizza!F537)</f>
        <v>(5) Bollo €2,00</v>
      </c>
      <c r="BF1023" s="1416" t="str">
        <f>CONCATENATE(Personalizza!D615)</f>
        <v>Accertato</v>
      </c>
      <c r="BN1023" s="1395"/>
      <c r="BO1023" s="1414"/>
    </row>
    <row r="1024" spans="4:67" s="1388" customFormat="1" ht="12.75" hidden="1" customHeight="1">
      <c r="E1024" s="1397">
        <v>44202</v>
      </c>
      <c r="F1024" s="1390"/>
      <c r="G1024" s="1417" t="str">
        <f>CONCATENATE(Personalizza!D40)</f>
        <v>Docenti</v>
      </c>
      <c r="H1024" s="1417" t="str">
        <f>CONCATENATE(Personalizza!D70)</f>
        <v>Scuola Infanzia Sacca</v>
      </c>
      <c r="I1024" s="1391" t="str">
        <f>CONCATENATE("(",Personalizza!C104,") ",Personalizza!D104)</f>
        <v>(4) Contratti da € 1.000.000 fino ad un importo inferiore a € 5.000.000</v>
      </c>
      <c r="J1024" s="1391" t="str">
        <f>CONCATENATE("(",Personalizza!C154,") ",Personalizza!D154)</f>
        <v>(5) Procedura negoziata senza previa indizione di gara (settori speciali)</v>
      </c>
      <c r="K1024" s="1391" t="str">
        <f>CONCATENATE("(",Personalizza!C230,") ",Personalizza!D230)</f>
        <v>(5) Convenzione Consip attiva</v>
      </c>
      <c r="L1024" s="1391"/>
      <c r="M1024" s="1388" t="s">
        <v>1218</v>
      </c>
      <c r="N1024" s="1399"/>
      <c r="O1024" s="1391"/>
      <c r="P1024" s="1391"/>
      <c r="Q1024" s="1399" t="str">
        <f>CONCATENATE(Personalizza!B269," - ",Personalizza!C269,"  ",Personalizza!D269)</f>
        <v>A03 - 2  Scuola infanzia di Esine - Attività integrative</v>
      </c>
      <c r="R1024" s="1398" t="s">
        <v>1936</v>
      </c>
      <c r="S1024" s="1400"/>
      <c r="T1024" s="1391"/>
      <c r="U1024" s="1391"/>
      <c r="V1024" s="1391"/>
      <c r="W1024" s="1418" t="s">
        <v>1669</v>
      </c>
      <c r="X1024" s="1392" t="s">
        <v>102</v>
      </c>
      <c r="Y1024" s="1392"/>
      <c r="AC1024" s="1391"/>
      <c r="AD1024" s="1391"/>
      <c r="AE1024" s="1391"/>
      <c r="AF1024" s="1391"/>
      <c r="AG1024" s="1391"/>
      <c r="AH1024" s="1413"/>
      <c r="AI1024" s="1400"/>
      <c r="AJ1024" s="1400"/>
      <c r="AK1024" s="1391"/>
      <c r="AL1024" s="1391"/>
      <c r="AM1024" s="1391"/>
      <c r="AN1024" s="1391"/>
      <c r="AO1024" s="1392" t="s">
        <v>2066</v>
      </c>
      <c r="AQ1024" s="1399" t="str">
        <f>CONCATENATE("(",Personalizza!C459,") ",Personalizza!D459)</f>
        <v>(6) acquisto al dettaglio documentato con ricevuta fiscale.</v>
      </c>
      <c r="AR1024" s="1388" t="str">
        <f>CONCATENATE("(",Personalizza!C499,") ",Personalizza!D499)</f>
        <v xml:space="preserve">(6) </v>
      </c>
      <c r="AS1024" s="1388" t="str">
        <f>CONCATENATE("(",Personalizza!C514,") ",Personalizza!D514)</f>
        <v xml:space="preserve">(6) </v>
      </c>
      <c r="AU1024" s="1416" t="str">
        <f>CONCATENATE("(",Personalizza!C538,") ",Personalizza!D538)</f>
        <v>(6) Commissioni (gettoni di presenza a soggetti non dipendenti pubblici)</v>
      </c>
      <c r="AW1024" s="1388" t="str">
        <f>CONCATENATE("(",Personalizza!C586,") ",Personalizza!D586)</f>
        <v xml:space="preserve">(6) </v>
      </c>
      <c r="AX1024" s="1416" t="str">
        <f>CONCATENATE("(",Personalizza!C602,") ",Personalizza!D602)</f>
        <v>(6) pagamenti a favore dei dipendenti</v>
      </c>
      <c r="AZ1024" s="1388" t="str">
        <f>CONCATENATE("(",Personalizza!C538,") ",Personalizza!F538)</f>
        <v>(6) Bollo €2,00</v>
      </c>
      <c r="BF1024" s="1416" t="str">
        <f>CONCATENATE(Personalizza!D616)</f>
        <v>Accertata</v>
      </c>
      <c r="BN1024" s="1395"/>
      <c r="BO1024" s="1414"/>
    </row>
    <row r="1025" spans="4:67" s="1388" customFormat="1" ht="12.75" hidden="1" customHeight="1">
      <c r="E1025" s="1397">
        <v>44203</v>
      </c>
      <c r="F1025" s="1390"/>
      <c r="G1025" s="1417" t="str">
        <f>CONCATENATE(Personalizza!D41)</f>
        <v>Genitori</v>
      </c>
      <c r="H1025" s="1417" t="str">
        <f>CONCATENATE(Personalizza!D71)</f>
        <v>Scuola Primaria Esine</v>
      </c>
      <c r="I1025" s="1391" t="str">
        <f>CONCATENATE("(",Personalizza!C105,") ",Personalizza!D105)</f>
        <v>(5) Contratti oltre € 5.000.000</v>
      </c>
      <c r="J1025" s="1391" t="str">
        <f>CONCATENATE("(",Personalizza!C155,") ",Personalizza!D155)</f>
        <v>(6) Sistema dinamico di acquisizione</v>
      </c>
      <c r="K1025" s="1391" t="str">
        <f>CONCATENATE("(",Personalizza!C231,") ",Personalizza!D231)</f>
        <v>(6) MePA Ordine diretto (OdA)</v>
      </c>
      <c r="L1025" s="1391"/>
      <c r="N1025" s="1399"/>
      <c r="O1025" s="1391"/>
      <c r="P1025" s="1391"/>
      <c r="Q1025" s="1399" t="str">
        <f>CONCATENATE(Personalizza!B270," - ",Personalizza!C270,"  ",Personalizza!D270)</f>
        <v>A03 - 3  Scuola primaria di Esine - Attività integrative</v>
      </c>
      <c r="R1025" s="1398" t="s">
        <v>1937</v>
      </c>
      <c r="S1025" s="1400"/>
      <c r="T1025" s="1391"/>
      <c r="U1025" s="1391"/>
      <c r="V1025" s="1391"/>
      <c r="W1025" s="1419" t="s">
        <v>1670</v>
      </c>
      <c r="X1025" s="1392" t="s">
        <v>91</v>
      </c>
      <c r="Y1025" s="1392"/>
      <c r="AC1025" s="1391"/>
      <c r="AD1025" s="1391"/>
      <c r="AE1025" s="1391"/>
      <c r="AF1025" s="1391"/>
      <c r="AG1025" s="1391"/>
      <c r="AH1025" s="1413"/>
      <c r="AI1025" s="1400"/>
      <c r="AJ1025" s="1400"/>
      <c r="AK1025" s="1391"/>
      <c r="AL1025" s="1391"/>
      <c r="AM1025" s="1391"/>
      <c r="AN1025" s="1391"/>
      <c r="AO1025" s="1392" t="s">
        <v>2067</v>
      </c>
      <c r="AQ1025" s="1399" t="str">
        <f>CONCATENATE("(",Personalizza!C460,") ",Personalizza!D460)</f>
        <v>(7) spese non soggette a IVA - operazioni di assicurazione (Art. 10 comma 2, DPR 633/1972).</v>
      </c>
      <c r="AR1025" s="1388" t="str">
        <f>CONCATENATE("(",Personalizza!C500,") ",Personalizza!D500)</f>
        <v xml:space="preserve">(7) </v>
      </c>
      <c r="AS1025" s="1388" t="str">
        <f>CONCATENATE("(",Personalizza!C515,") ",Personalizza!D515)</f>
        <v xml:space="preserve">(7) </v>
      </c>
      <c r="AU1025" s="1416" t="str">
        <f>CONCATENATE("(",Personalizza!C539,") ",Personalizza!D539)</f>
        <v>(7) Commissioni (gettoni di presenza a dipendenti pubblici)</v>
      </c>
      <c r="AW1025" s="1388" t="str">
        <f>CONCATENATE("(",Personalizza!C587,") ",Personalizza!D587)</f>
        <v xml:space="preserve">(7) </v>
      </c>
      <c r="AX1025" s="1416" t="str">
        <f>CONCATENATE("(",Personalizza!C603,") ",Personalizza!D603)</f>
        <v>(7) regolarizzazione sospesi</v>
      </c>
      <c r="AZ1025" s="1388" t="str">
        <f>CONCATENATE("(",Personalizza!C539,") ",Personalizza!F539)</f>
        <v>(7) Esente bollo art 26, Tabella D.P.R 642/72</v>
      </c>
      <c r="BF1025" s="1416" t="str">
        <f>CONCATENATE(Personalizza!D617)</f>
        <v/>
      </c>
      <c r="BN1025" s="1395"/>
      <c r="BO1025" s="1414"/>
    </row>
    <row r="1026" spans="4:67" s="1388" customFormat="1" ht="12.75" hidden="1" customHeight="1">
      <c r="D1026" s="1388" t="str">
        <f>IF(D3=D1019,"Determina a contrarre n°","Determina a contrarre prot.")</f>
        <v>Determina a contrarre n°</v>
      </c>
      <c r="E1026" s="1397">
        <v>44204</v>
      </c>
      <c r="F1026" s="1390"/>
      <c r="G1026" s="1417" t="str">
        <f>CONCATENATE(Personalizza!D42)</f>
        <v>Alunni</v>
      </c>
      <c r="H1026" s="1417" t="str">
        <f>CONCATENATE(Personalizza!D72)</f>
        <v>Scuola Primaria Sacca</v>
      </c>
      <c r="I1026" s="1391" t="str">
        <f>CONCATENATE("(",Personalizza!C106,") ",Personalizza!D106)</f>
        <v>(6) Contratti fino a € 40.000 nel settore dell'acqua, dell'energia e dei trasporti</v>
      </c>
      <c r="J1026" s="1391" t="str">
        <f>CONCATENATE("(",Personalizza!C156,") ",Personalizza!D156)</f>
        <v>(7) Procedura negoziata con previa indizione di gara (settori speciali)</v>
      </c>
      <c r="K1026" s="1391" t="str">
        <f>CONCATENATE("(",Personalizza!C232,") ",Personalizza!D232)</f>
        <v>(7) MePA Richiesta di offerta (RdO)</v>
      </c>
      <c r="L1026" s="1391"/>
      <c r="N1026" s="1399"/>
      <c r="O1026" s="1391"/>
      <c r="P1026" s="1391"/>
      <c r="Q1026" s="1399" t="str">
        <f>CONCATENATE(Personalizza!B271," - ",Personalizza!C271,"  ",Personalizza!D271)</f>
        <v>A03 - 4  Scuola secondaria di Esine - Attività integrative</v>
      </c>
      <c r="R1026" s="1398" t="s">
        <v>1938</v>
      </c>
      <c r="S1026" s="1400"/>
      <c r="T1026" s="1391"/>
      <c r="U1026" s="1391"/>
      <c r="V1026" s="1391"/>
      <c r="W1026" s="1419" t="s">
        <v>972</v>
      </c>
      <c r="X1026" s="1392" t="s">
        <v>96</v>
      </c>
      <c r="Y1026" s="1392"/>
      <c r="AC1026" s="1391"/>
      <c r="AD1026" s="1391"/>
      <c r="AE1026" s="1391"/>
      <c r="AF1026" s="1391"/>
      <c r="AG1026" s="1391"/>
      <c r="AH1026" s="1413"/>
      <c r="AI1026" s="1400"/>
      <c r="AJ1026" s="1400"/>
      <c r="AK1026" s="1391"/>
      <c r="AL1026" s="1391"/>
      <c r="AM1026" s="1391"/>
      <c r="AN1026" s="1391"/>
      <c r="AO1026" s="1392" t="s">
        <v>2068</v>
      </c>
      <c r="AQ1026" s="1399" t="str">
        <f>CONCATENATE("(",Personalizza!C461,") ",Personalizza!D461)</f>
        <v>(8) spese non soggette a IVA - prestazioni di trasporto urbano - terra e marittimo ento km 50 (Art. 10 comma 14, DPR 633/1972).</v>
      </c>
      <c r="AR1026" s="1388" t="str">
        <f>CONCATENATE("(",Personalizza!C501,") ",Personalizza!D501)</f>
        <v xml:space="preserve">(8) </v>
      </c>
      <c r="AS1026" s="1388" t="str">
        <f>CONCATENATE("(",Personalizza!C516,") ",Personalizza!D516)</f>
        <v xml:space="preserve">(8) </v>
      </c>
      <c r="AU1026" s="1416" t="str">
        <f>CONCATENATE("(",Personalizza!C540,") ",Personalizza!D540)</f>
        <v>(8) Contributi a scopo di sussidio/beneficenza (agli indigenti, ai disabili, ai minori, ecc.)</v>
      </c>
      <c r="AW1026" s="1388" t="str">
        <f>CONCATENATE("(",Personalizza!C588,") ",Personalizza!D588)</f>
        <v xml:space="preserve">(8) </v>
      </c>
      <c r="AX1026" s="1416" t="str">
        <f>CONCATENATE("(",Personalizza!C604,") ",Personalizza!D604)</f>
        <v>(8) reintegro fondo economale</v>
      </c>
      <c r="AZ1026" s="1388" t="str">
        <f>CONCATENATE("(",Personalizza!C540,") ",Personalizza!F540)</f>
        <v>(8) Esente bollo art.27-bis, Tabella D.P.R 642/72</v>
      </c>
      <c r="BF1026" s="1416" t="str">
        <f>CONCATENATE(Personalizza!D618)</f>
        <v/>
      </c>
      <c r="BN1026" s="1395"/>
      <c r="BO1026" s="1414"/>
    </row>
    <row r="1027" spans="4:67" s="1388" customFormat="1" ht="12.75" hidden="1" customHeight="1">
      <c r="E1027" s="1397">
        <v>44205</v>
      </c>
      <c r="F1027" s="1390"/>
      <c r="G1027" s="1417" t="str">
        <f>CONCATENATE(Personalizza!D43)</f>
        <v>Dirigente Scolastico</v>
      </c>
      <c r="H1027" s="1417" t="str">
        <f>CONCATENATE(Personalizza!D73)</f>
        <v>Scuola Primaria Piamborno</v>
      </c>
      <c r="I1027" s="1391" t="str">
        <f>CONCATENATE("(",Personalizza!C107,") ",Personalizza!D107)</f>
        <v>(7) Contratti fino a € 40.000 nei settori dei servizi postali</v>
      </c>
      <c r="J1027" s="1391" t="str">
        <f>CONCATENATE("(",Personalizza!C157,") ",Personalizza!D157)</f>
        <v>(8) Affidamento diretto</v>
      </c>
      <c r="K1027" s="1391" t="str">
        <f>CONCATENATE("(",Personalizza!C233,") ",Personalizza!D233)</f>
        <v>(8) MePA Trattativa Diretta</v>
      </c>
      <c r="L1027" s="1391"/>
      <c r="N1027" s="1399"/>
      <c r="O1027" s="1391"/>
      <c r="P1027" s="1391"/>
      <c r="Q1027" s="1399" t="str">
        <f>CONCATENATE(Personalizza!B272," - ",Personalizza!C272,"  ",Personalizza!D272)</f>
        <v>A03 - 5  Scuola infanzia Sacca - Attività integrative</v>
      </c>
      <c r="R1027" s="1398" t="s">
        <v>1939</v>
      </c>
      <c r="S1027" s="1400"/>
      <c r="T1027" s="1391"/>
      <c r="U1027" s="1391"/>
      <c r="V1027" s="1391"/>
      <c r="W1027" s="1419" t="s">
        <v>973</v>
      </c>
      <c r="X1027" s="1392" t="s">
        <v>97</v>
      </c>
      <c r="Y1027" s="1392"/>
      <c r="AC1027" s="1391"/>
      <c r="AD1027" s="1391"/>
      <c r="AE1027" s="1391"/>
      <c r="AF1027" s="1391"/>
      <c r="AG1027" s="1391"/>
      <c r="AH1027" s="1413"/>
      <c r="AI1027" s="1400"/>
      <c r="AJ1027" s="1400"/>
      <c r="AK1027" s="1391"/>
      <c r="AL1027" s="1391"/>
      <c r="AM1027" s="1391"/>
      <c r="AN1027" s="1391"/>
      <c r="AO1027" s="1392" t="s">
        <v>2069</v>
      </c>
      <c r="AQ1027" s="1399" t="str">
        <f>CONCATENATE("(",Personalizza!C462,") ",Personalizza!D462)</f>
        <v>(9) spese non soggette a IVA - prestazioni relative ai servizi postali (Art. 10 comma 16, DPR 633/1972).</v>
      </c>
      <c r="AR1027" s="1388" t="str">
        <f>CONCATENATE("(",Personalizza!C502,") ",Personalizza!D502)</f>
        <v xml:space="preserve">(9) </v>
      </c>
      <c r="AS1027" s="1388" t="str">
        <f>CONCATENATE("(",Personalizza!C517,") ",Personalizza!D517)</f>
        <v xml:space="preserve">(9) </v>
      </c>
      <c r="AU1027" s="1416" t="str">
        <f>CONCATENATE("(",Personalizza!C541,") ",Personalizza!D541)</f>
        <v>(9) Contributi/quote associative a onlus, coop. sociali, federazioni sportive ed enti di promozione sportiva riconosciuti dal C.O.N.I</v>
      </c>
      <c r="AW1027" s="1388" t="str">
        <f>CONCATENATE("(",Personalizza!C589,") ",Personalizza!D589)</f>
        <v xml:space="preserve">(9) </v>
      </c>
      <c r="AX1027" s="1416" t="str">
        <f>CONCATENATE("(",Personalizza!C605,") ",Personalizza!D605)</f>
        <v xml:space="preserve">(9) </v>
      </c>
      <c r="AZ1027" s="1388" t="str">
        <f>CONCATENATE("(",Personalizza!C541,") ",Personalizza!F541)</f>
        <v>(9) Esente bollo art.27-bis, Tabella D.P.R 642/72</v>
      </c>
      <c r="BF1027" s="1416" t="str">
        <f>CONCATENATE(Personalizza!D619)</f>
        <v/>
      </c>
      <c r="BN1027" s="1395"/>
      <c r="BO1027" s="1414"/>
    </row>
    <row r="1028" spans="4:67" s="1388" customFormat="1" ht="12.75" hidden="1" customHeight="1">
      <c r="E1028" s="1397">
        <v>44206</v>
      </c>
      <c r="F1028" s="1390"/>
      <c r="G1028" s="1417" t="str">
        <f>CONCATENATE(Personalizza!D44)</f>
        <v>Direttore Amministrativo</v>
      </c>
      <c r="H1028" s="1417" t="str">
        <f>CONCATENATE(Personalizza!D74)</f>
        <v>Scuola Secondaria Esine</v>
      </c>
      <c r="I1028" s="1391" t="str">
        <f>CONCATENATE("(",Personalizza!C108,") ",Personalizza!D108)</f>
        <v>(8) Contratti fino a € 40.000 nei settori delle comunicazioni elettroniche</v>
      </c>
      <c r="J1028" s="1391" t="str">
        <f>CONCATENATE("(",Personalizza!C158,") ",Personalizza!D158)</f>
        <v>(14) Affidamento diretto a società in house</v>
      </c>
      <c r="K1028" s="1391" t="str">
        <f>CONCATENATE("(",Personalizza!C234,") ",Personalizza!D234)</f>
        <v>(9) Esclusività del servizio in esame</v>
      </c>
      <c r="L1028" s="1391"/>
      <c r="N1028" s="1399"/>
      <c r="O1028" s="1391"/>
      <c r="P1028" s="1391"/>
      <c r="Q1028" s="1399" t="str">
        <f>CONCATENATE(Personalizza!B273," - ",Personalizza!C273,"  ",Personalizza!D273)</f>
        <v>A03 - 6  Scuola primaria Sacca - Attività integrative</v>
      </c>
      <c r="R1028" s="1398" t="s">
        <v>1940</v>
      </c>
      <c r="S1028" s="1400"/>
      <c r="T1028" s="1391"/>
      <c r="U1028" s="1391"/>
      <c r="V1028" s="1391"/>
      <c r="W1028" s="1419" t="s">
        <v>974</v>
      </c>
      <c r="X1028" s="1392" t="s">
        <v>98</v>
      </c>
      <c r="Y1028" s="1392"/>
      <c r="AC1028" s="1391"/>
      <c r="AD1028" s="1391"/>
      <c r="AE1028" s="1391"/>
      <c r="AF1028" s="1391"/>
      <c r="AG1028" s="1391"/>
      <c r="AH1028" s="1413"/>
      <c r="AI1028" s="1400"/>
      <c r="AJ1028" s="1400"/>
      <c r="AK1028" s="1391"/>
      <c r="AL1028" s="1391"/>
      <c r="AM1028" s="1391"/>
      <c r="AN1028" s="1391"/>
      <c r="AO1028" s="1392" t="s">
        <v>2070</v>
      </c>
      <c r="AQ1028" s="1399" t="str">
        <f>CONCATENATE("(",Personalizza!C463,") ",Personalizza!D463)</f>
        <v>(10) spese non soggette a IVA - prestazioni per la formazione e l'aggiornamento rese da scuole pubbliche (Art. 10 comma 20, DPR 633/1972).</v>
      </c>
      <c r="AR1028" s="1388" t="str">
        <f>CONCATENATE("(",Personalizza!C503,") ",Personalizza!D503)</f>
        <v xml:space="preserve">(10) </v>
      </c>
      <c r="AS1028" s="1388" t="str">
        <f>CONCATENATE("(",Personalizza!C518,") ",Personalizza!D518)</f>
        <v xml:space="preserve">(10) </v>
      </c>
      <c r="AU1028" s="1416" t="str">
        <f>CONCATENATE("(",Personalizza!C542,") ",Personalizza!D542)</f>
        <v>(10) Contributi/quote associative ad altri enti no-profit (diversi di quelli di cui al punto soprastante)</v>
      </c>
      <c r="AW1028" s="1388" t="str">
        <f>CONCATENATE("(",Personalizza!C590,") ",Personalizza!D590)</f>
        <v xml:space="preserve">(10) </v>
      </c>
      <c r="AX1028" s="1416" t="str">
        <f>CONCATENATE("(",Personalizza!C606,") ",Personalizza!D606)</f>
        <v xml:space="preserve">(10) </v>
      </c>
      <c r="AZ1028" s="1388" t="str">
        <f>CONCATENATE("(",Personalizza!C542,") ",Personalizza!F542)</f>
        <v>(10) Bollo € 2,00</v>
      </c>
      <c r="BF1028" s="1416" t="str">
        <f>CONCATENATE(Personalizza!D620)</f>
        <v/>
      </c>
      <c r="BN1028" s="1395"/>
      <c r="BO1028" s="1414"/>
    </row>
    <row r="1029" spans="4:67" s="1388" customFormat="1" ht="12.75" hidden="1" customHeight="1">
      <c r="E1029" s="1397">
        <v>44207</v>
      </c>
      <c r="F1029" s="1390"/>
      <c r="G1029" s="1417" t="str">
        <f>CONCATENATE(Personalizza!D45)</f>
        <v>Assistenti Amministrativi</v>
      </c>
      <c r="H1029" s="1417" t="str">
        <f>CONCATENATE(Personalizza!D75)</f>
        <v>Scuola Secondaria Piamborno</v>
      </c>
      <c r="I1029" s="1391" t="str">
        <f>CONCATENATE("(",Personalizza!C109,") ",Personalizza!D109)</f>
        <v>(9) Prestiti fino a € 40.000</v>
      </c>
      <c r="J1029" s="1391" t="str">
        <f>CONCATENATE("(",Personalizza!C159,") ",Personalizza!D159)</f>
        <v>(17) Affidamento diretto a società raggruppate / consorziate o controllate nelle concessioni di LLPP</v>
      </c>
      <c r="K1029" s="1391" t="str">
        <f>CONCATENATE("(",Personalizza!C235,") ",Personalizza!D235)</f>
        <v>(10) Rinnovo abbonamento / licenza</v>
      </c>
      <c r="L1029" s="1391"/>
      <c r="N1029" s="1399"/>
      <c r="O1029" s="1391"/>
      <c r="P1029" s="1391"/>
      <c r="Q1029" s="1399" t="str">
        <f>CONCATENATE(Personalizza!B274," - ",Personalizza!C274,"  ",Personalizza!D274)</f>
        <v>A03 - 7  Scuola infanzia di Piamborno - Attività integrative</v>
      </c>
      <c r="R1029" s="1398" t="s">
        <v>1941</v>
      </c>
      <c r="S1029" s="1400"/>
      <c r="T1029" s="1391"/>
      <c r="U1029" s="1391"/>
      <c r="V1029" s="1391"/>
      <c r="W1029" s="1418" t="s">
        <v>1669</v>
      </c>
      <c r="X1029" s="1392" t="s">
        <v>103</v>
      </c>
      <c r="Y1029" s="1392"/>
      <c r="AC1029" s="1391"/>
      <c r="AD1029" s="1391"/>
      <c r="AE1029" s="1391"/>
      <c r="AF1029" s="1391"/>
      <c r="AG1029" s="1391"/>
      <c r="AH1029" s="1413"/>
      <c r="AI1029" s="1400"/>
      <c r="AJ1029" s="1400"/>
      <c r="AK1029" s="1391"/>
      <c r="AL1029" s="1391"/>
      <c r="AM1029" s="1391"/>
      <c r="AN1029" s="1391"/>
      <c r="AO1029" s="1392" t="s">
        <v>2071</v>
      </c>
      <c r="AQ1029" s="1399" t="str">
        <f>CONCATENATE("(",Personalizza!C464,") ",Personalizza!D464)</f>
        <v>(11) spese non soggette a IVA - prestazioni proprie delle biblioteche, visita di musei, gallerie, pinacoteche, monumenti, giardini botanici e zoologici e simili. (Art. 10 comma 22, DPR 633/1972).</v>
      </c>
      <c r="AU1029" s="1416" t="str">
        <f>CONCATENATE("(",Personalizza!C543,") ",Personalizza!D543)</f>
        <v>(11) Contributi e trasferimenti di somme tra ee.ll.</v>
      </c>
      <c r="AX1029" s="1416"/>
      <c r="AZ1029" s="1388" t="str">
        <f>CONCATENATE("(",Personalizza!C543,") ",Personalizza!F543)</f>
        <v>(11) Esente art.16, Tabella DPR 642/72</v>
      </c>
      <c r="BN1029" s="1395"/>
      <c r="BO1029" s="1414"/>
    </row>
    <row r="1030" spans="4:67" s="1388" customFormat="1" ht="12.75" hidden="1" customHeight="1">
      <c r="E1030" s="1397">
        <v>44208</v>
      </c>
      <c r="F1030" s="1390"/>
      <c r="G1030" s="1417" t="str">
        <f>CONCATENATE(Personalizza!D46)</f>
        <v>Assistenti Tecnici</v>
      </c>
      <c r="H1030" s="1417" t="str">
        <f>CONCATENATE(Personalizza!D76)</f>
        <v>Istituto Comprensivo di Esine</v>
      </c>
      <c r="I1030" s="1391" t="str">
        <f>CONCATENATE("(",Personalizza!C110,") ",Personalizza!D110)</f>
        <v>(10) Contratti di acquisto e locazione di immobili</v>
      </c>
      <c r="J1030" s="1391" t="str">
        <f>CONCATENATE("(",Personalizza!C160,") ",Personalizza!D160)</f>
        <v>(21) Affidamento diretto in adesione ad accordo quadro / convenzione</v>
      </c>
      <c r="K1030" s="1391" t="str">
        <f>CONCATENATE("(",Personalizza!C236,") ",Personalizza!D236)</f>
        <v>(11) Ente certificato da MIUR</v>
      </c>
      <c r="L1030" s="1391"/>
      <c r="N1030" s="1399"/>
      <c r="O1030" s="1391"/>
      <c r="P1030" s="1391"/>
      <c r="Q1030" s="1399" t="str">
        <f>CONCATENATE(Personalizza!B275," - ",Personalizza!C275,"  ",Personalizza!D275)</f>
        <v>A03 - 8  Scuola primaria di Piamborno - Attività integrative</v>
      </c>
      <c r="R1030" s="1398" t="s">
        <v>1942</v>
      </c>
      <c r="S1030" s="1400"/>
      <c r="T1030" s="1391"/>
      <c r="U1030" s="1391"/>
      <c r="V1030" s="1391"/>
      <c r="W1030" s="1419" t="s">
        <v>975</v>
      </c>
      <c r="X1030" s="1392" t="s">
        <v>1805</v>
      </c>
      <c r="Y1030" s="1420"/>
      <c r="AC1030" s="1391"/>
      <c r="AD1030" s="1391"/>
      <c r="AE1030" s="1391"/>
      <c r="AF1030" s="1391"/>
      <c r="AG1030" s="1391"/>
      <c r="AH1030" s="1413"/>
      <c r="AI1030" s="1400"/>
      <c r="AJ1030" s="1400"/>
      <c r="AK1030" s="1391"/>
      <c r="AL1030" s="1391"/>
      <c r="AM1030" s="1391"/>
      <c r="AN1030" s="1391"/>
      <c r="AO1030" s="1392" t="s">
        <v>2072</v>
      </c>
      <c r="AQ1030" s="1399" t="str">
        <f>CONCATENATE("(",Personalizza!C465,") ",Personalizza!D465)</f>
        <v>(12) bolli.</v>
      </c>
      <c r="AU1030" s="1416" t="str">
        <f>CONCATENATE("(",Personalizza!C544,") ",Personalizza!D544)</f>
        <v>(12) Espropriazioni per pubblica utilità (contratti, atti, pagamenti, ecc.)</v>
      </c>
      <c r="AZ1030" s="1388" t="str">
        <f>CONCATENATE("(",Personalizza!C544,") ",Personalizza!F544)</f>
        <v>(12) Esente art.22, Tabella DPR 642/72</v>
      </c>
      <c r="BN1030" s="1395"/>
      <c r="BO1030" s="1414"/>
    </row>
    <row r="1031" spans="4:67" s="1388" customFormat="1" ht="12.75" hidden="1" customHeight="1">
      <c r="E1031" s="1397">
        <v>44209</v>
      </c>
      <c r="F1031" s="1390"/>
      <c r="G1031" s="1417" t="str">
        <f>CONCATENATE(Personalizza!D47)</f>
        <v>Collaboratori Scolastici</v>
      </c>
      <c r="H1031" s="1417" t="str">
        <f>CONCATENATE(Personalizza!D77)</f>
        <v/>
      </c>
      <c r="I1031" s="1391" t="str">
        <f>CONCATENATE("(",Personalizza!C111,") ",Personalizza!D111)</f>
        <v xml:space="preserve">(11) </v>
      </c>
      <c r="J1031" s="1391" t="str">
        <f>CONCATENATE("(",Personalizza!C161,") ",Personalizza!D161)</f>
        <v>(22) Confronto competitivo in adesione ad accordo quadro / convenzione</v>
      </c>
      <c r="K1031" s="1391" t="str">
        <f>CONCATENATE("(",Personalizza!C237,") ",Personalizza!D237)</f>
        <v>(12) Contratto in essere</v>
      </c>
      <c r="L1031" s="1391"/>
      <c r="N1031" s="1399"/>
      <c r="O1031" s="1391"/>
      <c r="P1031" s="1391"/>
      <c r="Q1031" s="1399" t="str">
        <f>CONCATENATE(Personalizza!B276," - ",Personalizza!C276,"  ",Personalizza!D276)</f>
        <v>A03 - 9  Scuola secondaria di Piamborno - Attività integrative</v>
      </c>
      <c r="R1031" s="1398" t="s">
        <v>1933</v>
      </c>
      <c r="S1031" s="1400"/>
      <c r="T1031" s="1391"/>
      <c r="U1031" s="1391"/>
      <c r="V1031" s="1391"/>
      <c r="W1031" s="1419" t="s">
        <v>976</v>
      </c>
      <c r="X1031" s="1420"/>
      <c r="Y1031" s="1420"/>
      <c r="AC1031" s="1391"/>
      <c r="AD1031" s="1391"/>
      <c r="AE1031" s="1391"/>
      <c r="AF1031" s="1391"/>
      <c r="AG1031" s="1391"/>
      <c r="AH1031" s="1413"/>
      <c r="AI1031" s="1400"/>
      <c r="AJ1031" s="1400"/>
      <c r="AK1031" s="1391"/>
      <c r="AL1031" s="1391"/>
      <c r="AM1031" s="1391"/>
      <c r="AN1031" s="1391"/>
      <c r="AO1031" s="1392" t="s">
        <v>2073</v>
      </c>
      <c r="AQ1031" s="1399" t="str">
        <f>CONCATENATE("(",Personalizza!C466,") ",Personalizza!D466)</f>
        <v>(13) spese rimborsabili.</v>
      </c>
      <c r="AU1031" s="1416" t="str">
        <f>CONCATENATE("(",Personalizza!C545,") ",Personalizza!D545)</f>
        <v>(13) Fatture, parcelle, notule, ricevute (recanti corrispettivi assoggettati ad iva)</v>
      </c>
      <c r="AZ1031" s="1388" t="str">
        <f>CONCATENATE("(",Personalizza!C545,") ",Personalizza!F545)</f>
        <v>(13) Esente art.6, Tabella D.P.R 642/72</v>
      </c>
      <c r="BN1031" s="1395"/>
      <c r="BO1031" s="1414"/>
    </row>
    <row r="1032" spans="4:67" s="1388" customFormat="1" ht="12.75" hidden="1" customHeight="1">
      <c r="E1032" s="1397">
        <v>44210</v>
      </c>
      <c r="F1032" s="1390"/>
      <c r="G1032" s="1417" t="str">
        <f>CONCATENATE(Personalizza!D48)</f>
        <v>Responsabile infanzia Esine</v>
      </c>
      <c r="H1032" s="1417" t="str">
        <f>CONCATENATE(Personalizza!D78)</f>
        <v/>
      </c>
      <c r="I1032" s="1391" t="str">
        <f>CONCATENATE("(",Personalizza!C112,") ",Personalizza!D112)</f>
        <v xml:space="preserve">(12) </v>
      </c>
      <c r="J1032" s="1391" t="str">
        <f>CONCATENATE("(",Personalizza!C162,") ",Personalizza!D162)</f>
        <v>(23) Procedura derivante da Legge regionale</v>
      </c>
      <c r="K1032" s="1391" t="str">
        <f>CONCATENATE("(",Personalizza!C238,") ",Personalizza!D238)</f>
        <v>(13) Indagine di mercato</v>
      </c>
      <c r="L1032" s="1391"/>
      <c r="N1032" s="1399"/>
      <c r="O1032" s="1391"/>
      <c r="P1032" s="1391"/>
      <c r="Q1032" s="1399" t="str">
        <f>CONCATENATE(Personalizza!B277," - ",Personalizza!C277,"  ",Personalizza!D277)</f>
        <v>A03 - 10  Scuola infanzia Cogno - Attività integrative</v>
      </c>
      <c r="R1032" s="1398" t="s">
        <v>1943</v>
      </c>
      <c r="S1032" s="1400"/>
      <c r="T1032" s="1391"/>
      <c r="U1032" s="1391"/>
      <c r="V1032" s="1391"/>
      <c r="W1032" s="1419" t="s">
        <v>977</v>
      </c>
      <c r="X1032" s="1420"/>
      <c r="Y1032" s="1421"/>
      <c r="AC1032" s="1391"/>
      <c r="AD1032" s="1391"/>
      <c r="AE1032" s="1391"/>
      <c r="AF1032" s="1391"/>
      <c r="AG1032" s="1391"/>
      <c r="AH1032" s="1413"/>
      <c r="AI1032" s="1400"/>
      <c r="AJ1032" s="1400"/>
      <c r="AK1032" s="1391"/>
      <c r="AL1032" s="1391"/>
      <c r="AM1032" s="1391"/>
      <c r="AN1032" s="1391"/>
      <c r="AO1032" s="1392" t="s">
        <v>2074</v>
      </c>
      <c r="AQ1032" s="1399" t="str">
        <f>CONCATENATE("(",Personalizza!C467,") ",Personalizza!D467)</f>
        <v>(14) commissioni bancarie/postali.</v>
      </c>
      <c r="AU1032" s="1416" t="str">
        <f>CONCATENATE("(",Personalizza!C546,") ",Personalizza!D546)</f>
        <v>(14) Fatture, parcelle, notule, ricevute (recanti corrispettivi non assoggettati ad iva)</v>
      </c>
      <c r="AZ1032" s="1388" t="str">
        <f>CONCATENATE("(",Personalizza!C546,") ",Personalizza!F546)</f>
        <v>(14) Bollo € 2,00</v>
      </c>
      <c r="BN1032" s="1395"/>
      <c r="BO1032" s="1414"/>
    </row>
    <row r="1033" spans="4:67" s="1388" customFormat="1" ht="12.75" hidden="1" customHeight="1">
      <c r="E1033" s="1397">
        <v>44211</v>
      </c>
      <c r="F1033" s="1390"/>
      <c r="G1033" s="1417" t="str">
        <f>CONCATENATE(Personalizza!D49)</f>
        <v>Responsabile Infanzia Cogno</v>
      </c>
      <c r="H1033" s="1417" t="str">
        <f>CONCATENATE(Personalizza!D79)</f>
        <v/>
      </c>
      <c r="I1033" s="1391" t="str">
        <f>CONCATENATE("(",Personalizza!C113,") ",Personalizza!D113)</f>
        <v xml:space="preserve">(13) </v>
      </c>
      <c r="J1033" s="1391" t="str">
        <f>CONCATENATE("(",Personalizza!C163,") ",Personalizza!D163)</f>
        <v>(24) Affidamento diretto per variante superiore al 20% dell'importo contrattuale</v>
      </c>
      <c r="K1033" s="1391" t="str">
        <f>CONCATENATE("(",Personalizza!C239,") ",Personalizza!D239)</f>
        <v>(14) Richiesta preventivo</v>
      </c>
      <c r="L1033" s="1391"/>
      <c r="N1033" s="1399"/>
      <c r="O1033" s="1391"/>
      <c r="P1033" s="1391"/>
      <c r="Q1033" s="1399" t="str">
        <f>CONCATENATE(Personalizza!B278," - ",Personalizza!C278,"  ",Personalizza!D278)</f>
        <v>A03 - 12  10.8.6A-FESRPON-LO-2020-480 Smart class per scuole I^ ciclo</v>
      </c>
      <c r="R1033" s="1398" t="s">
        <v>1944</v>
      </c>
      <c r="S1033" s="1400"/>
      <c r="T1033" s="1391"/>
      <c r="U1033" s="1391"/>
      <c r="V1033" s="1391"/>
      <c r="W1033" s="1419" t="s">
        <v>978</v>
      </c>
      <c r="X1033" s="1421"/>
      <c r="Y1033" s="1420"/>
      <c r="AC1033" s="1391"/>
      <c r="AD1033" s="1391"/>
      <c r="AE1033" s="1391"/>
      <c r="AF1033" s="1391"/>
      <c r="AG1033" s="1391"/>
      <c r="AH1033" s="1413"/>
      <c r="AI1033" s="1400"/>
      <c r="AJ1033" s="1400"/>
      <c r="AK1033" s="1391"/>
      <c r="AL1033" s="1391"/>
      <c r="AM1033" s="1391"/>
      <c r="AN1033" s="1391"/>
      <c r="AO1033" s="1392" t="s">
        <v>2075</v>
      </c>
      <c r="AQ1033" s="1399" t="str">
        <f>CONCATENATE("(",Personalizza!C468,") ",Personalizza!D468)</f>
        <v>(15) fattura emessa entro il 31 dicembre 2014.</v>
      </c>
      <c r="AR1033" s="1399"/>
      <c r="AS1033" s="1399"/>
      <c r="AU1033" s="1416" t="str">
        <f>CONCATENATE("(",Personalizza!C547,") ",Personalizza!D547)</f>
        <v>(15) Imposte, tasse, ritenute (documenti, pagamenti, riscossioni)</v>
      </c>
      <c r="AZ1033" s="1388" t="str">
        <f>CONCATENATE("(",Personalizza!C547,") ",Personalizza!F547)</f>
        <v>(15) Esente bollo  art 5, Tabella D.P.R 642/72</v>
      </c>
      <c r="BN1033" s="1395"/>
      <c r="BO1033" s="1414"/>
    </row>
    <row r="1034" spans="4:67" s="1388" customFormat="1" ht="12.75" hidden="1" customHeight="1">
      <c r="E1034" s="1397">
        <v>44212</v>
      </c>
      <c r="F1034" s="1390"/>
      <c r="G1034" s="1417" t="str">
        <f>CONCATENATE(Personalizza!D50)</f>
        <v>Responsabile Infanzia Sacca</v>
      </c>
      <c r="H1034" s="1417" t="str">
        <f>CONCATENATE(Personalizza!D80)</f>
        <v/>
      </c>
      <c r="I1034" s="1391" t="str">
        <f>CONCATENATE("(",Personalizza!C114,") ",Personalizza!D114)</f>
        <v xml:space="preserve">(14) </v>
      </c>
      <c r="J1034" s="1391" t="str">
        <f>CONCATENATE("(",Personalizza!C164,") ",Personalizza!D164)</f>
        <v>(25) Affidamento riservato</v>
      </c>
      <c r="K1034" s="1391" t="str">
        <f>CONCATENATE("(",Personalizza!C240,") ",Personalizza!D240)</f>
        <v>(15) Competenze specifiche</v>
      </c>
      <c r="L1034" s="1391"/>
      <c r="N1034" s="1399"/>
      <c r="O1034" s="1391"/>
      <c r="P1034" s="1391"/>
      <c r="Q1034" s="1399" t="str">
        <f>CONCATENATE(Personalizza!B279," - ",Personalizza!C279,"  ",Personalizza!D279)</f>
        <v>A03 - 13  Art.21 D.L. 137/2020 didattica digitale integrata</v>
      </c>
      <c r="R1034" s="1398" t="s">
        <v>742</v>
      </c>
      <c r="S1034" s="1400"/>
      <c r="T1034" s="1391"/>
      <c r="U1034" s="1391"/>
      <c r="V1034" s="1391"/>
      <c r="W1034" s="1419" t="s">
        <v>979</v>
      </c>
      <c r="X1034" s="1420"/>
      <c r="Y1034" s="1420"/>
      <c r="AC1034" s="1391"/>
      <c r="AD1034" s="1391"/>
      <c r="AE1034" s="1391"/>
      <c r="AF1034" s="1391"/>
      <c r="AG1034" s="1391"/>
      <c r="AH1034" s="1413"/>
      <c r="AI1034" s="1400"/>
      <c r="AJ1034" s="1400"/>
      <c r="AK1034" s="1391"/>
      <c r="AL1034" s="1391"/>
      <c r="AM1034" s="1391"/>
      <c r="AN1034" s="1391"/>
      <c r="AO1034" s="1392" t="s">
        <v>2076</v>
      </c>
      <c r="AQ1034" s="1399" t="str">
        <f>CONCATENATE("(",Personalizza!C469,") ",Personalizza!D469)</f>
        <v>(16) operazioni effettuate nei confronti di enti previdenziali privati o privatizzati.</v>
      </c>
      <c r="AR1034" s="1399"/>
      <c r="AS1034" s="1399"/>
      <c r="AU1034" s="1416" t="str">
        <f>CONCATENATE("(",Personalizza!C548,") ",Personalizza!D548)</f>
        <v>(16) Locazioni di immobili in generale</v>
      </c>
      <c r="AZ1034" s="1388" t="str">
        <f>CONCATENATE("(",Personalizza!C548,") ",Personalizza!F548)</f>
        <v>(16) Bollo € 2,00</v>
      </c>
      <c r="BN1034" s="1395"/>
      <c r="BO1034" s="1414"/>
    </row>
    <row r="1035" spans="4:67" s="1388" customFormat="1" ht="12.75" hidden="1" customHeight="1">
      <c r="E1035" s="1397">
        <v>44213</v>
      </c>
      <c r="F1035" s="1390"/>
      <c r="G1035" s="1417" t="str">
        <f>CONCATENATE(Personalizza!D51)</f>
        <v>Responsabile Infanzia Piamborno</v>
      </c>
      <c r="H1035" s="1417" t="str">
        <f>CONCATENATE(Personalizza!D81)</f>
        <v/>
      </c>
      <c r="I1035" s="1391" t="str">
        <f>CONCATENATE("(",Personalizza!C115,") ",Personalizza!D115)</f>
        <v xml:space="preserve">(15) </v>
      </c>
      <c r="J1035" s="1391" t="str">
        <f>CONCATENATE("(",Personalizza!C165,") ",Personalizza!D165)</f>
        <v>(26) Procedura negoziata per affidamento sotto soglia</v>
      </c>
      <c r="K1035" s="1391" t="str">
        <f>CONCATENATE("(",Personalizza!C241,") ",Personalizza!D241)</f>
        <v>(16) Delibera Collegio docenti</v>
      </c>
      <c r="L1035" s="1391"/>
      <c r="N1035" s="1399"/>
      <c r="O1035" s="1391"/>
      <c r="P1035" s="1391"/>
      <c r="Q1035" s="1399" t="str">
        <f>CONCATENATE(Personalizza!B280," - ",Personalizza!C280,"  ",Personalizza!D280)</f>
        <v>A04 - 1  Alternanza Scuola-Lavoro</v>
      </c>
      <c r="R1035" s="1398" t="s">
        <v>743</v>
      </c>
      <c r="S1035" s="1400"/>
      <c r="T1035" s="1391"/>
      <c r="U1035" s="1391"/>
      <c r="V1035" s="1391"/>
      <c r="W1035" s="1419" t="s">
        <v>1244</v>
      </c>
      <c r="X1035" s="1420"/>
      <c r="Y1035" s="1420"/>
      <c r="AC1035" s="1391"/>
      <c r="AD1035" s="1391"/>
      <c r="AE1035" s="1391"/>
      <c r="AF1035" s="1391"/>
      <c r="AG1035" s="1391"/>
      <c r="AH1035" s="1413"/>
      <c r="AI1035" s="1400"/>
      <c r="AJ1035" s="1400"/>
      <c r="AK1035" s="1391"/>
      <c r="AL1035" s="1391"/>
      <c r="AM1035" s="1391"/>
      <c r="AN1035" s="1391"/>
      <c r="AO1035" s="1392" t="s">
        <v>2077</v>
      </c>
      <c r="AQ1035" s="1399" t="str">
        <f>CONCATENATE("(",Personalizza!C470,") ",Personalizza!D470)</f>
        <v>(17) operazioni effettuate nei confronti di aziende speciali.</v>
      </c>
      <c r="AR1035" s="1399"/>
      <c r="AS1035" s="1399"/>
      <c r="AU1035" s="1416" t="str">
        <f>CONCATENATE("(",Personalizza!C549,") ",Personalizza!D549)</f>
        <v>(17) Locazione di immobili di:amministrazioni dello Stato, regioni, provincie, comuni, loro consorzi ed associazioni, comunità montane (pagamenti)</v>
      </c>
      <c r="AZ1035" s="1388" t="str">
        <f>CONCATENATE("(",Personalizza!C549,") ",Personalizza!F549)</f>
        <v>(17) Esente art 16,Tabella DPR 642/72</v>
      </c>
      <c r="BN1035" s="1395"/>
      <c r="BO1035" s="1414"/>
    </row>
    <row r="1036" spans="4:67" s="1388" customFormat="1" ht="12.75" hidden="1" customHeight="1">
      <c r="E1036" s="1397">
        <v>44214</v>
      </c>
      <c r="F1036" s="1390"/>
      <c r="G1036" s="1417" t="str">
        <f>CONCATENATE(Personalizza!D52)</f>
        <v>Responsabile Primaria Esine</v>
      </c>
      <c r="H1036" s="1417" t="str">
        <f>CONCATENATE(Personalizza!D82)</f>
        <v/>
      </c>
      <c r="I1036" s="1391" t="str">
        <f>CONCATENATE(,Personalizza!C116," - ",Personalizza!D116)</f>
        <v xml:space="preserve">    B - Fattispecie contrattuali che non si chiede CIG:</v>
      </c>
      <c r="J1036" s="1391" t="str">
        <f>CONCATENATE("(",Personalizza!C166,") ",Personalizza!D166)</f>
        <v>(27) Procedura art. 16 comma 2 bis DPR 380/2001 per opere urbanizzazione a scomputo primarie sotto soglia comunitaria</v>
      </c>
      <c r="K1036" s="1391" t="str">
        <f>CONCATENATE("(",Personalizza!C242,") ",Personalizza!D242)</f>
        <v>(17) Software già in uso presso quest'istituzione</v>
      </c>
      <c r="L1036" s="1391"/>
      <c r="N1036" s="1399"/>
      <c r="O1036" s="1391"/>
      <c r="P1036" s="1391"/>
      <c r="Q1036" s="1399" t="str">
        <f>CONCATENATE(Personalizza!B281," - ",Personalizza!C281,"  ",Personalizza!D281)</f>
        <v>A05 - 1  Visite e viaggi d'istruzione-soggiorno-mostre-spettacoli</v>
      </c>
      <c r="R1036" s="1398" t="s">
        <v>744</v>
      </c>
      <c r="S1036" s="1400"/>
      <c r="T1036" s="1391"/>
      <c r="U1036" s="1391"/>
      <c r="V1036" s="1391"/>
      <c r="W1036" s="1419" t="s">
        <v>1245</v>
      </c>
      <c r="X1036" s="1420"/>
      <c r="Y1036" s="1420"/>
      <c r="AC1036" s="1391"/>
      <c r="AD1036" s="1391"/>
      <c r="AE1036" s="1391"/>
      <c r="AF1036" s="1391"/>
      <c r="AG1036" s="1391"/>
      <c r="AH1036" s="1413"/>
      <c r="AI1036" s="1400"/>
      <c r="AJ1036" s="1400"/>
      <c r="AK1036" s="1391"/>
      <c r="AL1036" s="1391"/>
      <c r="AM1036" s="1391"/>
      <c r="AN1036" s="1391"/>
      <c r="AO1036" s="1392" t="s">
        <v>2078</v>
      </c>
      <c r="AQ1036" s="1399" t="str">
        <f>CONCATENATE("(",Personalizza!C471,") ",Personalizza!D471)</f>
        <v>(18) operazioni effettuate nei confronti di enti pubblici economici.</v>
      </c>
      <c r="AR1036" s="1399"/>
      <c r="AS1036" s="1399"/>
      <c r="AU1036" s="1416" t="str">
        <f>CONCATENATE("(",Personalizza!C550,") ",Personalizza!D550)</f>
        <v>(18) Lavoro subordinato e pensioni</v>
      </c>
      <c r="AZ1036" s="1388" t="str">
        <f>CONCATENATE("(",Personalizza!C550,") ",Personalizza!F550)</f>
        <v>(18) Esente bollo art 26, Tabella D.P.R 642/72</v>
      </c>
      <c r="BN1036" s="1395"/>
      <c r="BO1036" s="1414"/>
    </row>
    <row r="1037" spans="4:67" s="1388" customFormat="1" ht="12.75" hidden="1" customHeight="1">
      <c r="E1037" s="1397">
        <v>44215</v>
      </c>
      <c r="F1037" s="1390"/>
      <c r="G1037" s="1417" t="str">
        <f>CONCATENATE(Personalizza!D53)</f>
        <v>Responsabile Primaria Sacca</v>
      </c>
      <c r="H1037" s="1417" t="str">
        <f>CONCATENATE(Personalizza!D83)</f>
        <v/>
      </c>
      <c r="I1037" s="1391" t="str">
        <f>CONCATENATE("(",Personalizza!C117,") ",Personalizza!D117)</f>
        <v>(16) Contratto di locazione terreni e fabbricati</v>
      </c>
      <c r="J1037" s="1391" t="str">
        <f>CONCATENATE("(",Personalizza!C167,") ",Personalizza!D167)</f>
        <v>(29) Paternariato per l'innovazione</v>
      </c>
      <c r="K1037" s="1391" t="str">
        <f>CONCATENATE("(",Personalizza!C243,") ",Personalizza!D243)</f>
        <v>(18) Adesione progetto regionale</v>
      </c>
      <c r="L1037" s="1391"/>
      <c r="N1037" s="1399"/>
      <c r="O1037" s="1391"/>
      <c r="P1037" s="1391"/>
      <c r="Q1037" s="1399" t="str">
        <f>CONCATENATE(Personalizza!B282," - ",Personalizza!C282,"  ",Personalizza!D282)</f>
        <v>A05 - 2  Progetto Erasmus</v>
      </c>
      <c r="R1037" s="1398" t="s">
        <v>745</v>
      </c>
      <c r="S1037" s="1400"/>
      <c r="T1037" s="1391"/>
      <c r="U1037" s="1391"/>
      <c r="V1037" s="1391"/>
      <c r="W1037" s="1418" t="s">
        <v>1669</v>
      </c>
      <c r="X1037" s="1420"/>
      <c r="Y1037" s="1420"/>
      <c r="AC1037" s="1391"/>
      <c r="AD1037" s="1391"/>
      <c r="AE1037" s="1391"/>
      <c r="AF1037" s="1391"/>
      <c r="AG1037" s="1391"/>
      <c r="AH1037" s="1413"/>
      <c r="AI1037" s="1400"/>
      <c r="AJ1037" s="1400"/>
      <c r="AK1037" s="1391"/>
      <c r="AL1037" s="1391"/>
      <c r="AM1037" s="1391"/>
      <c r="AN1037" s="1391"/>
      <c r="AO1037" s="1392" t="s">
        <v>2079</v>
      </c>
      <c r="AQ1037" s="1399" t="str">
        <f>CONCATENATE("(",Personalizza!C472,") ",Personalizza!D472)</f>
        <v>(19) fattura relativa a servizi che rientrano nel meccanismo dell’inversione contabile o “reverse charge” (art 17, comma 5, D.P.R. 633/1972).</v>
      </c>
      <c r="AR1037" s="1399"/>
      <c r="AS1037" s="1399"/>
      <c r="AU1037" s="1416" t="str">
        <f>CONCATENATE("(",Personalizza!C551,") ",Personalizza!D551)</f>
        <v>(19) Rimborsi all'economo</v>
      </c>
      <c r="AZ1037" s="1388" t="str">
        <f>CONCATENATE("(",Personalizza!C551,") ",Personalizza!F551)</f>
        <v>(19) Esente bollo art 15, Tabella D.P.R 642/72</v>
      </c>
      <c r="BN1037" s="1395"/>
      <c r="BO1037" s="1414"/>
    </row>
    <row r="1038" spans="4:67" s="1388" customFormat="1" ht="12.75" hidden="1" customHeight="1">
      <c r="E1038" s="1397">
        <v>44216</v>
      </c>
      <c r="F1038" s="1390"/>
      <c r="G1038" s="1417" t="str">
        <f>CONCATENATE(Personalizza!D54)</f>
        <v>Responsabile Primaria Piamborno</v>
      </c>
      <c r="H1038" s="1417" t="str">
        <f>CONCATENATE(Personalizza!D84)</f>
        <v/>
      </c>
      <c r="I1038" s="1391" t="str">
        <f>CONCATENATE("(",Personalizza!C118,") ",Personalizza!D118)</f>
        <v>(17) Contratto di lavoro con propri dipendenti</v>
      </c>
      <c r="J1038" s="1391" t="str">
        <f>CONCATENATE("(",Personalizza!C168,") ",Personalizza!D168)</f>
        <v>(30) Affidamento diretto per lavor, servizi o forniture supplementari</v>
      </c>
      <c r="K1038" s="1391" t="str">
        <f>CONCATENATE("(",Personalizza!C244,") ",Personalizza!D244)</f>
        <v>(19) Accordo di rete</v>
      </c>
      <c r="L1038" s="1391"/>
      <c r="N1038" s="1399"/>
      <c r="O1038" s="1391"/>
      <c r="P1038" s="1391"/>
      <c r="Q1038" s="1399" t="str">
        <f>CONCATENATE(Personalizza!B283," - ",Personalizza!C283,"  ",Personalizza!D283)</f>
        <v>A06 - 1  10.1.6A-FSEPON-LO-2018-68-Orientamento e riorientamento</v>
      </c>
      <c r="R1038" s="1398" t="s">
        <v>746</v>
      </c>
      <c r="S1038" s="1400"/>
      <c r="T1038" s="1391"/>
      <c r="U1038" s="1391"/>
      <c r="V1038" s="1391"/>
      <c r="W1038" s="1419" t="s">
        <v>1246</v>
      </c>
      <c r="X1038" s="1420"/>
      <c r="Y1038" s="1421"/>
      <c r="AC1038" s="1391"/>
      <c r="AD1038" s="1391"/>
      <c r="AE1038" s="1391"/>
      <c r="AF1038" s="1391"/>
      <c r="AG1038" s="1391"/>
      <c r="AH1038" s="1413"/>
      <c r="AI1038" s="1400"/>
      <c r="AJ1038" s="1400"/>
      <c r="AK1038" s="1391"/>
      <c r="AL1038" s="1391"/>
      <c r="AM1038" s="1391"/>
      <c r="AN1038" s="1391"/>
      <c r="AO1038" s="1392" t="s">
        <v>2080</v>
      </c>
      <c r="AQ1038" s="1399" t="str">
        <f>CONCATENATE("(",Personalizza!C473,") ",Personalizza!D473)</f>
        <v>(20) Impresa estera, non soggetta all'applicabilità del sistema Split Payment.</v>
      </c>
      <c r="AR1038" s="1399"/>
      <c r="AS1038" s="1399"/>
      <c r="AU1038" s="1416" t="str">
        <f>CONCATENATE("(",Personalizza!C552,") ",Personalizza!D552)</f>
        <v>(20) Pagamento in c/c postale (in generale)</v>
      </c>
      <c r="AZ1038" s="1388" t="str">
        <f>CONCATENATE("(",Personalizza!C552,") ",Personalizza!F552)</f>
        <v>(20) Bollo € 2,00</v>
      </c>
      <c r="BN1038" s="1395"/>
      <c r="BO1038" s="1414"/>
    </row>
    <row r="1039" spans="4:67" s="1388" customFormat="1" ht="12.75" hidden="1" customHeight="1">
      <c r="E1039" s="1397">
        <v>44217</v>
      </c>
      <c r="F1039" s="1390"/>
      <c r="G1039" s="1417" t="str">
        <f>CONCATENATE(Personalizza!D55)</f>
        <v>Responsabile Secondaria Esine</v>
      </c>
      <c r="H1039" s="1417" t="str">
        <f>CONCATENATE(Personalizza!D85)</f>
        <v/>
      </c>
      <c r="I1039" s="1391" t="str">
        <f>CONCATENATE("(",Personalizza!C119,") ",Personalizza!D119)</f>
        <v>(18) Contratto di lavoro temporaneo</v>
      </c>
      <c r="J1039" s="1391" t="str">
        <f>CONCATENATE("(",Personalizza!C169,") ",Personalizza!D169)</f>
        <v>(31) Procedura competitiva con negoziazione</v>
      </c>
      <c r="K1039" s="1391" t="str">
        <f>CONCATENATE("(",Personalizza!C245,") ",Personalizza!D245)</f>
        <v xml:space="preserve">(20) </v>
      </c>
      <c r="L1039" s="1391"/>
      <c r="N1039" s="1399"/>
      <c r="O1039" s="1391"/>
      <c r="P1039" s="1391"/>
      <c r="Q1039" s="1399" t="str">
        <f>CONCATENATE(Personalizza!B284," - ",Personalizza!C284,"  ",Personalizza!D284)</f>
        <v>A06 - 2  Orientamento generico</v>
      </c>
      <c r="R1039" s="1398" t="s">
        <v>747</v>
      </c>
      <c r="S1039" s="1400"/>
      <c r="T1039" s="1391"/>
      <c r="U1039" s="1391"/>
      <c r="V1039" s="1391"/>
      <c r="W1039" s="1419" t="s">
        <v>1247</v>
      </c>
      <c r="X1039" s="1421"/>
      <c r="Y1039" s="1420"/>
      <c r="AC1039" s="1391"/>
      <c r="AD1039" s="1391"/>
      <c r="AE1039" s="1391"/>
      <c r="AF1039" s="1391"/>
      <c r="AG1039" s="1391"/>
      <c r="AH1039" s="1413"/>
      <c r="AI1039" s="1400"/>
      <c r="AJ1039" s="1400"/>
      <c r="AK1039" s="1391"/>
      <c r="AL1039" s="1391"/>
      <c r="AM1039" s="1391"/>
      <c r="AN1039" s="1391"/>
      <c r="AO1039" s="1392" t="s">
        <v>2081</v>
      </c>
      <c r="AQ1039" s="1399" t="str">
        <f>CONCATENATE("(",Personalizza!C474,") ",Personalizza!D474)</f>
        <v>(21) Ente non profit privo di partita IVA, operatore non tenuto a emettere fattura, neppure in formato cartacea, ma emette verso la Pubblica Amministrazione semplice note spese / note di debito in forma cartacea (Question Time - VI Commissione Finanze n. 5-05002 del 12 marzo 2015 - Ministero dell'Economia e delle Finanze).</v>
      </c>
      <c r="AR1039" s="1399"/>
      <c r="AS1039" s="1399"/>
      <c r="AU1039" s="1416" t="str">
        <f>CONCATENATE("(",Personalizza!C553,") ",Personalizza!D553)</f>
        <v>(21) Versamenti in c/c postale: per spese affrancatrice</v>
      </c>
      <c r="AZ1039" s="1388" t="str">
        <f>CONCATENATE("(",Personalizza!C553,") ",Personalizza!F553)</f>
        <v>(21) Esente bollo art 5 Tabella D.P.R 642/72</v>
      </c>
      <c r="BN1039" s="1395"/>
      <c r="BO1039" s="1414"/>
    </row>
    <row r="1040" spans="4:67" s="1388" customFormat="1" ht="12.75" hidden="1" customHeight="1">
      <c r="E1040" s="1397">
        <v>44218</v>
      </c>
      <c r="F1040" s="1390"/>
      <c r="G1040" s="1417" t="str">
        <f>CONCATENATE(Personalizza!D56)</f>
        <v>Responsabile Secondaria Piamborno</v>
      </c>
      <c r="H1040" s="1417" t="str">
        <f>CONCATENATE(Personalizza!D86)</f>
        <v/>
      </c>
      <c r="I1040" s="1391" t="str">
        <f>CONCATENATE("(",Personalizza!C120,") ",Personalizza!D120)</f>
        <v>(19) Trasferimento fondi in favore di soggetti pubblici per attività istituzionali</v>
      </c>
      <c r="J1040" s="1391" t="str">
        <f>CONCATENATE(,,"       ",Personalizza!D170)</f>
        <v xml:space="preserve">       Altro</v>
      </c>
      <c r="K1040" s="1391" t="str">
        <f>CONCATENATE("(",Personalizza!C246,") ",Personalizza!D246)</f>
        <v xml:space="preserve">(21) </v>
      </c>
      <c r="L1040" s="1391"/>
      <c r="N1040" s="1399"/>
      <c r="O1040" s="1391"/>
      <c r="P1040" s="1391"/>
      <c r="Q1040" s="1399" t="str">
        <f>CONCATENATE(Personalizza!B285," - ",Personalizza!C285,"  ",Personalizza!D285)</f>
        <v xml:space="preserve"> -   </v>
      </c>
      <c r="R1040" s="1398" t="s">
        <v>748</v>
      </c>
      <c r="S1040" s="1400"/>
      <c r="T1040" s="1391"/>
      <c r="U1040" s="1391"/>
      <c r="V1040" s="1391"/>
      <c r="W1040" s="1419" t="s">
        <v>1248</v>
      </c>
      <c r="X1040" s="1420"/>
      <c r="Y1040" s="1420"/>
      <c r="AC1040" s="1391"/>
      <c r="AD1040" s="1391"/>
      <c r="AE1040" s="1391"/>
      <c r="AF1040" s="1391"/>
      <c r="AG1040" s="1391"/>
      <c r="AH1040" s="1413"/>
      <c r="AI1040" s="1400"/>
      <c r="AJ1040" s="1400"/>
      <c r="AK1040" s="1391"/>
      <c r="AL1040" s="1391"/>
      <c r="AM1040" s="1391"/>
      <c r="AN1040" s="1391"/>
      <c r="AO1040" s="1392" t="s">
        <v>2082</v>
      </c>
      <c r="AQ1040" s="1399" t="str">
        <f>CONCATENATE("(",Personalizza!C475,") ",Personalizza!D475)</f>
        <v>(22) spese non soggette a IVA</v>
      </c>
      <c r="AR1040" s="1399"/>
      <c r="AS1040" s="1399"/>
      <c r="AU1040" s="1416" t="str">
        <f>CONCATENATE("(",Personalizza!C554,") ",Personalizza!D554)</f>
        <v>(22) Versamenti prelevamenti su libretti di risparmio postale</v>
      </c>
      <c r="AZ1040" s="1388" t="str">
        <f>CONCATENATE("(",Personalizza!C554,") ",Personalizza!F554)</f>
        <v>(22) Esente bollo art 7 Tabella D.P.R 642/72</v>
      </c>
      <c r="BN1040" s="1395"/>
      <c r="BO1040" s="1414"/>
    </row>
    <row r="1041" spans="5:67" s="1388" customFormat="1" ht="12.75" hidden="1" customHeight="1">
      <c r="E1041" s="1397">
        <v>44219</v>
      </c>
      <c r="F1041" s="1390"/>
      <c r="G1041" s="1417" t="str">
        <f>CONCATENATE(Personalizza!D57)</f>
        <v/>
      </c>
      <c r="H1041" s="1417" t="str">
        <f>CONCATENATE(Personalizza!D87)</f>
        <v/>
      </c>
      <c r="I1041" s="1391" t="str">
        <f>CONCATENATE("(",Personalizza!C121,") ",Personalizza!D121)</f>
        <v>(20) Lavori, servizi e forniture in economia tramite ammiinistrazione diretta ex art. 125 c. 3</v>
      </c>
      <c r="J1041" s="1391" t="str">
        <f>CONCATENATE("(",Personalizza!C171,") ",Personalizza!D171)</f>
        <v>(32) Quota associativa</v>
      </c>
      <c r="K1041" s="1391" t="str">
        <f>CONCATENATE("(",Personalizza!C247,") ",Personalizza!D247)</f>
        <v xml:space="preserve">(22) </v>
      </c>
      <c r="L1041" s="1391"/>
      <c r="N1041" s="1399"/>
      <c r="O1041" s="1391"/>
      <c r="P1041" s="1391"/>
      <c r="Q1041" s="1399" t="str">
        <f>CONCATENATE(Personalizza!B286," - ",Personalizza!C286,"  ",Personalizza!D286)</f>
        <v xml:space="preserve"> -   </v>
      </c>
      <c r="R1041" s="1398" t="s">
        <v>1933</v>
      </c>
      <c r="S1041" s="1400"/>
      <c r="T1041" s="1391"/>
      <c r="U1041" s="1391"/>
      <c r="V1041" s="1391"/>
      <c r="W1041" s="1419" t="s">
        <v>1249</v>
      </c>
      <c r="X1041" s="1420"/>
      <c r="Y1041" s="1420"/>
      <c r="AC1041" s="1391"/>
      <c r="AD1041" s="1391"/>
      <c r="AE1041" s="1391"/>
      <c r="AF1041" s="1391"/>
      <c r="AG1041" s="1391"/>
      <c r="AH1041" s="1413"/>
      <c r="AI1041" s="1400"/>
      <c r="AJ1041" s="1400"/>
      <c r="AK1041" s="1391"/>
      <c r="AL1041" s="1391"/>
      <c r="AM1041" s="1391"/>
      <c r="AN1041" s="1391"/>
      <c r="AO1041" s="1392" t="s">
        <v>2083</v>
      </c>
      <c r="AQ1041" s="1399" t="str">
        <f>CONCATENATE("(",Personalizza!C476,") ",Personalizza!D476)</f>
        <v>(23) spese non soggette a IVA (Art. 4, 4° comma DPR 663/1972)</v>
      </c>
      <c r="AR1041" s="1399"/>
      <c r="AS1041" s="1399"/>
      <c r="AU1041" s="1416" t="str">
        <f>CONCATENATE("(",Personalizza!C555,") ",Personalizza!D555)</f>
        <v>(23) Rimborsi vari</v>
      </c>
      <c r="AZ1041" s="1388" t="str">
        <f>CONCATENATE("(",Personalizza!C555,") ",Personalizza!F555)</f>
        <v>(23) Rimborsi vari</v>
      </c>
      <c r="BN1041" s="1395"/>
      <c r="BO1041" s="1414"/>
    </row>
    <row r="1042" spans="5:67" s="1388" customFormat="1" ht="12.75" hidden="1" customHeight="1">
      <c r="E1042" s="1397">
        <v>44220</v>
      </c>
      <c r="F1042" s="1390"/>
      <c r="G1042" s="1417" t="str">
        <f>CONCATENATE(Personalizza!D58)</f>
        <v/>
      </c>
      <c r="H1042" s="1417" t="str">
        <f>CONCATENATE(Personalizza!D88)</f>
        <v/>
      </c>
      <c r="I1042" s="1391" t="str">
        <f>CONCATENATE("(",Personalizza!C122,") ",Personalizza!D122)</f>
        <v>(21) Incarichi di collaborazione</v>
      </c>
      <c r="J1042" s="1391" t="str">
        <f>CONCATENATE("(",Personalizza!C172,") ",Personalizza!D172)</f>
        <v>(33) Accordi di rete per gli affidamenti e gli acquisti (art. 47, Decreto 129/2019)</v>
      </c>
      <c r="K1042" s="1391" t="str">
        <f>CONCATENATE("(",Personalizza!C248,") ",Personalizza!D248)</f>
        <v xml:space="preserve">(23) </v>
      </c>
      <c r="L1042" s="1391"/>
      <c r="N1042" s="1399"/>
      <c r="O1042" s="1391"/>
      <c r="P1042" s="1391"/>
      <c r="Q1042" s="1399" t="str">
        <f>CONCATENATE(Personalizza!B287," - ",Personalizza!C287,"  ",Personalizza!D287)</f>
        <v xml:space="preserve"> -   </v>
      </c>
      <c r="R1042" s="1398" t="s">
        <v>749</v>
      </c>
      <c r="S1042" s="1400"/>
      <c r="T1042" s="1391"/>
      <c r="U1042" s="1391"/>
      <c r="V1042" s="1391"/>
      <c r="W1042" s="1419" t="s">
        <v>1250</v>
      </c>
      <c r="X1042" s="1420"/>
      <c r="Y1042" s="1420"/>
      <c r="AC1042" s="1391"/>
      <c r="AD1042" s="1391"/>
      <c r="AE1042" s="1391"/>
      <c r="AF1042" s="1391"/>
      <c r="AG1042" s="1391"/>
      <c r="AH1042" s="1413"/>
      <c r="AI1042" s="1400"/>
      <c r="AJ1042" s="1400"/>
      <c r="AK1042" s="1391"/>
      <c r="AL1042" s="1391"/>
      <c r="AM1042" s="1391"/>
      <c r="AN1042" s="1391"/>
      <c r="AO1042" s="1392" t="s">
        <v>2084</v>
      </c>
      <c r="AQ1042" s="1399" t="str">
        <f>CONCATENATE("(",Personalizza!C477,") ",Personalizza!D477)</f>
        <v>(24) operazioni effettuate nei confronti di pubbliche amministrazioni</v>
      </c>
      <c r="AR1042" s="1399"/>
      <c r="AS1042" s="1399"/>
      <c r="AU1042" s="1416" t="str">
        <f>CONCATENATE("(",Personalizza!C556,") ",Personalizza!D556)</f>
        <v>(24) Pagamento a favore di amministrazione dello Stato</v>
      </c>
      <c r="AZ1042" s="1388" t="str">
        <f>CONCATENATE("(",Personalizza!C556,") ",Personalizza!F556)</f>
        <v>(24) Pagamento a favore di amministrazione dello Stato</v>
      </c>
      <c r="BN1042" s="1395"/>
      <c r="BO1042" s="1414"/>
    </row>
    <row r="1043" spans="5:67" s="1388" customFormat="1" ht="12.75" hidden="1" customHeight="1">
      <c r="E1043" s="1397">
        <v>44221</v>
      </c>
      <c r="F1043" s="1390"/>
      <c r="G1043" s="1417" t="str">
        <f>CONCATENATE(Personalizza!D59)</f>
        <v/>
      </c>
      <c r="H1043" s="1417" t="str">
        <f>CONCATENATE(Personalizza!D89)</f>
        <v/>
      </c>
      <c r="I1043" s="1391" t="str">
        <f>CONCATENATE("(",Personalizza!C123,") ",Personalizza!D123)</f>
        <v>(22) Spese effettuate con utilizzo fondo economale</v>
      </c>
      <c r="J1043" s="1391" t="str">
        <f>CONCATENATE("(",Personalizza!C173,") ",Personalizza!D173)</f>
        <v>(34) Progetti Ampilamento Offerta Formativa</v>
      </c>
      <c r="K1043" s="1391" t="str">
        <f>CONCATENATE("(",Personalizza!C249,") ",Personalizza!D249)</f>
        <v xml:space="preserve">(24) </v>
      </c>
      <c r="L1043" s="1391"/>
      <c r="N1043" s="1399"/>
      <c r="O1043" s="1391"/>
      <c r="P1043" s="1391"/>
      <c r="Q1043" s="1399" t="str">
        <f>CONCATENATE(Personalizza!B288," - ",Personalizza!C288,"  ",Personalizza!D288)</f>
        <v xml:space="preserve"> -   </v>
      </c>
      <c r="R1043" s="1398" t="s">
        <v>750</v>
      </c>
      <c r="S1043" s="1400"/>
      <c r="T1043" s="1391"/>
      <c r="U1043" s="1391"/>
      <c r="V1043" s="1391"/>
      <c r="W1043" s="1418" t="s">
        <v>1669</v>
      </c>
      <c r="X1043" s="1420"/>
      <c r="Y1043" s="1420"/>
      <c r="AC1043" s="1391"/>
      <c r="AD1043" s="1391"/>
      <c r="AE1043" s="1391"/>
      <c r="AF1043" s="1391"/>
      <c r="AG1043" s="1391"/>
      <c r="AH1043" s="1413"/>
      <c r="AI1043" s="1400"/>
      <c r="AJ1043" s="1400"/>
      <c r="AK1043" s="1391"/>
      <c r="AL1043" s="1391"/>
      <c r="AM1043" s="1391"/>
      <c r="AN1043" s="1391"/>
      <c r="AO1043" s="1392" t="s">
        <v>2085</v>
      </c>
      <c r="AQ1043" s="1399" t="str">
        <f>CONCATENATE("(",Personalizza!C478,") ",Personalizza!D478)</f>
        <v>(25) esente IVA art. 74 ter DPR 663/72</v>
      </c>
      <c r="AR1043" s="1399"/>
      <c r="AS1043" s="1399"/>
      <c r="AU1043" s="1416" t="str">
        <f>CONCATENATE("(",Personalizza!C557,") ",Personalizza!D557)</f>
        <v>(25) Pagamenti a favore dei dipendenti per compensi vari</v>
      </c>
      <c r="AZ1043" s="1388" t="str">
        <f>CONCATENATE("(",Personalizza!C557,") ",Personalizza!F557)</f>
        <v>(25) Pagamenti a favore dei dipendenti per compensi vari</v>
      </c>
      <c r="BN1043" s="1395"/>
      <c r="BO1043" s="1414"/>
    </row>
    <row r="1044" spans="5:67" s="1388" customFormat="1" ht="12.75" hidden="1" customHeight="1">
      <c r="E1044" s="1397">
        <v>44222</v>
      </c>
      <c r="F1044" s="1390"/>
      <c r="G1044" s="1399"/>
      <c r="H1044" s="1417" t="str">
        <f>CONCATENATE(Personalizza!D90)</f>
        <v/>
      </c>
      <c r="I1044" s="1391" t="str">
        <f>CONCATENATE("(",Personalizza!C124,") ",Personalizza!D124)</f>
        <v>(23) Erogazione direttta contributi per realizzazione progetti educativi</v>
      </c>
      <c r="J1044" s="1391" t="str">
        <f>CONCATENATE("(",Personalizza!C174,") ",Personalizza!D174)</f>
        <v>(35) Progetti Autonomia Scolastica</v>
      </c>
      <c r="K1044" s="1391" t="str">
        <f>CONCATENATE("(",Personalizza!C250,") ",Personalizza!D250)</f>
        <v xml:space="preserve">(25) </v>
      </c>
      <c r="L1044" s="1391"/>
      <c r="N1044" s="1399"/>
      <c r="O1044" s="1391"/>
      <c r="P1044" s="1391"/>
      <c r="Q1044" s="1399" t="str">
        <f>CONCATENATE(Personalizza!B289," - ",Personalizza!C289,"  ",Personalizza!D289)</f>
        <v xml:space="preserve"> -   </v>
      </c>
      <c r="R1044" s="1398" t="s">
        <v>751</v>
      </c>
      <c r="S1044" s="1400"/>
      <c r="T1044" s="1391"/>
      <c r="U1044" s="1391"/>
      <c r="V1044" s="1391"/>
      <c r="W1044" s="1419" t="s">
        <v>1251</v>
      </c>
      <c r="X1044" s="1420"/>
      <c r="Y1044" s="1420"/>
      <c r="AC1044" s="1391"/>
      <c r="AD1044" s="1391"/>
      <c r="AE1044" s="1391"/>
      <c r="AF1044" s="1391"/>
      <c r="AG1044" s="1391"/>
      <c r="AH1044" s="1413"/>
      <c r="AI1044" s="1400"/>
      <c r="AJ1044" s="1400"/>
      <c r="AK1044" s="1391"/>
      <c r="AL1044" s="1391"/>
      <c r="AM1044" s="1391"/>
      <c r="AN1044" s="1391"/>
      <c r="AO1044" s="1392" t="s">
        <v>2086</v>
      </c>
      <c r="AQ1044" s="1399" t="str">
        <f>CONCATENATE("(",Personalizza!C479,") ",Personalizza!D479)</f>
        <v>(26) esente IVA art. 74 ter DPR 663/72 - Abbonamenti</v>
      </c>
      <c r="AR1044" s="1399"/>
      <c r="AS1044" s="1399"/>
      <c r="AU1044" s="1416" t="str">
        <f>CONCATENATE("(",Personalizza!C558,") ",Personalizza!D558)</f>
        <v>(26) Reintegro fondo economale per le minute spese</v>
      </c>
      <c r="AZ1044" s="1388" t="str">
        <f>CONCATENATE("(",Personalizza!C558,") ",Personalizza!F558)</f>
        <v>(26) Reintegro fondo economale per le minute spese</v>
      </c>
      <c r="BN1044" s="1395"/>
      <c r="BO1044" s="1414"/>
    </row>
    <row r="1045" spans="5:67" s="1388" customFormat="1" ht="12.75" hidden="1" customHeight="1">
      <c r="E1045" s="1397">
        <v>44223</v>
      </c>
      <c r="F1045" s="1390"/>
      <c r="G1045" s="1399"/>
      <c r="H1045" s="1417" t="str">
        <f>CONCATENATE(Personalizza!D91)</f>
        <v/>
      </c>
      <c r="I1045" s="1391" t="str">
        <f>CONCATENATE("(",Personalizza!C125,") ",Personalizza!D125)</f>
        <v>(24) Contratti di associazione</v>
      </c>
      <c r="J1045" s="1391" t="str">
        <f>CONCATENATE("(",Personalizza!C175,") ",Personalizza!D175)</f>
        <v xml:space="preserve">(36) Ordine diretto entro limiti di spesa (Decreto Legislativo 18 aprile 2016, n. 50)  </v>
      </c>
      <c r="K1045" s="1391"/>
      <c r="L1045" s="1391"/>
      <c r="N1045" s="1399"/>
      <c r="O1045" s="1391"/>
      <c r="P1045" s="1391"/>
      <c r="Q1045" s="1399" t="str">
        <f>CONCATENATE(Personalizza!B290," - ",Personalizza!C290,"  ",Personalizza!D290)</f>
        <v xml:space="preserve"> -   </v>
      </c>
      <c r="R1045" s="1398" t="s">
        <v>752</v>
      </c>
      <c r="S1045" s="1400"/>
      <c r="T1045" s="1391"/>
      <c r="U1045" s="1391"/>
      <c r="V1045" s="1391"/>
      <c r="W1045" s="1419" t="s">
        <v>1252</v>
      </c>
      <c r="X1045" s="1420"/>
      <c r="Y1045" s="1420"/>
      <c r="AC1045" s="1391"/>
      <c r="AD1045" s="1391"/>
      <c r="AE1045" s="1391"/>
      <c r="AF1045" s="1391"/>
      <c r="AG1045" s="1391"/>
      <c r="AH1045" s="1413"/>
      <c r="AI1045" s="1400"/>
      <c r="AJ1045" s="1400"/>
      <c r="AK1045" s="1391"/>
      <c r="AL1045" s="1391"/>
      <c r="AM1045" s="1391"/>
      <c r="AN1045" s="1391"/>
      <c r="AO1045" s="1392" t="s">
        <v>2087</v>
      </c>
      <c r="AQ1045" s="1399" t="str">
        <f>CONCATENATE("(",Personalizza!C480,") ",Personalizza!D480)</f>
        <v>(27) Art.1 Comma 58 Legge 190/2014</v>
      </c>
      <c r="AR1045" s="1399"/>
      <c r="AS1045" s="1399"/>
      <c r="AU1045" s="1416" t="str">
        <f>CONCATENATE("(",Personalizza!C559,") ",Personalizza!D559)</f>
        <v>(27) Progetti a Collaboratori Esterni</v>
      </c>
      <c r="AZ1045" s="1388" t="str">
        <f>CONCATENATE("(",Personalizza!C559,") ",Personalizza!F559)</f>
        <v>(27) Progetti a Collaboratori Esterni</v>
      </c>
      <c r="BN1045" s="1395"/>
      <c r="BO1045" s="1414"/>
    </row>
    <row r="1046" spans="5:67" s="1388" customFormat="1" ht="12.75" hidden="1" customHeight="1">
      <c r="E1046" s="1397">
        <v>44224</v>
      </c>
      <c r="F1046" s="1390"/>
      <c r="G1046" s="1399"/>
      <c r="H1046" s="1417" t="str">
        <f>CONCATENATE(Personalizza!D92)</f>
        <v/>
      </c>
      <c r="I1046" s="1391" t="str">
        <f>CONCATENATE("(",Personalizza!C126,") ",Personalizza!D126)</f>
        <v>(25) Patrocini per prestazioni d'opera intellettuale</v>
      </c>
      <c r="J1046" s="1391" t="str">
        <f>CONCATENATE("(",Personalizza!C176,") ",Personalizza!D176)</f>
        <v>(37) MePA Ordine diretto (OdA)</v>
      </c>
      <c r="K1046" s="1391"/>
      <c r="L1046" s="1391"/>
      <c r="N1046" s="1399"/>
      <c r="O1046" s="1391"/>
      <c r="P1046" s="1391"/>
      <c r="Q1046" s="1399" t="str">
        <f>CONCATENATE(Personalizza!B291," - ",Personalizza!C291,"  ",Personalizza!D291)</f>
        <v xml:space="preserve"> -   </v>
      </c>
      <c r="R1046" s="1398" t="s">
        <v>753</v>
      </c>
      <c r="S1046" s="1400"/>
      <c r="T1046" s="1391"/>
      <c r="U1046" s="1391"/>
      <c r="V1046" s="1391"/>
      <c r="W1046" s="1419" t="s">
        <v>1253</v>
      </c>
      <c r="X1046" s="1420"/>
      <c r="Y1046" s="1421"/>
      <c r="AC1046" s="1391"/>
      <c r="AD1046" s="1391"/>
      <c r="AE1046" s="1391"/>
      <c r="AF1046" s="1391"/>
      <c r="AG1046" s="1391"/>
      <c r="AH1046" s="1413"/>
      <c r="AI1046" s="1400"/>
      <c r="AJ1046" s="1400"/>
      <c r="AK1046" s="1391"/>
      <c r="AL1046" s="1391"/>
      <c r="AM1046" s="1391"/>
      <c r="AN1046" s="1391"/>
      <c r="AO1046" s="1392" t="s">
        <v>2088</v>
      </c>
      <c r="AQ1046" s="1399" t="str">
        <f>CONCATENATE("(",Personalizza!C481,") ",Personalizza!D481)</f>
        <v>(28) operazione IVA assolta.Art. 74 ter DPR 633/72-D.M 340/1999</v>
      </c>
      <c r="AR1046" s="1399"/>
      <c r="AS1046" s="1399"/>
      <c r="AU1046" s="1416" t="str">
        <f>CONCATENATE("(",Personalizza!C560,") ",Personalizza!D560)</f>
        <v>(28) Regolarizzazione sospesi</v>
      </c>
      <c r="AZ1046" s="1388" t="str">
        <f>CONCATENATE("(",Personalizza!C560,") ",Personalizza!F560)</f>
        <v>(28) Regolarizzazione sospesi</v>
      </c>
      <c r="BN1046" s="1395"/>
      <c r="BO1046" s="1414"/>
    </row>
    <row r="1047" spans="5:67" s="1388" customFormat="1" ht="12.75" hidden="1" customHeight="1">
      <c r="E1047" s="1397">
        <v>44225</v>
      </c>
      <c r="F1047" s="1390"/>
      <c r="G1047" s="1399"/>
      <c r="H1047" s="1417" t="str">
        <f>CONCATENATE(Personalizza!D93)</f>
        <v/>
      </c>
      <c r="I1047" s="1391" t="str">
        <f>CONCATENATE("(",Personalizza!C127,") ",Personalizza!D127)</f>
        <v xml:space="preserve">(26) </v>
      </c>
      <c r="J1047" s="1391" t="str">
        <f>CONCATENATE("(",Personalizza!C177,") ",Personalizza!D177)</f>
        <v>(38) MePA Richiesta di offerta (RdO)</v>
      </c>
      <c r="K1047" s="1391"/>
      <c r="L1047" s="1391"/>
      <c r="N1047" s="1399"/>
      <c r="O1047" s="1391"/>
      <c r="P1047" s="1391"/>
      <c r="Q1047" s="1399" t="str">
        <f>CONCATENATE(Personalizza!B292," - ",Personalizza!C292,"  ",Personalizza!D292)</f>
        <v xml:space="preserve"> -   </v>
      </c>
      <c r="R1047" s="1398" t="s">
        <v>754</v>
      </c>
      <c r="S1047" s="1400"/>
      <c r="T1047" s="1391"/>
      <c r="U1047" s="1391"/>
      <c r="V1047" s="1391"/>
      <c r="W1047" s="1419" t="s">
        <v>1254</v>
      </c>
      <c r="X1047" s="1421"/>
      <c r="Y1047" s="1420"/>
      <c r="AC1047" s="1391"/>
      <c r="AD1047" s="1391"/>
      <c r="AE1047" s="1391"/>
      <c r="AF1047" s="1391"/>
      <c r="AG1047" s="1391"/>
      <c r="AH1047" s="1413"/>
      <c r="AI1047" s="1400"/>
      <c r="AJ1047" s="1400"/>
      <c r="AK1047" s="1391"/>
      <c r="AL1047" s="1391"/>
      <c r="AM1047" s="1391"/>
      <c r="AN1047" s="1391"/>
      <c r="AO1047" s="1392" t="s">
        <v>2089</v>
      </c>
      <c r="AQ1047" s="1399" t="str">
        <f>CONCATENATE("(",Personalizza!C482,") ",Personalizza!D482)</f>
        <v>(29) compensi al personale</v>
      </c>
      <c r="AR1047" s="1399"/>
      <c r="AS1047" s="1399"/>
      <c r="AU1047" s="1416" t="str">
        <f>CONCATENATE("(",Personalizza!C561,") ",Personalizza!D561)</f>
        <v xml:space="preserve">(29) </v>
      </c>
      <c r="AZ1047" s="1388" t="str">
        <f>CONCATENATE("(",Personalizza!C561,") ",Personalizza!F561)</f>
        <v xml:space="preserve">(29) </v>
      </c>
      <c r="BN1047" s="1395"/>
      <c r="BO1047" s="1414"/>
    </row>
    <row r="1048" spans="5:67" s="1388" customFormat="1" ht="12.75" hidden="1" customHeight="1">
      <c r="E1048" s="1397">
        <v>44226</v>
      </c>
      <c r="F1048" s="1390"/>
      <c r="G1048" s="1399"/>
      <c r="H1048" s="1417" t="str">
        <f>CONCATENATE(Personalizza!D94)</f>
        <v/>
      </c>
      <c r="I1048" s="1391" t="str">
        <f>CONCATENATE(,Personalizza!C128," - ",Personalizza!D128)</f>
        <v xml:space="preserve">    C - Altro</v>
      </c>
      <c r="J1048" s="1391" t="str">
        <f>CONCATENATE("(",Personalizza!C178,") ",Personalizza!D178)</f>
        <v>(39) MePA Convenzioni</v>
      </c>
      <c r="K1048" s="1391"/>
      <c r="L1048" s="1391"/>
      <c r="N1048" s="1399"/>
      <c r="O1048" s="1391"/>
      <c r="P1048" s="1391"/>
      <c r="Q1048" s="1399" t="str">
        <f>CONCATENATE(Personalizza!B293," - ",Personalizza!C293,"  ",Personalizza!D293)</f>
        <v xml:space="preserve"> -   </v>
      </c>
      <c r="R1048" s="1398" t="s">
        <v>755</v>
      </c>
      <c r="S1048" s="1400"/>
      <c r="T1048" s="1391"/>
      <c r="U1048" s="1391"/>
      <c r="V1048" s="1391"/>
      <c r="W1048" s="1419" t="s">
        <v>12</v>
      </c>
      <c r="X1048" s="1420"/>
      <c r="Y1048" s="1420"/>
      <c r="AC1048" s="1391"/>
      <c r="AD1048" s="1391"/>
      <c r="AE1048" s="1391"/>
      <c r="AF1048" s="1391"/>
      <c r="AG1048" s="1391"/>
      <c r="AH1048" s="1413"/>
      <c r="AI1048" s="1400"/>
      <c r="AJ1048" s="1400"/>
      <c r="AK1048" s="1391"/>
      <c r="AL1048" s="1391"/>
      <c r="AM1048" s="1391"/>
      <c r="AN1048" s="1391"/>
      <c r="AO1048" s="1392" t="s">
        <v>2090</v>
      </c>
      <c r="AQ1048" s="1399" t="str">
        <f>CONCATENATE("(",Personalizza!C483,") ",Personalizza!D483)</f>
        <v>(30) Esente art. 124 D.L. 34/2020 (Covid-19)</v>
      </c>
      <c r="AR1048" s="1399"/>
      <c r="AS1048" s="1399"/>
      <c r="AU1048" s="1416" t="str">
        <f>CONCATENATE("(",Personalizza!C562,") ",Personalizza!D562)</f>
        <v xml:space="preserve">(30) </v>
      </c>
      <c r="AZ1048" s="1388" t="str">
        <f>CONCATENATE("(",Personalizza!C562,") ",Personalizza!F562)</f>
        <v xml:space="preserve">(30) </v>
      </c>
      <c r="BN1048" s="1395"/>
      <c r="BO1048" s="1414"/>
    </row>
    <row r="1049" spans="5:67" s="1388" customFormat="1" ht="12.75" hidden="1" customHeight="1">
      <c r="E1049" s="1397">
        <v>44227</v>
      </c>
      <c r="F1049" s="1390"/>
      <c r="G1049" s="1399"/>
      <c r="H1049" s="1390"/>
      <c r="I1049" s="1391" t="str">
        <f>CONCATENATE("(",Personalizza!C129,") ",Personalizza!D129)</f>
        <v>(27) Autonomia Scolastica</v>
      </c>
      <c r="J1049" s="1391" t="str">
        <f>CONCATENATE("(",Personalizza!C179,") ",Personalizza!D179)</f>
        <v>(40) MePA Mercato Elettronico</v>
      </c>
      <c r="K1049" s="1391"/>
      <c r="L1049" s="1391"/>
      <c r="N1049" s="1399"/>
      <c r="O1049" s="1391"/>
      <c r="P1049" s="1391"/>
      <c r="Q1049" s="1399" t="str">
        <f>CONCATENATE(Personalizza!B294," - ",Personalizza!C294,"  ",Personalizza!D294)</f>
        <v xml:space="preserve"> -   </v>
      </c>
      <c r="R1049" s="1398" t="s">
        <v>756</v>
      </c>
      <c r="S1049" s="1400"/>
      <c r="T1049" s="1391"/>
      <c r="U1049" s="1391"/>
      <c r="V1049" s="1391"/>
      <c r="W1049" s="1419" t="s">
        <v>13</v>
      </c>
      <c r="X1049" s="1420"/>
      <c r="Y1049" s="1420"/>
      <c r="AC1049" s="1391"/>
      <c r="AD1049" s="1391"/>
      <c r="AE1049" s="1391"/>
      <c r="AF1049" s="1391"/>
      <c r="AG1049" s="1391"/>
      <c r="AH1049" s="1413"/>
      <c r="AI1049" s="1400"/>
      <c r="AJ1049" s="1400"/>
      <c r="AK1049" s="1391"/>
      <c r="AL1049" s="1391"/>
      <c r="AM1049" s="1391"/>
      <c r="AN1049" s="1391"/>
      <c r="AO1049" s="1392" t="s">
        <v>2091</v>
      </c>
      <c r="AQ1049" s="1399" t="str">
        <f>CONCATENATE("(",Personalizza!C484,") ",Personalizza!D484)</f>
        <v>(31) spese non soggette a IVA - visite medico comptente (Art. 10, DPR 633/1972).</v>
      </c>
      <c r="AR1049" s="1399"/>
      <c r="AS1049" s="1399"/>
      <c r="AU1049" s="1416" t="str">
        <f>CONCATENATE("(",Personalizza!C563,") ",Personalizza!D563)</f>
        <v xml:space="preserve">(31) </v>
      </c>
      <c r="AZ1049" s="1388" t="str">
        <f>CONCATENATE("(",Personalizza!C563,") ",Personalizza!F563)</f>
        <v xml:space="preserve">(31) </v>
      </c>
      <c r="BN1049" s="1395"/>
      <c r="BO1049" s="1414"/>
    </row>
    <row r="1050" spans="5:67" s="1388" customFormat="1" ht="12.75" hidden="1" customHeight="1">
      <c r="E1050" s="1397">
        <v>44228</v>
      </c>
      <c r="F1050" s="1390"/>
      <c r="G1050" s="1399"/>
      <c r="H1050" s="1390"/>
      <c r="I1050" s="1391" t="str">
        <f>CONCATENATE("(",Personalizza!C130,") ",Personalizza!D130)</f>
        <v>(28) Esclusione ai sensi dell’art. 7 comma 6 del decreto n. 165/2001</v>
      </c>
      <c r="J1050" s="1391" t="str">
        <f>CONCATENATE("(",Personalizza!C180,") ",Personalizza!D180)</f>
        <v>(41) MePA Accordi Quadro</v>
      </c>
      <c r="K1050" s="1391"/>
      <c r="L1050" s="1391"/>
      <c r="N1050" s="1399"/>
      <c r="O1050" s="1391"/>
      <c r="P1050" s="1391"/>
      <c r="Q1050" s="1399" t="str">
        <f>CONCATENATE(Personalizza!B295," - ",Personalizza!C295,"  ",Personalizza!D295)</f>
        <v xml:space="preserve"> -   </v>
      </c>
      <c r="R1050" s="1398" t="s">
        <v>757</v>
      </c>
      <c r="S1050" s="1400"/>
      <c r="T1050" s="1391"/>
      <c r="U1050" s="1391"/>
      <c r="V1050" s="1391"/>
      <c r="W1050" s="1419" t="s">
        <v>14</v>
      </c>
      <c r="X1050" s="1420"/>
      <c r="Y1050" s="1420"/>
      <c r="AC1050" s="1391"/>
      <c r="AD1050" s="1391"/>
      <c r="AE1050" s="1391"/>
      <c r="AF1050" s="1391"/>
      <c r="AG1050" s="1391"/>
      <c r="AH1050" s="1413"/>
      <c r="AI1050" s="1400"/>
      <c r="AJ1050" s="1400"/>
      <c r="AK1050" s="1391"/>
      <c r="AL1050" s="1391"/>
      <c r="AM1050" s="1391"/>
      <c r="AN1050" s="1391"/>
      <c r="AO1050" s="1392" t="s">
        <v>2092</v>
      </c>
      <c r="AQ1050" s="1399" t="str">
        <f>CONCATENATE("(",Personalizza!C485,") ",Personalizza!D485)</f>
        <v xml:space="preserve">(32) </v>
      </c>
      <c r="AR1050" s="1399"/>
      <c r="AS1050" s="1399"/>
      <c r="AU1050" s="1416" t="str">
        <f>CONCATENATE("(",Personalizza!C564,") ",Personalizza!D564)</f>
        <v xml:space="preserve">(32) </v>
      </c>
      <c r="AZ1050" s="1388" t="str">
        <f>CONCATENATE("(",Personalizza!C564,") ",Personalizza!F564)</f>
        <v xml:space="preserve">(32) </v>
      </c>
      <c r="BN1050" s="1395"/>
      <c r="BO1050" s="1414"/>
    </row>
    <row r="1051" spans="5:67" s="1388" customFormat="1" ht="12.75" hidden="1" customHeight="1">
      <c r="E1051" s="1397">
        <v>44229</v>
      </c>
      <c r="F1051" s="1390"/>
      <c r="G1051" s="1399"/>
      <c r="H1051" s="1390"/>
      <c r="I1051" s="1391" t="str">
        <f>CONCATENATE("(",Personalizza!C131,") ",Personalizza!D131)</f>
        <v>(29) Reti scuole</v>
      </c>
      <c r="J1051" s="1391" t="str">
        <f>CONCATENATE("(",Personalizza!C181,") ",Personalizza!D181)</f>
        <v>(42) MePA Sistema Dinamico</v>
      </c>
      <c r="K1051" s="1391"/>
      <c r="L1051" s="1391"/>
      <c r="N1051" s="1399"/>
      <c r="O1051" s="1391"/>
      <c r="P1051" s="1391"/>
      <c r="Q1051" s="1399" t="str">
        <f>CONCATENATE(Personalizza!B296," - ",Personalizza!C296,"  ",Personalizza!D296)</f>
        <v xml:space="preserve"> -   </v>
      </c>
      <c r="R1051" s="1398" t="s">
        <v>758</v>
      </c>
      <c r="S1051" s="1400"/>
      <c r="T1051" s="1391"/>
      <c r="U1051" s="1391"/>
      <c r="V1051" s="1391"/>
      <c r="W1051" s="1418" t="s">
        <v>1669</v>
      </c>
      <c r="X1051" s="1420"/>
      <c r="Y1051" s="1420"/>
      <c r="AC1051" s="1391"/>
      <c r="AD1051" s="1391"/>
      <c r="AE1051" s="1391"/>
      <c r="AF1051" s="1391"/>
      <c r="AG1051" s="1391"/>
      <c r="AH1051" s="1413"/>
      <c r="AI1051" s="1400"/>
      <c r="AJ1051" s="1400"/>
      <c r="AK1051" s="1391"/>
      <c r="AL1051" s="1391"/>
      <c r="AM1051" s="1391"/>
      <c r="AN1051" s="1391"/>
      <c r="AO1051" s="1392" t="s">
        <v>2093</v>
      </c>
      <c r="AQ1051" s="1399" t="str">
        <f>CONCATENATE("(",Personalizza!C486,") ",Personalizza!D486)</f>
        <v xml:space="preserve">(33) </v>
      </c>
      <c r="AR1051" s="1399"/>
      <c r="AS1051" s="1399"/>
      <c r="AU1051" s="1416" t="str">
        <f>CONCATENATE("(",Personalizza!C565,") ",Personalizza!D565)</f>
        <v xml:space="preserve">(33) </v>
      </c>
      <c r="AZ1051" s="1388" t="str">
        <f>CONCATENATE("(",Personalizza!C565,") ",Personalizza!F565)</f>
        <v xml:space="preserve">(33) </v>
      </c>
      <c r="BN1051" s="1395"/>
      <c r="BO1051" s="1414"/>
    </row>
    <row r="1052" spans="5:67" s="1388" customFormat="1" ht="12.75" hidden="1" customHeight="1">
      <c r="E1052" s="1397">
        <v>44230</v>
      </c>
      <c r="F1052" s="1390"/>
      <c r="G1052" s="1399"/>
      <c r="H1052" s="1390"/>
      <c r="I1052" s="1391" t="str">
        <f>CONCATENATE("(",Personalizza!C132,") ",Personalizza!D132)</f>
        <v>(30) Progetti Ampliamento Offerta Formativa</v>
      </c>
      <c r="J1052" s="1391" t="str">
        <f>CONCATENATE("(",Personalizza!C182,") ",Personalizza!D182)</f>
        <v>(43) MePA Listini Riservati</v>
      </c>
      <c r="K1052" s="1391"/>
      <c r="L1052" s="1391"/>
      <c r="N1052" s="1399"/>
      <c r="O1052" s="1391"/>
      <c r="P1052" s="1391"/>
      <c r="Q1052" s="1399" t="str">
        <f>CONCATENATE(Personalizza!B297," - ",Personalizza!C297,"  ",Personalizza!D297)</f>
        <v xml:space="preserve"> -   </v>
      </c>
      <c r="R1052" s="1398" t="s">
        <v>759</v>
      </c>
      <c r="S1052" s="1400"/>
      <c r="T1052" s="1391"/>
      <c r="U1052" s="1391"/>
      <c r="V1052" s="1391"/>
      <c r="W1052" s="1419" t="s">
        <v>15</v>
      </c>
      <c r="X1052" s="1420"/>
      <c r="Y1052" s="1420"/>
      <c r="AC1052" s="1391"/>
      <c r="AD1052" s="1391"/>
      <c r="AE1052" s="1391"/>
      <c r="AF1052" s="1391"/>
      <c r="AG1052" s="1391"/>
      <c r="AH1052" s="1413"/>
      <c r="AI1052" s="1400"/>
      <c r="AJ1052" s="1400"/>
      <c r="AK1052" s="1391"/>
      <c r="AL1052" s="1391"/>
      <c r="AM1052" s="1391"/>
      <c r="AN1052" s="1391"/>
      <c r="AO1052" s="1392" t="s">
        <v>2094</v>
      </c>
      <c r="AQ1052" s="1399" t="str">
        <f>CONCATENATE("(",Personalizza!C487,") ",Personalizza!D487)</f>
        <v xml:space="preserve">(34) </v>
      </c>
      <c r="AR1052" s="1399"/>
      <c r="AS1052" s="1399"/>
      <c r="AU1052" s="1416" t="str">
        <f>CONCATENATE("(",Personalizza!C566,") ",Personalizza!D566)</f>
        <v xml:space="preserve">(34) </v>
      </c>
      <c r="AZ1052" s="1388" t="str">
        <f>CONCATENATE("(",Personalizza!C566,") ",Personalizza!F566)</f>
        <v xml:space="preserve">(34) </v>
      </c>
      <c r="BN1052" s="1395"/>
      <c r="BO1052" s="1414"/>
    </row>
    <row r="1053" spans="5:67" s="1388" customFormat="1" ht="12.75" hidden="1" customHeight="1">
      <c r="E1053" s="1397">
        <v>44231</v>
      </c>
      <c r="F1053" s="1390"/>
      <c r="G1053" s="1399"/>
      <c r="H1053" s="1390"/>
      <c r="I1053" s="1391" t="str">
        <f>CONCATENATE("(",Personalizza!C133,") ",Personalizza!D133)</f>
        <v>(31) Rimborsi spese</v>
      </c>
      <c r="J1053" s="1391" t="str">
        <f>CONCATENATE("(",Personalizza!C183,") ",Personalizza!D183)</f>
        <v>(44) Mepa Trattativa diretta</v>
      </c>
      <c r="K1053" s="1391"/>
      <c r="L1053" s="1391"/>
      <c r="N1053" s="1399"/>
      <c r="O1053" s="1391"/>
      <c r="P1053" s="1391"/>
      <c r="Q1053" s="1399" t="str">
        <f>CONCATENATE(Personalizza!B298," - ",Personalizza!C298,"  ",Personalizza!D298)</f>
        <v xml:space="preserve"> -   </v>
      </c>
      <c r="R1053" s="1398" t="s">
        <v>760</v>
      </c>
      <c r="S1053" s="1400"/>
      <c r="T1053" s="1391"/>
      <c r="U1053" s="1391"/>
      <c r="V1053" s="1391"/>
      <c r="W1053" s="1419" t="s">
        <v>16</v>
      </c>
      <c r="X1053" s="1420"/>
      <c r="Y1053" s="1420"/>
      <c r="AC1053" s="1391"/>
      <c r="AD1053" s="1391"/>
      <c r="AE1053" s="1391"/>
      <c r="AF1053" s="1391"/>
      <c r="AG1053" s="1391"/>
      <c r="AH1053" s="1413"/>
      <c r="AI1053" s="1400"/>
      <c r="AJ1053" s="1400"/>
      <c r="AK1053" s="1391"/>
      <c r="AL1053" s="1391"/>
      <c r="AM1053" s="1391"/>
      <c r="AN1053" s="1391"/>
      <c r="AO1053" s="1392" t="s">
        <v>2095</v>
      </c>
      <c r="AQ1053" s="1399" t="str">
        <f>CONCATENATE("(",Personalizza!C488,") ",Personalizza!D488)</f>
        <v xml:space="preserve">(35) </v>
      </c>
      <c r="AR1053" s="1399"/>
      <c r="AS1053" s="1399"/>
      <c r="AU1053" s="1416" t="str">
        <f>CONCATENATE("(",Personalizza!C567,") ",Personalizza!D567)</f>
        <v xml:space="preserve">(35) </v>
      </c>
      <c r="AZ1053" s="1388" t="str">
        <f>CONCATENATE("(",Personalizza!C567,") ",Personalizza!F567)</f>
        <v xml:space="preserve">(35) </v>
      </c>
      <c r="BN1053" s="1395"/>
      <c r="BO1053" s="1414"/>
    </row>
    <row r="1054" spans="5:67" s="1388" customFormat="1" ht="12.75" hidden="1" customHeight="1">
      <c r="E1054" s="1397">
        <v>44232</v>
      </c>
      <c r="F1054" s="1390"/>
      <c r="G1054" s="1399"/>
      <c r="H1054" s="1390"/>
      <c r="I1054" s="1391" t="str">
        <f>CONCATENATE("(",Personalizza!C134,") ",Personalizza!D134)</f>
        <v xml:space="preserve">(32) </v>
      </c>
      <c r="J1054" s="1391" t="str">
        <f>CONCATENATE("(",Personalizza!C184,") ",Personalizza!D184)</f>
        <v>(45) Acquisizione tramite gli strumenti messi a disposzione da Consip S.p.A. (art. 43, c. 8, Decreto 129/2019)</v>
      </c>
      <c r="K1054" s="1391"/>
      <c r="L1054" s="1391"/>
      <c r="N1054" s="1399"/>
      <c r="O1054" s="1391"/>
      <c r="P1054" s="1391"/>
      <c r="Q1054" s="1399" t="str">
        <f>CONCATENATE(Personalizza!B299," - ",Personalizza!C299,"  ",Personalizza!D299)</f>
        <v xml:space="preserve"> -   </v>
      </c>
      <c r="R1054" s="1398" t="s">
        <v>761</v>
      </c>
      <c r="S1054" s="1400"/>
      <c r="T1054" s="1391"/>
      <c r="U1054" s="1391"/>
      <c r="V1054" s="1391"/>
      <c r="W1054" s="1419" t="s">
        <v>830</v>
      </c>
      <c r="X1054" s="1420"/>
      <c r="Y1054" s="1420"/>
      <c r="AC1054" s="1391"/>
      <c r="AD1054" s="1391"/>
      <c r="AE1054" s="1391"/>
      <c r="AF1054" s="1391"/>
      <c r="AG1054" s="1391"/>
      <c r="AH1054" s="1413"/>
      <c r="AI1054" s="1400"/>
      <c r="AJ1054" s="1400"/>
      <c r="AK1054" s="1391"/>
      <c r="AL1054" s="1391"/>
      <c r="AM1054" s="1391"/>
      <c r="AN1054" s="1391"/>
      <c r="AO1054" s="1392" t="s">
        <v>2096</v>
      </c>
      <c r="AQ1054" s="1399"/>
      <c r="AR1054" s="1399"/>
      <c r="AS1054" s="1399"/>
      <c r="BN1054" s="1395"/>
      <c r="BO1054" s="1414"/>
    </row>
    <row r="1055" spans="5:67" s="1388" customFormat="1" ht="12.75" hidden="1" customHeight="1">
      <c r="E1055" s="1397">
        <v>44233</v>
      </c>
      <c r="F1055" s="1390"/>
      <c r="G1055" s="1399"/>
      <c r="H1055" s="1390"/>
      <c r="I1055" s="1391" t="str">
        <f>CONCATENATE("(",Personalizza!C135,") ",Personalizza!D135)</f>
        <v xml:space="preserve">(33) </v>
      </c>
      <c r="J1055" s="1391" t="str">
        <f>CONCATENATE("(",Personalizza!C185,") ",Personalizza!D185)</f>
        <v>(46) Acquisto tramite Soggetto Aggregatore - Centrale di Committenza</v>
      </c>
      <c r="K1055" s="1391"/>
      <c r="L1055" s="1391"/>
      <c r="N1055" s="1399"/>
      <c r="O1055" s="1391"/>
      <c r="P1055" s="1391"/>
      <c r="Q1055" s="1399" t="str">
        <f>CONCATENATE(Personalizza!B300," - ",Personalizza!C300,"  ",Personalizza!D300)</f>
        <v xml:space="preserve"> -   </v>
      </c>
      <c r="R1055" s="1398" t="s">
        <v>762</v>
      </c>
      <c r="S1055" s="1400"/>
      <c r="T1055" s="1391"/>
      <c r="U1055" s="1391"/>
      <c r="V1055" s="1391"/>
      <c r="W1055" s="1419" t="s">
        <v>644</v>
      </c>
      <c r="X1055" s="1420"/>
      <c r="Y1055" s="1420"/>
      <c r="AC1055" s="1391"/>
      <c r="AD1055" s="1391"/>
      <c r="AE1055" s="1391"/>
      <c r="AF1055" s="1391"/>
      <c r="AG1055" s="1391"/>
      <c r="AH1055" s="1413"/>
      <c r="AI1055" s="1400"/>
      <c r="AJ1055" s="1400"/>
      <c r="AK1055" s="1391"/>
      <c r="AL1055" s="1391"/>
      <c r="AM1055" s="1391"/>
      <c r="AN1055" s="1391"/>
      <c r="AO1055" s="1392" t="s">
        <v>2097</v>
      </c>
      <c r="AQ1055" s="1399"/>
      <c r="AR1055" s="1399"/>
      <c r="AS1055" s="1399"/>
      <c r="BN1055" s="1395"/>
      <c r="BO1055" s="1414"/>
    </row>
    <row r="1056" spans="5:67" s="1388" customFormat="1" ht="12.75" hidden="1" customHeight="1">
      <c r="E1056" s="1397">
        <v>44234</v>
      </c>
      <c r="F1056" s="1390"/>
      <c r="G1056" s="1399"/>
      <c r="H1056" s="1390"/>
      <c r="I1056" s="1391" t="str">
        <f>CONCATENATE("(",Personalizza!C136,") ",Personalizza!D136)</f>
        <v xml:space="preserve">(34) </v>
      </c>
      <c r="J1056" s="1391" t="str">
        <f>CONCATENATE("(",Personalizza!C186,") ",Personalizza!D186)</f>
        <v>(47) Conferimento incarico a personale interno</v>
      </c>
      <c r="K1056" s="1391"/>
      <c r="L1056" s="1391"/>
      <c r="N1056" s="1399"/>
      <c r="O1056" s="1391"/>
      <c r="P1056" s="1391"/>
      <c r="Q1056" s="1399" t="str">
        <f>CONCATENATE(Personalizza!B301," - ",Personalizza!C301,"  ",Personalizza!D301)</f>
        <v xml:space="preserve"> -   </v>
      </c>
      <c r="R1056" s="1398" t="s">
        <v>723</v>
      </c>
      <c r="S1056" s="1400"/>
      <c r="T1056" s="1391"/>
      <c r="U1056" s="1391"/>
      <c r="V1056" s="1391"/>
      <c r="W1056" s="1419" t="s">
        <v>645</v>
      </c>
      <c r="X1056" s="1420"/>
      <c r="Y1056" s="1420"/>
      <c r="AC1056" s="1391"/>
      <c r="AD1056" s="1391"/>
      <c r="AE1056" s="1391"/>
      <c r="AF1056" s="1391"/>
      <c r="AG1056" s="1391"/>
      <c r="AH1056" s="1413"/>
      <c r="AI1056" s="1400"/>
      <c r="AJ1056" s="1400"/>
      <c r="AK1056" s="1391"/>
      <c r="AL1056" s="1391"/>
      <c r="AM1056" s="1391"/>
      <c r="AN1056" s="1391"/>
      <c r="AO1056" s="1392" t="s">
        <v>2098</v>
      </c>
      <c r="AQ1056" s="1399"/>
      <c r="AR1056" s="1399"/>
      <c r="AS1056" s="1399"/>
      <c r="BN1056" s="1395"/>
      <c r="BO1056" s="1414"/>
    </row>
    <row r="1057" spans="5:67" s="1388" customFormat="1" ht="12.75" hidden="1" customHeight="1">
      <c r="E1057" s="1397">
        <v>44235</v>
      </c>
      <c r="F1057" s="1390"/>
      <c r="G1057" s="1399"/>
      <c r="H1057" s="1390"/>
      <c r="I1057" s="1391" t="str">
        <f>CONCATENATE("(",Personalizza!C137,") ",Personalizza!D137)</f>
        <v xml:space="preserve">(35) </v>
      </c>
      <c r="J1057" s="1391" t="str">
        <f>CONCATENATE("(",Personalizza!C187,") ",Personalizza!D187)</f>
        <v>(48) Conferimento incarico tramite Avviso</v>
      </c>
      <c r="K1057" s="1391"/>
      <c r="L1057" s="1391"/>
      <c r="N1057" s="1399"/>
      <c r="O1057" s="1391"/>
      <c r="P1057" s="1391"/>
      <c r="Q1057" s="1399" t="str">
        <f>CONCATENATE(Personalizza!B302," - ",Personalizza!C302,"  ",Personalizza!D302)</f>
        <v xml:space="preserve"> -   </v>
      </c>
      <c r="R1057" s="1398" t="s">
        <v>724</v>
      </c>
      <c r="S1057" s="1400"/>
      <c r="T1057" s="1391"/>
      <c r="U1057" s="1391"/>
      <c r="V1057" s="1391"/>
      <c r="W1057" s="1419" t="s">
        <v>646</v>
      </c>
      <c r="X1057" s="1420"/>
      <c r="Y1057" s="1420"/>
      <c r="AC1057" s="1391"/>
      <c r="AD1057" s="1391"/>
      <c r="AE1057" s="1391"/>
      <c r="AF1057" s="1391"/>
      <c r="AG1057" s="1391"/>
      <c r="AH1057" s="1413"/>
      <c r="AI1057" s="1400"/>
      <c r="AJ1057" s="1400"/>
      <c r="AK1057" s="1391"/>
      <c r="AL1057" s="1391"/>
      <c r="AM1057" s="1391"/>
      <c r="AN1057" s="1391"/>
      <c r="AO1057" s="1392" t="s">
        <v>2099</v>
      </c>
      <c r="AQ1057" s="1399"/>
      <c r="AR1057" s="1399"/>
      <c r="AS1057" s="1399"/>
      <c r="BN1057" s="1395"/>
      <c r="BO1057" s="1414"/>
    </row>
    <row r="1058" spans="5:67" s="1388" customFormat="1" ht="12.75" hidden="1" customHeight="1">
      <c r="E1058" s="1397">
        <v>44236</v>
      </c>
      <c r="F1058" s="1390"/>
      <c r="G1058" s="1399"/>
      <c r="H1058" s="1390"/>
      <c r="I1058" s="1391" t="str">
        <f>CONCATENATE("(",Personalizza!C138,") ",Personalizza!D138)</f>
        <v xml:space="preserve">(36) </v>
      </c>
      <c r="J1058" s="1391" t="str">
        <f>CONCATENATE("(",Personalizza!C188,") ",Personalizza!D188)</f>
        <v>(49) Selezione interna</v>
      </c>
      <c r="K1058" s="1391"/>
      <c r="L1058" s="1391"/>
      <c r="N1058" s="1399"/>
      <c r="O1058" s="1391"/>
      <c r="P1058" s="1391"/>
      <c r="Q1058" s="1399" t="str">
        <f>CONCATENATE(Personalizza!B303," - ",Personalizza!C303,"  ",Personalizza!D303)</f>
        <v xml:space="preserve"> -   </v>
      </c>
      <c r="R1058" s="1398" t="s">
        <v>725</v>
      </c>
      <c r="S1058" s="1400"/>
      <c r="T1058" s="1391"/>
      <c r="U1058" s="1391"/>
      <c r="V1058" s="1391"/>
      <c r="W1058" s="1419" t="s">
        <v>647</v>
      </c>
      <c r="X1058" s="1420"/>
      <c r="Y1058" s="1420"/>
      <c r="AC1058" s="1391"/>
      <c r="AD1058" s="1391"/>
      <c r="AE1058" s="1391"/>
      <c r="AF1058" s="1391"/>
      <c r="AG1058" s="1391"/>
      <c r="AH1058" s="1413"/>
      <c r="AI1058" s="1400"/>
      <c r="AJ1058" s="1400"/>
      <c r="AK1058" s="1391"/>
      <c r="AL1058" s="1391"/>
      <c r="AM1058" s="1391"/>
      <c r="AN1058" s="1391"/>
      <c r="AO1058" s="1392" t="s">
        <v>2100</v>
      </c>
      <c r="AQ1058" s="1399"/>
      <c r="AR1058" s="1399"/>
      <c r="AS1058" s="1399"/>
      <c r="BN1058" s="1395"/>
      <c r="BO1058" s="1414"/>
    </row>
    <row r="1059" spans="5:67" s="1388" customFormat="1" ht="12.75" hidden="1" customHeight="1">
      <c r="E1059" s="1397">
        <v>44237</v>
      </c>
      <c r="F1059" s="1390"/>
      <c r="G1059" s="1399"/>
      <c r="H1059" s="1390"/>
      <c r="I1059" s="1391" t="str">
        <f>CONCATENATE("(",Personalizza!C139,") ",Personalizza!D139)</f>
        <v xml:space="preserve">(37) </v>
      </c>
      <c r="J1059" s="1391" t="str">
        <f>CONCATENATE("(",Personalizza!C189,") ",Personalizza!D189)</f>
        <v>(50) Collaborazione plurima con altre scuole</v>
      </c>
      <c r="K1059" s="1391"/>
      <c r="L1059" s="1391"/>
      <c r="N1059" s="1399"/>
      <c r="O1059" s="1391"/>
      <c r="P1059" s="1391"/>
      <c r="Q1059" s="1399" t="str">
        <f>CONCATENATE(Personalizza!B304," - ",Personalizza!C304,"  ",Personalizza!D304)</f>
        <v xml:space="preserve"> -   </v>
      </c>
      <c r="R1059" s="1398" t="s">
        <v>726</v>
      </c>
      <c r="S1059" s="1400"/>
      <c r="T1059" s="1391"/>
      <c r="U1059" s="1391"/>
      <c r="V1059" s="1391"/>
      <c r="W1059" s="1419" t="s">
        <v>648</v>
      </c>
      <c r="X1059" s="1420"/>
      <c r="Y1059" s="1420"/>
      <c r="AC1059" s="1391"/>
      <c r="AD1059" s="1391"/>
      <c r="AE1059" s="1391"/>
      <c r="AF1059" s="1391"/>
      <c r="AG1059" s="1391"/>
      <c r="AH1059" s="1413"/>
      <c r="AI1059" s="1400"/>
      <c r="AJ1059" s="1400"/>
      <c r="AK1059" s="1391"/>
      <c r="AL1059" s="1391"/>
      <c r="AM1059" s="1391"/>
      <c r="AN1059" s="1391"/>
      <c r="AO1059" s="1392" t="s">
        <v>2101</v>
      </c>
      <c r="AQ1059" s="1399"/>
      <c r="AR1059" s="1399"/>
      <c r="AS1059" s="1399"/>
      <c r="BN1059" s="1395"/>
      <c r="BO1059" s="1414"/>
    </row>
    <row r="1060" spans="5:67" s="1388" customFormat="1" ht="12.75" hidden="1" customHeight="1">
      <c r="E1060" s="1397">
        <v>44238</v>
      </c>
      <c r="F1060" s="1390"/>
      <c r="G1060" s="1399"/>
      <c r="H1060" s="1390"/>
      <c r="I1060" s="1391" t="str">
        <f>CONCATENATE("(",Personalizza!C140,") ",Personalizza!D140)</f>
        <v xml:space="preserve">(38) </v>
      </c>
      <c r="J1060" s="1391" t="str">
        <f>CONCATENATE("(",Personalizza!C190,") ",Personalizza!D190)</f>
        <v>(51) Selezione ad evidenza pubblica</v>
      </c>
      <c r="K1060" s="1391"/>
      <c r="L1060" s="1391"/>
      <c r="N1060" s="1399"/>
      <c r="O1060" s="1391"/>
      <c r="P1060" s="1391"/>
      <c r="Q1060" s="1399" t="str">
        <f>CONCATENATE(Personalizza!B305," - ",Personalizza!C305,"  ",Personalizza!D305)</f>
        <v xml:space="preserve"> -   </v>
      </c>
      <c r="R1060" s="1398" t="s">
        <v>727</v>
      </c>
      <c r="S1060" s="1400"/>
      <c r="T1060" s="1391"/>
      <c r="U1060" s="1391"/>
      <c r="V1060" s="1391"/>
      <c r="W1060" s="1419" t="s">
        <v>649</v>
      </c>
      <c r="X1060" s="1420"/>
      <c r="Y1060" s="1421"/>
      <c r="AC1060" s="1391"/>
      <c r="AD1060" s="1391"/>
      <c r="AE1060" s="1391"/>
      <c r="AF1060" s="1391"/>
      <c r="AG1060" s="1391"/>
      <c r="AH1060" s="1413"/>
      <c r="AI1060" s="1400"/>
      <c r="AJ1060" s="1400"/>
      <c r="AK1060" s="1391"/>
      <c r="AL1060" s="1391"/>
      <c r="AM1060" s="1391"/>
      <c r="AN1060" s="1391"/>
      <c r="AO1060" s="1392" t="s">
        <v>2102</v>
      </c>
      <c r="AQ1060" s="1399"/>
      <c r="AR1060" s="1399"/>
      <c r="AS1060" s="1399"/>
      <c r="BN1060" s="1395"/>
      <c r="BO1060" s="1414"/>
    </row>
    <row r="1061" spans="5:67" s="1388" customFormat="1" ht="12.75" hidden="1" customHeight="1">
      <c r="E1061" s="1397">
        <v>44239</v>
      </c>
      <c r="F1061" s="1390"/>
      <c r="G1061" s="1399"/>
      <c r="H1061" s="1390"/>
      <c r="I1061" s="1391" t="str">
        <f>CONCATENATE("(",Personalizza!C141,") ",Personalizza!D141)</f>
        <v xml:space="preserve">(39) </v>
      </c>
      <c r="J1061" s="1391" t="str">
        <f>CONCATENATE("(",Personalizza!C191,") ",Personalizza!D191)</f>
        <v>(52) Designazione diretta da parte degli organi collegiali</v>
      </c>
      <c r="K1061" s="1391"/>
      <c r="L1061" s="1391"/>
      <c r="N1061" s="1399"/>
      <c r="O1061" s="1391"/>
      <c r="P1061" s="1391"/>
      <c r="Q1061" s="1399" t="str">
        <f>CONCATENATE(Personalizza!B306," - ",Personalizza!C306,"  ",Personalizza!D306)</f>
        <v xml:space="preserve"> -   </v>
      </c>
      <c r="R1061" s="1398" t="s">
        <v>1119</v>
      </c>
      <c r="S1061" s="1400"/>
      <c r="T1061" s="1391"/>
      <c r="U1061" s="1391"/>
      <c r="V1061" s="1391"/>
      <c r="W1061" s="1419" t="s">
        <v>650</v>
      </c>
      <c r="X1061" s="1421"/>
      <c r="Y1061" s="1420"/>
      <c r="AC1061" s="1391"/>
      <c r="AD1061" s="1391"/>
      <c r="AE1061" s="1391"/>
      <c r="AF1061" s="1391"/>
      <c r="AG1061" s="1391"/>
      <c r="AH1061" s="1413"/>
      <c r="AI1061" s="1400"/>
      <c r="AJ1061" s="1400"/>
      <c r="AK1061" s="1391"/>
      <c r="AL1061" s="1391"/>
      <c r="AM1061" s="1391"/>
      <c r="AN1061" s="1391"/>
      <c r="AO1061" s="1392" t="s">
        <v>2103</v>
      </c>
      <c r="AQ1061" s="1399"/>
      <c r="AR1061" s="1399"/>
      <c r="AS1061" s="1399"/>
      <c r="BN1061" s="1395"/>
      <c r="BO1061" s="1414"/>
    </row>
    <row r="1062" spans="5:67" s="1388" customFormat="1" ht="12.75" hidden="1" customHeight="1">
      <c r="E1062" s="1397">
        <v>44240</v>
      </c>
      <c r="F1062" s="1390"/>
      <c r="G1062" s="1399"/>
      <c r="H1062" s="1390"/>
      <c r="I1062" s="1391" t="str">
        <f>CONCATENATE("(",Personalizza!C142,") ",Personalizza!D142)</f>
        <v xml:space="preserve">(40) </v>
      </c>
      <c r="J1062" s="1391" t="str">
        <f>CONCATENATE("(",Personalizza!C192,") ",Personalizza!D192)</f>
        <v>(53) Ente certificato da MIUR</v>
      </c>
      <c r="K1062" s="1391"/>
      <c r="L1062" s="1391"/>
      <c r="N1062" s="1399"/>
      <c r="O1062" s="1391"/>
      <c r="P1062" s="1391"/>
      <c r="Q1062" s="1399" t="str">
        <f>CONCATENATE(Personalizza!B307," - ",Personalizza!C307,"  ",Personalizza!D307)</f>
        <v xml:space="preserve"> -   </v>
      </c>
      <c r="R1062" s="1398" t="s">
        <v>1120</v>
      </c>
      <c r="S1062" s="1400"/>
      <c r="T1062" s="1391"/>
      <c r="U1062" s="1391"/>
      <c r="V1062" s="1391"/>
      <c r="W1062" s="1419" t="s">
        <v>651</v>
      </c>
      <c r="X1062" s="1420"/>
      <c r="Y1062" s="1420"/>
      <c r="AC1062" s="1391"/>
      <c r="AD1062" s="1391"/>
      <c r="AE1062" s="1391"/>
      <c r="AF1062" s="1391"/>
      <c r="AG1062" s="1391"/>
      <c r="AH1062" s="1413"/>
      <c r="AI1062" s="1400"/>
      <c r="AJ1062" s="1400"/>
      <c r="AK1062" s="1391"/>
      <c r="AL1062" s="1391"/>
      <c r="AM1062" s="1391"/>
      <c r="AN1062" s="1391"/>
      <c r="AO1062" s="1392" t="s">
        <v>2104</v>
      </c>
      <c r="AQ1062" s="1399"/>
      <c r="AR1062" s="1399"/>
      <c r="AS1062" s="1399"/>
      <c r="BN1062" s="1395"/>
      <c r="BO1062" s="1414"/>
    </row>
    <row r="1063" spans="5:67" s="1388" customFormat="1" ht="12.75" hidden="1" customHeight="1">
      <c r="E1063" s="1397">
        <v>44241</v>
      </c>
      <c r="F1063" s="1390"/>
      <c r="G1063" s="1399"/>
      <c r="H1063" s="1390"/>
      <c r="I1063" s="1391" t="str">
        <f>CONCATENATE("(",Personalizza!C143,") ",Personalizza!D143)</f>
        <v xml:space="preserve">(41) </v>
      </c>
      <c r="J1063" s="1391" t="str">
        <f>CONCATENATE("(",Personalizza!C193,") ",Personalizza!D193)</f>
        <v>(54) Procedura comparativa</v>
      </c>
      <c r="K1063" s="1391"/>
      <c r="L1063" s="1391"/>
      <c r="N1063" s="1399"/>
      <c r="O1063" s="1391"/>
      <c r="P1063" s="1391"/>
      <c r="Q1063" s="1399" t="str">
        <f>CONCATENATE(Personalizza!B308," - ",Personalizza!C308,"  ",Personalizza!D308)</f>
        <v xml:space="preserve"> -   </v>
      </c>
      <c r="R1063" s="1398" t="s">
        <v>1121</v>
      </c>
      <c r="S1063" s="1400"/>
      <c r="T1063" s="1391"/>
      <c r="U1063" s="1391"/>
      <c r="V1063" s="1391"/>
      <c r="W1063" s="1419" t="s">
        <v>17</v>
      </c>
      <c r="X1063" s="1420"/>
      <c r="Y1063" s="1420"/>
      <c r="AC1063" s="1391"/>
      <c r="AD1063" s="1391"/>
      <c r="AE1063" s="1391"/>
      <c r="AF1063" s="1391"/>
      <c r="AG1063" s="1391"/>
      <c r="AH1063" s="1413"/>
      <c r="AI1063" s="1400"/>
      <c r="AJ1063" s="1400"/>
      <c r="AK1063" s="1391"/>
      <c r="AL1063" s="1391"/>
      <c r="AM1063" s="1391"/>
      <c r="AN1063" s="1391"/>
      <c r="AO1063" s="1392" t="s">
        <v>2105</v>
      </c>
      <c r="AQ1063" s="1399"/>
      <c r="AR1063" s="1399"/>
      <c r="AS1063" s="1399"/>
      <c r="BN1063" s="1395"/>
      <c r="BO1063" s="1414"/>
    </row>
    <row r="1064" spans="5:67" s="1388" customFormat="1" ht="12.75" hidden="1" customHeight="1">
      <c r="E1064" s="1397">
        <v>44242</v>
      </c>
      <c r="F1064" s="1390"/>
      <c r="G1064" s="1399"/>
      <c r="H1064" s="1390"/>
      <c r="I1064" s="1391" t="str">
        <f>CONCATENATE("(",Personalizza!C144,") ",Personalizza!D144)</f>
        <v xml:space="preserve">(42) </v>
      </c>
      <c r="J1064" s="1391" t="str">
        <f>CONCATENATE("(",Personalizza!C194,") ",Personalizza!D194)</f>
        <v>(55) Disposizione da MIUR</v>
      </c>
      <c r="K1064" s="1391"/>
      <c r="L1064" s="1391"/>
      <c r="N1064" s="1399"/>
      <c r="O1064" s="1391"/>
      <c r="P1064" s="1391"/>
      <c r="Q1064" s="1399" t="str">
        <f>CONCATENATE(Personalizza!B309," - ",Personalizza!C309,"  ",Personalizza!D309)</f>
        <v xml:space="preserve"> -   </v>
      </c>
      <c r="R1064" s="1398" t="s">
        <v>1122</v>
      </c>
      <c r="S1064" s="1400"/>
      <c r="T1064" s="1391"/>
      <c r="U1064" s="1391"/>
      <c r="V1064" s="1391"/>
      <c r="W1064" s="1419" t="s">
        <v>18</v>
      </c>
      <c r="X1064" s="1420"/>
      <c r="Y1064" s="1420"/>
      <c r="AC1064" s="1391"/>
      <c r="AD1064" s="1391"/>
      <c r="AE1064" s="1391"/>
      <c r="AF1064" s="1391"/>
      <c r="AG1064" s="1391"/>
      <c r="AH1064" s="1413"/>
      <c r="AI1064" s="1400"/>
      <c r="AJ1064" s="1400"/>
      <c r="AK1064" s="1391"/>
      <c r="AL1064" s="1391"/>
      <c r="AM1064" s="1391"/>
      <c r="AN1064" s="1391"/>
      <c r="AO1064" s="1392" t="s">
        <v>2106</v>
      </c>
      <c r="AQ1064" s="1399"/>
      <c r="AR1064" s="1399"/>
      <c r="AS1064" s="1399"/>
      <c r="BN1064" s="1395"/>
      <c r="BO1064" s="1414"/>
    </row>
    <row r="1065" spans="5:67" s="1388" customFormat="1" ht="12.75" hidden="1" customHeight="1">
      <c r="E1065" s="1397">
        <v>44243</v>
      </c>
      <c r="F1065" s="1390"/>
      <c r="G1065" s="1399"/>
      <c r="H1065" s="1390"/>
      <c r="I1065" s="1391"/>
      <c r="J1065" s="1391" t="str">
        <f>CONCATENATE("(",Personalizza!C195,") ",Personalizza!D195)</f>
        <v>(56) Trattative diretta MEPA - Acquistinrete</v>
      </c>
      <c r="K1065" s="1391"/>
      <c r="L1065" s="1391"/>
      <c r="N1065" s="1399"/>
      <c r="O1065" s="1391"/>
      <c r="P1065" s="1391"/>
      <c r="Q1065" s="1399" t="str">
        <f>CONCATENATE(Personalizza!B310," - ",Personalizza!C310,"  ",Personalizza!D310)</f>
        <v xml:space="preserve"> -   </v>
      </c>
      <c r="R1065" s="1398" t="s">
        <v>1933</v>
      </c>
      <c r="S1065" s="1400"/>
      <c r="T1065" s="1391"/>
      <c r="U1065" s="1391"/>
      <c r="V1065" s="1391"/>
      <c r="W1065" s="1418" t="s">
        <v>1669</v>
      </c>
      <c r="X1065" s="1420"/>
      <c r="Y1065" s="1420"/>
      <c r="AC1065" s="1391"/>
      <c r="AD1065" s="1391"/>
      <c r="AE1065" s="1391"/>
      <c r="AF1065" s="1391"/>
      <c r="AG1065" s="1391"/>
      <c r="AH1065" s="1413"/>
      <c r="AI1065" s="1400"/>
      <c r="AJ1065" s="1400"/>
      <c r="AK1065" s="1391"/>
      <c r="AL1065" s="1391"/>
      <c r="AM1065" s="1391"/>
      <c r="AN1065" s="1391"/>
      <c r="AO1065" s="1392" t="s">
        <v>2107</v>
      </c>
      <c r="AQ1065" s="1399"/>
      <c r="AR1065" s="1399"/>
      <c r="AS1065" s="1399"/>
      <c r="BN1065" s="1395"/>
      <c r="BO1065" s="1414"/>
    </row>
    <row r="1066" spans="5:67" s="1388" customFormat="1" ht="12.75" hidden="1" customHeight="1">
      <c r="E1066" s="1397">
        <v>44244</v>
      </c>
      <c r="F1066" s="1390"/>
      <c r="G1066" s="1399"/>
      <c r="H1066" s="1390"/>
      <c r="I1066" s="1391"/>
      <c r="J1066" s="1391" t="str">
        <f>CONCATENATE("(",Personalizza!C196,") ",Personalizza!D196)</f>
        <v>(57) Conferimento incarico</v>
      </c>
      <c r="K1066" s="1391"/>
      <c r="L1066" s="1391"/>
      <c r="N1066" s="1399"/>
      <c r="O1066" s="1391"/>
      <c r="P1066" s="1391"/>
      <c r="Q1066" s="1399" t="str">
        <f>CONCATENATE(Personalizza!B311," - ",Personalizza!C311,"  ",Personalizza!D311)</f>
        <v xml:space="preserve"> -   </v>
      </c>
      <c r="R1066" s="1398" t="s">
        <v>1123</v>
      </c>
      <c r="S1066" s="1400"/>
      <c r="T1066" s="1391"/>
      <c r="U1066" s="1391"/>
      <c r="V1066" s="1391"/>
      <c r="W1066" s="1419" t="s">
        <v>19</v>
      </c>
      <c r="X1066" s="1420"/>
      <c r="Y1066" s="1420"/>
      <c r="AC1066" s="1391"/>
      <c r="AD1066" s="1391"/>
      <c r="AE1066" s="1391"/>
      <c r="AF1066" s="1391"/>
      <c r="AG1066" s="1391"/>
      <c r="AH1066" s="1413"/>
      <c r="AI1066" s="1400"/>
      <c r="AJ1066" s="1400"/>
      <c r="AK1066" s="1391"/>
      <c r="AL1066" s="1391"/>
      <c r="AM1066" s="1391"/>
      <c r="AN1066" s="1391"/>
      <c r="AO1066" s="1392" t="s">
        <v>2108</v>
      </c>
      <c r="AQ1066" s="1399"/>
      <c r="AR1066" s="1399"/>
      <c r="AS1066" s="1399"/>
      <c r="BN1066" s="1395"/>
      <c r="BO1066" s="1414"/>
    </row>
    <row r="1067" spans="5:67" s="1388" customFormat="1" ht="12.75" hidden="1" customHeight="1">
      <c r="E1067" s="1397">
        <v>44245</v>
      </c>
      <c r="F1067" s="1390"/>
      <c r="G1067" s="1399"/>
      <c r="H1067" s="1390"/>
      <c r="I1067" s="1391"/>
      <c r="J1067" s="1391" t="str">
        <f>CONCATENATE("(",Personalizza!C197,") ",Personalizza!D197)</f>
        <v>(58) Comparazione offerte</v>
      </c>
      <c r="K1067" s="1391"/>
      <c r="L1067" s="1391"/>
      <c r="N1067" s="1399"/>
      <c r="O1067" s="1391"/>
      <c r="P1067" s="1391"/>
      <c r="Q1067" s="1399" t="str">
        <f>CONCATENATE(Personalizza!B312," - ",Personalizza!C312,"  ",Personalizza!D312)</f>
        <v xml:space="preserve"> -   </v>
      </c>
      <c r="R1067" s="1398" t="s">
        <v>1124</v>
      </c>
      <c r="S1067" s="1400"/>
      <c r="T1067" s="1391"/>
      <c r="U1067" s="1391"/>
      <c r="V1067" s="1391"/>
      <c r="W1067" s="1419" t="s">
        <v>20</v>
      </c>
      <c r="X1067" s="1420"/>
      <c r="Y1067" s="1420"/>
      <c r="AC1067" s="1391"/>
      <c r="AD1067" s="1391"/>
      <c r="AE1067" s="1391"/>
      <c r="AF1067" s="1391"/>
      <c r="AG1067" s="1391"/>
      <c r="AH1067" s="1413"/>
      <c r="AI1067" s="1400"/>
      <c r="AJ1067" s="1400"/>
      <c r="AK1067" s="1391"/>
      <c r="AL1067" s="1391"/>
      <c r="AM1067" s="1391"/>
      <c r="AN1067" s="1391"/>
      <c r="AO1067" s="1392" t="s">
        <v>2109</v>
      </c>
      <c r="AQ1067" s="1399"/>
      <c r="AR1067" s="1399"/>
      <c r="AS1067" s="1399"/>
      <c r="BN1067" s="1395"/>
      <c r="BO1067" s="1414"/>
    </row>
    <row r="1068" spans="5:67" s="1388" customFormat="1" ht="12.75" hidden="1" customHeight="1">
      <c r="E1068" s="1397">
        <v>44246</v>
      </c>
      <c r="F1068" s="1390"/>
      <c r="G1068" s="1399"/>
      <c r="H1068" s="1390"/>
      <c r="I1068" s="1391"/>
      <c r="J1068" s="1391" t="str">
        <f>CONCATENATE("(",Personalizza!C198,") ",Personalizza!D198)</f>
        <v>(59) Affidamento diretto ex art. 36, c.2, lett.b, D.L.gs. 50/2016</v>
      </c>
      <c r="K1068" s="1391"/>
      <c r="L1068" s="1391"/>
      <c r="N1068" s="1399"/>
      <c r="O1068" s="1391"/>
      <c r="P1068" s="1391"/>
      <c r="Q1068" s="1399" t="str">
        <f>CONCATENATE(Personalizza!B313," - ",Personalizza!C313,"  ",Personalizza!D313)</f>
        <v xml:space="preserve"> -   </v>
      </c>
      <c r="R1068" s="1398" t="s">
        <v>1125</v>
      </c>
      <c r="S1068" s="1400"/>
      <c r="T1068" s="1391"/>
      <c r="U1068" s="1391"/>
      <c r="V1068" s="1391"/>
      <c r="W1068" s="1419" t="s">
        <v>21</v>
      </c>
      <c r="X1068" s="1420"/>
      <c r="Y1068" s="1420"/>
      <c r="AC1068" s="1391"/>
      <c r="AD1068" s="1391"/>
      <c r="AE1068" s="1391"/>
      <c r="AF1068" s="1391"/>
      <c r="AG1068" s="1391"/>
      <c r="AH1068" s="1413"/>
      <c r="AI1068" s="1400"/>
      <c r="AJ1068" s="1400"/>
      <c r="AK1068" s="1391"/>
      <c r="AL1068" s="1391"/>
      <c r="AM1068" s="1391"/>
      <c r="AN1068" s="1391"/>
      <c r="AO1068" s="1392" t="s">
        <v>2110</v>
      </c>
      <c r="AQ1068" s="1399"/>
      <c r="AR1068" s="1399"/>
      <c r="AS1068" s="1399"/>
      <c r="BN1068" s="1395"/>
      <c r="BO1068" s="1414"/>
    </row>
    <row r="1069" spans="5:67" s="1388" customFormat="1" ht="12.75" hidden="1" customHeight="1">
      <c r="E1069" s="1397">
        <v>44247</v>
      </c>
      <c r="F1069" s="1390"/>
      <c r="G1069" s="1399"/>
      <c r="H1069" s="1390"/>
      <c r="I1069" s="1391"/>
      <c r="J1069" s="1391" t="str">
        <f>CONCATENATE("(",Personalizza!C199,") ",Personalizza!D199)</f>
        <v>(60) Linee guida / schema di atti di gara contenute in direttive MIUR (art. 43, c. 7, Decreto 129/2019)</v>
      </c>
      <c r="K1069" s="1391"/>
      <c r="L1069" s="1391"/>
      <c r="N1069" s="1399"/>
      <c r="O1069" s="1391"/>
      <c r="P1069" s="1391"/>
      <c r="Q1069" s="1399" t="str">
        <f>CONCATENATE(Personalizza!B314," - ",Personalizza!C314,"  ",Personalizza!D314)</f>
        <v xml:space="preserve"> -   </v>
      </c>
      <c r="R1069" s="1398" t="s">
        <v>1126</v>
      </c>
      <c r="S1069" s="1400"/>
      <c r="T1069" s="1391"/>
      <c r="U1069" s="1391"/>
      <c r="V1069" s="1391"/>
      <c r="W1069" s="1419" t="s">
        <v>22</v>
      </c>
      <c r="X1069" s="1420"/>
      <c r="Y1069" s="1421"/>
      <c r="AC1069" s="1391"/>
      <c r="AD1069" s="1391"/>
      <c r="AE1069" s="1391"/>
      <c r="AF1069" s="1391"/>
      <c r="AG1069" s="1391"/>
      <c r="AH1069" s="1413"/>
      <c r="AI1069" s="1400"/>
      <c r="AJ1069" s="1400"/>
      <c r="AK1069" s="1391"/>
      <c r="AL1069" s="1391"/>
      <c r="AM1069" s="1391"/>
      <c r="AN1069" s="1391"/>
      <c r="AO1069" s="1392" t="s">
        <v>2111</v>
      </c>
      <c r="AQ1069" s="1399"/>
      <c r="AR1069" s="1399"/>
      <c r="AS1069" s="1399"/>
      <c r="BN1069" s="1395"/>
      <c r="BO1069" s="1414"/>
    </row>
    <row r="1070" spans="5:67" s="1388" customFormat="1" ht="12.75" hidden="1" customHeight="1">
      <c r="E1070" s="1397">
        <v>44248</v>
      </c>
      <c r="F1070" s="1390"/>
      <c r="G1070" s="1399"/>
      <c r="H1070" s="1390"/>
      <c r="I1070" s="1391"/>
      <c r="J1070" s="1391" t="str">
        <f>CONCATENATE("(",Personalizza!C200,") ",Personalizza!D200)</f>
        <v>(61) Procedura negoziata ex art. 36, c.2, lett.a, D.L.gs. 50/2016</v>
      </c>
      <c r="K1070" s="1391"/>
      <c r="L1070" s="1391"/>
      <c r="N1070" s="1399"/>
      <c r="O1070" s="1391"/>
      <c r="P1070" s="1391"/>
      <c r="Q1070" s="1399" t="str">
        <f>CONCATENATE(Personalizza!B315," - ",Personalizza!C315,"  ",Personalizza!D315)</f>
        <v xml:space="preserve"> -   </v>
      </c>
      <c r="R1070" s="1398" t="s">
        <v>1127</v>
      </c>
      <c r="S1070" s="1400"/>
      <c r="T1070" s="1391"/>
      <c r="U1070" s="1391"/>
      <c r="V1070" s="1391"/>
      <c r="W1070" s="1419" t="s">
        <v>23</v>
      </c>
      <c r="X1070" s="1421"/>
      <c r="Y1070" s="1420"/>
      <c r="AC1070" s="1391"/>
      <c r="AD1070" s="1391"/>
      <c r="AE1070" s="1391"/>
      <c r="AF1070" s="1391"/>
      <c r="AG1070" s="1391"/>
      <c r="AH1070" s="1413"/>
      <c r="AI1070" s="1400"/>
      <c r="AJ1070" s="1400"/>
      <c r="AK1070" s="1391"/>
      <c r="AL1070" s="1391"/>
      <c r="AM1070" s="1391"/>
      <c r="AN1070" s="1391"/>
      <c r="AO1070" s="1392" t="s">
        <v>2112</v>
      </c>
      <c r="AQ1070" s="1399"/>
      <c r="AR1070" s="1399"/>
      <c r="AS1070" s="1399"/>
      <c r="BN1070" s="1395"/>
      <c r="BO1070" s="1414"/>
    </row>
    <row r="1071" spans="5:67" s="1388" customFormat="1" ht="12.75" hidden="1" customHeight="1">
      <c r="E1071" s="1397">
        <v>44249</v>
      </c>
      <c r="F1071" s="1390"/>
      <c r="G1071" s="1399"/>
      <c r="H1071" s="1390"/>
      <c r="I1071" s="1391"/>
      <c r="J1071" s="1391" t="str">
        <f>CONCATENATE("(",Personalizza!C201,") ",Personalizza!D201)</f>
        <v>(62) Procedura aperta ex art. 60, D.L.gs. 50/2016</v>
      </c>
      <c r="K1071" s="1391"/>
      <c r="L1071" s="1391"/>
      <c r="N1071" s="1399"/>
      <c r="O1071" s="1391"/>
      <c r="P1071" s="1391"/>
      <c r="Q1071" s="1399" t="str">
        <f>CONCATENATE("                    ",Personalizza!D316)</f>
        <v xml:space="preserve">                    PROGETTI</v>
      </c>
      <c r="R1071" s="1398" t="s">
        <v>1128</v>
      </c>
      <c r="S1071" s="1400"/>
      <c r="T1071" s="1391"/>
      <c r="U1071" s="1391"/>
      <c r="V1071" s="1391"/>
      <c r="W1071" s="1419" t="s">
        <v>24</v>
      </c>
      <c r="X1071" s="1420"/>
      <c r="Y1071" s="1420"/>
      <c r="AC1071" s="1391"/>
      <c r="AD1071" s="1391"/>
      <c r="AE1071" s="1391"/>
      <c r="AF1071" s="1391"/>
      <c r="AG1071" s="1391"/>
      <c r="AH1071" s="1413"/>
      <c r="AI1071" s="1400"/>
      <c r="AJ1071" s="1400"/>
      <c r="AK1071" s="1391"/>
      <c r="AL1071" s="1391"/>
      <c r="AM1071" s="1391"/>
      <c r="AN1071" s="1391"/>
      <c r="AO1071" s="1392" t="s">
        <v>2113</v>
      </c>
      <c r="AQ1071" s="1399"/>
      <c r="AR1071" s="1399"/>
      <c r="AS1071" s="1399"/>
      <c r="BN1071" s="1395"/>
      <c r="BO1071" s="1414"/>
    </row>
    <row r="1072" spans="5:67" s="1388" customFormat="1" ht="12.75" hidden="1" customHeight="1">
      <c r="E1072" s="1397">
        <v>44250</v>
      </c>
      <c r="F1072" s="1390"/>
      <c r="G1072" s="1399"/>
      <c r="H1072" s="1390"/>
      <c r="I1072" s="1391"/>
      <c r="J1072" s="1391" t="str">
        <f>CONCATENATE("(",Personalizza!C202,") ",Personalizza!D202)</f>
        <v>(63) Procedura ristretta ex art. 61, D.L.gs. 50/2016</v>
      </c>
      <c r="K1072" s="1391"/>
      <c r="L1072" s="1391"/>
      <c r="N1072" s="1399"/>
      <c r="O1072" s="1391"/>
      <c r="P1072" s="1391"/>
      <c r="Q1072" s="1399" t="str">
        <f>CONCATENATE(Personalizza!B317," - ",Personalizza!C317,"  ",Personalizza!D317)</f>
        <v>P01 - 2  Multimedialità d'Istituto</v>
      </c>
      <c r="R1072" s="1398" t="s">
        <v>1129</v>
      </c>
      <c r="S1072" s="1400"/>
      <c r="T1072" s="1391"/>
      <c r="U1072" s="1391"/>
      <c r="V1072" s="1391"/>
      <c r="W1072" s="1419" t="s">
        <v>25</v>
      </c>
      <c r="X1072" s="1420"/>
      <c r="Y1072" s="1420"/>
      <c r="AC1072" s="1391"/>
      <c r="AD1072" s="1391"/>
      <c r="AE1072" s="1391"/>
      <c r="AF1072" s="1391"/>
      <c r="AG1072" s="1391"/>
      <c r="AH1072" s="1413"/>
      <c r="AI1072" s="1400"/>
      <c r="AJ1072" s="1400"/>
      <c r="AK1072" s="1391"/>
      <c r="AL1072" s="1391"/>
      <c r="AM1072" s="1391"/>
      <c r="AN1072" s="1391"/>
      <c r="AO1072" s="1392" t="s">
        <v>2114</v>
      </c>
      <c r="AQ1072" s="1399"/>
      <c r="AR1072" s="1399"/>
      <c r="AS1072" s="1399"/>
      <c r="BN1072" s="1395"/>
      <c r="BO1072" s="1414"/>
    </row>
    <row r="1073" spans="5:67" s="1388" customFormat="1" ht="12.75" hidden="1" customHeight="1">
      <c r="E1073" s="1397">
        <v>44251</v>
      </c>
      <c r="F1073" s="1390"/>
      <c r="G1073" s="1399"/>
      <c r="H1073" s="1390"/>
      <c r="I1073" s="1391"/>
      <c r="J1073" s="1391" t="str">
        <f>CONCATENATE("(",Personalizza!C203,") ",Personalizza!D203)</f>
        <v xml:space="preserve">(64) </v>
      </c>
      <c r="K1073" s="1391"/>
      <c r="L1073" s="1391"/>
      <c r="N1073" s="1399"/>
      <c r="O1073" s="1391"/>
      <c r="P1073" s="1391"/>
      <c r="Q1073" s="1399" t="str">
        <f>CONCATENATE(Personalizza!B318," - ",Personalizza!C318,"  ",Personalizza!D318)</f>
        <v>P01 - 3  Ambienti digitali in aree a rischio</v>
      </c>
      <c r="R1073" s="1398" t="s">
        <v>1130</v>
      </c>
      <c r="S1073" s="1400"/>
      <c r="T1073" s="1391"/>
      <c r="U1073" s="1391"/>
      <c r="V1073" s="1391"/>
      <c r="W1073" s="1419" t="s">
        <v>26</v>
      </c>
      <c r="X1073" s="1420"/>
      <c r="Y1073" s="1420"/>
      <c r="AC1073" s="1391"/>
      <c r="AD1073" s="1391"/>
      <c r="AE1073" s="1391"/>
      <c r="AF1073" s="1391"/>
      <c r="AG1073" s="1391"/>
      <c r="AH1073" s="1413"/>
      <c r="AI1073" s="1400"/>
      <c r="AJ1073" s="1400"/>
      <c r="AK1073" s="1391"/>
      <c r="AL1073" s="1391"/>
      <c r="AM1073" s="1391"/>
      <c r="AN1073" s="1391"/>
      <c r="AO1073" s="1392" t="s">
        <v>2115</v>
      </c>
      <c r="AQ1073" s="1399"/>
      <c r="AR1073" s="1399"/>
      <c r="AS1073" s="1399"/>
      <c r="BN1073" s="1395"/>
      <c r="BO1073" s="1414"/>
    </row>
    <row r="1074" spans="5:67" s="1388" customFormat="1" ht="12.75" hidden="1" customHeight="1">
      <c r="E1074" s="1397">
        <v>44252</v>
      </c>
      <c r="F1074" s="1390"/>
      <c r="G1074" s="1399"/>
      <c r="H1074" s="1390"/>
      <c r="I1074" s="1391"/>
      <c r="J1074" s="1391" t="str">
        <f>CONCATENATE("(",Personalizza!C204,") ",Personalizza!D204)</f>
        <v xml:space="preserve">(65) </v>
      </c>
      <c r="K1074" s="1391"/>
      <c r="L1074" s="1391"/>
      <c r="N1074" s="1399"/>
      <c r="O1074" s="1391"/>
      <c r="P1074" s="1391"/>
      <c r="Q1074" s="1399" t="str">
        <f>CONCATENATE(Personalizza!B319," - ",Personalizza!C319,"  ",Personalizza!D319)</f>
        <v>P01 - 4  10.2.2a-fdrpoc-lo-2018-116- Pensiero computazionale e cittadinanza digitale</v>
      </c>
      <c r="R1074" s="1398" t="s">
        <v>1131</v>
      </c>
      <c r="S1074" s="1400"/>
      <c r="T1074" s="1391"/>
      <c r="U1074" s="1391"/>
      <c r="V1074" s="1391"/>
      <c r="W1074" s="1418" t="s">
        <v>1669</v>
      </c>
      <c r="X1074" s="1420"/>
      <c r="Y1074" s="1420"/>
      <c r="AC1074" s="1391"/>
      <c r="AD1074" s="1391"/>
      <c r="AE1074" s="1391"/>
      <c r="AF1074" s="1391"/>
      <c r="AG1074" s="1391"/>
      <c r="AH1074" s="1413"/>
      <c r="AI1074" s="1400"/>
      <c r="AJ1074" s="1400"/>
      <c r="AK1074" s="1391"/>
      <c r="AL1074" s="1391"/>
      <c r="AM1074" s="1391"/>
      <c r="AN1074" s="1391"/>
      <c r="AO1074" s="1392" t="s">
        <v>2116</v>
      </c>
      <c r="AQ1074" s="1399"/>
      <c r="AR1074" s="1399"/>
      <c r="AS1074" s="1399"/>
      <c r="BN1074" s="1395"/>
      <c r="BO1074" s="1414"/>
    </row>
    <row r="1075" spans="5:67" s="1388" customFormat="1" ht="12.75" hidden="1" customHeight="1">
      <c r="E1075" s="1397">
        <v>44253</v>
      </c>
      <c r="F1075" s="1390"/>
      <c r="G1075" s="1399"/>
      <c r="H1075" s="1390"/>
      <c r="I1075" s="1391"/>
      <c r="J1075" s="1391" t="str">
        <f>CONCATENATE("(",Personalizza!C205,") ",Personalizza!D205)</f>
        <v xml:space="preserve">(66) </v>
      </c>
      <c r="K1075" s="1391"/>
      <c r="L1075" s="1391"/>
      <c r="N1075" s="1399"/>
      <c r="O1075" s="1391"/>
      <c r="P1075" s="1391"/>
      <c r="Q1075" s="1399" t="str">
        <f>CONCATENATE(Personalizza!B320," - ",Personalizza!C320,"  ",Personalizza!D320)</f>
        <v>P02 - 1  Progetto scuola - Sportelli di consulenza psicopedagogica</v>
      </c>
      <c r="R1075" s="1398" t="s">
        <v>1132</v>
      </c>
      <c r="S1075" s="1400"/>
      <c r="T1075" s="1391"/>
      <c r="U1075" s="1391"/>
      <c r="V1075" s="1391"/>
      <c r="W1075" s="1419" t="s">
        <v>27</v>
      </c>
      <c r="X1075" s="1420"/>
      <c r="Y1075" s="1420"/>
      <c r="AC1075" s="1391"/>
      <c r="AD1075" s="1391"/>
      <c r="AE1075" s="1391"/>
      <c r="AF1075" s="1391"/>
      <c r="AG1075" s="1391"/>
      <c r="AH1075" s="1413"/>
      <c r="AI1075" s="1400"/>
      <c r="AJ1075" s="1400"/>
      <c r="AK1075" s="1391"/>
      <c r="AL1075" s="1391"/>
      <c r="AM1075" s="1391"/>
      <c r="AN1075" s="1391"/>
      <c r="AO1075" s="1392" t="s">
        <v>2117</v>
      </c>
      <c r="AQ1075" s="1399"/>
      <c r="AR1075" s="1399"/>
      <c r="AS1075" s="1399"/>
      <c r="BN1075" s="1395"/>
      <c r="BO1075" s="1414"/>
    </row>
    <row r="1076" spans="5:67" s="1388" customFormat="1" ht="12.75" hidden="1" customHeight="1">
      <c r="E1076" s="1397">
        <v>44254</v>
      </c>
      <c r="F1076" s="1390"/>
      <c r="G1076" s="1399"/>
      <c r="H1076" s="1390"/>
      <c r="I1076" s="1391"/>
      <c r="J1076" s="1391" t="str">
        <f>CONCATENATE("(",Personalizza!C206,") ",Personalizza!D206)</f>
        <v xml:space="preserve">(67) </v>
      </c>
      <c r="K1076" s="1391"/>
      <c r="L1076" s="1391"/>
      <c r="N1076" s="1399"/>
      <c r="O1076" s="1391"/>
      <c r="P1076" s="1391"/>
      <c r="Q1076" s="1399" t="str">
        <f>CONCATENATE(Personalizza!B321," - ",Personalizza!C321,"  ",Personalizza!D321)</f>
        <v>P02 - 2  10.1.1A-Fsepon-lo-2017-173-Inclusione sociale e lotta al disagio</v>
      </c>
      <c r="R1076" s="1398" t="s">
        <v>1881</v>
      </c>
      <c r="S1076" s="1400"/>
      <c r="T1076" s="1391"/>
      <c r="U1076" s="1391"/>
      <c r="V1076" s="1391"/>
      <c r="W1076" s="1419" t="s">
        <v>1386</v>
      </c>
      <c r="X1076" s="1420"/>
      <c r="Y1076" s="1420"/>
      <c r="AC1076" s="1391"/>
      <c r="AD1076" s="1391"/>
      <c r="AE1076" s="1391"/>
      <c r="AF1076" s="1391"/>
      <c r="AG1076" s="1391"/>
      <c r="AH1076" s="1413"/>
      <c r="AI1076" s="1400"/>
      <c r="AJ1076" s="1400"/>
      <c r="AK1076" s="1391"/>
      <c r="AL1076" s="1391"/>
      <c r="AM1076" s="1391"/>
      <c r="AN1076" s="1391"/>
      <c r="AO1076" s="1392" t="s">
        <v>2118</v>
      </c>
      <c r="AQ1076" s="1399"/>
      <c r="AR1076" s="1399"/>
      <c r="AS1076" s="1399"/>
      <c r="BN1076" s="1395"/>
      <c r="BO1076" s="1414"/>
    </row>
    <row r="1077" spans="5:67" s="1388" customFormat="1" ht="12.75" hidden="1" customHeight="1">
      <c r="E1077" s="1397">
        <v>44255</v>
      </c>
      <c r="F1077" s="1390"/>
      <c r="G1077" s="1399"/>
      <c r="H1077" s="1390"/>
      <c r="I1077" s="1391"/>
      <c r="J1077" s="1391" t="str">
        <f>CONCATENATE("(",Personalizza!C207,") ",Personalizza!D207)</f>
        <v xml:space="preserve">(68) </v>
      </c>
      <c r="K1077" s="1391"/>
      <c r="L1077" s="1391"/>
      <c r="N1077" s="1399"/>
      <c r="O1077" s="1391"/>
      <c r="P1077" s="1391"/>
      <c r="Q1077" s="1399" t="str">
        <f>CONCATENATE(Personalizza!B322," - ",Personalizza!C322,"  ",Personalizza!D322)</f>
        <v>P02 - 3  10.2.1A-Fsepon-lo-2017-94- Competenze base per la scuola dell'infanzia</v>
      </c>
      <c r="R1077" s="1398" t="s">
        <v>1882</v>
      </c>
      <c r="S1077" s="1400"/>
      <c r="T1077" s="1391"/>
      <c r="U1077" s="1391"/>
      <c r="V1077" s="1391"/>
      <c r="W1077" s="1419" t="s">
        <v>1387</v>
      </c>
      <c r="X1077" s="1420"/>
      <c r="Y1077" s="1421"/>
      <c r="AC1077" s="1391"/>
      <c r="AD1077" s="1391"/>
      <c r="AE1077" s="1391"/>
      <c r="AF1077" s="1391"/>
      <c r="AG1077" s="1391"/>
      <c r="AH1077" s="1413"/>
      <c r="AI1077" s="1400"/>
      <c r="AJ1077" s="1400"/>
      <c r="AK1077" s="1391"/>
      <c r="AL1077" s="1391"/>
      <c r="AM1077" s="1391"/>
      <c r="AN1077" s="1391"/>
      <c r="AO1077" s="1392" t="s">
        <v>2119</v>
      </c>
      <c r="AQ1077" s="1399"/>
      <c r="AR1077" s="1399"/>
      <c r="AS1077" s="1399"/>
      <c r="BN1077" s="1395"/>
      <c r="BO1077" s="1414"/>
    </row>
    <row r="1078" spans="5:67" s="1388" customFormat="1" ht="12.75" hidden="1" customHeight="1">
      <c r="E1078" s="1397" t="s">
        <v>2060</v>
      </c>
      <c r="F1078" s="1390"/>
      <c r="G1078" s="1399"/>
      <c r="H1078" s="1390"/>
      <c r="I1078" s="1391"/>
      <c r="J1078" s="1391" t="str">
        <f>CONCATENATE("(",Personalizza!C208,") ",Personalizza!D208)</f>
        <v xml:space="preserve">(69) </v>
      </c>
      <c r="K1078" s="1391"/>
      <c r="L1078" s="1391"/>
      <c r="N1078" s="1399"/>
      <c r="O1078" s="1391"/>
      <c r="P1078" s="1391"/>
      <c r="Q1078" s="1399" t="str">
        <f>CONCATENATE(Personalizza!B323," - ",Personalizza!C323,"  ",Personalizza!D323)</f>
        <v>P02 - 4  10.2.2A-Fsepon-lo-2017-200-Competenze base per la scuola del 1^ ciclo</v>
      </c>
      <c r="R1078" s="1398" t="s">
        <v>1883</v>
      </c>
      <c r="S1078" s="1400"/>
      <c r="T1078" s="1391"/>
      <c r="U1078" s="1391"/>
      <c r="V1078" s="1391"/>
      <c r="W1078" s="1419" t="s">
        <v>1388</v>
      </c>
      <c r="X1078" s="1421"/>
      <c r="Y1078" s="1420"/>
      <c r="AC1078" s="1391"/>
      <c r="AD1078" s="1391"/>
      <c r="AE1078" s="1391"/>
      <c r="AF1078" s="1391"/>
      <c r="AG1078" s="1391"/>
      <c r="AH1078" s="1413"/>
      <c r="AI1078" s="1400"/>
      <c r="AJ1078" s="1400"/>
      <c r="AK1078" s="1391"/>
      <c r="AL1078" s="1391"/>
      <c r="AM1078" s="1391"/>
      <c r="AN1078" s="1391"/>
      <c r="AO1078" s="1397" t="s">
        <v>2060</v>
      </c>
      <c r="AQ1078" s="1399"/>
      <c r="AR1078" s="1399"/>
      <c r="AS1078" s="1399"/>
      <c r="BN1078" s="1395"/>
      <c r="BO1078" s="1414"/>
    </row>
    <row r="1079" spans="5:67" s="1388" customFormat="1" ht="12.75" hidden="1" customHeight="1">
      <c r="E1079" s="1397">
        <v>44256</v>
      </c>
      <c r="F1079" s="1390"/>
      <c r="G1079" s="1399"/>
      <c r="H1079" s="1390"/>
      <c r="I1079" s="1391"/>
      <c r="J1079" s="1391" t="str">
        <f>CONCATENATE("(",Personalizza!C209,") ",Personalizza!D209)</f>
        <v xml:space="preserve">(70) </v>
      </c>
      <c r="K1079" s="1391"/>
      <c r="L1079" s="1391"/>
      <c r="N1079" s="1399"/>
      <c r="O1079" s="1391"/>
      <c r="P1079" s="1391"/>
      <c r="Q1079" s="1399" t="str">
        <f>CONCATENATE(Personalizza!B324," - ",Personalizza!C324,"  ",Personalizza!D324)</f>
        <v>P02 - 6  10.2.5A-Fsepon-lo-2018-137-Educazione al patrimonio culturale</v>
      </c>
      <c r="R1079" s="1398" t="s">
        <v>1884</v>
      </c>
      <c r="S1079" s="1400"/>
      <c r="T1079" s="1391"/>
      <c r="U1079" s="1391"/>
      <c r="V1079" s="1391"/>
      <c r="W1079" s="1419" t="s">
        <v>1389</v>
      </c>
      <c r="X1079" s="1420"/>
      <c r="Y1079" s="1420"/>
      <c r="AC1079" s="1391"/>
      <c r="AD1079" s="1391"/>
      <c r="AE1079" s="1391"/>
      <c r="AF1079" s="1391"/>
      <c r="AG1079" s="1391"/>
      <c r="AH1079" s="1413"/>
      <c r="AI1079" s="1400"/>
      <c r="AJ1079" s="1400"/>
      <c r="AK1079" s="1391"/>
      <c r="AL1079" s="1391"/>
      <c r="AM1079" s="1391"/>
      <c r="AN1079" s="1391"/>
      <c r="AO1079" s="1392" t="s">
        <v>2120</v>
      </c>
      <c r="AQ1079" s="1399"/>
      <c r="AR1079" s="1399"/>
      <c r="AS1079" s="1399"/>
      <c r="BN1079" s="1395"/>
      <c r="BO1079" s="1414"/>
    </row>
    <row r="1080" spans="5:67" s="1388" customFormat="1" ht="12.75" hidden="1" customHeight="1">
      <c r="E1080" s="1397">
        <v>44257</v>
      </c>
      <c r="F1080" s="1390"/>
      <c r="G1080" s="1399"/>
      <c r="H1080" s="1390"/>
      <c r="I1080" s="1391"/>
      <c r="J1080" s="1391" t="str">
        <f>CONCATENATE("(",Personalizza!C210,") ",Personalizza!D210)</f>
        <v xml:space="preserve">(71) </v>
      </c>
      <c r="K1080" s="1391"/>
      <c r="L1080" s="1391"/>
      <c r="N1080" s="1399"/>
      <c r="O1080" s="1391"/>
      <c r="P1080" s="1391"/>
      <c r="Q1080" s="1399" t="str">
        <f>CONCATENATE(Personalizza!B325," - ",Personalizza!C325,"  ",Personalizza!D325)</f>
        <v>P02 - 7  10.2.5A-Fsepon-lo-2018-243-Competenze di cittadinanza globale</v>
      </c>
      <c r="R1080" s="1398" t="s">
        <v>1885</v>
      </c>
      <c r="S1080" s="1400"/>
      <c r="T1080" s="1391"/>
      <c r="U1080" s="1391"/>
      <c r="V1080" s="1391"/>
      <c r="W1080" s="1419" t="s">
        <v>1172</v>
      </c>
      <c r="X1080" s="1420"/>
      <c r="Y1080" s="1420"/>
      <c r="AC1080" s="1391"/>
      <c r="AD1080" s="1391"/>
      <c r="AE1080" s="1391"/>
      <c r="AF1080" s="1391"/>
      <c r="AG1080" s="1391"/>
      <c r="AH1080" s="1413"/>
      <c r="AI1080" s="1400"/>
      <c r="AJ1080" s="1400"/>
      <c r="AK1080" s="1391"/>
      <c r="AL1080" s="1391"/>
      <c r="AM1080" s="1391"/>
      <c r="AN1080" s="1391"/>
      <c r="AO1080" s="1392" t="s">
        <v>2121</v>
      </c>
      <c r="AQ1080" s="1399"/>
      <c r="AR1080" s="1399"/>
      <c r="AS1080" s="1399"/>
      <c r="BN1080" s="1395"/>
      <c r="BO1080" s="1414"/>
    </row>
    <row r="1081" spans="5:67" s="1388" customFormat="1" ht="12.75" hidden="1" customHeight="1">
      <c r="E1081" s="1397">
        <v>44258</v>
      </c>
      <c r="F1081" s="1390"/>
      <c r="G1081" s="1399"/>
      <c r="H1081" s="1390"/>
      <c r="I1081" s="1391"/>
      <c r="J1081" s="1391" t="str">
        <f>CONCATENATE("(",Personalizza!C211,") ",Personalizza!D211)</f>
        <v xml:space="preserve">(72) </v>
      </c>
      <c r="K1081" s="1391"/>
      <c r="L1081" s="1391"/>
      <c r="N1081" s="1399"/>
      <c r="O1081" s="1391"/>
      <c r="P1081" s="1391"/>
      <c r="Q1081" s="1399" t="str">
        <f>CONCATENATE(Personalizza!B326," - ",Personalizza!C326,"  ",Personalizza!D326)</f>
        <v>P02 - 8  10.2.2A-Fsepon-lo-2018-42-Potenziamento della cittadinanza europea</v>
      </c>
      <c r="R1081" s="1398" t="s">
        <v>1886</v>
      </c>
      <c r="S1081" s="1400"/>
      <c r="T1081" s="1391"/>
      <c r="U1081" s="1391"/>
      <c r="V1081" s="1391"/>
      <c r="W1081" s="1419" t="s">
        <v>1173</v>
      </c>
      <c r="X1081" s="1420"/>
      <c r="Y1081" s="1420"/>
      <c r="AC1081" s="1391"/>
      <c r="AD1081" s="1391"/>
      <c r="AE1081" s="1391"/>
      <c r="AF1081" s="1391"/>
      <c r="AG1081" s="1391"/>
      <c r="AH1081" s="1413"/>
      <c r="AI1081" s="1400"/>
      <c r="AJ1081" s="1400"/>
      <c r="AK1081" s="1391"/>
      <c r="AL1081" s="1391"/>
      <c r="AM1081" s="1391"/>
      <c r="AN1081" s="1391"/>
      <c r="AO1081" s="1392" t="s">
        <v>2122</v>
      </c>
      <c r="AQ1081" s="1399"/>
      <c r="AR1081" s="1399"/>
      <c r="AS1081" s="1399"/>
      <c r="BN1081" s="1395"/>
      <c r="BO1081" s="1414"/>
    </row>
    <row r="1082" spans="5:67" s="1388" customFormat="1" ht="12.75" hidden="1" customHeight="1">
      <c r="E1082" s="1397">
        <v>44259</v>
      </c>
      <c r="F1082" s="1390"/>
      <c r="G1082" s="1399"/>
      <c r="H1082" s="1390"/>
      <c r="I1082" s="1391"/>
      <c r="J1082" s="1391" t="str">
        <f>CONCATENATE("(",Personalizza!C212,") ",Personalizza!D212)</f>
        <v xml:space="preserve">(73) </v>
      </c>
      <c r="K1082" s="1391"/>
      <c r="L1082" s="1391"/>
      <c r="N1082" s="1399"/>
      <c r="O1082" s="1391"/>
      <c r="P1082" s="1391"/>
      <c r="Q1082" s="1399" t="str">
        <f>CONCATENATE(Personalizza!B327," - ",Personalizza!C327,"  ",Personalizza!D327)</f>
        <v>P02 - 9  10.2.3B-Fsepon-lo-2018-30-Potenziamento della cittadinanza europea</v>
      </c>
      <c r="R1082" s="1398" t="s">
        <v>1887</v>
      </c>
      <c r="S1082" s="1400"/>
      <c r="T1082" s="1391"/>
      <c r="U1082" s="1391"/>
      <c r="V1082" s="1391"/>
      <c r="W1082" s="1418" t="s">
        <v>1669</v>
      </c>
      <c r="X1082" s="1420"/>
      <c r="Y1082" s="1420"/>
      <c r="AC1082" s="1391"/>
      <c r="AD1082" s="1391"/>
      <c r="AE1082" s="1391"/>
      <c r="AF1082" s="1391"/>
      <c r="AG1082" s="1391"/>
      <c r="AH1082" s="1413"/>
      <c r="AI1082" s="1400"/>
      <c r="AJ1082" s="1400"/>
      <c r="AK1082" s="1391"/>
      <c r="AL1082" s="1391"/>
      <c r="AM1082" s="1391"/>
      <c r="AN1082" s="1391"/>
      <c r="AO1082" s="1392" t="s">
        <v>2123</v>
      </c>
      <c r="AQ1082" s="1399"/>
      <c r="AR1082" s="1399"/>
      <c r="AS1082" s="1399"/>
      <c r="BN1082" s="1395"/>
      <c r="BO1082" s="1414"/>
    </row>
    <row r="1083" spans="5:67" s="1388" customFormat="1" ht="12.75" hidden="1" customHeight="1">
      <c r="E1083" s="1397">
        <v>44260</v>
      </c>
      <c r="F1083" s="1390"/>
      <c r="G1083" s="1399"/>
      <c r="H1083" s="1390"/>
      <c r="I1083" s="1391"/>
      <c r="J1083" s="1391" t="str">
        <f>CONCATENATE("(",Personalizza!C213,") ",Personalizza!D213)</f>
        <v xml:space="preserve">(74) </v>
      </c>
      <c r="K1083" s="1391"/>
      <c r="L1083" s="1391"/>
      <c r="N1083" s="1399"/>
      <c r="O1083" s="1391"/>
      <c r="P1083" s="1391"/>
      <c r="Q1083" s="1399" t="str">
        <f>CONCATENATE(Personalizza!B328," - ",Personalizza!C328,"  ",Personalizza!D328)</f>
        <v>P02 - 11  Screening DSA e progetto Teatro disabili</v>
      </c>
      <c r="R1083" s="1398" t="s">
        <v>1888</v>
      </c>
      <c r="S1083" s="1400"/>
      <c r="T1083" s="1391"/>
      <c r="U1083" s="1391"/>
      <c r="V1083" s="1391"/>
      <c r="W1083" s="1419" t="s">
        <v>28</v>
      </c>
      <c r="X1083" s="1420"/>
      <c r="Y1083" s="1420"/>
      <c r="AC1083" s="1391"/>
      <c r="AD1083" s="1391"/>
      <c r="AE1083" s="1391"/>
      <c r="AF1083" s="1391"/>
      <c r="AG1083" s="1391"/>
      <c r="AH1083" s="1413"/>
      <c r="AI1083" s="1400"/>
      <c r="AJ1083" s="1400"/>
      <c r="AK1083" s="1391"/>
      <c r="AL1083" s="1391"/>
      <c r="AM1083" s="1391"/>
      <c r="AN1083" s="1391"/>
      <c r="AO1083" s="1392" t="s">
        <v>2124</v>
      </c>
      <c r="AQ1083" s="1399"/>
      <c r="AR1083" s="1399"/>
      <c r="AS1083" s="1399"/>
      <c r="BN1083" s="1395"/>
      <c r="BO1083" s="1414"/>
    </row>
    <row r="1084" spans="5:67" s="1388" customFormat="1" ht="12.75" hidden="1" customHeight="1">
      <c r="E1084" s="1397">
        <v>44261</v>
      </c>
      <c r="F1084" s="1390"/>
      <c r="G1084" s="1399"/>
      <c r="H1084" s="1390"/>
      <c r="I1084" s="1391"/>
      <c r="J1084" s="1391" t="str">
        <f>CONCATENATE("(",Personalizza!C214,") ",Personalizza!D214)</f>
        <v xml:space="preserve">(75) </v>
      </c>
      <c r="K1084" s="1391"/>
      <c r="L1084" s="1391"/>
      <c r="N1084" s="1399"/>
      <c r="O1084" s="1391"/>
      <c r="P1084" s="1391"/>
      <c r="Q1084" s="1399" t="str">
        <f>CONCATENATE(Personalizza!B329," - ",Personalizza!C329,"  ",Personalizza!D329)</f>
        <v>P02 - 12  Progetto "L" I.C. di Esine diventa autore</v>
      </c>
      <c r="R1084" s="1398" t="s">
        <v>1889</v>
      </c>
      <c r="S1084" s="1400"/>
      <c r="T1084" s="1391"/>
      <c r="U1084" s="1391"/>
      <c r="V1084" s="1391"/>
      <c r="W1084" s="1419" t="s">
        <v>561</v>
      </c>
      <c r="X1084" s="1420"/>
      <c r="Y1084" s="1420"/>
      <c r="AC1084" s="1391"/>
      <c r="AD1084" s="1391"/>
      <c r="AE1084" s="1391"/>
      <c r="AF1084" s="1391"/>
      <c r="AG1084" s="1391"/>
      <c r="AH1084" s="1413"/>
      <c r="AI1084" s="1400"/>
      <c r="AJ1084" s="1400"/>
      <c r="AK1084" s="1391"/>
      <c r="AL1084" s="1391"/>
      <c r="AM1084" s="1391"/>
      <c r="AN1084" s="1391"/>
      <c r="AO1084" s="1392" t="s">
        <v>2125</v>
      </c>
      <c r="AQ1084" s="1399"/>
      <c r="AR1084" s="1399"/>
      <c r="AS1084" s="1399"/>
      <c r="BN1084" s="1395"/>
      <c r="BO1084" s="1414"/>
    </row>
    <row r="1085" spans="5:67" s="1388" customFormat="1" ht="12.75" hidden="1" customHeight="1">
      <c r="E1085" s="1397">
        <v>44262</v>
      </c>
      <c r="F1085" s="1390"/>
      <c r="G1085" s="1399"/>
      <c r="H1085" s="1390"/>
      <c r="I1085" s="1391"/>
      <c r="J1085" s="1391" t="str">
        <f>CONCATENATE("(",Personalizza!C215,") ",Personalizza!D215)</f>
        <v xml:space="preserve">(76) </v>
      </c>
      <c r="K1085" s="1391"/>
      <c r="L1085" s="1391"/>
      <c r="N1085" s="1399"/>
      <c r="O1085" s="1391"/>
      <c r="P1085" s="1391"/>
      <c r="Q1085" s="1399" t="str">
        <f>CONCATENATE(Personalizza!B330," - ",Personalizza!C330,"  ",Personalizza!D330)</f>
        <v>P02 - 13  10.2.1A-FDRPOC-LO-2019-5-Competenze Base2 Ediz.Sc.Infanzia</v>
      </c>
      <c r="R1085" s="1398" t="s">
        <v>1890</v>
      </c>
      <c r="S1085" s="1400"/>
      <c r="T1085" s="1391"/>
      <c r="U1085" s="1391"/>
      <c r="V1085" s="1391"/>
      <c r="W1085" s="1419" t="s">
        <v>562</v>
      </c>
      <c r="X1085" s="1420"/>
      <c r="Y1085" s="1420"/>
      <c r="AC1085" s="1391"/>
      <c r="AD1085" s="1391"/>
      <c r="AE1085" s="1391"/>
      <c r="AF1085" s="1391"/>
      <c r="AG1085" s="1391"/>
      <c r="AH1085" s="1413"/>
      <c r="AI1085" s="1400"/>
      <c r="AJ1085" s="1400"/>
      <c r="AK1085" s="1391"/>
      <c r="AL1085" s="1391"/>
      <c r="AM1085" s="1391"/>
      <c r="AN1085" s="1391"/>
      <c r="AO1085" s="1392" t="s">
        <v>2126</v>
      </c>
      <c r="AQ1085" s="1399"/>
      <c r="AR1085" s="1399"/>
      <c r="AS1085" s="1399"/>
      <c r="BN1085" s="1395"/>
      <c r="BO1085" s="1414"/>
    </row>
    <row r="1086" spans="5:67" s="1388" customFormat="1" ht="12.75" hidden="1" customHeight="1">
      <c r="E1086" s="1397">
        <v>44263</v>
      </c>
      <c r="F1086" s="1390"/>
      <c r="G1086" s="1399"/>
      <c r="H1086" s="1390"/>
      <c r="I1086" s="1391"/>
      <c r="J1086" s="1391" t="str">
        <f>CONCATENATE("(",Personalizza!C216,") ",Personalizza!D216)</f>
        <v xml:space="preserve">(77) </v>
      </c>
      <c r="K1086" s="1391"/>
      <c r="L1086" s="1391"/>
      <c r="N1086" s="1399"/>
      <c r="O1086" s="1391"/>
      <c r="P1086" s="1391"/>
      <c r="Q1086" s="1399" t="str">
        <f>CONCATENATE(Personalizza!B331," - ",Personalizza!C331,"  ",Personalizza!D331)</f>
        <v>P02 - 14  10.2.2A-FDRPOC-LO-2019-7-Competenze base 2 Ediz.Sc.Primaria</v>
      </c>
      <c r="R1086" s="1398" t="s">
        <v>1891</v>
      </c>
      <c r="S1086" s="1400"/>
      <c r="T1086" s="1391"/>
      <c r="U1086" s="1391"/>
      <c r="V1086" s="1391"/>
      <c r="W1086" s="1419" t="s">
        <v>563</v>
      </c>
      <c r="X1086" s="1420"/>
      <c r="Y1086" s="1420"/>
      <c r="AC1086" s="1391"/>
      <c r="AD1086" s="1391"/>
      <c r="AE1086" s="1391"/>
      <c r="AF1086" s="1391"/>
      <c r="AG1086" s="1391"/>
      <c r="AH1086" s="1413"/>
      <c r="AI1086" s="1400"/>
      <c r="AJ1086" s="1400"/>
      <c r="AK1086" s="1391"/>
      <c r="AL1086" s="1391"/>
      <c r="AM1086" s="1391"/>
      <c r="AN1086" s="1391"/>
      <c r="AO1086" s="1392" t="s">
        <v>2127</v>
      </c>
      <c r="AQ1086" s="1399"/>
      <c r="AR1086" s="1399"/>
      <c r="AS1086" s="1399"/>
      <c r="BN1086" s="1395"/>
      <c r="BO1086" s="1414"/>
    </row>
    <row r="1087" spans="5:67" s="1388" customFormat="1" ht="12.75" hidden="1" customHeight="1">
      <c r="E1087" s="1397">
        <v>44264</v>
      </c>
      <c r="F1087" s="1390"/>
      <c r="G1087" s="1399"/>
      <c r="H1087" s="1390"/>
      <c r="I1087" s="1391"/>
      <c r="J1087" s="1391" t="str">
        <f>CONCATENATE("(",Personalizza!C217,") ",Personalizza!D217)</f>
        <v xml:space="preserve">(78) </v>
      </c>
      <c r="K1087" s="1391"/>
      <c r="L1087" s="1391"/>
      <c r="N1087" s="1399"/>
      <c r="O1087" s="1391"/>
      <c r="P1087" s="1391"/>
      <c r="Q1087" s="1399" t="str">
        <f>CONCATENATE(Personalizza!B334," - ",Personalizza!C334,"  ",Personalizza!D334)</f>
        <v>P04 - 1  Formazione generica del personale docente-amministrativo-ausiliario</v>
      </c>
      <c r="R1087" s="1398" t="s">
        <v>147</v>
      </c>
      <c r="S1087" s="1400"/>
      <c r="T1087" s="1391"/>
      <c r="U1087" s="1391"/>
      <c r="V1087" s="1391"/>
      <c r="W1087" s="1419" t="s">
        <v>564</v>
      </c>
      <c r="X1087" s="1420"/>
      <c r="Y1087" s="1420"/>
      <c r="AC1087" s="1391"/>
      <c r="AD1087" s="1391"/>
      <c r="AE1087" s="1391"/>
      <c r="AF1087" s="1391"/>
      <c r="AG1087" s="1391"/>
      <c r="AH1087" s="1413"/>
      <c r="AI1087" s="1400"/>
      <c r="AJ1087" s="1400"/>
      <c r="AK1087" s="1391"/>
      <c r="AL1087" s="1391"/>
      <c r="AM1087" s="1391"/>
      <c r="AN1087" s="1391"/>
      <c r="AO1087" s="1392" t="s">
        <v>2128</v>
      </c>
      <c r="AQ1087" s="1399"/>
      <c r="AR1087" s="1399"/>
      <c r="AS1087" s="1399"/>
      <c r="BN1087" s="1395"/>
      <c r="BO1087" s="1414"/>
    </row>
    <row r="1088" spans="5:67" s="1388" customFormat="1" ht="12.75" hidden="1" customHeight="1">
      <c r="E1088" s="1397">
        <v>44265</v>
      </c>
      <c r="F1088" s="1390"/>
      <c r="G1088" s="1399"/>
      <c r="H1088" s="1390"/>
      <c r="I1088" s="1391"/>
      <c r="J1088" s="1391" t="str">
        <f>CONCATENATE("(",Personalizza!C218,") ",Personalizza!D218)</f>
        <v xml:space="preserve">(79) </v>
      </c>
      <c r="K1088" s="1391"/>
      <c r="L1088" s="1391"/>
      <c r="N1088" s="1399"/>
      <c r="O1088" s="1391"/>
      <c r="P1088" s="1391"/>
      <c r="Q1088" s="1399" t="str">
        <f>CONCATENATE(Personalizza!B335," - ",Personalizza!C335,"  ",Personalizza!D335)</f>
        <v>P04 - 2  Formazione del personale docente - Aree a rischio</v>
      </c>
      <c r="R1088" s="1398" t="s">
        <v>293</v>
      </c>
      <c r="S1088" s="1400"/>
      <c r="T1088" s="1391"/>
      <c r="U1088" s="1391"/>
      <c r="V1088" s="1391"/>
      <c r="W1088" s="1419" t="s">
        <v>565</v>
      </c>
      <c r="X1088" s="1420"/>
      <c r="Y1088" s="1420"/>
      <c r="AC1088" s="1391"/>
      <c r="AD1088" s="1391"/>
      <c r="AE1088" s="1391"/>
      <c r="AF1088" s="1391"/>
      <c r="AG1088" s="1391"/>
      <c r="AH1088" s="1413"/>
      <c r="AI1088" s="1400"/>
      <c r="AJ1088" s="1400"/>
      <c r="AK1088" s="1391"/>
      <c r="AL1088" s="1391"/>
      <c r="AM1088" s="1391"/>
      <c r="AN1088" s="1391"/>
      <c r="AO1088" s="1392" t="s">
        <v>2129</v>
      </c>
      <c r="AQ1088" s="1399"/>
      <c r="AR1088" s="1399"/>
      <c r="AS1088" s="1399"/>
      <c r="BN1088" s="1395"/>
      <c r="BO1088" s="1414"/>
    </row>
    <row r="1089" spans="5:67" s="1388" customFormat="1" ht="12.75" hidden="1" customHeight="1">
      <c r="E1089" s="1397">
        <v>44266</v>
      </c>
      <c r="F1089" s="1390"/>
      <c r="G1089" s="1399"/>
      <c r="H1089" s="1390"/>
      <c r="I1089" s="1391"/>
      <c r="J1089" s="1391" t="str">
        <f>CONCATENATE("(",Personalizza!C219,") ",Personalizza!D219)</f>
        <v xml:space="preserve">(80) </v>
      </c>
      <c r="K1089" s="1391"/>
      <c r="L1089" s="1391"/>
      <c r="N1089" s="1399"/>
      <c r="O1089" s="1391"/>
      <c r="P1089" s="1391"/>
      <c r="Q1089" s="1399" t="str">
        <f>CONCATENATE(Personalizza!B336," - ",Personalizza!C336,"  ",Personalizza!D336)</f>
        <v>P05 - 1  Progetti per "Gare e Concorsi"</v>
      </c>
      <c r="R1089" s="1398" t="s">
        <v>1932</v>
      </c>
      <c r="S1089" s="1400"/>
      <c r="T1089" s="1391"/>
      <c r="U1089" s="1391"/>
      <c r="V1089" s="1391"/>
      <c r="W1089" s="1419" t="s">
        <v>1486</v>
      </c>
      <c r="X1089" s="1420"/>
      <c r="Y1089" s="1420"/>
      <c r="AC1089" s="1391"/>
      <c r="AD1089" s="1391"/>
      <c r="AE1089" s="1391"/>
      <c r="AF1089" s="1391"/>
      <c r="AG1089" s="1391"/>
      <c r="AH1089" s="1413"/>
      <c r="AI1089" s="1400"/>
      <c r="AJ1089" s="1400"/>
      <c r="AK1089" s="1391"/>
      <c r="AL1089" s="1391"/>
      <c r="AM1089" s="1391"/>
      <c r="AN1089" s="1391"/>
      <c r="AO1089" s="1392" t="s">
        <v>2130</v>
      </c>
      <c r="AQ1089" s="1399"/>
      <c r="AR1089" s="1399"/>
      <c r="AS1089" s="1399"/>
      <c r="BN1089" s="1395"/>
      <c r="BO1089" s="1414"/>
    </row>
    <row r="1090" spans="5:67" s="1388" customFormat="1" ht="12.75" hidden="1" customHeight="1">
      <c r="E1090" s="1397">
        <v>44267</v>
      </c>
      <c r="F1090" s="1390"/>
      <c r="G1090" s="1399"/>
      <c r="H1090" s="1390"/>
      <c r="I1090" s="1391"/>
      <c r="J1090" s="1391" t="str">
        <f>CONCATENATE("(",Personalizza!C220,") ",Personalizza!D220)</f>
        <v xml:space="preserve">(81) </v>
      </c>
      <c r="K1090" s="1391"/>
      <c r="L1090" s="1391"/>
      <c r="N1090" s="1399"/>
      <c r="O1090" s="1391"/>
      <c r="P1090" s="1391"/>
      <c r="Q1090" s="1399" t="str">
        <f>CONCATENATE(Personalizza!B337," - ",Personalizza!C337,"  ",Personalizza!D337)</f>
        <v>P05 - 1  Giochi Matematici</v>
      </c>
      <c r="R1090" s="1398" t="s">
        <v>1179</v>
      </c>
      <c r="S1090" s="1400"/>
      <c r="T1090" s="1391"/>
      <c r="U1090" s="1391"/>
      <c r="V1090" s="1391"/>
      <c r="W1090" s="1419" t="s">
        <v>1487</v>
      </c>
      <c r="X1090" s="1420"/>
      <c r="Y1090" s="1420"/>
      <c r="AC1090" s="1391"/>
      <c r="AD1090" s="1391"/>
      <c r="AE1090" s="1391"/>
      <c r="AF1090" s="1391"/>
      <c r="AG1090" s="1391"/>
      <c r="AH1090" s="1413"/>
      <c r="AI1090" s="1400"/>
      <c r="AJ1090" s="1400"/>
      <c r="AK1090" s="1391"/>
      <c r="AL1090" s="1391"/>
      <c r="AM1090" s="1391"/>
      <c r="AN1090" s="1391"/>
      <c r="AO1090" s="1392" t="s">
        <v>2131</v>
      </c>
      <c r="AQ1090" s="1399"/>
      <c r="AR1090" s="1399"/>
      <c r="AS1090" s="1399"/>
      <c r="BN1090" s="1395"/>
      <c r="BO1090" s="1414"/>
    </row>
    <row r="1091" spans="5:67" s="1388" customFormat="1" ht="12.75" hidden="1" customHeight="1">
      <c r="E1091" s="1397">
        <v>44268</v>
      </c>
      <c r="F1091" s="1390"/>
      <c r="G1091" s="1399"/>
      <c r="H1091" s="1390"/>
      <c r="I1091" s="1391"/>
      <c r="J1091" s="1391"/>
      <c r="K1091" s="1391"/>
      <c r="L1091" s="1391"/>
      <c r="N1091" s="1399"/>
      <c r="O1091" s="1391"/>
      <c r="P1091" s="1391"/>
      <c r="Q1091" s="1399" t="str">
        <f>CONCATENATE(Personalizza!B338," - ",Personalizza!C338,"  ",Personalizza!D338)</f>
        <v xml:space="preserve"> -   </v>
      </c>
      <c r="R1091" s="1398" t="s">
        <v>294</v>
      </c>
      <c r="S1091" s="1400"/>
      <c r="T1091" s="1391"/>
      <c r="U1091" s="1391"/>
      <c r="V1091" s="1391"/>
      <c r="W1091" s="1419" t="s">
        <v>1488</v>
      </c>
      <c r="X1091" s="1420"/>
      <c r="Y1091" s="1420"/>
      <c r="AC1091" s="1391"/>
      <c r="AD1091" s="1391"/>
      <c r="AE1091" s="1391"/>
      <c r="AF1091" s="1391"/>
      <c r="AG1091" s="1391"/>
      <c r="AH1091" s="1413"/>
      <c r="AI1091" s="1400"/>
      <c r="AJ1091" s="1400"/>
      <c r="AK1091" s="1391"/>
      <c r="AL1091" s="1391"/>
      <c r="AM1091" s="1391"/>
      <c r="AN1091" s="1391"/>
      <c r="AO1091" s="1392" t="s">
        <v>2132</v>
      </c>
      <c r="AQ1091" s="1399"/>
      <c r="AR1091" s="1399"/>
      <c r="AS1091" s="1399"/>
      <c r="BN1091" s="1395"/>
      <c r="BO1091" s="1414"/>
    </row>
    <row r="1092" spans="5:67" s="1388" customFormat="1" ht="12.75" hidden="1" customHeight="1">
      <c r="E1092" s="1397">
        <v>44269</v>
      </c>
      <c r="F1092" s="1390"/>
      <c r="G1092" s="1399"/>
      <c r="H1092" s="1390"/>
      <c r="I1092" s="1391"/>
      <c r="J1092" s="1391"/>
      <c r="K1092" s="1391"/>
      <c r="L1092" s="1391"/>
      <c r="N1092" s="1399"/>
      <c r="O1092" s="1391"/>
      <c r="P1092" s="1391"/>
      <c r="Q1092" s="1399" t="str">
        <f>CONCATENATE(Personalizza!B339," - ",Personalizza!C339,"  ",Personalizza!D339)</f>
        <v xml:space="preserve"> -   </v>
      </c>
      <c r="R1092" s="1398" t="s">
        <v>295</v>
      </c>
      <c r="S1092" s="1400"/>
      <c r="T1092" s="1391"/>
      <c r="U1092" s="1391"/>
      <c r="V1092" s="1391"/>
      <c r="W1092" s="1419" t="s">
        <v>1489</v>
      </c>
      <c r="X1092" s="1420"/>
      <c r="Y1092" s="1420"/>
      <c r="AC1092" s="1391"/>
      <c r="AD1092" s="1391"/>
      <c r="AE1092" s="1391"/>
      <c r="AF1092" s="1391"/>
      <c r="AG1092" s="1391"/>
      <c r="AH1092" s="1413"/>
      <c r="AI1092" s="1400"/>
      <c r="AJ1092" s="1400"/>
      <c r="AK1092" s="1391"/>
      <c r="AL1092" s="1391"/>
      <c r="AM1092" s="1391"/>
      <c r="AN1092" s="1391"/>
      <c r="AO1092" s="1392" t="s">
        <v>2133</v>
      </c>
      <c r="AQ1092" s="1399"/>
      <c r="AR1092" s="1399"/>
      <c r="AS1092" s="1399"/>
      <c r="BN1092" s="1395"/>
      <c r="BO1092" s="1414"/>
    </row>
    <row r="1093" spans="5:67" s="1388" customFormat="1" ht="12.75" hidden="1" customHeight="1">
      <c r="E1093" s="1397">
        <v>44270</v>
      </c>
      <c r="F1093" s="1390"/>
      <c r="G1093" s="1399"/>
      <c r="H1093" s="1390"/>
      <c r="I1093" s="1391"/>
      <c r="J1093" s="1391"/>
      <c r="K1093" s="1391"/>
      <c r="L1093" s="1391"/>
      <c r="N1093" s="1399"/>
      <c r="O1093" s="1391"/>
      <c r="P1093" s="1391"/>
      <c r="Q1093" s="1399" t="str">
        <f>CONCATENATE(Personalizza!B340," - ",Personalizza!C340,"  ",Personalizza!D340)</f>
        <v xml:space="preserve"> -   </v>
      </c>
      <c r="R1093" s="1398" t="s">
        <v>296</v>
      </c>
      <c r="S1093" s="1400"/>
      <c r="T1093" s="1391"/>
      <c r="U1093" s="1391"/>
      <c r="V1093" s="1391"/>
      <c r="W1093" s="1419" t="s">
        <v>1490</v>
      </c>
      <c r="X1093" s="1420"/>
      <c r="Y1093" s="1420"/>
      <c r="AC1093" s="1391"/>
      <c r="AD1093" s="1391"/>
      <c r="AE1093" s="1391"/>
      <c r="AF1093" s="1391"/>
      <c r="AG1093" s="1391"/>
      <c r="AH1093" s="1413"/>
      <c r="AI1093" s="1400"/>
      <c r="AJ1093" s="1400"/>
      <c r="AK1093" s="1391"/>
      <c r="AL1093" s="1391"/>
      <c r="AM1093" s="1391"/>
      <c r="AN1093" s="1391"/>
      <c r="AO1093" s="1392" t="s">
        <v>2134</v>
      </c>
      <c r="AQ1093" s="1399"/>
      <c r="AR1093" s="1399"/>
      <c r="AS1093" s="1399"/>
      <c r="BN1093" s="1395"/>
      <c r="BO1093" s="1414"/>
    </row>
    <row r="1094" spans="5:67" s="1388" customFormat="1" ht="12.75" hidden="1" customHeight="1">
      <c r="E1094" s="1397">
        <v>44271</v>
      </c>
      <c r="F1094" s="1390"/>
      <c r="G1094" s="1399"/>
      <c r="H1094" s="1390"/>
      <c r="I1094" s="1391"/>
      <c r="J1094" s="1391"/>
      <c r="K1094" s="1391"/>
      <c r="L1094" s="1391"/>
      <c r="N1094" s="1399"/>
      <c r="O1094" s="1391"/>
      <c r="P1094" s="1391"/>
      <c r="Q1094" s="1399" t="e">
        <f>CONCATENATE(Personalizza!#REF!," - ",Personalizza!#REF!,"  ",Personalizza!#REF!)</f>
        <v>#REF!</v>
      </c>
      <c r="R1094" s="1398" t="s">
        <v>297</v>
      </c>
      <c r="S1094" s="1400"/>
      <c r="T1094" s="1391"/>
      <c r="U1094" s="1391"/>
      <c r="V1094" s="1391"/>
      <c r="W1094" s="1419" t="s">
        <v>1491</v>
      </c>
      <c r="X1094" s="1420"/>
      <c r="Y1094" s="1420"/>
      <c r="AC1094" s="1391"/>
      <c r="AD1094" s="1391"/>
      <c r="AE1094" s="1391"/>
      <c r="AF1094" s="1391"/>
      <c r="AG1094" s="1391"/>
      <c r="AH1094" s="1413"/>
      <c r="AI1094" s="1400"/>
      <c r="AJ1094" s="1400"/>
      <c r="AK1094" s="1391"/>
      <c r="AL1094" s="1391"/>
      <c r="AM1094" s="1391"/>
      <c r="AN1094" s="1391"/>
      <c r="AO1094" s="1392" t="s">
        <v>2135</v>
      </c>
      <c r="AQ1094" s="1399"/>
      <c r="AR1094" s="1399"/>
      <c r="AS1094" s="1399"/>
      <c r="BN1094" s="1395"/>
      <c r="BO1094" s="1414"/>
    </row>
    <row r="1095" spans="5:67" s="1388" customFormat="1" ht="12.75" hidden="1" customHeight="1">
      <c r="E1095" s="1397">
        <v>44272</v>
      </c>
      <c r="F1095" s="1390"/>
      <c r="G1095" s="1399"/>
      <c r="H1095" s="1390"/>
      <c r="I1095" s="1391"/>
      <c r="J1095" s="1391"/>
      <c r="K1095" s="1391"/>
      <c r="L1095" s="1391"/>
      <c r="N1095" s="1399"/>
      <c r="O1095" s="1391"/>
      <c r="P1095" s="1391"/>
      <c r="Q1095" s="1399" t="e">
        <f>CONCATENATE(Personalizza!#REF!," - ",Personalizza!#REF!,"  ",Personalizza!#REF!)</f>
        <v>#REF!</v>
      </c>
      <c r="R1095" s="1398" t="s">
        <v>1933</v>
      </c>
      <c r="S1095" s="1400"/>
      <c r="T1095" s="1391"/>
      <c r="U1095" s="1391"/>
      <c r="V1095" s="1391"/>
      <c r="W1095" s="1419" t="s">
        <v>1492</v>
      </c>
      <c r="X1095" s="1420"/>
      <c r="Y1095" s="1420"/>
      <c r="AC1095" s="1391"/>
      <c r="AD1095" s="1391"/>
      <c r="AE1095" s="1391"/>
      <c r="AF1095" s="1391"/>
      <c r="AG1095" s="1391"/>
      <c r="AH1095" s="1413"/>
      <c r="AI1095" s="1400"/>
      <c r="AJ1095" s="1400"/>
      <c r="AK1095" s="1391"/>
      <c r="AL1095" s="1391"/>
      <c r="AM1095" s="1391"/>
      <c r="AN1095" s="1391"/>
      <c r="AO1095" s="1392" t="s">
        <v>2136</v>
      </c>
      <c r="AQ1095" s="1399"/>
      <c r="AR1095" s="1399"/>
      <c r="AS1095" s="1399"/>
      <c r="BN1095" s="1395"/>
      <c r="BO1095" s="1414"/>
    </row>
    <row r="1096" spans="5:67" s="1388" customFormat="1" ht="12.75" hidden="1" customHeight="1">
      <c r="E1096" s="1397">
        <v>44273</v>
      </c>
      <c r="F1096" s="1390"/>
      <c r="G1096" s="1399"/>
      <c r="H1096" s="1390"/>
      <c r="I1096" s="1391"/>
      <c r="J1096" s="1391"/>
      <c r="K1096" s="1391"/>
      <c r="L1096" s="1391"/>
      <c r="N1096" s="1399"/>
      <c r="O1096" s="1391"/>
      <c r="P1096" s="1391"/>
      <c r="Q1096" s="1399" t="str">
        <f>CONCATENATE(Personalizza!B341," - ",Personalizza!C341,"  ",Personalizza!D341)</f>
        <v xml:space="preserve"> -   </v>
      </c>
      <c r="R1096" s="1398" t="s">
        <v>298</v>
      </c>
      <c r="S1096" s="1400"/>
      <c r="T1096" s="1391"/>
      <c r="U1096" s="1391"/>
      <c r="V1096" s="1391"/>
      <c r="W1096" s="1419" t="s">
        <v>1704</v>
      </c>
      <c r="X1096" s="1420"/>
      <c r="Y1096" s="1420"/>
      <c r="AC1096" s="1391"/>
      <c r="AD1096" s="1391"/>
      <c r="AE1096" s="1391"/>
      <c r="AF1096" s="1391"/>
      <c r="AG1096" s="1391"/>
      <c r="AH1096" s="1413"/>
      <c r="AI1096" s="1400"/>
      <c r="AJ1096" s="1400"/>
      <c r="AK1096" s="1391"/>
      <c r="AL1096" s="1391"/>
      <c r="AM1096" s="1391"/>
      <c r="AN1096" s="1391"/>
      <c r="AO1096" s="1392" t="s">
        <v>2137</v>
      </c>
      <c r="AQ1096" s="1399"/>
      <c r="AR1096" s="1399"/>
      <c r="AS1096" s="1399"/>
      <c r="BN1096" s="1395"/>
      <c r="BO1096" s="1414"/>
    </row>
    <row r="1097" spans="5:67" s="1388" customFormat="1" ht="12.75" hidden="1" customHeight="1">
      <c r="E1097" s="1397">
        <v>44274</v>
      </c>
      <c r="F1097" s="1390"/>
      <c r="G1097" s="1399"/>
      <c r="H1097" s="1390"/>
      <c r="I1097" s="1391"/>
      <c r="J1097" s="1391"/>
      <c r="K1097" s="1391"/>
      <c r="L1097" s="1391"/>
      <c r="N1097" s="1399"/>
      <c r="O1097" s="1391"/>
      <c r="P1097" s="1391"/>
      <c r="Q1097" s="1399" t="str">
        <f>CONCATENATE(Personalizza!B342," - ",Personalizza!C342,"  ",Personalizza!D342)</f>
        <v xml:space="preserve"> -   </v>
      </c>
      <c r="R1097" s="1398" t="s">
        <v>299</v>
      </c>
      <c r="S1097" s="1400"/>
      <c r="T1097" s="1391"/>
      <c r="U1097" s="1391"/>
      <c r="V1097" s="1391"/>
      <c r="W1097" s="1419" t="s">
        <v>1705</v>
      </c>
      <c r="X1097" s="1420"/>
      <c r="Y1097" s="1420"/>
      <c r="AC1097" s="1391"/>
      <c r="AD1097" s="1391"/>
      <c r="AE1097" s="1391"/>
      <c r="AF1097" s="1391"/>
      <c r="AG1097" s="1391"/>
      <c r="AH1097" s="1413"/>
      <c r="AI1097" s="1400"/>
      <c r="AJ1097" s="1400"/>
      <c r="AK1097" s="1391"/>
      <c r="AL1097" s="1391"/>
      <c r="AM1097" s="1391"/>
      <c r="AN1097" s="1391"/>
      <c r="AO1097" s="1392" t="s">
        <v>2138</v>
      </c>
      <c r="AQ1097" s="1399"/>
      <c r="AR1097" s="1399"/>
      <c r="AS1097" s="1399"/>
      <c r="BN1097" s="1395"/>
      <c r="BO1097" s="1414"/>
    </row>
    <row r="1098" spans="5:67" s="1388" customFormat="1" ht="12.75" hidden="1" customHeight="1">
      <c r="E1098" s="1397">
        <v>44275</v>
      </c>
      <c r="F1098" s="1390"/>
      <c r="G1098" s="1399"/>
      <c r="H1098" s="1390"/>
      <c r="I1098" s="1391"/>
      <c r="J1098" s="1391"/>
      <c r="K1098" s="1391"/>
      <c r="L1098" s="1391"/>
      <c r="N1098" s="1399"/>
      <c r="O1098" s="1391"/>
      <c r="P1098" s="1391"/>
      <c r="Q1098" s="1399" t="str">
        <f>CONCATENATE(Personalizza!B343," - ",Personalizza!C343,"  ",Personalizza!D343)</f>
        <v xml:space="preserve"> -   </v>
      </c>
      <c r="R1098" s="1398" t="s">
        <v>300</v>
      </c>
      <c r="S1098" s="1400"/>
      <c r="T1098" s="1391"/>
      <c r="U1098" s="1391"/>
      <c r="V1098" s="1391"/>
      <c r="W1098" s="1419" t="s">
        <v>1706</v>
      </c>
      <c r="X1098" s="1420"/>
      <c r="Y1098" s="1420"/>
      <c r="AC1098" s="1391"/>
      <c r="AD1098" s="1391"/>
      <c r="AE1098" s="1391"/>
      <c r="AF1098" s="1391"/>
      <c r="AG1098" s="1391"/>
      <c r="AH1098" s="1413"/>
      <c r="AI1098" s="1400"/>
      <c r="AJ1098" s="1400"/>
      <c r="AK1098" s="1391"/>
      <c r="AL1098" s="1391"/>
      <c r="AM1098" s="1391"/>
      <c r="AN1098" s="1391"/>
      <c r="AO1098" s="1392" t="s">
        <v>2139</v>
      </c>
      <c r="AQ1098" s="1399"/>
      <c r="AR1098" s="1399"/>
      <c r="AS1098" s="1399"/>
      <c r="BN1098" s="1395"/>
      <c r="BO1098" s="1414"/>
    </row>
    <row r="1099" spans="5:67" s="1388" customFormat="1" ht="12.75" hidden="1" customHeight="1">
      <c r="E1099" s="1397">
        <v>44276</v>
      </c>
      <c r="F1099" s="1390"/>
      <c r="G1099" s="1399"/>
      <c r="H1099" s="1390"/>
      <c r="I1099" s="1391"/>
      <c r="J1099" s="1391"/>
      <c r="K1099" s="1391"/>
      <c r="L1099" s="1391"/>
      <c r="N1099" s="1399"/>
      <c r="O1099" s="1391"/>
      <c r="P1099" s="1391"/>
      <c r="Q1099" s="1399" t="str">
        <f>CONCATENATE(Personalizza!B344," - ",Personalizza!C344,"  ",Personalizza!D344)</f>
        <v xml:space="preserve"> -   </v>
      </c>
      <c r="R1099" s="1398" t="s">
        <v>1933</v>
      </c>
      <c r="S1099" s="1400"/>
      <c r="T1099" s="1391"/>
      <c r="U1099" s="1391"/>
      <c r="V1099" s="1391"/>
      <c r="W1099" s="1419" t="s">
        <v>1707</v>
      </c>
      <c r="X1099" s="1420"/>
      <c r="Y1099" s="1420"/>
      <c r="AC1099" s="1391"/>
      <c r="AD1099" s="1391"/>
      <c r="AE1099" s="1391"/>
      <c r="AF1099" s="1391"/>
      <c r="AG1099" s="1391"/>
      <c r="AH1099" s="1413"/>
      <c r="AI1099" s="1400"/>
      <c r="AJ1099" s="1400"/>
      <c r="AK1099" s="1391"/>
      <c r="AL1099" s="1391"/>
      <c r="AM1099" s="1391"/>
      <c r="AN1099" s="1391"/>
      <c r="AO1099" s="1392" t="s">
        <v>2140</v>
      </c>
      <c r="AQ1099" s="1399"/>
      <c r="AR1099" s="1399"/>
      <c r="AS1099" s="1399"/>
      <c r="BN1099" s="1395"/>
      <c r="BO1099" s="1414"/>
    </row>
    <row r="1100" spans="5:67" s="1388" customFormat="1" ht="12.75" hidden="1" customHeight="1">
      <c r="E1100" s="1397">
        <v>44277</v>
      </c>
      <c r="F1100" s="1390"/>
      <c r="G1100" s="1399"/>
      <c r="H1100" s="1390"/>
      <c r="I1100" s="1391"/>
      <c r="J1100" s="1391"/>
      <c r="K1100" s="1391"/>
      <c r="L1100" s="1391"/>
      <c r="N1100" s="1399"/>
      <c r="O1100" s="1391"/>
      <c r="P1100" s="1391"/>
      <c r="Q1100" s="1399" t="str">
        <f>CONCATENATE(Personalizza!B345," - ",Personalizza!C345,"  ",Personalizza!D345)</f>
        <v xml:space="preserve"> -   </v>
      </c>
      <c r="R1100" s="1398" t="s">
        <v>301</v>
      </c>
      <c r="S1100" s="1400"/>
      <c r="T1100" s="1391"/>
      <c r="U1100" s="1391"/>
      <c r="V1100" s="1391"/>
      <c r="W1100" s="1419" t="s">
        <v>1708</v>
      </c>
      <c r="X1100" s="1420"/>
      <c r="Y1100" s="1420"/>
      <c r="AC1100" s="1391"/>
      <c r="AD1100" s="1391"/>
      <c r="AE1100" s="1391"/>
      <c r="AF1100" s="1391"/>
      <c r="AG1100" s="1391"/>
      <c r="AH1100" s="1413"/>
      <c r="AI1100" s="1400"/>
      <c r="AJ1100" s="1400"/>
      <c r="AK1100" s="1391"/>
      <c r="AL1100" s="1391"/>
      <c r="AM1100" s="1391"/>
      <c r="AN1100" s="1391"/>
      <c r="AO1100" s="1392" t="s">
        <v>2141</v>
      </c>
      <c r="AQ1100" s="1399"/>
      <c r="AR1100" s="1399"/>
      <c r="AS1100" s="1399"/>
      <c r="BN1100" s="1395"/>
      <c r="BO1100" s="1414"/>
    </row>
    <row r="1101" spans="5:67" s="1388" customFormat="1" ht="12.75" hidden="1" customHeight="1">
      <c r="E1101" s="1397">
        <v>44278</v>
      </c>
      <c r="F1101" s="1390"/>
      <c r="G1101" s="1399"/>
      <c r="H1101" s="1390"/>
      <c r="I1101" s="1391"/>
      <c r="J1101" s="1391"/>
      <c r="K1101" s="1391"/>
      <c r="L1101" s="1391"/>
      <c r="N1101" s="1399"/>
      <c r="O1101" s="1391"/>
      <c r="P1101" s="1391"/>
      <c r="Q1101" s="1399" t="str">
        <f>CONCATENATE(Personalizza!B346," - ",Personalizza!C346,"  ",Personalizza!D346)</f>
        <v xml:space="preserve"> -   </v>
      </c>
      <c r="R1101" s="1398" t="s">
        <v>302</v>
      </c>
      <c r="S1101" s="1400"/>
      <c r="T1101" s="1391"/>
      <c r="U1101" s="1391"/>
      <c r="V1101" s="1391"/>
      <c r="W1101" s="1419" t="s">
        <v>1709</v>
      </c>
      <c r="X1101" s="1420"/>
      <c r="Y1101" s="1421"/>
      <c r="AC1101" s="1391"/>
      <c r="AD1101" s="1391"/>
      <c r="AE1101" s="1391"/>
      <c r="AF1101" s="1391"/>
      <c r="AG1101" s="1391"/>
      <c r="AH1101" s="1413"/>
      <c r="AI1101" s="1400"/>
      <c r="AJ1101" s="1400"/>
      <c r="AK1101" s="1391"/>
      <c r="AL1101" s="1391"/>
      <c r="AM1101" s="1391"/>
      <c r="AN1101" s="1391"/>
      <c r="AO1101" s="1392" t="s">
        <v>2142</v>
      </c>
      <c r="AQ1101" s="1399"/>
      <c r="AR1101" s="1399"/>
      <c r="AS1101" s="1399"/>
      <c r="BN1101" s="1395"/>
      <c r="BO1101" s="1414"/>
    </row>
    <row r="1102" spans="5:67" s="1388" customFormat="1" ht="12.75" hidden="1" customHeight="1">
      <c r="E1102" s="1397">
        <v>44279</v>
      </c>
      <c r="F1102" s="1390"/>
      <c r="G1102" s="1399"/>
      <c r="H1102" s="1390"/>
      <c r="I1102" s="1391"/>
      <c r="J1102" s="1391"/>
      <c r="K1102" s="1391"/>
      <c r="L1102" s="1391"/>
      <c r="N1102" s="1399"/>
      <c r="O1102" s="1391"/>
      <c r="P1102" s="1391"/>
      <c r="Q1102" s="1399" t="str">
        <f>CONCATENATE(Personalizza!B347," - ",Personalizza!C347,"  ",Personalizza!D347)</f>
        <v xml:space="preserve"> -   </v>
      </c>
      <c r="R1102" s="1398" t="s">
        <v>303</v>
      </c>
      <c r="S1102" s="1400"/>
      <c r="T1102" s="1391"/>
      <c r="U1102" s="1391"/>
      <c r="V1102" s="1391"/>
      <c r="W1102" s="1419" t="s">
        <v>1710</v>
      </c>
      <c r="X1102" s="1421"/>
      <c r="Y1102" s="1420"/>
      <c r="AC1102" s="1391"/>
      <c r="AD1102" s="1391"/>
      <c r="AE1102" s="1391"/>
      <c r="AF1102" s="1391"/>
      <c r="AG1102" s="1391"/>
      <c r="AH1102" s="1413"/>
      <c r="AI1102" s="1400"/>
      <c r="AJ1102" s="1400"/>
      <c r="AK1102" s="1391"/>
      <c r="AL1102" s="1391"/>
      <c r="AM1102" s="1391"/>
      <c r="AN1102" s="1391"/>
      <c r="AO1102" s="1392" t="s">
        <v>2143</v>
      </c>
      <c r="AQ1102" s="1399"/>
      <c r="AR1102" s="1399"/>
      <c r="AS1102" s="1399"/>
      <c r="BN1102" s="1395"/>
      <c r="BO1102" s="1414"/>
    </row>
    <row r="1103" spans="5:67" s="1388" customFormat="1" ht="12.75" hidden="1" customHeight="1">
      <c r="E1103" s="1397">
        <v>44280</v>
      </c>
      <c r="F1103" s="1390"/>
      <c r="G1103" s="1399"/>
      <c r="H1103" s="1390"/>
      <c r="I1103" s="1391"/>
      <c r="J1103" s="1391"/>
      <c r="K1103" s="1391"/>
      <c r="L1103" s="1391"/>
      <c r="N1103" s="1399"/>
      <c r="O1103" s="1391"/>
      <c r="P1103" s="1391"/>
      <c r="Q1103" s="1399" t="str">
        <f>CONCATENATE(Personalizza!B348," - ",Personalizza!C348,"  ",Personalizza!D348)</f>
        <v xml:space="preserve"> -   </v>
      </c>
      <c r="R1103" s="1398" t="s">
        <v>304</v>
      </c>
      <c r="S1103" s="1400"/>
      <c r="T1103" s="1391"/>
      <c r="U1103" s="1391"/>
      <c r="V1103" s="1391"/>
      <c r="W1103" s="1419" t="s">
        <v>1234</v>
      </c>
      <c r="X1103" s="1420"/>
      <c r="Y1103" s="1420"/>
      <c r="AC1103" s="1391"/>
      <c r="AD1103" s="1391"/>
      <c r="AE1103" s="1391"/>
      <c r="AF1103" s="1391"/>
      <c r="AG1103" s="1391"/>
      <c r="AH1103" s="1413"/>
      <c r="AI1103" s="1400"/>
      <c r="AJ1103" s="1400"/>
      <c r="AK1103" s="1391"/>
      <c r="AL1103" s="1391"/>
      <c r="AM1103" s="1391"/>
      <c r="AN1103" s="1391"/>
      <c r="AO1103" s="1392" t="s">
        <v>2144</v>
      </c>
      <c r="AQ1103" s="1399"/>
      <c r="AR1103" s="1399"/>
      <c r="AS1103" s="1399"/>
      <c r="BN1103" s="1395"/>
      <c r="BO1103" s="1414"/>
    </row>
    <row r="1104" spans="5:67" s="1388" customFormat="1" ht="12.75" hidden="1" customHeight="1">
      <c r="E1104" s="1397">
        <v>44281</v>
      </c>
      <c r="F1104" s="1390"/>
      <c r="G1104" s="1399"/>
      <c r="H1104" s="1390"/>
      <c r="I1104" s="1391"/>
      <c r="J1104" s="1391"/>
      <c r="K1104" s="1391"/>
      <c r="L1104" s="1391"/>
      <c r="N1104" s="1399"/>
      <c r="O1104" s="1391"/>
      <c r="P1104" s="1391"/>
      <c r="Q1104" s="1399" t="str">
        <f>CONCATENATE(Personalizza!B349," - ",Personalizza!C349,"  ",Personalizza!D349)</f>
        <v xml:space="preserve"> -   </v>
      </c>
      <c r="R1104" s="1398" t="s">
        <v>1892</v>
      </c>
      <c r="S1104" s="1400"/>
      <c r="T1104" s="1391"/>
      <c r="U1104" s="1391"/>
      <c r="V1104" s="1391"/>
      <c r="W1104" s="1419" t="s">
        <v>1168</v>
      </c>
      <c r="X1104" s="1420"/>
      <c r="Y1104" s="1420"/>
      <c r="AC1104" s="1391"/>
      <c r="AD1104" s="1391"/>
      <c r="AE1104" s="1391"/>
      <c r="AF1104" s="1391"/>
      <c r="AG1104" s="1391"/>
      <c r="AH1104" s="1413"/>
      <c r="AI1104" s="1400"/>
      <c r="AJ1104" s="1400"/>
      <c r="AK1104" s="1391"/>
      <c r="AL1104" s="1391"/>
      <c r="AM1104" s="1391"/>
      <c r="AN1104" s="1391"/>
      <c r="AO1104" s="1392" t="s">
        <v>2145</v>
      </c>
      <c r="AQ1104" s="1399"/>
      <c r="AR1104" s="1399"/>
      <c r="AS1104" s="1399"/>
      <c r="BN1104" s="1395"/>
      <c r="BO1104" s="1414"/>
    </row>
    <row r="1105" spans="5:67" s="1388" customFormat="1" ht="12.75" hidden="1" customHeight="1">
      <c r="E1105" s="1397">
        <v>44282</v>
      </c>
      <c r="F1105" s="1390"/>
      <c r="G1105" s="1399"/>
      <c r="H1105" s="1390"/>
      <c r="I1105" s="1391"/>
      <c r="J1105" s="1391"/>
      <c r="K1105" s="1391"/>
      <c r="L1105" s="1391"/>
      <c r="N1105" s="1399"/>
      <c r="O1105" s="1391"/>
      <c r="P1105" s="1391"/>
      <c r="Q1105" s="1399" t="str">
        <f>CONCATENATE(Personalizza!B350," - ",Personalizza!C350,"  ",Personalizza!D350)</f>
        <v xml:space="preserve"> -   </v>
      </c>
      <c r="R1105" s="1398" t="s">
        <v>1893</v>
      </c>
      <c r="S1105" s="1400"/>
      <c r="T1105" s="1391"/>
      <c r="U1105" s="1391"/>
      <c r="V1105" s="1391"/>
      <c r="W1105" s="1419" t="s">
        <v>1222</v>
      </c>
      <c r="X1105" s="1420"/>
      <c r="Y1105" s="1420"/>
      <c r="AC1105" s="1391"/>
      <c r="AD1105" s="1391"/>
      <c r="AE1105" s="1391"/>
      <c r="AF1105" s="1391"/>
      <c r="AG1105" s="1391"/>
      <c r="AH1105" s="1413"/>
      <c r="AI1105" s="1400"/>
      <c r="AJ1105" s="1400"/>
      <c r="AK1105" s="1391"/>
      <c r="AL1105" s="1391"/>
      <c r="AM1105" s="1391"/>
      <c r="AN1105" s="1391"/>
      <c r="AO1105" s="1392" t="s">
        <v>2146</v>
      </c>
      <c r="AQ1105" s="1399"/>
      <c r="AR1105" s="1399"/>
      <c r="AS1105" s="1399"/>
      <c r="BN1105" s="1395"/>
      <c r="BO1105" s="1414"/>
    </row>
    <row r="1106" spans="5:67" s="1388" customFormat="1" ht="12.75" hidden="1" customHeight="1">
      <c r="E1106" s="1397">
        <v>44283</v>
      </c>
      <c r="F1106" s="1390"/>
      <c r="G1106" s="1399"/>
      <c r="H1106" s="1390"/>
      <c r="I1106" s="1391"/>
      <c r="J1106" s="1391"/>
      <c r="K1106" s="1391"/>
      <c r="L1106" s="1391"/>
      <c r="N1106" s="1399"/>
      <c r="O1106" s="1391"/>
      <c r="P1106" s="1391"/>
      <c r="Q1106" s="1399" t="str">
        <f>CONCATENATE(Personalizza!B351," - ",Personalizza!C351,"  ",Personalizza!D351)</f>
        <v xml:space="preserve"> -   </v>
      </c>
      <c r="R1106" s="1398" t="s">
        <v>312</v>
      </c>
      <c r="S1106" s="1400"/>
      <c r="T1106" s="1391"/>
      <c r="U1106" s="1391"/>
      <c r="V1106" s="1391"/>
      <c r="W1106" s="1418" t="s">
        <v>1669</v>
      </c>
      <c r="X1106" s="1420"/>
      <c r="Y1106" s="1420"/>
      <c r="AC1106" s="1391"/>
      <c r="AD1106" s="1391"/>
      <c r="AE1106" s="1391"/>
      <c r="AF1106" s="1391"/>
      <c r="AG1106" s="1391"/>
      <c r="AH1106" s="1413"/>
      <c r="AI1106" s="1400"/>
      <c r="AJ1106" s="1400"/>
      <c r="AK1106" s="1391"/>
      <c r="AL1106" s="1391"/>
      <c r="AM1106" s="1391"/>
      <c r="AN1106" s="1391"/>
      <c r="AO1106" s="1392" t="s">
        <v>2147</v>
      </c>
      <c r="AQ1106" s="1399"/>
      <c r="AR1106" s="1399"/>
      <c r="AS1106" s="1399"/>
      <c r="BN1106" s="1395"/>
      <c r="BO1106" s="1414"/>
    </row>
    <row r="1107" spans="5:67" s="1388" customFormat="1" ht="12.75" hidden="1" customHeight="1">
      <c r="E1107" s="1397">
        <v>44284</v>
      </c>
      <c r="F1107" s="1390"/>
      <c r="G1107" s="1399"/>
      <c r="H1107" s="1390"/>
      <c r="I1107" s="1391"/>
      <c r="J1107" s="1391"/>
      <c r="K1107" s="1391"/>
      <c r="L1107" s="1391"/>
      <c r="N1107" s="1399"/>
      <c r="O1107" s="1391"/>
      <c r="P1107" s="1391"/>
      <c r="Q1107" s="1399" t="str">
        <f>CONCATENATE(Personalizza!B352," - ",Personalizza!C352,"  ",Personalizza!D352)</f>
        <v xml:space="preserve"> -   </v>
      </c>
      <c r="R1107" s="1398" t="s">
        <v>313</v>
      </c>
      <c r="S1107" s="1400"/>
      <c r="T1107" s="1391"/>
      <c r="U1107" s="1391"/>
      <c r="V1107" s="1391"/>
      <c r="W1107" s="1419" t="s">
        <v>1223</v>
      </c>
      <c r="X1107" s="1420"/>
      <c r="Y1107" s="1421"/>
      <c r="AC1107" s="1391"/>
      <c r="AD1107" s="1391"/>
      <c r="AE1107" s="1391"/>
      <c r="AF1107" s="1391"/>
      <c r="AG1107" s="1391"/>
      <c r="AH1107" s="1413"/>
      <c r="AI1107" s="1400"/>
      <c r="AJ1107" s="1400"/>
      <c r="AK1107" s="1391"/>
      <c r="AL1107" s="1391"/>
      <c r="AM1107" s="1391"/>
      <c r="AN1107" s="1391"/>
      <c r="AO1107" s="1392" t="s">
        <v>2148</v>
      </c>
      <c r="AQ1107" s="1399"/>
      <c r="AR1107" s="1399"/>
      <c r="AS1107" s="1399"/>
      <c r="BN1107" s="1395"/>
      <c r="BO1107" s="1414"/>
    </row>
    <row r="1108" spans="5:67" s="1388" customFormat="1" ht="12.75" hidden="1" customHeight="1">
      <c r="E1108" s="1397">
        <v>44285</v>
      </c>
      <c r="F1108" s="1390"/>
      <c r="G1108" s="1399"/>
      <c r="H1108" s="1390"/>
      <c r="I1108" s="1391"/>
      <c r="J1108" s="1391"/>
      <c r="K1108" s="1391"/>
      <c r="L1108" s="1391"/>
      <c r="N1108" s="1399"/>
      <c r="O1108" s="1391"/>
      <c r="P1108" s="1391"/>
      <c r="Q1108" s="1399" t="str">
        <f>CONCATENATE(Personalizza!B353," - ",Personalizza!C353,"  ",Personalizza!D353)</f>
        <v xml:space="preserve"> -   </v>
      </c>
      <c r="R1108" s="1398" t="s">
        <v>314</v>
      </c>
      <c r="S1108" s="1400"/>
      <c r="T1108" s="1391"/>
      <c r="U1108" s="1391"/>
      <c r="V1108" s="1391"/>
      <c r="W1108" s="1419" t="s">
        <v>1224</v>
      </c>
      <c r="X1108" s="1421"/>
      <c r="Y1108" s="1420"/>
      <c r="AC1108" s="1391"/>
      <c r="AD1108" s="1391"/>
      <c r="AE1108" s="1391"/>
      <c r="AF1108" s="1391"/>
      <c r="AG1108" s="1391"/>
      <c r="AH1108" s="1413"/>
      <c r="AI1108" s="1400"/>
      <c r="AJ1108" s="1400"/>
      <c r="AK1108" s="1391"/>
      <c r="AL1108" s="1391"/>
      <c r="AM1108" s="1391"/>
      <c r="AN1108" s="1391"/>
      <c r="AO1108" s="1392" t="s">
        <v>2149</v>
      </c>
      <c r="AQ1108" s="1399"/>
      <c r="AR1108" s="1399"/>
      <c r="AS1108" s="1399"/>
      <c r="BN1108" s="1395"/>
      <c r="BO1108" s="1414"/>
    </row>
    <row r="1109" spans="5:67" s="1388" customFormat="1" ht="12.75" hidden="1" customHeight="1">
      <c r="E1109" s="1397">
        <v>44286</v>
      </c>
      <c r="F1109" s="1390"/>
      <c r="G1109" s="1399"/>
      <c r="H1109" s="1390"/>
      <c r="I1109" s="1391"/>
      <c r="J1109" s="1391"/>
      <c r="K1109" s="1391"/>
      <c r="L1109" s="1391"/>
      <c r="N1109" s="1399"/>
      <c r="O1109" s="1391"/>
      <c r="P1109" s="1391"/>
      <c r="Q1109" s="1399" t="str">
        <f>CONCATENATE(Personalizza!B354," - ",Personalizza!C354,"  ",Personalizza!D354)</f>
        <v xml:space="preserve"> -   </v>
      </c>
      <c r="R1109" s="1398" t="s">
        <v>315</v>
      </c>
      <c r="S1109" s="1400"/>
      <c r="T1109" s="1391"/>
      <c r="U1109" s="1391"/>
      <c r="V1109" s="1391"/>
      <c r="W1109" s="1419" t="s">
        <v>1225</v>
      </c>
      <c r="X1109" s="1420"/>
      <c r="Y1109" s="1420"/>
      <c r="AC1109" s="1391"/>
      <c r="AD1109" s="1391"/>
      <c r="AE1109" s="1391"/>
      <c r="AF1109" s="1391"/>
      <c r="AG1109" s="1391"/>
      <c r="AH1109" s="1413"/>
      <c r="AI1109" s="1400"/>
      <c r="AJ1109" s="1400"/>
      <c r="AK1109" s="1391"/>
      <c r="AL1109" s="1391"/>
      <c r="AM1109" s="1391"/>
      <c r="AN1109" s="1391"/>
      <c r="AO1109" s="1392" t="s">
        <v>2150</v>
      </c>
      <c r="AQ1109" s="1399"/>
      <c r="AR1109" s="1399"/>
      <c r="AS1109" s="1399"/>
      <c r="BN1109" s="1395"/>
      <c r="BO1109" s="1414"/>
    </row>
    <row r="1110" spans="5:67" s="1388" customFormat="1" ht="12.75" hidden="1" customHeight="1">
      <c r="E1110" s="1397">
        <v>44287</v>
      </c>
      <c r="F1110" s="1390"/>
      <c r="G1110" s="1399"/>
      <c r="H1110" s="1390"/>
      <c r="I1110" s="1391"/>
      <c r="J1110" s="1391"/>
      <c r="K1110" s="1391"/>
      <c r="L1110" s="1391"/>
      <c r="N1110" s="1399"/>
      <c r="O1110" s="1391"/>
      <c r="P1110" s="1391"/>
      <c r="Q1110" s="1399" t="str">
        <f>CONCATENATE(Personalizza!B355," - ",Personalizza!C355,"  ",Personalizza!D355)</f>
        <v xml:space="preserve"> -   </v>
      </c>
      <c r="R1110" s="1398" t="s">
        <v>1533</v>
      </c>
      <c r="S1110" s="1400"/>
      <c r="T1110" s="1391"/>
      <c r="U1110" s="1391"/>
      <c r="V1110" s="1391"/>
      <c r="W1110" s="1419" t="s">
        <v>1226</v>
      </c>
      <c r="X1110" s="1420"/>
      <c r="Y1110" s="1420"/>
      <c r="AC1110" s="1391"/>
      <c r="AD1110" s="1391"/>
      <c r="AE1110" s="1391"/>
      <c r="AF1110" s="1391"/>
      <c r="AG1110" s="1391"/>
      <c r="AH1110" s="1413"/>
      <c r="AI1110" s="1400"/>
      <c r="AJ1110" s="1400"/>
      <c r="AK1110" s="1391"/>
      <c r="AL1110" s="1391"/>
      <c r="AM1110" s="1391"/>
      <c r="AN1110" s="1391"/>
      <c r="AO1110" s="1392" t="s">
        <v>2151</v>
      </c>
      <c r="AQ1110" s="1399"/>
      <c r="AR1110" s="1399"/>
      <c r="AS1110" s="1399"/>
      <c r="BN1110" s="1395"/>
      <c r="BO1110" s="1414"/>
    </row>
    <row r="1111" spans="5:67" s="1388" customFormat="1" ht="12.75" hidden="1" customHeight="1">
      <c r="E1111" s="1397">
        <v>44288</v>
      </c>
      <c r="F1111" s="1390"/>
      <c r="G1111" s="1399"/>
      <c r="H1111" s="1390"/>
      <c r="I1111" s="1391"/>
      <c r="J1111" s="1391"/>
      <c r="K1111" s="1391"/>
      <c r="L1111" s="1391"/>
      <c r="N1111" s="1399"/>
      <c r="O1111" s="1391"/>
      <c r="P1111" s="1391"/>
      <c r="Q1111" s="1399" t="str">
        <f>CONCATENATE(Personalizza!B356," - ",Personalizza!C356,"  ",Personalizza!D356)</f>
        <v xml:space="preserve"> -   </v>
      </c>
      <c r="R1111" s="1398" t="s">
        <v>1534</v>
      </c>
      <c r="S1111" s="1400"/>
      <c r="T1111" s="1391"/>
      <c r="U1111" s="1391"/>
      <c r="V1111" s="1391"/>
      <c r="W1111" s="1419" t="s">
        <v>1227</v>
      </c>
      <c r="X1111" s="1420"/>
      <c r="Y1111" s="1420"/>
      <c r="AC1111" s="1391"/>
      <c r="AD1111" s="1391"/>
      <c r="AE1111" s="1391"/>
      <c r="AF1111" s="1391"/>
      <c r="AG1111" s="1391"/>
      <c r="AH1111" s="1413"/>
      <c r="AI1111" s="1400"/>
      <c r="AJ1111" s="1400"/>
      <c r="AK1111" s="1391"/>
      <c r="AL1111" s="1391"/>
      <c r="AM1111" s="1391"/>
      <c r="AN1111" s="1391"/>
      <c r="AO1111" s="1392" t="s">
        <v>2152</v>
      </c>
      <c r="AQ1111" s="1399"/>
      <c r="AR1111" s="1399"/>
      <c r="AS1111" s="1399"/>
      <c r="BN1111" s="1395"/>
      <c r="BO1111" s="1414"/>
    </row>
    <row r="1112" spans="5:67" s="1388" customFormat="1" ht="12.75" hidden="1" customHeight="1">
      <c r="E1112" s="1397">
        <v>44289</v>
      </c>
      <c r="F1112" s="1390"/>
      <c r="G1112" s="1399"/>
      <c r="H1112" s="1390"/>
      <c r="I1112" s="1391"/>
      <c r="J1112" s="1391"/>
      <c r="K1112" s="1391"/>
      <c r="L1112" s="1391"/>
      <c r="N1112" s="1399"/>
      <c r="O1112" s="1391"/>
      <c r="P1112" s="1391"/>
      <c r="Q1112" s="1399" t="str">
        <f>CONCATENATE(Personalizza!B357," - ",Personalizza!C357,"  ",Personalizza!D357)</f>
        <v xml:space="preserve"> -   </v>
      </c>
      <c r="R1112" s="1398" t="s">
        <v>1932</v>
      </c>
      <c r="S1112" s="1400"/>
      <c r="T1112" s="1391"/>
      <c r="U1112" s="1391"/>
      <c r="V1112" s="1391"/>
      <c r="W1112" s="1418" t="s">
        <v>1669</v>
      </c>
      <c r="X1112" s="1420"/>
      <c r="Y1112" s="1420"/>
      <c r="AC1112" s="1391"/>
      <c r="AD1112" s="1391"/>
      <c r="AE1112" s="1391"/>
      <c r="AF1112" s="1391"/>
      <c r="AG1112" s="1391"/>
      <c r="AH1112" s="1413"/>
      <c r="AI1112" s="1400"/>
      <c r="AJ1112" s="1400"/>
      <c r="AK1112" s="1391"/>
      <c r="AL1112" s="1391"/>
      <c r="AM1112" s="1391"/>
      <c r="AN1112" s="1391"/>
      <c r="AO1112" s="1392" t="s">
        <v>2153</v>
      </c>
      <c r="AQ1112" s="1399"/>
      <c r="AR1112" s="1399"/>
      <c r="AS1112" s="1399"/>
      <c r="BN1112" s="1395"/>
      <c r="BO1112" s="1414"/>
    </row>
    <row r="1113" spans="5:67" s="1388" customFormat="1" ht="12.75" hidden="1" customHeight="1">
      <c r="E1113" s="1397">
        <v>44290</v>
      </c>
      <c r="F1113" s="1390"/>
      <c r="G1113" s="1399"/>
      <c r="H1113" s="1390"/>
      <c r="I1113" s="1391"/>
      <c r="J1113" s="1391"/>
      <c r="K1113" s="1391"/>
      <c r="L1113" s="1391"/>
      <c r="N1113" s="1399"/>
      <c r="O1113" s="1391"/>
      <c r="P1113" s="1391"/>
      <c r="Q1113" s="1399" t="str">
        <f>CONCATENATE(Personalizza!B358," - ",Personalizza!C358,"  ",Personalizza!D358)</f>
        <v xml:space="preserve"> -   </v>
      </c>
      <c r="R1113" s="1398" t="s">
        <v>1180</v>
      </c>
      <c r="S1113" s="1400"/>
      <c r="T1113" s="1391"/>
      <c r="U1113" s="1391"/>
      <c r="V1113" s="1391"/>
      <c r="W1113" s="1419" t="s">
        <v>1228</v>
      </c>
      <c r="X1113" s="1420"/>
      <c r="Y1113" s="1421"/>
      <c r="AC1113" s="1391"/>
      <c r="AD1113" s="1391"/>
      <c r="AE1113" s="1391"/>
      <c r="AF1113" s="1391"/>
      <c r="AG1113" s="1391"/>
      <c r="AH1113" s="1413"/>
      <c r="AI1113" s="1400"/>
      <c r="AJ1113" s="1400"/>
      <c r="AK1113" s="1391"/>
      <c r="AL1113" s="1391"/>
      <c r="AM1113" s="1391"/>
      <c r="AN1113" s="1391"/>
      <c r="AO1113" s="1392" t="s">
        <v>2154</v>
      </c>
      <c r="AQ1113" s="1399"/>
      <c r="AR1113" s="1399"/>
      <c r="AS1113" s="1399"/>
      <c r="BN1113" s="1395"/>
      <c r="BO1113" s="1414"/>
    </row>
    <row r="1114" spans="5:67" s="1388" customFormat="1" ht="12.75" hidden="1" customHeight="1">
      <c r="E1114" s="1397">
        <v>44291</v>
      </c>
      <c r="F1114" s="1390"/>
      <c r="G1114" s="1399"/>
      <c r="H1114" s="1390"/>
      <c r="I1114" s="1391"/>
      <c r="J1114" s="1391"/>
      <c r="K1114" s="1391"/>
      <c r="L1114" s="1391"/>
      <c r="N1114" s="1399"/>
      <c r="O1114" s="1391"/>
      <c r="P1114" s="1391"/>
      <c r="Q1114" s="1399" t="str">
        <f>CONCATENATE(Personalizza!B359," - ",Personalizza!C359,"  ",Personalizza!D359)</f>
        <v xml:space="preserve"> -   </v>
      </c>
      <c r="R1114" s="1398" t="s">
        <v>1535</v>
      </c>
      <c r="S1114" s="1400"/>
      <c r="T1114" s="1391"/>
      <c r="U1114" s="1391"/>
      <c r="V1114" s="1391"/>
      <c r="W1114" s="1419" t="s">
        <v>1229</v>
      </c>
      <c r="X1114" s="1421"/>
      <c r="Y1114" s="1420"/>
      <c r="AC1114" s="1391"/>
      <c r="AD1114" s="1391"/>
      <c r="AE1114" s="1391"/>
      <c r="AF1114" s="1391"/>
      <c r="AG1114" s="1391"/>
      <c r="AH1114" s="1413"/>
      <c r="AI1114" s="1400"/>
      <c r="AJ1114" s="1400"/>
      <c r="AK1114" s="1391"/>
      <c r="AL1114" s="1391"/>
      <c r="AM1114" s="1391"/>
      <c r="AN1114" s="1391"/>
      <c r="AO1114" s="1392" t="s">
        <v>2155</v>
      </c>
      <c r="AQ1114" s="1399"/>
      <c r="AR1114" s="1399"/>
      <c r="AS1114" s="1399"/>
      <c r="BN1114" s="1395"/>
      <c r="BO1114" s="1414"/>
    </row>
    <row r="1115" spans="5:67" s="1388" customFormat="1" ht="12.75" hidden="1" customHeight="1">
      <c r="E1115" s="1397">
        <v>44292</v>
      </c>
      <c r="F1115" s="1390"/>
      <c r="G1115" s="1399"/>
      <c r="H1115" s="1390"/>
      <c r="I1115" s="1391"/>
      <c r="J1115" s="1391"/>
      <c r="K1115" s="1391"/>
      <c r="L1115" s="1391"/>
      <c r="N1115" s="1399"/>
      <c r="O1115" s="1391"/>
      <c r="P1115" s="1391"/>
      <c r="Q1115" s="1399" t="str">
        <f>CONCATENATE(Personalizza!B360," - ",Personalizza!C360,"  ",Personalizza!D360)</f>
        <v xml:space="preserve"> -   </v>
      </c>
      <c r="R1115" s="1398" t="s">
        <v>1536</v>
      </c>
      <c r="S1115" s="1400"/>
      <c r="T1115" s="1391"/>
      <c r="U1115" s="1391"/>
      <c r="V1115" s="1391"/>
      <c r="W1115" s="1419" t="s">
        <v>1373</v>
      </c>
      <c r="X1115" s="1420"/>
      <c r="Y1115" s="1420"/>
      <c r="AC1115" s="1391"/>
      <c r="AD1115" s="1391"/>
      <c r="AE1115" s="1391"/>
      <c r="AF1115" s="1391"/>
      <c r="AG1115" s="1391"/>
      <c r="AH1115" s="1413"/>
      <c r="AI1115" s="1400"/>
      <c r="AJ1115" s="1400"/>
      <c r="AK1115" s="1391"/>
      <c r="AL1115" s="1391"/>
      <c r="AM1115" s="1391"/>
      <c r="AN1115" s="1391"/>
      <c r="AO1115" s="1392" t="s">
        <v>2156</v>
      </c>
      <c r="AQ1115" s="1399"/>
      <c r="AR1115" s="1399"/>
      <c r="AS1115" s="1399"/>
      <c r="BN1115" s="1395"/>
      <c r="BO1115" s="1414"/>
    </row>
    <row r="1116" spans="5:67" s="1388" customFormat="1" ht="12.75" hidden="1" customHeight="1">
      <c r="E1116" s="1397">
        <v>44293</v>
      </c>
      <c r="F1116" s="1390"/>
      <c r="G1116" s="1399"/>
      <c r="H1116" s="1390"/>
      <c r="I1116" s="1391"/>
      <c r="J1116" s="1391"/>
      <c r="K1116" s="1391"/>
      <c r="L1116" s="1391"/>
      <c r="N1116" s="1399"/>
      <c r="O1116" s="1391"/>
      <c r="P1116" s="1391"/>
      <c r="Q1116" s="1399" t="str">
        <f>CONCATENATE(Personalizza!B361," - ",Personalizza!C361,"  ",Personalizza!D361)</f>
        <v xml:space="preserve"> -   </v>
      </c>
      <c r="R1116" s="1398" t="s">
        <v>1537</v>
      </c>
      <c r="S1116" s="1400"/>
      <c r="T1116" s="1391"/>
      <c r="U1116" s="1391"/>
      <c r="V1116" s="1391"/>
      <c r="W1116" s="1419" t="s">
        <v>1374</v>
      </c>
      <c r="X1116" s="1420"/>
      <c r="Y1116" s="1420"/>
      <c r="AC1116" s="1391"/>
      <c r="AD1116" s="1391"/>
      <c r="AE1116" s="1391"/>
      <c r="AF1116" s="1391"/>
      <c r="AG1116" s="1391"/>
      <c r="AH1116" s="1413"/>
      <c r="AI1116" s="1400"/>
      <c r="AJ1116" s="1400"/>
      <c r="AK1116" s="1391"/>
      <c r="AL1116" s="1391"/>
      <c r="AM1116" s="1391"/>
      <c r="AN1116" s="1391"/>
      <c r="AO1116" s="1392" t="s">
        <v>2157</v>
      </c>
      <c r="AQ1116" s="1399"/>
      <c r="AR1116" s="1399"/>
      <c r="AS1116" s="1399"/>
      <c r="BN1116" s="1395"/>
      <c r="BO1116" s="1414"/>
    </row>
    <row r="1117" spans="5:67" s="1388" customFormat="1" ht="12.75" hidden="1" customHeight="1">
      <c r="E1117" s="1397">
        <v>44294</v>
      </c>
      <c r="F1117" s="1390"/>
      <c r="G1117" s="1399"/>
      <c r="H1117" s="1390"/>
      <c r="I1117" s="1391"/>
      <c r="J1117" s="1391"/>
      <c r="K1117" s="1391"/>
      <c r="L1117" s="1391"/>
      <c r="N1117" s="1399"/>
      <c r="O1117" s="1391"/>
      <c r="P1117" s="1391"/>
      <c r="Q1117" s="1399" t="str">
        <f>CONCATENATE(Personalizza!B362," - ",Personalizza!C362,"  ",Personalizza!D362)</f>
        <v xml:space="preserve"> -   </v>
      </c>
      <c r="R1117" s="1398" t="s">
        <v>1538</v>
      </c>
      <c r="S1117" s="1400"/>
      <c r="T1117" s="1391"/>
      <c r="U1117" s="1391"/>
      <c r="V1117" s="1391"/>
      <c r="W1117" s="1419" t="s">
        <v>1375</v>
      </c>
      <c r="X1117" s="1420"/>
      <c r="Y1117" s="1420"/>
      <c r="AC1117" s="1391"/>
      <c r="AD1117" s="1391"/>
      <c r="AE1117" s="1391"/>
      <c r="AF1117" s="1391"/>
      <c r="AG1117" s="1391"/>
      <c r="AH1117" s="1413"/>
      <c r="AI1117" s="1400"/>
      <c r="AJ1117" s="1400"/>
      <c r="AK1117" s="1391"/>
      <c r="AL1117" s="1391"/>
      <c r="AM1117" s="1391"/>
      <c r="AN1117" s="1391"/>
      <c r="AO1117" s="1392" t="s">
        <v>2158</v>
      </c>
      <c r="AQ1117" s="1399"/>
      <c r="AR1117" s="1399"/>
      <c r="AS1117" s="1399"/>
      <c r="BN1117" s="1395"/>
      <c r="BO1117" s="1414"/>
    </row>
    <row r="1118" spans="5:67" s="1388" customFormat="1" ht="12.75" hidden="1" customHeight="1">
      <c r="E1118" s="1397">
        <v>44295</v>
      </c>
      <c r="F1118" s="1390"/>
      <c r="G1118" s="1399"/>
      <c r="H1118" s="1390"/>
      <c r="I1118" s="1391"/>
      <c r="J1118" s="1391"/>
      <c r="K1118" s="1391"/>
      <c r="L1118" s="1391"/>
      <c r="N1118" s="1399"/>
      <c r="O1118" s="1391"/>
      <c r="P1118" s="1391"/>
      <c r="Q1118" s="1399" t="str">
        <f>CONCATENATE(Personalizza!B363," - ",Personalizza!C363,"  ",Personalizza!D363)</f>
        <v xml:space="preserve"> -   </v>
      </c>
      <c r="R1118" s="1398" t="s">
        <v>1539</v>
      </c>
      <c r="S1118" s="1400"/>
      <c r="T1118" s="1391"/>
      <c r="U1118" s="1391"/>
      <c r="V1118" s="1391"/>
      <c r="W1118" s="1418" t="s">
        <v>1669</v>
      </c>
      <c r="X1118" s="1420"/>
      <c r="Y1118" s="1421"/>
      <c r="AC1118" s="1391"/>
      <c r="AD1118" s="1391"/>
      <c r="AE1118" s="1391"/>
      <c r="AF1118" s="1391"/>
      <c r="AG1118" s="1391"/>
      <c r="AH1118" s="1413"/>
      <c r="AI1118" s="1400"/>
      <c r="AJ1118" s="1400"/>
      <c r="AK1118" s="1391"/>
      <c r="AL1118" s="1391"/>
      <c r="AM1118" s="1391"/>
      <c r="AN1118" s="1391"/>
      <c r="AO1118" s="1392" t="s">
        <v>2159</v>
      </c>
      <c r="AQ1118" s="1399"/>
      <c r="AR1118" s="1399"/>
      <c r="AS1118" s="1399"/>
      <c r="BN1118" s="1395"/>
      <c r="BO1118" s="1414"/>
    </row>
    <row r="1119" spans="5:67" s="1388" customFormat="1" ht="12.75" hidden="1" customHeight="1">
      <c r="E1119" s="1397">
        <v>44296</v>
      </c>
      <c r="F1119" s="1390"/>
      <c r="G1119" s="1399"/>
      <c r="H1119" s="1390"/>
      <c r="I1119" s="1391"/>
      <c r="J1119" s="1391"/>
      <c r="K1119" s="1391"/>
      <c r="L1119" s="1391"/>
      <c r="N1119" s="1399"/>
      <c r="O1119" s="1391"/>
      <c r="P1119" s="1391"/>
      <c r="Q1119" s="1399" t="str">
        <f>CONCATENATE(Personalizza!B364," - ",Personalizza!C364,"  ",Personalizza!D364)</f>
        <v xml:space="preserve"> -   </v>
      </c>
      <c r="R1119" s="1398" t="s">
        <v>1309</v>
      </c>
      <c r="S1119" s="1400"/>
      <c r="T1119" s="1391"/>
      <c r="U1119" s="1391"/>
      <c r="V1119" s="1391"/>
      <c r="W1119" s="1419" t="s">
        <v>1376</v>
      </c>
      <c r="X1119" s="1421"/>
      <c r="Y1119" s="1420"/>
      <c r="AC1119" s="1391"/>
      <c r="AD1119" s="1391"/>
      <c r="AE1119" s="1391"/>
      <c r="AF1119" s="1391"/>
      <c r="AG1119" s="1391"/>
      <c r="AH1119" s="1413"/>
      <c r="AI1119" s="1400"/>
      <c r="AJ1119" s="1400"/>
      <c r="AK1119" s="1391"/>
      <c r="AL1119" s="1391"/>
      <c r="AM1119" s="1391"/>
      <c r="AN1119" s="1391"/>
      <c r="AO1119" s="1392" t="s">
        <v>2160</v>
      </c>
      <c r="AQ1119" s="1399"/>
      <c r="AR1119" s="1399"/>
      <c r="AS1119" s="1399"/>
      <c r="BN1119" s="1395"/>
      <c r="BO1119" s="1414"/>
    </row>
    <row r="1120" spans="5:67" s="1388" customFormat="1" ht="12.75" hidden="1" customHeight="1">
      <c r="E1120" s="1397">
        <v>44297</v>
      </c>
      <c r="F1120" s="1390"/>
      <c r="G1120" s="1399"/>
      <c r="H1120" s="1390"/>
      <c r="I1120" s="1391"/>
      <c r="J1120" s="1391"/>
      <c r="K1120" s="1391"/>
      <c r="L1120" s="1391"/>
      <c r="N1120" s="1399"/>
      <c r="O1120" s="1391"/>
      <c r="P1120" s="1391"/>
      <c r="Q1120" s="1399" t="str">
        <f>CONCATENATE(Personalizza!B365," - ",Personalizza!C365,"  ",Personalizza!D365)</f>
        <v xml:space="preserve"> -   </v>
      </c>
      <c r="R1120" s="1398" t="s">
        <v>1310</v>
      </c>
      <c r="S1120" s="1400"/>
      <c r="T1120" s="1391"/>
      <c r="U1120" s="1391"/>
      <c r="V1120" s="1391"/>
      <c r="W1120" s="1419" t="s">
        <v>1377</v>
      </c>
      <c r="X1120" s="1420"/>
      <c r="Y1120" s="1420"/>
      <c r="AC1120" s="1391"/>
      <c r="AD1120" s="1391"/>
      <c r="AE1120" s="1391"/>
      <c r="AF1120" s="1391"/>
      <c r="AG1120" s="1391"/>
      <c r="AH1120" s="1413"/>
      <c r="AI1120" s="1400"/>
      <c r="AJ1120" s="1400"/>
      <c r="AK1120" s="1391"/>
      <c r="AL1120" s="1391"/>
      <c r="AM1120" s="1391"/>
      <c r="AN1120" s="1391"/>
      <c r="AO1120" s="1392" t="s">
        <v>2161</v>
      </c>
      <c r="AQ1120" s="1399"/>
      <c r="AR1120" s="1399"/>
      <c r="AS1120" s="1399"/>
      <c r="BN1120" s="1395"/>
      <c r="BO1120" s="1414"/>
    </row>
    <row r="1121" spans="5:67" s="1388" customFormat="1" ht="12.75" hidden="1" customHeight="1">
      <c r="E1121" s="1397">
        <v>44298</v>
      </c>
      <c r="F1121" s="1390"/>
      <c r="G1121" s="1399"/>
      <c r="H1121" s="1390"/>
      <c r="I1121" s="1391"/>
      <c r="J1121" s="1391"/>
      <c r="K1121" s="1391"/>
      <c r="L1121" s="1391"/>
      <c r="N1121" s="1399"/>
      <c r="O1121" s="1391"/>
      <c r="P1121" s="1391"/>
      <c r="Q1121" s="1399" t="str">
        <f>CONCATENATE(Personalizza!B366," - ",Personalizza!C366,"  ",Personalizza!D366)</f>
        <v xml:space="preserve"> -   </v>
      </c>
      <c r="R1121" s="1398" t="s">
        <v>1540</v>
      </c>
      <c r="S1121" s="1400"/>
      <c r="T1121" s="1391"/>
      <c r="U1121" s="1391"/>
      <c r="V1121" s="1391"/>
      <c r="W1121" s="1419" t="s">
        <v>1378</v>
      </c>
      <c r="X1121" s="1420"/>
      <c r="Y1121" s="1420"/>
      <c r="AC1121" s="1391"/>
      <c r="AD1121" s="1391"/>
      <c r="AE1121" s="1391"/>
      <c r="AF1121" s="1391"/>
      <c r="AG1121" s="1391"/>
      <c r="AH1121" s="1413"/>
      <c r="AI1121" s="1400"/>
      <c r="AJ1121" s="1400"/>
      <c r="AK1121" s="1391"/>
      <c r="AL1121" s="1391"/>
      <c r="AM1121" s="1391"/>
      <c r="AN1121" s="1391"/>
      <c r="AO1121" s="1392" t="s">
        <v>2162</v>
      </c>
      <c r="AQ1121" s="1399"/>
      <c r="AR1121" s="1399"/>
      <c r="AS1121" s="1399"/>
      <c r="BN1121" s="1395"/>
      <c r="BO1121" s="1414"/>
    </row>
    <row r="1122" spans="5:67" s="1388" customFormat="1" ht="12.75" hidden="1" customHeight="1">
      <c r="E1122" s="1397">
        <v>44299</v>
      </c>
      <c r="F1122" s="1390"/>
      <c r="G1122" s="1399"/>
      <c r="H1122" s="1390"/>
      <c r="I1122" s="1391"/>
      <c r="J1122" s="1391"/>
      <c r="K1122" s="1391"/>
      <c r="L1122" s="1391"/>
      <c r="N1122" s="1399"/>
      <c r="O1122" s="1391"/>
      <c r="P1122" s="1391"/>
      <c r="Q1122" s="1399" t="str">
        <f>CONCATENATE(Personalizza!B367," - ",Personalizza!C367,"  ",Personalizza!D367)</f>
        <v xml:space="preserve"> -   </v>
      </c>
      <c r="R1122" s="1398" t="s">
        <v>1541</v>
      </c>
      <c r="S1122" s="1400"/>
      <c r="T1122" s="1391"/>
      <c r="U1122" s="1391"/>
      <c r="V1122" s="1391"/>
      <c r="W1122" s="1419" t="s">
        <v>1379</v>
      </c>
      <c r="X1122" s="1420"/>
      <c r="Y1122" s="1421"/>
      <c r="AC1122" s="1391"/>
      <c r="AD1122" s="1391"/>
      <c r="AE1122" s="1391"/>
      <c r="AF1122" s="1391"/>
      <c r="AG1122" s="1391"/>
      <c r="AH1122" s="1413"/>
      <c r="AI1122" s="1400"/>
      <c r="AJ1122" s="1400"/>
      <c r="AK1122" s="1391"/>
      <c r="AL1122" s="1391"/>
      <c r="AM1122" s="1391"/>
      <c r="AN1122" s="1391"/>
      <c r="AO1122" s="1392" t="s">
        <v>2163</v>
      </c>
      <c r="AQ1122" s="1399"/>
      <c r="AR1122" s="1399"/>
      <c r="AS1122" s="1399"/>
      <c r="BN1122" s="1395"/>
      <c r="BO1122" s="1414"/>
    </row>
    <row r="1123" spans="5:67" s="1388" customFormat="1" ht="12.75" hidden="1" customHeight="1">
      <c r="E1123" s="1397">
        <v>44300</v>
      </c>
      <c r="F1123" s="1390"/>
      <c r="G1123" s="1399"/>
      <c r="H1123" s="1390"/>
      <c r="I1123" s="1391"/>
      <c r="J1123" s="1391"/>
      <c r="K1123" s="1391"/>
      <c r="L1123" s="1391"/>
      <c r="N1123" s="1399"/>
      <c r="O1123" s="1391"/>
      <c r="P1123" s="1391"/>
      <c r="Q1123" s="1399" t="str">
        <f>CONCATENATE(Personalizza!B368," - ",Personalizza!C368,"  ",Personalizza!D368)</f>
        <v xml:space="preserve"> -   </v>
      </c>
      <c r="R1123" s="1398" t="s">
        <v>1542</v>
      </c>
      <c r="S1123" s="1400"/>
      <c r="T1123" s="1391"/>
      <c r="U1123" s="1391"/>
      <c r="V1123" s="1391"/>
      <c r="W1123" s="1418" t="s">
        <v>1669</v>
      </c>
      <c r="X1123" s="1421"/>
      <c r="Y1123" s="1420"/>
      <c r="AC1123" s="1391"/>
      <c r="AD1123" s="1391"/>
      <c r="AE1123" s="1391"/>
      <c r="AF1123" s="1391"/>
      <c r="AG1123" s="1391"/>
      <c r="AH1123" s="1413"/>
      <c r="AI1123" s="1400"/>
      <c r="AJ1123" s="1400"/>
      <c r="AK1123" s="1391"/>
      <c r="AL1123" s="1391"/>
      <c r="AM1123" s="1391"/>
      <c r="AN1123" s="1391"/>
      <c r="AO1123" s="1392" t="s">
        <v>2164</v>
      </c>
      <c r="AQ1123" s="1399"/>
      <c r="AR1123" s="1399"/>
      <c r="AS1123" s="1399"/>
      <c r="BN1123" s="1395"/>
      <c r="BO1123" s="1414"/>
    </row>
    <row r="1124" spans="5:67" s="1388" customFormat="1" ht="12.75" hidden="1" customHeight="1">
      <c r="E1124" s="1397">
        <v>44301</v>
      </c>
      <c r="F1124" s="1390"/>
      <c r="G1124" s="1399"/>
      <c r="H1124" s="1390"/>
      <c r="I1124" s="1391"/>
      <c r="J1124" s="1391"/>
      <c r="K1124" s="1391"/>
      <c r="L1124" s="1391"/>
      <c r="N1124" s="1399"/>
      <c r="O1124" s="1391"/>
      <c r="P1124" s="1391"/>
      <c r="Q1124" s="1399" t="str">
        <f>CONCATENATE(Personalizza!B369," - ",Personalizza!C369,"  ",Personalizza!D369)</f>
        <v xml:space="preserve"> -   </v>
      </c>
      <c r="R1124" s="1398" t="s">
        <v>55</v>
      </c>
      <c r="S1124" s="1400"/>
      <c r="T1124" s="1391"/>
      <c r="U1124" s="1391"/>
      <c r="V1124" s="1391"/>
      <c r="W1124" s="1419" t="s">
        <v>1380</v>
      </c>
      <c r="X1124" s="1420"/>
      <c r="Y1124" s="1420"/>
      <c r="AC1124" s="1391"/>
      <c r="AD1124" s="1391"/>
      <c r="AE1124" s="1391"/>
      <c r="AF1124" s="1391"/>
      <c r="AG1124" s="1391"/>
      <c r="AH1124" s="1413"/>
      <c r="AI1124" s="1400"/>
      <c r="AJ1124" s="1400"/>
      <c r="AK1124" s="1391"/>
      <c r="AL1124" s="1391"/>
      <c r="AM1124" s="1391"/>
      <c r="AN1124" s="1391"/>
      <c r="AO1124" s="1392" t="s">
        <v>2165</v>
      </c>
      <c r="AQ1124" s="1399"/>
      <c r="AR1124" s="1399"/>
      <c r="AS1124" s="1399"/>
      <c r="BN1124" s="1395"/>
      <c r="BO1124" s="1414"/>
    </row>
    <row r="1125" spans="5:67" s="1388" customFormat="1" ht="12.75" hidden="1" customHeight="1">
      <c r="E1125" s="1397">
        <v>44302</v>
      </c>
      <c r="F1125" s="1390"/>
      <c r="G1125" s="1399"/>
      <c r="H1125" s="1390"/>
      <c r="I1125" s="1391"/>
      <c r="J1125" s="1391"/>
      <c r="K1125" s="1391"/>
      <c r="L1125" s="1391"/>
      <c r="N1125" s="1399"/>
      <c r="O1125" s="1391"/>
      <c r="P1125" s="1391"/>
      <c r="Q1125" s="1399" t="str">
        <f>CONCATENATE(Personalizza!B370," - ",Personalizza!C370,"  ",Personalizza!D370)</f>
        <v xml:space="preserve"> -   </v>
      </c>
      <c r="R1125" s="1398" t="s">
        <v>56</v>
      </c>
      <c r="S1125" s="1400"/>
      <c r="T1125" s="1391"/>
      <c r="U1125" s="1391"/>
      <c r="V1125" s="1391"/>
      <c r="W1125" s="1419" t="s">
        <v>1381</v>
      </c>
      <c r="X1125" s="1420"/>
      <c r="Y1125" s="1420"/>
      <c r="AC1125" s="1391"/>
      <c r="AD1125" s="1391"/>
      <c r="AE1125" s="1391"/>
      <c r="AF1125" s="1391"/>
      <c r="AG1125" s="1391"/>
      <c r="AH1125" s="1413"/>
      <c r="AI1125" s="1400"/>
      <c r="AJ1125" s="1400"/>
      <c r="AK1125" s="1391"/>
      <c r="AL1125" s="1391"/>
      <c r="AM1125" s="1391"/>
      <c r="AN1125" s="1391"/>
      <c r="AO1125" s="1392" t="s">
        <v>2166</v>
      </c>
      <c r="AQ1125" s="1399"/>
      <c r="AR1125" s="1399"/>
      <c r="AS1125" s="1399"/>
      <c r="BN1125" s="1395"/>
      <c r="BO1125" s="1414"/>
    </row>
    <row r="1126" spans="5:67" s="1388" customFormat="1" ht="12.75" hidden="1" customHeight="1">
      <c r="E1126" s="1397">
        <v>44303</v>
      </c>
      <c r="F1126" s="1390"/>
      <c r="G1126" s="1399"/>
      <c r="H1126" s="1390"/>
      <c r="I1126" s="1391"/>
      <c r="J1126" s="1391"/>
      <c r="K1126" s="1391"/>
      <c r="L1126" s="1391"/>
      <c r="N1126" s="1399"/>
      <c r="O1126" s="1391"/>
      <c r="P1126" s="1391"/>
      <c r="Q1126" s="1399" t="str">
        <f>CONCATENATE(Personalizza!B371," - ",Personalizza!C371,"  ",Personalizza!D371)</f>
        <v xml:space="preserve"> -   </v>
      </c>
      <c r="R1126" s="1398" t="s">
        <v>57</v>
      </c>
      <c r="S1126" s="1400"/>
      <c r="T1126" s="1391"/>
      <c r="U1126" s="1391"/>
      <c r="V1126" s="1391"/>
      <c r="W1126" s="1419" t="s">
        <v>1382</v>
      </c>
      <c r="X1126" s="1420"/>
      <c r="Y1126" s="1422"/>
      <c r="AC1126" s="1391"/>
      <c r="AD1126" s="1391"/>
      <c r="AE1126" s="1391"/>
      <c r="AF1126" s="1391"/>
      <c r="AG1126" s="1391"/>
      <c r="AH1126" s="1413"/>
      <c r="AI1126" s="1400"/>
      <c r="AJ1126" s="1400"/>
      <c r="AK1126" s="1391"/>
      <c r="AL1126" s="1391"/>
      <c r="AM1126" s="1391"/>
      <c r="AN1126" s="1391"/>
      <c r="AO1126" s="1392" t="s">
        <v>2167</v>
      </c>
      <c r="AQ1126" s="1399"/>
      <c r="AR1126" s="1399"/>
      <c r="AS1126" s="1399"/>
      <c r="BN1126" s="1395"/>
      <c r="BO1126" s="1414"/>
    </row>
    <row r="1127" spans="5:67" s="1388" customFormat="1" ht="12.75" hidden="1" customHeight="1">
      <c r="E1127" s="1397">
        <v>44304</v>
      </c>
      <c r="F1127" s="1390"/>
      <c r="G1127" s="1399"/>
      <c r="H1127" s="1390"/>
      <c r="I1127" s="1391"/>
      <c r="J1127" s="1391"/>
      <c r="K1127" s="1391"/>
      <c r="L1127" s="1391"/>
      <c r="N1127" s="1399"/>
      <c r="O1127" s="1391"/>
      <c r="P1127" s="1391"/>
      <c r="Q1127" s="1399" t="str">
        <f>CONCATENATE(Personalizza!B372," - ",Personalizza!C372,"  ",Personalizza!D372)</f>
        <v xml:space="preserve"> -   </v>
      </c>
      <c r="R1127" s="1398" t="s">
        <v>58</v>
      </c>
      <c r="S1127" s="1400"/>
      <c r="T1127" s="1391"/>
      <c r="U1127" s="1391"/>
      <c r="V1127" s="1391"/>
      <c r="W1127" s="1418" t="s">
        <v>1669</v>
      </c>
      <c r="X1127" s="1422"/>
      <c r="Y1127" s="1422"/>
      <c r="AC1127" s="1391"/>
      <c r="AD1127" s="1391"/>
      <c r="AE1127" s="1391"/>
      <c r="AF1127" s="1391"/>
      <c r="AG1127" s="1391"/>
      <c r="AH1127" s="1413"/>
      <c r="AI1127" s="1400"/>
      <c r="AJ1127" s="1400"/>
      <c r="AK1127" s="1391"/>
      <c r="AL1127" s="1391"/>
      <c r="AM1127" s="1391"/>
      <c r="AN1127" s="1391"/>
      <c r="AO1127" s="1392" t="s">
        <v>2168</v>
      </c>
      <c r="AQ1127" s="1399"/>
      <c r="AR1127" s="1399"/>
      <c r="AS1127" s="1399"/>
      <c r="BN1127" s="1395"/>
      <c r="BO1127" s="1414"/>
    </row>
    <row r="1128" spans="5:67" s="1388" customFormat="1" ht="12.75" hidden="1" customHeight="1">
      <c r="E1128" s="1397">
        <v>44305</v>
      </c>
      <c r="F1128" s="1390"/>
      <c r="G1128" s="1399"/>
      <c r="H1128" s="1390"/>
      <c r="I1128" s="1391"/>
      <c r="J1128" s="1391"/>
      <c r="K1128" s="1391"/>
      <c r="L1128" s="1391"/>
      <c r="N1128" s="1399"/>
      <c r="O1128" s="1391"/>
      <c r="P1128" s="1391"/>
      <c r="Q1128" s="1399" t="str">
        <f>CONCATENATE(Personalizza!B373," - ",Personalizza!C373,"  ",Personalizza!D373)</f>
        <v xml:space="preserve"> -   </v>
      </c>
      <c r="R1128" s="1398" t="s">
        <v>1933</v>
      </c>
      <c r="S1128" s="1400"/>
      <c r="T1128" s="1391"/>
      <c r="U1128" s="1391"/>
      <c r="V1128" s="1391"/>
      <c r="W1128" s="1419" t="s">
        <v>1383</v>
      </c>
      <c r="X1128" s="1422"/>
      <c r="Y1128" s="1422"/>
      <c r="AC1128" s="1391"/>
      <c r="AD1128" s="1391"/>
      <c r="AE1128" s="1391"/>
      <c r="AF1128" s="1391"/>
      <c r="AG1128" s="1391"/>
      <c r="AH1128" s="1413"/>
      <c r="AI1128" s="1400"/>
      <c r="AJ1128" s="1400"/>
      <c r="AK1128" s="1391"/>
      <c r="AL1128" s="1391"/>
      <c r="AM1128" s="1391"/>
      <c r="AN1128" s="1391"/>
      <c r="AO1128" s="1392" t="s">
        <v>2169</v>
      </c>
      <c r="AQ1128" s="1399"/>
      <c r="AR1128" s="1399"/>
      <c r="AS1128" s="1399"/>
      <c r="BN1128" s="1395"/>
      <c r="BO1128" s="1414"/>
    </row>
    <row r="1129" spans="5:67" s="1388" customFormat="1" ht="12.75" hidden="1" customHeight="1">
      <c r="E1129" s="1397">
        <v>44306</v>
      </c>
      <c r="F1129" s="1390"/>
      <c r="G1129" s="1399"/>
      <c r="H1129" s="1390"/>
      <c r="I1129" s="1391"/>
      <c r="J1129" s="1391"/>
      <c r="K1129" s="1391"/>
      <c r="L1129" s="1391"/>
      <c r="N1129" s="1399"/>
      <c r="O1129" s="1391"/>
      <c r="P1129" s="1391"/>
      <c r="Q1129" s="1399" t="str">
        <f>CONCATENATE(Personalizza!B374," - ",Personalizza!C374,"  ",Personalizza!D374)</f>
        <v xml:space="preserve"> -   </v>
      </c>
      <c r="R1129" s="1398" t="s">
        <v>114</v>
      </c>
      <c r="S1129" s="1400"/>
      <c r="T1129" s="1391"/>
      <c r="U1129" s="1391"/>
      <c r="V1129" s="1391"/>
      <c r="W1129" s="1419" t="s">
        <v>1384</v>
      </c>
      <c r="X1129" s="1422"/>
      <c r="Y1129" s="1422"/>
      <c r="AC1129" s="1391"/>
      <c r="AD1129" s="1391"/>
      <c r="AE1129" s="1391"/>
      <c r="AF1129" s="1391"/>
      <c r="AG1129" s="1391"/>
      <c r="AH1129" s="1413"/>
      <c r="AI1129" s="1400"/>
      <c r="AJ1129" s="1400"/>
      <c r="AK1129" s="1391"/>
      <c r="AL1129" s="1391"/>
      <c r="AM1129" s="1391"/>
      <c r="AN1129" s="1391"/>
      <c r="AO1129" s="1392" t="s">
        <v>2170</v>
      </c>
      <c r="AQ1129" s="1399"/>
      <c r="AR1129" s="1399"/>
      <c r="AS1129" s="1399"/>
      <c r="BN1129" s="1395"/>
      <c r="BO1129" s="1414"/>
    </row>
    <row r="1130" spans="5:67" s="1388" customFormat="1" ht="12.75" hidden="1" customHeight="1">
      <c r="E1130" s="1397">
        <v>44307</v>
      </c>
      <c r="F1130" s="1390"/>
      <c r="G1130" s="1399"/>
      <c r="H1130" s="1390"/>
      <c r="I1130" s="1391"/>
      <c r="J1130" s="1391"/>
      <c r="K1130" s="1391"/>
      <c r="L1130" s="1391"/>
      <c r="N1130" s="1399"/>
      <c r="O1130" s="1391"/>
      <c r="P1130" s="1391"/>
      <c r="Q1130" s="1399" t="str">
        <f>CONCATENATE(Personalizza!B375," - ",Personalizza!C375,"  ",Personalizza!D375)</f>
        <v xml:space="preserve"> -   </v>
      </c>
      <c r="R1130" s="1398" t="s">
        <v>115</v>
      </c>
      <c r="S1130" s="1400"/>
      <c r="T1130" s="1391"/>
      <c r="U1130" s="1391"/>
      <c r="V1130" s="1391"/>
      <c r="W1130" s="1419" t="s">
        <v>1385</v>
      </c>
      <c r="X1130" s="1422"/>
      <c r="Y1130" s="1422"/>
      <c r="AC1130" s="1391"/>
      <c r="AD1130" s="1391"/>
      <c r="AE1130" s="1391"/>
      <c r="AF1130" s="1391"/>
      <c r="AG1130" s="1391"/>
      <c r="AH1130" s="1413"/>
      <c r="AI1130" s="1400"/>
      <c r="AJ1130" s="1400"/>
      <c r="AK1130" s="1391"/>
      <c r="AL1130" s="1391"/>
      <c r="AM1130" s="1391"/>
      <c r="AN1130" s="1391"/>
      <c r="AO1130" s="1392" t="s">
        <v>2171</v>
      </c>
      <c r="AQ1130" s="1399"/>
      <c r="AR1130" s="1399"/>
      <c r="AS1130" s="1399"/>
      <c r="BN1130" s="1395"/>
      <c r="BO1130" s="1414"/>
    </row>
    <row r="1131" spans="5:67" s="1388" customFormat="1" ht="12.75" hidden="1" customHeight="1">
      <c r="E1131" s="1397">
        <v>44308</v>
      </c>
      <c r="F1131" s="1390"/>
      <c r="G1131" s="1399"/>
      <c r="H1131" s="1390"/>
      <c r="I1131" s="1391"/>
      <c r="J1131" s="1391"/>
      <c r="K1131" s="1391"/>
      <c r="L1131" s="1391"/>
      <c r="N1131" s="1399"/>
      <c r="O1131" s="1391"/>
      <c r="P1131" s="1391"/>
      <c r="Q1131" s="1399" t="str">
        <f>CONCATENATE(Personalizza!B376," - ",Personalizza!C376,"  ",Personalizza!D376)</f>
        <v xml:space="preserve"> -   </v>
      </c>
      <c r="R1131" s="1398" t="s">
        <v>116</v>
      </c>
      <c r="S1131" s="1400"/>
      <c r="T1131" s="1391"/>
      <c r="U1131" s="1391"/>
      <c r="V1131" s="1391"/>
      <c r="W1131" s="1398" t="s">
        <v>1932</v>
      </c>
      <c r="X1131" s="1422"/>
      <c r="Y1131" s="1422"/>
      <c r="AC1131" s="1391"/>
      <c r="AD1131" s="1391"/>
      <c r="AE1131" s="1391"/>
      <c r="AF1131" s="1391"/>
      <c r="AG1131" s="1391"/>
      <c r="AH1131" s="1413"/>
      <c r="AI1131" s="1400"/>
      <c r="AJ1131" s="1400"/>
      <c r="AK1131" s="1391"/>
      <c r="AL1131" s="1391"/>
      <c r="AM1131" s="1391"/>
      <c r="AN1131" s="1391"/>
      <c r="AO1131" s="1392" t="s">
        <v>2172</v>
      </c>
      <c r="AQ1131" s="1399"/>
      <c r="AR1131" s="1399"/>
      <c r="AS1131" s="1399"/>
      <c r="BN1131" s="1395"/>
      <c r="BO1131" s="1414"/>
    </row>
    <row r="1132" spans="5:67" s="1388" customFormat="1" ht="12.75" hidden="1" customHeight="1">
      <c r="E1132" s="1397">
        <v>44309</v>
      </c>
      <c r="F1132" s="1390"/>
      <c r="G1132" s="1399"/>
      <c r="H1132" s="1390"/>
      <c r="I1132" s="1391"/>
      <c r="J1132" s="1391"/>
      <c r="K1132" s="1391"/>
      <c r="L1132" s="1391"/>
      <c r="N1132" s="1399"/>
      <c r="O1132" s="1391"/>
      <c r="P1132" s="1391"/>
      <c r="Q1132" s="1399" t="str">
        <f>CONCATENATE(Personalizza!B377," - ",Personalizza!C377,"  ",Personalizza!D377)</f>
        <v xml:space="preserve"> -   </v>
      </c>
      <c r="R1132" s="1398" t="s">
        <v>117</v>
      </c>
      <c r="S1132" s="1400"/>
      <c r="T1132" s="1391"/>
      <c r="U1132" s="1391"/>
      <c r="V1132" s="1391"/>
      <c r="W1132" s="1400"/>
      <c r="X1132" s="1422"/>
      <c r="Y1132" s="1422"/>
      <c r="AC1132" s="1391"/>
      <c r="AD1132" s="1391"/>
      <c r="AE1132" s="1391"/>
      <c r="AF1132" s="1391"/>
      <c r="AG1132" s="1391"/>
      <c r="AH1132" s="1413"/>
      <c r="AI1132" s="1400"/>
      <c r="AJ1132" s="1400"/>
      <c r="AK1132" s="1391"/>
      <c r="AL1132" s="1391"/>
      <c r="AM1132" s="1391"/>
      <c r="AN1132" s="1391"/>
      <c r="AO1132" s="1392" t="s">
        <v>2173</v>
      </c>
      <c r="AQ1132" s="1399"/>
      <c r="AR1132" s="1399"/>
      <c r="AS1132" s="1399"/>
      <c r="BN1132" s="1395"/>
      <c r="BO1132" s="1414"/>
    </row>
    <row r="1133" spans="5:67" s="1388" customFormat="1" ht="12.75" hidden="1" customHeight="1">
      <c r="E1133" s="1397">
        <v>44310</v>
      </c>
      <c r="F1133" s="1390"/>
      <c r="G1133" s="1399"/>
      <c r="H1133" s="1390"/>
      <c r="I1133" s="1391"/>
      <c r="J1133" s="1391"/>
      <c r="K1133" s="1391"/>
      <c r="L1133" s="1391"/>
      <c r="N1133" s="1399"/>
      <c r="O1133" s="1391"/>
      <c r="P1133" s="1391"/>
      <c r="Q1133" s="1399" t="str">
        <f>CONCATENATE("                    ",Personalizza!D378)</f>
        <v xml:space="preserve">                    GESTIONI ECONOMICHE</v>
      </c>
      <c r="R1133" s="1398" t="s">
        <v>118</v>
      </c>
      <c r="S1133" s="1400"/>
      <c r="T1133" s="1391"/>
      <c r="U1133" s="1391"/>
      <c r="V1133" s="1391"/>
      <c r="W1133" s="1400"/>
      <c r="X1133" s="1422"/>
      <c r="Y1133" s="1422"/>
      <c r="AC1133" s="1391"/>
      <c r="AD1133" s="1391"/>
      <c r="AE1133" s="1391"/>
      <c r="AF1133" s="1391"/>
      <c r="AG1133" s="1391"/>
      <c r="AH1133" s="1413"/>
      <c r="AI1133" s="1400"/>
      <c r="AJ1133" s="1400"/>
      <c r="AK1133" s="1391"/>
      <c r="AL1133" s="1391"/>
      <c r="AM1133" s="1391"/>
      <c r="AN1133" s="1391"/>
      <c r="AO1133" s="1392" t="s">
        <v>2174</v>
      </c>
      <c r="AQ1133" s="1399"/>
      <c r="AR1133" s="1399"/>
      <c r="AS1133" s="1399"/>
      <c r="BN1133" s="1395"/>
      <c r="BO1133" s="1414"/>
    </row>
    <row r="1134" spans="5:67" s="1388" customFormat="1" ht="12.75" hidden="1" customHeight="1">
      <c r="E1134" s="1397">
        <v>44311</v>
      </c>
      <c r="F1134" s="1390"/>
      <c r="G1134" s="1399"/>
      <c r="H1134" s="1390"/>
      <c r="I1134" s="1391"/>
      <c r="J1134" s="1391"/>
      <c r="K1134" s="1391"/>
      <c r="L1134" s="1391"/>
      <c r="N1134" s="1399"/>
      <c r="O1134" s="1391"/>
      <c r="P1134" s="1391"/>
      <c r="Q1134" s="1399" t="str">
        <f>CONCATENATE(Personalizza!B379," - ",Personalizza!C379,"  ",Personalizza!D379)</f>
        <v>G01 - 1  Azienda agraria</v>
      </c>
      <c r="R1134" s="1398" t="s">
        <v>119</v>
      </c>
      <c r="S1134" s="1400"/>
      <c r="T1134" s="1391"/>
      <c r="U1134" s="1391"/>
      <c r="V1134" s="1391"/>
      <c r="W1134" s="1400"/>
      <c r="X1134" s="1422"/>
      <c r="Y1134" s="1422"/>
      <c r="AC1134" s="1391"/>
      <c r="AD1134" s="1391"/>
      <c r="AE1134" s="1391"/>
      <c r="AF1134" s="1391"/>
      <c r="AG1134" s="1391"/>
      <c r="AH1134" s="1413"/>
      <c r="AI1134" s="1400"/>
      <c r="AJ1134" s="1400"/>
      <c r="AK1134" s="1391"/>
      <c r="AL1134" s="1391"/>
      <c r="AM1134" s="1391"/>
      <c r="AN1134" s="1391"/>
      <c r="AO1134" s="1392" t="s">
        <v>2175</v>
      </c>
      <c r="AQ1134" s="1399"/>
      <c r="AR1134" s="1399"/>
      <c r="AS1134" s="1399"/>
      <c r="BN1134" s="1395"/>
      <c r="BO1134" s="1414"/>
    </row>
    <row r="1135" spans="5:67" s="1388" customFormat="1" ht="12.75" hidden="1" customHeight="1">
      <c r="E1135" s="1397">
        <v>44312</v>
      </c>
      <c r="F1135" s="1390"/>
      <c r="G1135" s="1399"/>
      <c r="H1135" s="1390"/>
      <c r="I1135" s="1391"/>
      <c r="J1135" s="1391"/>
      <c r="K1135" s="1391"/>
      <c r="L1135" s="1391"/>
      <c r="N1135" s="1399"/>
      <c r="O1135" s="1391"/>
      <c r="P1135" s="1391"/>
      <c r="Q1135" s="1399" t="str">
        <f>CONCATENATE(Personalizza!B380," - ",Personalizza!C380,"  ",Personalizza!D380)</f>
        <v>G01 - 2  Azienda speciale</v>
      </c>
      <c r="R1135" s="1398" t="s">
        <v>120</v>
      </c>
      <c r="S1135" s="1400"/>
      <c r="T1135" s="1391"/>
      <c r="U1135" s="1391"/>
      <c r="V1135" s="1391"/>
      <c r="W1135" s="1400"/>
      <c r="X1135" s="1422"/>
      <c r="Y1135" s="1422"/>
      <c r="AC1135" s="1391"/>
      <c r="AD1135" s="1391"/>
      <c r="AE1135" s="1391"/>
      <c r="AF1135" s="1391"/>
      <c r="AG1135" s="1391"/>
      <c r="AH1135" s="1413"/>
      <c r="AI1135" s="1400"/>
      <c r="AJ1135" s="1400"/>
      <c r="AK1135" s="1391"/>
      <c r="AL1135" s="1391"/>
      <c r="AM1135" s="1391"/>
      <c r="AN1135" s="1391"/>
      <c r="AO1135" s="1392" t="s">
        <v>2176</v>
      </c>
      <c r="AQ1135" s="1399"/>
      <c r="AR1135" s="1399"/>
      <c r="AS1135" s="1399"/>
      <c r="BN1135" s="1395"/>
      <c r="BO1135" s="1414"/>
    </row>
    <row r="1136" spans="5:67" s="1388" customFormat="1" ht="12.75" hidden="1" customHeight="1">
      <c r="E1136" s="1397">
        <v>44313</v>
      </c>
      <c r="F1136" s="1390"/>
      <c r="G1136" s="1399"/>
      <c r="H1136" s="1390"/>
      <c r="I1136" s="1391"/>
      <c r="J1136" s="1391"/>
      <c r="K1136" s="1391"/>
      <c r="L1136" s="1391"/>
      <c r="N1136" s="1399"/>
      <c r="O1136" s="1391"/>
      <c r="P1136" s="1391"/>
      <c r="Q1136" s="1399" t="str">
        <f>CONCATENATE(Personalizza!B381," - ",Personalizza!C381,"  ",Personalizza!D381)</f>
        <v>G03 -   Attività per conto terzi</v>
      </c>
      <c r="R1136" s="1398" t="s">
        <v>121</v>
      </c>
      <c r="S1136" s="1400"/>
      <c r="T1136" s="1391"/>
      <c r="U1136" s="1391"/>
      <c r="V1136" s="1391"/>
      <c r="W1136" s="1400"/>
      <c r="X1136" s="1422"/>
      <c r="Y1136" s="1422"/>
      <c r="AC1136" s="1391"/>
      <c r="AD1136" s="1391"/>
      <c r="AE1136" s="1391"/>
      <c r="AF1136" s="1391"/>
      <c r="AG1136" s="1391"/>
      <c r="AH1136" s="1413"/>
      <c r="AI1136" s="1400"/>
      <c r="AJ1136" s="1400"/>
      <c r="AK1136" s="1391"/>
      <c r="AL1136" s="1391"/>
      <c r="AM1136" s="1391"/>
      <c r="AN1136" s="1391"/>
      <c r="AO1136" s="1392" t="s">
        <v>2177</v>
      </c>
      <c r="AQ1136" s="1399"/>
      <c r="AR1136" s="1399"/>
      <c r="AS1136" s="1399"/>
      <c r="BN1136" s="1395"/>
      <c r="BO1136" s="1414"/>
    </row>
    <row r="1137" spans="5:67" s="1388" customFormat="1" ht="12.75" hidden="1" customHeight="1">
      <c r="E1137" s="1397">
        <v>44314</v>
      </c>
      <c r="F1137" s="1390"/>
      <c r="G1137" s="1399"/>
      <c r="H1137" s="1390"/>
      <c r="I1137" s="1391"/>
      <c r="J1137" s="1391"/>
      <c r="K1137" s="1391"/>
      <c r="L1137" s="1391"/>
      <c r="N1137" s="1399"/>
      <c r="O1137" s="1391"/>
      <c r="P1137" s="1391"/>
      <c r="Q1137" s="1399" t="str">
        <f>CONCATENATE(Personalizza!B382," - ",Personalizza!C382,"  ",Personalizza!D382)</f>
        <v>G04 -   Attività contrattuale</v>
      </c>
      <c r="R1137" s="1398" t="s">
        <v>855</v>
      </c>
      <c r="S1137" s="1400"/>
      <c r="T1137" s="1391"/>
      <c r="U1137" s="1391"/>
      <c r="V1137" s="1391"/>
      <c r="W1137" s="1400"/>
      <c r="X1137" s="1422"/>
      <c r="Y1137" s="1422"/>
      <c r="AC1137" s="1391"/>
      <c r="AD1137" s="1391"/>
      <c r="AE1137" s="1391"/>
      <c r="AF1137" s="1391"/>
      <c r="AG1137" s="1391"/>
      <c r="AH1137" s="1413"/>
      <c r="AI1137" s="1400"/>
      <c r="AJ1137" s="1400"/>
      <c r="AK1137" s="1391"/>
      <c r="AL1137" s="1391"/>
      <c r="AM1137" s="1391"/>
      <c r="AN1137" s="1391"/>
      <c r="AO1137" s="1392" t="s">
        <v>2178</v>
      </c>
      <c r="AQ1137" s="1399"/>
      <c r="AR1137" s="1399"/>
      <c r="AS1137" s="1399"/>
      <c r="BN1137" s="1395"/>
      <c r="BO1137" s="1414"/>
    </row>
    <row r="1138" spans="5:67" s="1388" customFormat="1" ht="12.75" hidden="1" customHeight="1">
      <c r="E1138" s="1397">
        <v>44315</v>
      </c>
      <c r="F1138" s="1390"/>
      <c r="G1138" s="1399"/>
      <c r="H1138" s="1390"/>
      <c r="I1138" s="1391"/>
      <c r="J1138" s="1391"/>
      <c r="K1138" s="1391"/>
      <c r="L1138" s="1391"/>
      <c r="N1138" s="1399"/>
      <c r="O1138" s="1391"/>
      <c r="P1138" s="1391"/>
      <c r="Q1138" s="1399" t="str">
        <f>CONCATENATE(Personalizza!B383," - ",Personalizza!C383,"  ",Personalizza!D383)</f>
        <v xml:space="preserve"> -   </v>
      </c>
      <c r="R1138" s="1398" t="s">
        <v>900</v>
      </c>
      <c r="S1138" s="1400"/>
      <c r="T1138" s="1391"/>
      <c r="U1138" s="1391"/>
      <c r="V1138" s="1391"/>
      <c r="W1138" s="1400"/>
      <c r="X1138" s="1422"/>
      <c r="Y1138" s="1422"/>
      <c r="AC1138" s="1391"/>
      <c r="AD1138" s="1391"/>
      <c r="AE1138" s="1391"/>
      <c r="AF1138" s="1391"/>
      <c r="AG1138" s="1391"/>
      <c r="AH1138" s="1413"/>
      <c r="AI1138" s="1400"/>
      <c r="AJ1138" s="1400"/>
      <c r="AK1138" s="1391"/>
      <c r="AL1138" s="1391"/>
      <c r="AM1138" s="1391"/>
      <c r="AN1138" s="1391"/>
      <c r="AO1138" s="1392" t="s">
        <v>2179</v>
      </c>
      <c r="AQ1138" s="1399"/>
      <c r="AR1138" s="1399"/>
      <c r="AS1138" s="1399"/>
      <c r="BN1138" s="1395"/>
      <c r="BO1138" s="1414"/>
    </row>
    <row r="1139" spans="5:67" s="1388" customFormat="1" ht="12.75" hidden="1" customHeight="1">
      <c r="E1139" s="1397">
        <v>44316</v>
      </c>
      <c r="F1139" s="1390"/>
      <c r="G1139" s="1399"/>
      <c r="H1139" s="1390"/>
      <c r="I1139" s="1391"/>
      <c r="J1139" s="1391"/>
      <c r="K1139" s="1391"/>
      <c r="L1139" s="1391"/>
      <c r="N1139" s="1399"/>
      <c r="O1139" s="1391"/>
      <c r="P1139" s="1391"/>
      <c r="Q1139" s="1399" t="str">
        <f>CONCATENATE(Personalizza!B384," - ",Personalizza!C384,"  ",Personalizza!D384)</f>
        <v xml:space="preserve"> -   </v>
      </c>
      <c r="R1139" s="1398" t="s">
        <v>901</v>
      </c>
      <c r="S1139" s="1400"/>
      <c r="T1139" s="1391"/>
      <c r="U1139" s="1391"/>
      <c r="V1139" s="1391"/>
      <c r="W1139" s="1400"/>
      <c r="X1139" s="1422"/>
      <c r="Y1139" s="1422"/>
      <c r="AC1139" s="1391"/>
      <c r="AD1139" s="1391"/>
      <c r="AE1139" s="1391"/>
      <c r="AF1139" s="1391"/>
      <c r="AG1139" s="1391"/>
      <c r="AH1139" s="1413"/>
      <c r="AI1139" s="1400"/>
      <c r="AJ1139" s="1400"/>
      <c r="AK1139" s="1391"/>
      <c r="AL1139" s="1391"/>
      <c r="AM1139" s="1391"/>
      <c r="AN1139" s="1391"/>
      <c r="AO1139" s="1392" t="s">
        <v>2180</v>
      </c>
      <c r="AQ1139" s="1399"/>
      <c r="AR1139" s="1399"/>
      <c r="AS1139" s="1399"/>
      <c r="BN1139" s="1395"/>
      <c r="BO1139" s="1414"/>
    </row>
    <row r="1140" spans="5:67" s="1388" customFormat="1" ht="12.75" hidden="1" customHeight="1">
      <c r="E1140" s="1397">
        <v>44317</v>
      </c>
      <c r="F1140" s="1390"/>
      <c r="G1140" s="1399"/>
      <c r="H1140" s="1390"/>
      <c r="I1140" s="1391"/>
      <c r="J1140" s="1391"/>
      <c r="K1140" s="1391"/>
      <c r="L1140" s="1391"/>
      <c r="N1140" s="1399"/>
      <c r="O1140" s="1391"/>
      <c r="P1140" s="1391"/>
      <c r="Q1140" s="1399" t="str">
        <f>CONCATENATE(Personalizza!B385," - ",Personalizza!C385,"  ",Personalizza!D385)</f>
        <v xml:space="preserve"> -   </v>
      </c>
      <c r="R1140" s="1398" t="s">
        <v>902</v>
      </c>
      <c r="S1140" s="1400"/>
      <c r="T1140" s="1391"/>
      <c r="U1140" s="1391"/>
      <c r="V1140" s="1391"/>
      <c r="W1140" s="1400"/>
      <c r="X1140" s="1422"/>
      <c r="Y1140" s="1422"/>
      <c r="AC1140" s="1391"/>
      <c r="AD1140" s="1391"/>
      <c r="AE1140" s="1391"/>
      <c r="AF1140" s="1391"/>
      <c r="AG1140" s="1391"/>
      <c r="AH1140" s="1413"/>
      <c r="AI1140" s="1400"/>
      <c r="AJ1140" s="1400"/>
      <c r="AK1140" s="1391"/>
      <c r="AL1140" s="1391"/>
      <c r="AM1140" s="1391"/>
      <c r="AN1140" s="1391"/>
      <c r="AO1140" s="1392" t="s">
        <v>2181</v>
      </c>
      <c r="AQ1140" s="1399"/>
      <c r="AR1140" s="1399"/>
      <c r="AS1140" s="1399"/>
      <c r="BN1140" s="1395"/>
      <c r="BO1140" s="1414"/>
    </row>
    <row r="1141" spans="5:67" s="1388" customFormat="1" ht="12.75" hidden="1" customHeight="1">
      <c r="E1141" s="1397">
        <v>44318</v>
      </c>
      <c r="F1141" s="1390"/>
      <c r="G1141" s="1399"/>
      <c r="H1141" s="1390"/>
      <c r="I1141" s="1391"/>
      <c r="J1141" s="1391"/>
      <c r="K1141" s="1391"/>
      <c r="L1141" s="1391"/>
      <c r="N1141" s="1399"/>
      <c r="O1141" s="1391"/>
      <c r="P1141" s="1391"/>
      <c r="Q1141" s="1399" t="str">
        <f>CONCATENATE(Personalizza!B386," - ",Personalizza!C386,"  ",Personalizza!D386)</f>
        <v xml:space="preserve"> -   </v>
      </c>
      <c r="R1141" s="1398" t="s">
        <v>903</v>
      </c>
      <c r="S1141" s="1400"/>
      <c r="T1141" s="1391"/>
      <c r="U1141" s="1391"/>
      <c r="V1141" s="1391"/>
      <c r="W1141" s="1400"/>
      <c r="X1141" s="1422"/>
      <c r="Y1141" s="1422"/>
      <c r="AC1141" s="1391"/>
      <c r="AD1141" s="1391"/>
      <c r="AE1141" s="1391"/>
      <c r="AF1141" s="1391"/>
      <c r="AG1141" s="1391"/>
      <c r="AH1141" s="1413"/>
      <c r="AI1141" s="1400"/>
      <c r="AJ1141" s="1400"/>
      <c r="AK1141" s="1391"/>
      <c r="AL1141" s="1391"/>
      <c r="AM1141" s="1391"/>
      <c r="AN1141" s="1391"/>
      <c r="AO1141" s="1392" t="s">
        <v>2182</v>
      </c>
      <c r="AQ1141" s="1399"/>
      <c r="AR1141" s="1399"/>
      <c r="AS1141" s="1399"/>
      <c r="BN1141" s="1395"/>
      <c r="BO1141" s="1414"/>
    </row>
    <row r="1142" spans="5:67" s="1388" customFormat="1" ht="12.75" hidden="1" customHeight="1">
      <c r="E1142" s="1397">
        <v>44319</v>
      </c>
      <c r="F1142" s="1390"/>
      <c r="G1142" s="1399"/>
      <c r="H1142" s="1390"/>
      <c r="I1142" s="1391"/>
      <c r="J1142" s="1391"/>
      <c r="K1142" s="1391"/>
      <c r="L1142" s="1391"/>
      <c r="N1142" s="1399"/>
      <c r="O1142" s="1391"/>
      <c r="P1142" s="1391"/>
      <c r="Q1142" s="1399" t="str">
        <f>CONCATENATE(Personalizza!B387," - ",Personalizza!C387,"  ",Personalizza!D387)</f>
        <v xml:space="preserve"> -   </v>
      </c>
      <c r="R1142" s="1398" t="s">
        <v>904</v>
      </c>
      <c r="S1142" s="1400"/>
      <c r="T1142" s="1391"/>
      <c r="U1142" s="1391"/>
      <c r="V1142" s="1391"/>
      <c r="W1142" s="1400"/>
      <c r="X1142" s="1422"/>
      <c r="Y1142" s="1422"/>
      <c r="AC1142" s="1391"/>
      <c r="AD1142" s="1391"/>
      <c r="AE1142" s="1391"/>
      <c r="AF1142" s="1391"/>
      <c r="AG1142" s="1391"/>
      <c r="AH1142" s="1413"/>
      <c r="AI1142" s="1400"/>
      <c r="AJ1142" s="1400"/>
      <c r="AK1142" s="1391"/>
      <c r="AL1142" s="1391"/>
      <c r="AM1142" s="1391"/>
      <c r="AN1142" s="1391"/>
      <c r="AO1142" s="1392" t="s">
        <v>2183</v>
      </c>
      <c r="AQ1142" s="1399"/>
      <c r="AR1142" s="1399"/>
      <c r="AS1142" s="1399"/>
      <c r="BN1142" s="1395"/>
      <c r="BO1142" s="1414"/>
    </row>
    <row r="1143" spans="5:67" s="1388" customFormat="1" ht="12.75" hidden="1" customHeight="1">
      <c r="E1143" s="1397">
        <v>44320</v>
      </c>
      <c r="F1143" s="1390"/>
      <c r="G1143" s="1399"/>
      <c r="H1143" s="1390"/>
      <c r="I1143" s="1391"/>
      <c r="J1143" s="1391"/>
      <c r="K1143" s="1391"/>
      <c r="L1143" s="1391"/>
      <c r="N1143" s="1399"/>
      <c r="O1143" s="1391"/>
      <c r="P1143" s="1391"/>
      <c r="Q1143" s="1399" t="str">
        <f>CONCATENATE(Personalizza!B388," - ",Personalizza!C388,"  ",Personalizza!D388)</f>
        <v xml:space="preserve"> -   </v>
      </c>
      <c r="R1143" s="1398" t="s">
        <v>905</v>
      </c>
      <c r="S1143" s="1400"/>
      <c r="T1143" s="1391"/>
      <c r="U1143" s="1391"/>
      <c r="V1143" s="1391"/>
      <c r="W1143" s="1400"/>
      <c r="X1143" s="1422"/>
      <c r="Y1143" s="1422"/>
      <c r="AC1143" s="1391"/>
      <c r="AD1143" s="1391"/>
      <c r="AE1143" s="1391"/>
      <c r="AF1143" s="1391"/>
      <c r="AG1143" s="1391"/>
      <c r="AH1143" s="1413"/>
      <c r="AI1143" s="1400"/>
      <c r="AJ1143" s="1400"/>
      <c r="AK1143" s="1391"/>
      <c r="AL1143" s="1391"/>
      <c r="AM1143" s="1391"/>
      <c r="AN1143" s="1391"/>
      <c r="AO1143" s="1392" t="s">
        <v>2184</v>
      </c>
      <c r="AQ1143" s="1399"/>
      <c r="AR1143" s="1399"/>
      <c r="AS1143" s="1399"/>
      <c r="BN1143" s="1395"/>
      <c r="BO1143" s="1414"/>
    </row>
    <row r="1144" spans="5:67" s="1388" customFormat="1" ht="12.75" hidden="1" customHeight="1">
      <c r="E1144" s="1397">
        <v>44321</v>
      </c>
      <c r="F1144" s="1390"/>
      <c r="G1144" s="1399"/>
      <c r="H1144" s="1390"/>
      <c r="I1144" s="1391"/>
      <c r="J1144" s="1391"/>
      <c r="K1144" s="1391"/>
      <c r="L1144" s="1391"/>
      <c r="N1144" s="1399"/>
      <c r="O1144" s="1391"/>
      <c r="P1144" s="1391"/>
      <c r="Q1144" s="1399" t="str">
        <f>CONCATENATE(Personalizza!B389," - ",Personalizza!C389,"  ",Personalizza!D389)</f>
        <v xml:space="preserve"> -   </v>
      </c>
      <c r="R1144" s="1398" t="s">
        <v>906</v>
      </c>
      <c r="S1144" s="1400"/>
      <c r="T1144" s="1391"/>
      <c r="U1144" s="1391"/>
      <c r="V1144" s="1391"/>
      <c r="W1144" s="1400"/>
      <c r="X1144" s="1422"/>
      <c r="Y1144" s="1422"/>
      <c r="AC1144" s="1391"/>
      <c r="AD1144" s="1391"/>
      <c r="AE1144" s="1391"/>
      <c r="AF1144" s="1391"/>
      <c r="AG1144" s="1391"/>
      <c r="AH1144" s="1413"/>
      <c r="AI1144" s="1400"/>
      <c r="AJ1144" s="1400"/>
      <c r="AK1144" s="1391"/>
      <c r="AL1144" s="1391"/>
      <c r="AM1144" s="1391"/>
      <c r="AN1144" s="1391"/>
      <c r="AO1144" s="1392" t="s">
        <v>2185</v>
      </c>
      <c r="AQ1144" s="1399"/>
      <c r="AR1144" s="1399"/>
      <c r="AS1144" s="1399"/>
      <c r="BN1144" s="1395"/>
      <c r="BO1144" s="1414"/>
    </row>
    <row r="1145" spans="5:67" s="1388" customFormat="1" ht="12.75" hidden="1" customHeight="1">
      <c r="E1145" s="1397">
        <v>44322</v>
      </c>
      <c r="F1145" s="1390"/>
      <c r="G1145" s="1399"/>
      <c r="H1145" s="1390"/>
      <c r="I1145" s="1391"/>
      <c r="J1145" s="1391"/>
      <c r="K1145" s="1391"/>
      <c r="L1145" s="1391"/>
      <c r="N1145" s="1399"/>
      <c r="O1145" s="1391"/>
      <c r="P1145" s="1391"/>
      <c r="Q1145" s="1399" t="str">
        <f>CONCATENATE(Personalizza!B390," - ",Personalizza!C390,"  ",Personalizza!D390)</f>
        <v>R - R98  Fondo di riserva</v>
      </c>
      <c r="R1145" s="1398" t="s">
        <v>907</v>
      </c>
      <c r="S1145" s="1400"/>
      <c r="T1145" s="1391"/>
      <c r="U1145" s="1391"/>
      <c r="V1145" s="1391"/>
      <c r="W1145" s="1400"/>
      <c r="X1145" s="1422"/>
      <c r="Y1145" s="1422"/>
      <c r="AC1145" s="1391"/>
      <c r="AD1145" s="1391"/>
      <c r="AE1145" s="1391"/>
      <c r="AF1145" s="1391"/>
      <c r="AG1145" s="1391"/>
      <c r="AH1145" s="1413"/>
      <c r="AI1145" s="1400"/>
      <c r="AJ1145" s="1400"/>
      <c r="AK1145" s="1391"/>
      <c r="AL1145" s="1391"/>
      <c r="AM1145" s="1391"/>
      <c r="AN1145" s="1391"/>
      <c r="AO1145" s="1392" t="s">
        <v>2186</v>
      </c>
      <c r="AQ1145" s="1399"/>
      <c r="AR1145" s="1399"/>
      <c r="AS1145" s="1399"/>
      <c r="BN1145" s="1395"/>
      <c r="BO1145" s="1414"/>
    </row>
    <row r="1146" spans="5:67" s="1388" customFormat="1" ht="12.75" hidden="1" customHeight="1">
      <c r="E1146" s="1397">
        <v>44323</v>
      </c>
      <c r="F1146" s="1390"/>
      <c r="G1146" s="1399"/>
      <c r="H1146" s="1390"/>
      <c r="I1146" s="1391"/>
      <c r="J1146" s="1391"/>
      <c r="K1146" s="1391"/>
      <c r="L1146" s="1391"/>
      <c r="N1146" s="1399"/>
      <c r="O1146" s="1391"/>
      <c r="P1146" s="1391"/>
      <c r="Q1146" s="1390"/>
      <c r="R1146" s="1398" t="s">
        <v>1933</v>
      </c>
      <c r="S1146" s="1400"/>
      <c r="T1146" s="1391"/>
      <c r="U1146" s="1391"/>
      <c r="V1146" s="1391"/>
      <c r="W1146" s="1400"/>
      <c r="X1146" s="1422"/>
      <c r="Y1146" s="1422"/>
      <c r="AC1146" s="1391"/>
      <c r="AD1146" s="1391"/>
      <c r="AE1146" s="1391"/>
      <c r="AF1146" s="1391"/>
      <c r="AG1146" s="1391"/>
      <c r="AH1146" s="1413"/>
      <c r="AI1146" s="1400"/>
      <c r="AJ1146" s="1400"/>
      <c r="AK1146" s="1391"/>
      <c r="AL1146" s="1391"/>
      <c r="AM1146" s="1391"/>
      <c r="AN1146" s="1391"/>
      <c r="AO1146" s="1392" t="s">
        <v>2187</v>
      </c>
      <c r="AQ1146" s="1399"/>
      <c r="AR1146" s="1399"/>
      <c r="AS1146" s="1399"/>
      <c r="BN1146" s="1395"/>
      <c r="BO1146" s="1414"/>
    </row>
    <row r="1147" spans="5:67" s="1388" customFormat="1" ht="12.75" hidden="1" customHeight="1">
      <c r="E1147" s="1397">
        <v>44324</v>
      </c>
      <c r="F1147" s="1390"/>
      <c r="G1147" s="1399"/>
      <c r="H1147" s="1390"/>
      <c r="I1147" s="1391"/>
      <c r="J1147" s="1391"/>
      <c r="K1147" s="1391"/>
      <c r="L1147" s="1391"/>
      <c r="N1147" s="1399"/>
      <c r="O1147" s="1391"/>
      <c r="P1147" s="1391"/>
      <c r="Q1147" s="1390"/>
      <c r="R1147" s="1398" t="s">
        <v>908</v>
      </c>
      <c r="S1147" s="1400"/>
      <c r="T1147" s="1391"/>
      <c r="U1147" s="1391"/>
      <c r="V1147" s="1391"/>
      <c r="W1147" s="1400"/>
      <c r="X1147" s="1422"/>
      <c r="Y1147" s="1422"/>
      <c r="AC1147" s="1391"/>
      <c r="AD1147" s="1391"/>
      <c r="AE1147" s="1391"/>
      <c r="AF1147" s="1391"/>
      <c r="AG1147" s="1391"/>
      <c r="AH1147" s="1413"/>
      <c r="AI1147" s="1400"/>
      <c r="AJ1147" s="1400"/>
      <c r="AK1147" s="1391"/>
      <c r="AL1147" s="1391"/>
      <c r="AM1147" s="1391"/>
      <c r="AN1147" s="1391"/>
      <c r="AO1147" s="1392" t="s">
        <v>2188</v>
      </c>
      <c r="AQ1147" s="1399"/>
      <c r="AR1147" s="1399"/>
      <c r="AS1147" s="1399"/>
      <c r="BN1147" s="1395"/>
      <c r="BO1147" s="1414"/>
    </row>
    <row r="1148" spans="5:67" s="1388" customFormat="1" ht="12.75" hidden="1" customHeight="1">
      <c r="E1148" s="1397">
        <v>44325</v>
      </c>
      <c r="F1148" s="1390"/>
      <c r="G1148" s="1399"/>
      <c r="H1148" s="1390"/>
      <c r="I1148" s="1391"/>
      <c r="J1148" s="1391"/>
      <c r="K1148" s="1391"/>
      <c r="L1148" s="1391"/>
      <c r="N1148" s="1399"/>
      <c r="O1148" s="1391"/>
      <c r="P1148" s="1391"/>
      <c r="Q1148" s="1390"/>
      <c r="R1148" s="1398" t="s">
        <v>601</v>
      </c>
      <c r="W1148" s="1400"/>
      <c r="X1148" s="1414"/>
      <c r="Y1148" s="1414"/>
      <c r="AC1148" s="1391"/>
      <c r="AD1148" s="1391"/>
      <c r="AE1148" s="1391"/>
      <c r="AF1148" s="1391"/>
      <c r="AG1148" s="1391"/>
      <c r="AH1148" s="1413"/>
      <c r="AI1148" s="1400"/>
      <c r="AJ1148" s="1400"/>
      <c r="AK1148" s="1391"/>
      <c r="AL1148" s="1391"/>
      <c r="AM1148" s="1391"/>
      <c r="AN1148" s="1391"/>
      <c r="AO1148" s="1392" t="s">
        <v>2189</v>
      </c>
      <c r="AQ1148" s="1399"/>
      <c r="AR1148" s="1399"/>
      <c r="AS1148" s="1399"/>
      <c r="BN1148" s="1395"/>
      <c r="BO1148" s="1414"/>
    </row>
    <row r="1149" spans="5:67" s="1388" customFormat="1" ht="12.75" hidden="1" customHeight="1">
      <c r="E1149" s="1397">
        <v>44326</v>
      </c>
      <c r="F1149" s="1390"/>
      <c r="G1149" s="1399"/>
      <c r="H1149" s="1390"/>
      <c r="I1149" s="1391"/>
      <c r="J1149" s="1391"/>
      <c r="K1149" s="1391"/>
      <c r="L1149" s="1391"/>
      <c r="N1149" s="1399"/>
      <c r="O1149" s="1391"/>
      <c r="P1149" s="1391"/>
      <c r="Q1149" s="1390"/>
      <c r="R1149" s="1398" t="s">
        <v>602</v>
      </c>
      <c r="S1149" s="1400"/>
      <c r="W1149" s="1400"/>
      <c r="X1149" s="1422"/>
      <c r="Y1149" s="1422"/>
      <c r="AC1149" s="1391"/>
      <c r="AD1149" s="1391"/>
      <c r="AE1149" s="1391"/>
      <c r="AF1149" s="1391"/>
      <c r="AG1149" s="1391"/>
      <c r="AH1149" s="1413"/>
      <c r="AI1149" s="1400"/>
      <c r="AJ1149" s="1400"/>
      <c r="AK1149" s="1391"/>
      <c r="AL1149" s="1391"/>
      <c r="AM1149" s="1391"/>
      <c r="AN1149" s="1391"/>
      <c r="AO1149" s="1392" t="s">
        <v>2190</v>
      </c>
      <c r="AQ1149" s="1399"/>
      <c r="AR1149" s="1399"/>
      <c r="AS1149" s="1399"/>
      <c r="BN1149" s="1395"/>
      <c r="BO1149" s="1414"/>
    </row>
    <row r="1150" spans="5:67" s="1388" customFormat="1" ht="12.75" hidden="1" customHeight="1">
      <c r="E1150" s="1397">
        <v>44327</v>
      </c>
      <c r="F1150" s="1390"/>
      <c r="G1150" s="1399"/>
      <c r="H1150" s="1390"/>
      <c r="I1150" s="1391"/>
      <c r="J1150" s="1391"/>
      <c r="K1150" s="1391"/>
      <c r="L1150" s="1391"/>
      <c r="N1150" s="1399"/>
      <c r="O1150" s="1391"/>
      <c r="P1150" s="1391"/>
      <c r="Q1150" s="1390"/>
      <c r="R1150" s="1398" t="s">
        <v>1933</v>
      </c>
      <c r="S1150" s="1400"/>
      <c r="W1150" s="1400"/>
      <c r="X1150" s="1422"/>
      <c r="Y1150" s="1422"/>
      <c r="AC1150" s="1391"/>
      <c r="AD1150" s="1391"/>
      <c r="AE1150" s="1391"/>
      <c r="AF1150" s="1391"/>
      <c r="AG1150" s="1391"/>
      <c r="AH1150" s="1413"/>
      <c r="AI1150" s="1400"/>
      <c r="AJ1150" s="1400"/>
      <c r="AK1150" s="1391"/>
      <c r="AL1150" s="1391"/>
      <c r="AM1150" s="1391"/>
      <c r="AN1150" s="1391"/>
      <c r="AO1150" s="1392" t="s">
        <v>2191</v>
      </c>
      <c r="AQ1150" s="1399"/>
      <c r="AR1150" s="1399"/>
      <c r="AS1150" s="1399"/>
      <c r="BN1150" s="1395"/>
      <c r="BO1150" s="1414"/>
    </row>
    <row r="1151" spans="5:67" s="1388" customFormat="1" ht="12.75" hidden="1" customHeight="1">
      <c r="E1151" s="1397">
        <v>44328</v>
      </c>
      <c r="F1151" s="1390"/>
      <c r="G1151" s="1399"/>
      <c r="H1151" s="1390"/>
      <c r="I1151" s="1391"/>
      <c r="J1151" s="1391"/>
      <c r="K1151" s="1391"/>
      <c r="L1151" s="1391"/>
      <c r="N1151" s="1399"/>
      <c r="O1151" s="1391"/>
      <c r="P1151" s="1391"/>
      <c r="Q1151" s="1390"/>
      <c r="R1151" s="1398" t="s">
        <v>603</v>
      </c>
      <c r="S1151" s="1400"/>
      <c r="W1151" s="1400"/>
      <c r="X1151" s="1422"/>
      <c r="Y1151" s="1422"/>
      <c r="AC1151" s="1391"/>
      <c r="AD1151" s="1391"/>
      <c r="AE1151" s="1391"/>
      <c r="AF1151" s="1391"/>
      <c r="AG1151" s="1391"/>
      <c r="AH1151" s="1413"/>
      <c r="AI1151" s="1400"/>
      <c r="AJ1151" s="1400"/>
      <c r="AK1151" s="1391"/>
      <c r="AL1151" s="1391"/>
      <c r="AM1151" s="1391"/>
      <c r="AN1151" s="1391"/>
      <c r="AO1151" s="1392" t="s">
        <v>2192</v>
      </c>
      <c r="AQ1151" s="1399"/>
      <c r="AR1151" s="1399"/>
      <c r="AS1151" s="1399"/>
      <c r="BN1151" s="1395"/>
      <c r="BO1151" s="1414"/>
    </row>
    <row r="1152" spans="5:67" s="1388" customFormat="1" ht="12.75" hidden="1" customHeight="1">
      <c r="E1152" s="1397">
        <v>44329</v>
      </c>
      <c r="F1152" s="1390"/>
      <c r="G1152" s="1399"/>
      <c r="H1152" s="1390"/>
      <c r="I1152" s="1391"/>
      <c r="J1152" s="1391"/>
      <c r="K1152" s="1391"/>
      <c r="L1152" s="1391"/>
      <c r="N1152" s="1399"/>
      <c r="O1152" s="1391"/>
      <c r="P1152" s="1391"/>
      <c r="Q1152" s="1390"/>
      <c r="R1152" s="1398" t="s">
        <v>604</v>
      </c>
      <c r="S1152" s="1400"/>
      <c r="W1152" s="1400"/>
      <c r="X1152" s="1422"/>
      <c r="Y1152" s="1422"/>
      <c r="AC1152" s="1391"/>
      <c r="AD1152" s="1391"/>
      <c r="AE1152" s="1391"/>
      <c r="AF1152" s="1391"/>
      <c r="AG1152" s="1391"/>
      <c r="AH1152" s="1413"/>
      <c r="AI1152" s="1400"/>
      <c r="AJ1152" s="1400"/>
      <c r="AK1152" s="1391"/>
      <c r="AL1152" s="1391"/>
      <c r="AM1152" s="1391"/>
      <c r="AN1152" s="1391"/>
      <c r="AO1152" s="1392" t="s">
        <v>2193</v>
      </c>
      <c r="AQ1152" s="1399"/>
      <c r="AR1152" s="1399"/>
      <c r="AS1152" s="1399"/>
      <c r="BN1152" s="1395"/>
      <c r="BO1152" s="1414"/>
    </row>
    <row r="1153" spans="5:67" s="1388" customFormat="1" ht="12.75" hidden="1" customHeight="1">
      <c r="E1153" s="1397">
        <v>44330</v>
      </c>
      <c r="F1153" s="1390"/>
      <c r="G1153" s="1399"/>
      <c r="H1153" s="1390"/>
      <c r="I1153" s="1391"/>
      <c r="J1153" s="1391"/>
      <c r="K1153" s="1391"/>
      <c r="L1153" s="1391"/>
      <c r="N1153" s="1399"/>
      <c r="O1153" s="1391"/>
      <c r="P1153" s="1391"/>
      <c r="Q1153" s="1390"/>
      <c r="R1153" s="1398" t="s">
        <v>605</v>
      </c>
      <c r="S1153" s="1400"/>
      <c r="W1153" s="1400"/>
      <c r="X1153" s="1422"/>
      <c r="Y1153" s="1422"/>
      <c r="AC1153" s="1391"/>
      <c r="AD1153" s="1391"/>
      <c r="AE1153" s="1391"/>
      <c r="AF1153" s="1391"/>
      <c r="AG1153" s="1391"/>
      <c r="AH1153" s="1413"/>
      <c r="AI1153" s="1400"/>
      <c r="AJ1153" s="1400"/>
      <c r="AK1153" s="1391"/>
      <c r="AL1153" s="1391"/>
      <c r="AM1153" s="1391"/>
      <c r="AN1153" s="1391"/>
      <c r="AO1153" s="1392" t="s">
        <v>2194</v>
      </c>
      <c r="AQ1153" s="1399"/>
      <c r="AR1153" s="1399"/>
      <c r="AS1153" s="1399"/>
      <c r="BN1153" s="1395"/>
      <c r="BO1153" s="1414"/>
    </row>
    <row r="1154" spans="5:67" s="1388" customFormat="1" ht="12.75" hidden="1" customHeight="1">
      <c r="E1154" s="1397">
        <v>44331</v>
      </c>
      <c r="F1154" s="1390"/>
      <c r="G1154" s="1399"/>
      <c r="H1154" s="1390"/>
      <c r="I1154" s="1391"/>
      <c r="J1154" s="1391"/>
      <c r="K1154" s="1391"/>
      <c r="L1154" s="1391"/>
      <c r="N1154" s="1399"/>
      <c r="O1154" s="1391"/>
      <c r="P1154" s="1391"/>
      <c r="Q1154" s="1390"/>
      <c r="R1154" s="1398" t="s">
        <v>606</v>
      </c>
      <c r="S1154" s="1400"/>
      <c r="W1154" s="1400"/>
      <c r="X1154" s="1422"/>
      <c r="Y1154" s="1422"/>
      <c r="AC1154" s="1391"/>
      <c r="AD1154" s="1391"/>
      <c r="AE1154" s="1391"/>
      <c r="AF1154" s="1391"/>
      <c r="AG1154" s="1391"/>
      <c r="AH1154" s="1413"/>
      <c r="AI1154" s="1400"/>
      <c r="AJ1154" s="1400"/>
      <c r="AK1154" s="1391"/>
      <c r="AL1154" s="1391"/>
      <c r="AM1154" s="1391"/>
      <c r="AN1154" s="1391"/>
      <c r="AO1154" s="1392" t="s">
        <v>2195</v>
      </c>
      <c r="AQ1154" s="1399"/>
      <c r="AR1154" s="1399"/>
      <c r="AS1154" s="1399"/>
      <c r="BN1154" s="1395"/>
      <c r="BO1154" s="1414"/>
    </row>
    <row r="1155" spans="5:67" s="1388" customFormat="1" ht="12.75" hidden="1" customHeight="1">
      <c r="E1155" s="1397">
        <v>44332</v>
      </c>
      <c r="F1155" s="1390"/>
      <c r="G1155" s="1399"/>
      <c r="H1155" s="1390"/>
      <c r="I1155" s="1391"/>
      <c r="J1155" s="1391"/>
      <c r="K1155" s="1391"/>
      <c r="L1155" s="1391"/>
      <c r="N1155" s="1399"/>
      <c r="O1155" s="1391"/>
      <c r="P1155" s="1391"/>
      <c r="Q1155" s="1390"/>
      <c r="R1155" s="1398" t="s">
        <v>398</v>
      </c>
      <c r="S1155" s="1400"/>
      <c r="W1155" s="1400"/>
      <c r="X1155" s="1422"/>
      <c r="Y1155" s="1422"/>
      <c r="AC1155" s="1391"/>
      <c r="AD1155" s="1391"/>
      <c r="AE1155" s="1391"/>
      <c r="AF1155" s="1391"/>
      <c r="AG1155" s="1391"/>
      <c r="AH1155" s="1413"/>
      <c r="AI1155" s="1400"/>
      <c r="AJ1155" s="1400"/>
      <c r="AK1155" s="1391"/>
      <c r="AL1155" s="1391"/>
      <c r="AM1155" s="1391"/>
      <c r="AN1155" s="1391"/>
      <c r="AO1155" s="1392" t="s">
        <v>2196</v>
      </c>
      <c r="AQ1155" s="1399"/>
      <c r="AR1155" s="1399"/>
      <c r="AS1155" s="1399"/>
      <c r="BN1155" s="1395"/>
      <c r="BO1155" s="1414"/>
    </row>
    <row r="1156" spans="5:67" s="1388" customFormat="1" ht="12.75" hidden="1" customHeight="1">
      <c r="E1156" s="1397">
        <v>44333</v>
      </c>
      <c r="F1156" s="1390"/>
      <c r="G1156" s="1399"/>
      <c r="H1156" s="1390"/>
      <c r="I1156" s="1391"/>
      <c r="J1156" s="1391"/>
      <c r="K1156" s="1391"/>
      <c r="L1156" s="1391"/>
      <c r="N1156" s="1399"/>
      <c r="O1156" s="1391"/>
      <c r="P1156" s="1391"/>
      <c r="Q1156" s="1390"/>
      <c r="R1156" s="1398" t="s">
        <v>1933</v>
      </c>
      <c r="S1156" s="1400"/>
      <c r="W1156" s="1400"/>
      <c r="X1156" s="1422"/>
      <c r="Y1156" s="1422"/>
      <c r="AC1156" s="1391"/>
      <c r="AD1156" s="1391"/>
      <c r="AE1156" s="1391"/>
      <c r="AF1156" s="1391"/>
      <c r="AG1156" s="1391"/>
      <c r="AH1156" s="1413"/>
      <c r="AI1156" s="1400"/>
      <c r="AJ1156" s="1400"/>
      <c r="AK1156" s="1391"/>
      <c r="AL1156" s="1391"/>
      <c r="AM1156" s="1391"/>
      <c r="AN1156" s="1391"/>
      <c r="AO1156" s="1392" t="s">
        <v>2197</v>
      </c>
      <c r="AQ1156" s="1399"/>
      <c r="AR1156" s="1399"/>
      <c r="AS1156" s="1399"/>
      <c r="BN1156" s="1395"/>
      <c r="BO1156" s="1414"/>
    </row>
    <row r="1157" spans="5:67" s="1388" customFormat="1" ht="12.75" hidden="1" customHeight="1">
      <c r="E1157" s="1397">
        <v>44334</v>
      </c>
      <c r="F1157" s="1390"/>
      <c r="G1157" s="1399"/>
      <c r="H1157" s="1390"/>
      <c r="I1157" s="1391"/>
      <c r="J1157" s="1391"/>
      <c r="K1157" s="1391"/>
      <c r="L1157" s="1391"/>
      <c r="N1157" s="1399"/>
      <c r="O1157" s="1391"/>
      <c r="P1157" s="1391"/>
      <c r="Q1157" s="1390"/>
      <c r="R1157" s="1398" t="s">
        <v>399</v>
      </c>
      <c r="S1157" s="1400"/>
      <c r="W1157" s="1400"/>
      <c r="X1157" s="1422"/>
      <c r="Y1157" s="1422"/>
      <c r="AC1157" s="1391"/>
      <c r="AD1157" s="1391"/>
      <c r="AE1157" s="1391"/>
      <c r="AF1157" s="1391"/>
      <c r="AG1157" s="1391"/>
      <c r="AH1157" s="1413"/>
      <c r="AI1157" s="1400"/>
      <c r="AJ1157" s="1400"/>
      <c r="AK1157" s="1391"/>
      <c r="AL1157" s="1391"/>
      <c r="AM1157" s="1391"/>
      <c r="AN1157" s="1391"/>
      <c r="AO1157" s="1392" t="s">
        <v>2198</v>
      </c>
      <c r="AQ1157" s="1399"/>
      <c r="AR1157" s="1399"/>
      <c r="AS1157" s="1399"/>
      <c r="BN1157" s="1395"/>
      <c r="BO1157" s="1414"/>
    </row>
    <row r="1158" spans="5:67" s="1388" customFormat="1" ht="12.75" hidden="1" customHeight="1">
      <c r="E1158" s="1397">
        <v>44335</v>
      </c>
      <c r="F1158" s="1390"/>
      <c r="G1158" s="1399"/>
      <c r="H1158" s="1390"/>
      <c r="I1158" s="1391"/>
      <c r="J1158" s="1391"/>
      <c r="K1158" s="1391"/>
      <c r="L1158" s="1391"/>
      <c r="N1158" s="1399"/>
      <c r="O1158" s="1391"/>
      <c r="P1158" s="1391"/>
      <c r="Q1158" s="1390"/>
      <c r="R1158" s="1398" t="s">
        <v>400</v>
      </c>
      <c r="S1158" s="1400"/>
      <c r="W1158" s="1400"/>
      <c r="X1158" s="1422"/>
      <c r="Y1158" s="1422"/>
      <c r="AC1158" s="1391"/>
      <c r="AD1158" s="1391"/>
      <c r="AE1158" s="1391"/>
      <c r="AF1158" s="1391"/>
      <c r="AG1158" s="1391"/>
      <c r="AH1158" s="1413"/>
      <c r="AI1158" s="1400"/>
      <c r="AJ1158" s="1400"/>
      <c r="AK1158" s="1391"/>
      <c r="AL1158" s="1391"/>
      <c r="AM1158" s="1391"/>
      <c r="AN1158" s="1391"/>
      <c r="AO1158" s="1392" t="s">
        <v>2199</v>
      </c>
      <c r="AQ1158" s="1399"/>
      <c r="AR1158" s="1399"/>
      <c r="AS1158" s="1399"/>
      <c r="BN1158" s="1395"/>
      <c r="BO1158" s="1414"/>
    </row>
    <row r="1159" spans="5:67" s="1388" customFormat="1" ht="12.75" hidden="1" customHeight="1">
      <c r="E1159" s="1397">
        <v>44336</v>
      </c>
      <c r="F1159" s="1390"/>
      <c r="G1159" s="1399"/>
      <c r="H1159" s="1390"/>
      <c r="I1159" s="1391"/>
      <c r="J1159" s="1391"/>
      <c r="K1159" s="1391"/>
      <c r="L1159" s="1391"/>
      <c r="N1159" s="1399"/>
      <c r="O1159" s="1391"/>
      <c r="P1159" s="1391"/>
      <c r="Q1159" s="1390"/>
      <c r="R1159" s="1398" t="s">
        <v>401</v>
      </c>
      <c r="S1159" s="1400"/>
      <c r="W1159" s="1400"/>
      <c r="X1159" s="1422"/>
      <c r="Y1159" s="1422"/>
      <c r="AC1159" s="1391"/>
      <c r="AD1159" s="1391"/>
      <c r="AE1159" s="1391"/>
      <c r="AF1159" s="1391"/>
      <c r="AG1159" s="1391"/>
      <c r="AH1159" s="1413"/>
      <c r="AI1159" s="1400"/>
      <c r="AJ1159" s="1400"/>
      <c r="AK1159" s="1391"/>
      <c r="AL1159" s="1391"/>
      <c r="AM1159" s="1391"/>
      <c r="AN1159" s="1391"/>
      <c r="AO1159" s="1392" t="s">
        <v>2200</v>
      </c>
      <c r="AQ1159" s="1399"/>
      <c r="AR1159" s="1399"/>
      <c r="AS1159" s="1399"/>
      <c r="BN1159" s="1395"/>
      <c r="BO1159" s="1414"/>
    </row>
    <row r="1160" spans="5:67" s="1388" customFormat="1" ht="12.75" hidden="1" customHeight="1">
      <c r="E1160" s="1397">
        <v>44337</v>
      </c>
      <c r="F1160" s="1390"/>
      <c r="G1160" s="1399"/>
      <c r="H1160" s="1390"/>
      <c r="I1160" s="1391"/>
      <c r="J1160" s="1391"/>
      <c r="K1160" s="1391"/>
      <c r="L1160" s="1391"/>
      <c r="N1160" s="1399"/>
      <c r="O1160" s="1391"/>
      <c r="P1160" s="1391"/>
      <c r="Q1160" s="1390"/>
      <c r="R1160" s="1398" t="s">
        <v>1807</v>
      </c>
      <c r="S1160" s="1400"/>
      <c r="T1160" s="1391"/>
      <c r="U1160" s="1391"/>
      <c r="V1160" s="1391"/>
      <c r="W1160" s="1400"/>
      <c r="X1160" s="1422"/>
      <c r="Y1160" s="1422"/>
      <c r="AC1160" s="1391"/>
      <c r="AD1160" s="1391"/>
      <c r="AE1160" s="1391"/>
      <c r="AF1160" s="1391"/>
      <c r="AG1160" s="1391"/>
      <c r="AH1160" s="1413"/>
      <c r="AI1160" s="1400"/>
      <c r="AJ1160" s="1400"/>
      <c r="AK1160" s="1391"/>
      <c r="AL1160" s="1391"/>
      <c r="AM1160" s="1391"/>
      <c r="AN1160" s="1391"/>
      <c r="AO1160" s="1392" t="s">
        <v>2201</v>
      </c>
      <c r="AQ1160" s="1399"/>
      <c r="AR1160" s="1399"/>
      <c r="AS1160" s="1399"/>
      <c r="BN1160" s="1395"/>
      <c r="BO1160" s="1414"/>
    </row>
    <row r="1161" spans="5:67" s="1388" customFormat="1" ht="12.75" hidden="1" customHeight="1">
      <c r="E1161" s="1397">
        <v>44338</v>
      </c>
      <c r="F1161" s="1390"/>
      <c r="G1161" s="1399"/>
      <c r="H1161" s="1390"/>
      <c r="I1161" s="1391"/>
      <c r="J1161" s="1391"/>
      <c r="K1161" s="1391"/>
      <c r="L1161" s="1391"/>
      <c r="N1161" s="1399"/>
      <c r="O1161" s="1391"/>
      <c r="P1161" s="1391"/>
      <c r="Q1161" s="1390"/>
      <c r="R1161" s="1398" t="s">
        <v>1808</v>
      </c>
      <c r="S1161" s="1400"/>
      <c r="T1161" s="1391"/>
      <c r="U1161" s="1391"/>
      <c r="V1161" s="1391"/>
      <c r="W1161" s="1400"/>
      <c r="X1161" s="1422"/>
      <c r="Y1161" s="1422"/>
      <c r="AC1161" s="1391"/>
      <c r="AD1161" s="1391"/>
      <c r="AE1161" s="1391"/>
      <c r="AF1161" s="1391"/>
      <c r="AG1161" s="1391"/>
      <c r="AH1161" s="1413"/>
      <c r="AI1161" s="1400"/>
      <c r="AJ1161" s="1400"/>
      <c r="AK1161" s="1391"/>
      <c r="AL1161" s="1391"/>
      <c r="AM1161" s="1391"/>
      <c r="AN1161" s="1391"/>
      <c r="AO1161" s="1392" t="s">
        <v>2202</v>
      </c>
      <c r="AQ1161" s="1399"/>
      <c r="AR1161" s="1399"/>
      <c r="AS1161" s="1399"/>
      <c r="BN1161" s="1395"/>
      <c r="BO1161" s="1414"/>
    </row>
    <row r="1162" spans="5:67" s="1388" customFormat="1" ht="12.75" hidden="1" customHeight="1">
      <c r="E1162" s="1397">
        <v>44339</v>
      </c>
      <c r="F1162" s="1390"/>
      <c r="G1162" s="1399"/>
      <c r="H1162" s="1390"/>
      <c r="I1162" s="1391"/>
      <c r="J1162" s="1391"/>
      <c r="K1162" s="1391"/>
      <c r="L1162" s="1391"/>
      <c r="N1162" s="1399"/>
      <c r="O1162" s="1391"/>
      <c r="P1162" s="1391"/>
      <c r="Q1162" s="1390"/>
      <c r="R1162" s="1398" t="s">
        <v>1528</v>
      </c>
      <c r="S1162" s="1400"/>
      <c r="T1162" s="1391"/>
      <c r="U1162" s="1391"/>
      <c r="V1162" s="1391"/>
      <c r="W1162" s="1400"/>
      <c r="X1162" s="1422"/>
      <c r="Y1162" s="1422"/>
      <c r="AC1162" s="1391"/>
      <c r="AD1162" s="1391"/>
      <c r="AE1162" s="1391"/>
      <c r="AF1162" s="1391"/>
      <c r="AG1162" s="1391"/>
      <c r="AH1162" s="1413"/>
      <c r="AI1162" s="1400"/>
      <c r="AJ1162" s="1400"/>
      <c r="AK1162" s="1391"/>
      <c r="AL1162" s="1391"/>
      <c r="AM1162" s="1391"/>
      <c r="AN1162" s="1391"/>
      <c r="AO1162" s="1392" t="s">
        <v>2203</v>
      </c>
      <c r="AQ1162" s="1399"/>
      <c r="AR1162" s="1399"/>
      <c r="AS1162" s="1399"/>
      <c r="BN1162" s="1395"/>
      <c r="BO1162" s="1414"/>
    </row>
    <row r="1163" spans="5:67" s="1388" customFormat="1" ht="12.75" hidden="1" customHeight="1">
      <c r="E1163" s="1397">
        <v>44340</v>
      </c>
      <c r="F1163" s="1390"/>
      <c r="G1163" s="1399"/>
      <c r="H1163" s="1390"/>
      <c r="I1163" s="1391"/>
      <c r="J1163" s="1391"/>
      <c r="K1163" s="1391"/>
      <c r="L1163" s="1391"/>
      <c r="N1163" s="1399"/>
      <c r="O1163" s="1391"/>
      <c r="P1163" s="1391"/>
      <c r="Q1163" s="1390"/>
      <c r="R1163" s="1398" t="s">
        <v>1177</v>
      </c>
      <c r="S1163" s="1400"/>
      <c r="T1163" s="1391"/>
      <c r="U1163" s="1391"/>
      <c r="V1163" s="1391"/>
      <c r="W1163" s="1400"/>
      <c r="X1163" s="1422"/>
      <c r="Y1163" s="1422"/>
      <c r="AC1163" s="1391"/>
      <c r="AD1163" s="1391"/>
      <c r="AE1163" s="1391"/>
      <c r="AF1163" s="1391"/>
      <c r="AG1163" s="1391"/>
      <c r="AH1163" s="1413"/>
      <c r="AI1163" s="1400"/>
      <c r="AJ1163" s="1400"/>
      <c r="AK1163" s="1391"/>
      <c r="AL1163" s="1391"/>
      <c r="AM1163" s="1391"/>
      <c r="AN1163" s="1391"/>
      <c r="AO1163" s="1392" t="s">
        <v>2204</v>
      </c>
      <c r="AQ1163" s="1399"/>
      <c r="AR1163" s="1399"/>
      <c r="AS1163" s="1399"/>
      <c r="BN1163" s="1395"/>
      <c r="BO1163" s="1414"/>
    </row>
    <row r="1164" spans="5:67" s="1388" customFormat="1" ht="12.75" hidden="1" customHeight="1">
      <c r="E1164" s="1397">
        <v>44341</v>
      </c>
      <c r="F1164" s="1390"/>
      <c r="G1164" s="1399"/>
      <c r="H1164" s="1390"/>
      <c r="I1164" s="1391"/>
      <c r="J1164" s="1391"/>
      <c r="K1164" s="1391"/>
      <c r="L1164" s="1391"/>
      <c r="N1164" s="1399"/>
      <c r="O1164" s="1391"/>
      <c r="P1164" s="1391"/>
      <c r="Q1164" s="1390"/>
      <c r="R1164" s="1398" t="s">
        <v>546</v>
      </c>
      <c r="S1164" s="1400"/>
      <c r="T1164" s="1391"/>
      <c r="U1164" s="1391"/>
      <c r="V1164" s="1391"/>
      <c r="W1164" s="1400"/>
      <c r="X1164" s="1422"/>
      <c r="Y1164" s="1422"/>
      <c r="AC1164" s="1391"/>
      <c r="AD1164" s="1391"/>
      <c r="AE1164" s="1391"/>
      <c r="AF1164" s="1391"/>
      <c r="AG1164" s="1391"/>
      <c r="AH1164" s="1413"/>
      <c r="AI1164" s="1400"/>
      <c r="AJ1164" s="1400"/>
      <c r="AK1164" s="1391"/>
      <c r="AL1164" s="1391"/>
      <c r="AM1164" s="1391"/>
      <c r="AN1164" s="1391"/>
      <c r="AO1164" s="1392" t="s">
        <v>2205</v>
      </c>
      <c r="AQ1164" s="1399"/>
      <c r="AR1164" s="1399"/>
      <c r="AS1164" s="1399"/>
      <c r="BN1164" s="1395"/>
      <c r="BO1164" s="1414"/>
    </row>
    <row r="1165" spans="5:67" s="1388" customFormat="1" ht="12.75" hidden="1" customHeight="1">
      <c r="E1165" s="1397">
        <v>44342</v>
      </c>
      <c r="F1165" s="1390"/>
      <c r="G1165" s="1399"/>
      <c r="H1165" s="1390"/>
      <c r="I1165" s="1391"/>
      <c r="J1165" s="1391"/>
      <c r="K1165" s="1391"/>
      <c r="L1165" s="1391"/>
      <c r="N1165" s="1399"/>
      <c r="O1165" s="1391"/>
      <c r="P1165" s="1391"/>
      <c r="Q1165" s="1390"/>
      <c r="R1165" s="1398" t="s">
        <v>547</v>
      </c>
      <c r="S1165" s="1400"/>
      <c r="T1165" s="1391"/>
      <c r="U1165" s="1391"/>
      <c r="V1165" s="1391"/>
      <c r="W1165" s="1400"/>
      <c r="X1165" s="1422"/>
      <c r="Y1165" s="1422"/>
      <c r="AC1165" s="1391"/>
      <c r="AD1165" s="1391"/>
      <c r="AE1165" s="1391"/>
      <c r="AF1165" s="1391"/>
      <c r="AG1165" s="1391"/>
      <c r="AH1165" s="1413"/>
      <c r="AI1165" s="1400"/>
      <c r="AJ1165" s="1400"/>
      <c r="AK1165" s="1391"/>
      <c r="AL1165" s="1391"/>
      <c r="AM1165" s="1391"/>
      <c r="AN1165" s="1391"/>
      <c r="AO1165" s="1392" t="s">
        <v>2206</v>
      </c>
      <c r="AQ1165" s="1399"/>
      <c r="AR1165" s="1399"/>
      <c r="AS1165" s="1399"/>
      <c r="BN1165" s="1395"/>
      <c r="BO1165" s="1414"/>
    </row>
    <row r="1166" spans="5:67" s="1388" customFormat="1" ht="12.75" hidden="1" customHeight="1">
      <c r="E1166" s="1397">
        <v>44343</v>
      </c>
      <c r="F1166" s="1390"/>
      <c r="G1166" s="1399"/>
      <c r="H1166" s="1390"/>
      <c r="I1166" s="1391"/>
      <c r="J1166" s="1391"/>
      <c r="K1166" s="1391"/>
      <c r="L1166" s="1391"/>
      <c r="N1166" s="1399"/>
      <c r="O1166" s="1391"/>
      <c r="P1166" s="1391"/>
      <c r="Q1166" s="1390"/>
      <c r="R1166" s="1398" t="s">
        <v>1933</v>
      </c>
      <c r="S1166" s="1400"/>
      <c r="T1166" s="1391"/>
      <c r="U1166" s="1391"/>
      <c r="V1166" s="1391"/>
      <c r="W1166" s="1400"/>
      <c r="X1166" s="1422"/>
      <c r="Y1166" s="1422"/>
      <c r="AC1166" s="1391"/>
      <c r="AD1166" s="1391"/>
      <c r="AE1166" s="1391"/>
      <c r="AF1166" s="1391"/>
      <c r="AG1166" s="1391"/>
      <c r="AH1166" s="1413"/>
      <c r="AI1166" s="1400"/>
      <c r="AJ1166" s="1400"/>
      <c r="AK1166" s="1391"/>
      <c r="AL1166" s="1391"/>
      <c r="AM1166" s="1391"/>
      <c r="AN1166" s="1391"/>
      <c r="AO1166" s="1392" t="s">
        <v>2207</v>
      </c>
      <c r="AQ1166" s="1399"/>
      <c r="AR1166" s="1399"/>
      <c r="AS1166" s="1399"/>
      <c r="BN1166" s="1395"/>
      <c r="BO1166" s="1414"/>
    </row>
    <row r="1167" spans="5:67" s="1388" customFormat="1" ht="12.75" hidden="1" customHeight="1">
      <c r="E1167" s="1397">
        <v>44344</v>
      </c>
      <c r="F1167" s="1390"/>
      <c r="G1167" s="1399"/>
      <c r="H1167" s="1390"/>
      <c r="I1167" s="1391"/>
      <c r="J1167" s="1391"/>
      <c r="K1167" s="1391"/>
      <c r="L1167" s="1391"/>
      <c r="N1167" s="1399"/>
      <c r="O1167" s="1391"/>
      <c r="P1167" s="1391"/>
      <c r="Q1167" s="1390"/>
      <c r="R1167" s="1398" t="s">
        <v>548</v>
      </c>
      <c r="S1167" s="1400"/>
      <c r="T1167" s="1391"/>
      <c r="U1167" s="1391"/>
      <c r="V1167" s="1391"/>
      <c r="W1167" s="1400"/>
      <c r="X1167" s="1422"/>
      <c r="Y1167" s="1422"/>
      <c r="AC1167" s="1391"/>
      <c r="AD1167" s="1391"/>
      <c r="AE1167" s="1391"/>
      <c r="AF1167" s="1391"/>
      <c r="AG1167" s="1391"/>
      <c r="AH1167" s="1413"/>
      <c r="AI1167" s="1400"/>
      <c r="AJ1167" s="1400"/>
      <c r="AK1167" s="1391"/>
      <c r="AL1167" s="1391"/>
      <c r="AM1167" s="1391"/>
      <c r="AN1167" s="1391"/>
      <c r="AO1167" s="1392" t="s">
        <v>2208</v>
      </c>
      <c r="AQ1167" s="1399"/>
      <c r="AR1167" s="1399"/>
      <c r="AS1167" s="1399"/>
      <c r="BN1167" s="1395"/>
      <c r="BO1167" s="1414"/>
    </row>
    <row r="1168" spans="5:67" s="1388" customFormat="1" ht="12.75" hidden="1" customHeight="1">
      <c r="E1168" s="1397">
        <v>44345</v>
      </c>
      <c r="F1168" s="1390"/>
      <c r="G1168" s="1399"/>
      <c r="H1168" s="1390"/>
      <c r="I1168" s="1391"/>
      <c r="J1168" s="1391"/>
      <c r="K1168" s="1391"/>
      <c r="L1168" s="1391"/>
      <c r="N1168" s="1399"/>
      <c r="O1168" s="1391"/>
      <c r="P1168" s="1391"/>
      <c r="Q1168" s="1390"/>
      <c r="R1168" s="1398" t="s">
        <v>549</v>
      </c>
      <c r="S1168" s="1400"/>
      <c r="T1168" s="1391"/>
      <c r="U1168" s="1391"/>
      <c r="V1168" s="1391"/>
      <c r="W1168" s="1400"/>
      <c r="X1168" s="1422"/>
      <c r="Y1168" s="1422"/>
      <c r="AC1168" s="1391"/>
      <c r="AD1168" s="1391"/>
      <c r="AE1168" s="1391"/>
      <c r="AF1168" s="1391"/>
      <c r="AG1168" s="1391"/>
      <c r="AH1168" s="1413"/>
      <c r="AI1168" s="1400"/>
      <c r="AJ1168" s="1400"/>
      <c r="AK1168" s="1391"/>
      <c r="AL1168" s="1391"/>
      <c r="AM1168" s="1391"/>
      <c r="AN1168" s="1391"/>
      <c r="AO1168" s="1392" t="s">
        <v>2209</v>
      </c>
      <c r="AQ1168" s="1399"/>
      <c r="AR1168" s="1399"/>
      <c r="AS1168" s="1399"/>
      <c r="BN1168" s="1395"/>
      <c r="BO1168" s="1414"/>
    </row>
    <row r="1169" spans="5:67" s="1388" customFormat="1" ht="12.75" hidden="1" customHeight="1">
      <c r="E1169" s="1397">
        <v>44346</v>
      </c>
      <c r="F1169" s="1390"/>
      <c r="G1169" s="1399"/>
      <c r="H1169" s="1390"/>
      <c r="I1169" s="1391"/>
      <c r="J1169" s="1391"/>
      <c r="K1169" s="1391"/>
      <c r="L1169" s="1391"/>
      <c r="N1169" s="1399"/>
      <c r="O1169" s="1391"/>
      <c r="P1169" s="1391"/>
      <c r="Q1169" s="1390"/>
      <c r="R1169" s="1398" t="s">
        <v>402</v>
      </c>
      <c r="S1169" s="1400"/>
      <c r="T1169" s="1391"/>
      <c r="U1169" s="1391"/>
      <c r="V1169" s="1391"/>
      <c r="W1169" s="1400"/>
      <c r="X1169" s="1422"/>
      <c r="Y1169" s="1422"/>
      <c r="AC1169" s="1391"/>
      <c r="AD1169" s="1391"/>
      <c r="AE1169" s="1391"/>
      <c r="AF1169" s="1391"/>
      <c r="AG1169" s="1391"/>
      <c r="AH1169" s="1413"/>
      <c r="AI1169" s="1400"/>
      <c r="AJ1169" s="1400"/>
      <c r="AK1169" s="1391"/>
      <c r="AL1169" s="1391"/>
      <c r="AM1169" s="1391"/>
      <c r="AN1169" s="1391"/>
      <c r="AO1169" s="1392" t="s">
        <v>2210</v>
      </c>
      <c r="AQ1169" s="1399"/>
      <c r="AR1169" s="1399"/>
      <c r="AS1169" s="1399"/>
      <c r="BN1169" s="1395"/>
      <c r="BO1169" s="1414"/>
    </row>
    <row r="1170" spans="5:67" s="1388" customFormat="1" ht="12.75" hidden="1" customHeight="1">
      <c r="E1170" s="1397">
        <v>44347</v>
      </c>
      <c r="F1170" s="1390"/>
      <c r="G1170" s="1399"/>
      <c r="H1170" s="1390"/>
      <c r="I1170" s="1391"/>
      <c r="J1170" s="1391"/>
      <c r="K1170" s="1391"/>
      <c r="L1170" s="1391"/>
      <c r="N1170" s="1399"/>
      <c r="O1170" s="1391"/>
      <c r="P1170" s="1391"/>
      <c r="Q1170" s="1390"/>
      <c r="R1170" s="1398" t="s">
        <v>831</v>
      </c>
      <c r="S1170" s="1400"/>
      <c r="T1170" s="1391"/>
      <c r="U1170" s="1391"/>
      <c r="V1170" s="1391"/>
      <c r="W1170" s="1400"/>
      <c r="X1170" s="1422"/>
      <c r="Y1170" s="1422"/>
      <c r="AC1170" s="1391"/>
      <c r="AD1170" s="1391"/>
      <c r="AE1170" s="1391"/>
      <c r="AF1170" s="1391"/>
      <c r="AG1170" s="1391"/>
      <c r="AH1170" s="1413"/>
      <c r="AI1170" s="1400"/>
      <c r="AJ1170" s="1400"/>
      <c r="AK1170" s="1391"/>
      <c r="AL1170" s="1391"/>
      <c r="AM1170" s="1391"/>
      <c r="AN1170" s="1391"/>
      <c r="AO1170" s="1392" t="s">
        <v>2211</v>
      </c>
      <c r="AQ1170" s="1399"/>
      <c r="AR1170" s="1399"/>
      <c r="AS1170" s="1399"/>
      <c r="BN1170" s="1395"/>
      <c r="BO1170" s="1414"/>
    </row>
    <row r="1171" spans="5:67" s="1388" customFormat="1" ht="12.75" hidden="1" customHeight="1">
      <c r="E1171" s="1397">
        <v>44348</v>
      </c>
      <c r="F1171" s="1390"/>
      <c r="G1171" s="1399"/>
      <c r="H1171" s="1390"/>
      <c r="I1171" s="1391"/>
      <c r="J1171" s="1391"/>
      <c r="K1171" s="1391"/>
      <c r="L1171" s="1391"/>
      <c r="N1171" s="1399"/>
      <c r="O1171" s="1391"/>
      <c r="P1171" s="1391"/>
      <c r="Q1171" s="1390"/>
      <c r="R1171" s="1398" t="s">
        <v>832</v>
      </c>
      <c r="S1171" s="1400"/>
      <c r="T1171" s="1391"/>
      <c r="U1171" s="1391"/>
      <c r="V1171" s="1391"/>
      <c r="W1171" s="1400"/>
      <c r="X1171" s="1422"/>
      <c r="Y1171" s="1422"/>
      <c r="AC1171" s="1391"/>
      <c r="AD1171" s="1391"/>
      <c r="AE1171" s="1391"/>
      <c r="AF1171" s="1391"/>
      <c r="AG1171" s="1391"/>
      <c r="AH1171" s="1413"/>
      <c r="AI1171" s="1400"/>
      <c r="AJ1171" s="1400"/>
      <c r="AK1171" s="1391"/>
      <c r="AL1171" s="1391"/>
      <c r="AM1171" s="1391"/>
      <c r="AN1171" s="1391"/>
      <c r="AO1171" s="1392" t="s">
        <v>2212</v>
      </c>
      <c r="AQ1171" s="1399"/>
      <c r="AR1171" s="1399"/>
      <c r="AS1171" s="1399"/>
      <c r="BN1171" s="1395"/>
      <c r="BO1171" s="1414"/>
    </row>
    <row r="1172" spans="5:67" s="1388" customFormat="1" ht="12.75" hidden="1" customHeight="1">
      <c r="E1172" s="1397">
        <v>44349</v>
      </c>
      <c r="F1172" s="1390"/>
      <c r="G1172" s="1399"/>
      <c r="H1172" s="1390"/>
      <c r="I1172" s="1391"/>
      <c r="J1172" s="1391"/>
      <c r="K1172" s="1391"/>
      <c r="L1172" s="1391"/>
      <c r="N1172" s="1399"/>
      <c r="O1172" s="1391"/>
      <c r="P1172" s="1391"/>
      <c r="Q1172" s="1390"/>
      <c r="R1172" s="1398" t="s">
        <v>833</v>
      </c>
      <c r="S1172" s="1400"/>
      <c r="T1172" s="1391"/>
      <c r="U1172" s="1391"/>
      <c r="V1172" s="1391"/>
      <c r="W1172" s="1400"/>
      <c r="X1172" s="1422"/>
      <c r="Y1172" s="1422"/>
      <c r="AC1172" s="1391"/>
      <c r="AD1172" s="1391"/>
      <c r="AE1172" s="1391"/>
      <c r="AF1172" s="1391"/>
      <c r="AG1172" s="1391"/>
      <c r="AH1172" s="1413"/>
      <c r="AI1172" s="1400"/>
      <c r="AJ1172" s="1400"/>
      <c r="AK1172" s="1391"/>
      <c r="AL1172" s="1391"/>
      <c r="AM1172" s="1391"/>
      <c r="AN1172" s="1391"/>
      <c r="AO1172" s="1392" t="s">
        <v>2213</v>
      </c>
      <c r="AQ1172" s="1399"/>
      <c r="AR1172" s="1399"/>
      <c r="AS1172" s="1399"/>
      <c r="BN1172" s="1395"/>
      <c r="BO1172" s="1414"/>
    </row>
    <row r="1173" spans="5:67" s="1388" customFormat="1" ht="12.75" hidden="1" customHeight="1">
      <c r="E1173" s="1397">
        <v>44350</v>
      </c>
      <c r="F1173" s="1390"/>
      <c r="G1173" s="1399"/>
      <c r="H1173" s="1390"/>
      <c r="I1173" s="1391"/>
      <c r="J1173" s="1391"/>
      <c r="K1173" s="1391"/>
      <c r="L1173" s="1391"/>
      <c r="N1173" s="1399"/>
      <c r="O1173" s="1391"/>
      <c r="P1173" s="1391"/>
      <c r="Q1173" s="1390"/>
      <c r="R1173" s="1398" t="s">
        <v>834</v>
      </c>
      <c r="S1173" s="1400"/>
      <c r="T1173" s="1391"/>
      <c r="U1173" s="1391"/>
      <c r="V1173" s="1391"/>
      <c r="W1173" s="1400"/>
      <c r="X1173" s="1422"/>
      <c r="Y1173" s="1422"/>
      <c r="AC1173" s="1391"/>
      <c r="AD1173" s="1391"/>
      <c r="AE1173" s="1391"/>
      <c r="AF1173" s="1391"/>
      <c r="AG1173" s="1391"/>
      <c r="AH1173" s="1413"/>
      <c r="AI1173" s="1400"/>
      <c r="AJ1173" s="1400"/>
      <c r="AK1173" s="1391"/>
      <c r="AL1173" s="1391"/>
      <c r="AM1173" s="1391"/>
      <c r="AN1173" s="1391"/>
      <c r="AO1173" s="1392" t="s">
        <v>2214</v>
      </c>
      <c r="AQ1173" s="1399"/>
      <c r="AR1173" s="1399"/>
      <c r="AS1173" s="1399"/>
      <c r="BN1173" s="1395"/>
      <c r="BO1173" s="1414"/>
    </row>
    <row r="1174" spans="5:67" s="1388" customFormat="1" ht="12.75" hidden="1" customHeight="1">
      <c r="E1174" s="1397">
        <v>44351</v>
      </c>
      <c r="F1174" s="1390"/>
      <c r="G1174" s="1399"/>
      <c r="H1174" s="1390"/>
      <c r="I1174" s="1391"/>
      <c r="J1174" s="1391"/>
      <c r="K1174" s="1391"/>
      <c r="L1174" s="1391"/>
      <c r="N1174" s="1399"/>
      <c r="O1174" s="1391"/>
      <c r="P1174" s="1391"/>
      <c r="Q1174" s="1390"/>
      <c r="R1174" s="1398" t="s">
        <v>835</v>
      </c>
      <c r="S1174" s="1400"/>
      <c r="T1174" s="1391"/>
      <c r="U1174" s="1391"/>
      <c r="V1174" s="1391"/>
      <c r="W1174" s="1400"/>
      <c r="X1174" s="1422"/>
      <c r="Y1174" s="1422"/>
      <c r="AC1174" s="1391"/>
      <c r="AD1174" s="1391"/>
      <c r="AE1174" s="1391"/>
      <c r="AF1174" s="1391"/>
      <c r="AG1174" s="1391"/>
      <c r="AH1174" s="1413"/>
      <c r="AI1174" s="1400"/>
      <c r="AJ1174" s="1400"/>
      <c r="AK1174" s="1391"/>
      <c r="AL1174" s="1391"/>
      <c r="AM1174" s="1391"/>
      <c r="AN1174" s="1391"/>
      <c r="AO1174" s="1392" t="s">
        <v>2215</v>
      </c>
      <c r="AQ1174" s="1399"/>
      <c r="AR1174" s="1399"/>
      <c r="AS1174" s="1399"/>
      <c r="BN1174" s="1395"/>
      <c r="BO1174" s="1414"/>
    </row>
    <row r="1175" spans="5:67" s="1388" customFormat="1" ht="12.75" hidden="1" customHeight="1">
      <c r="E1175" s="1397">
        <v>44352</v>
      </c>
      <c r="F1175" s="1390"/>
      <c r="G1175" s="1399"/>
      <c r="H1175" s="1390"/>
      <c r="I1175" s="1391"/>
      <c r="J1175" s="1391"/>
      <c r="K1175" s="1391"/>
      <c r="L1175" s="1391"/>
      <c r="N1175" s="1399"/>
      <c r="O1175" s="1391"/>
      <c r="P1175" s="1391"/>
      <c r="Q1175" s="1390"/>
      <c r="R1175" s="1398" t="s">
        <v>836</v>
      </c>
      <c r="S1175" s="1400"/>
      <c r="T1175" s="1391"/>
      <c r="U1175" s="1391"/>
      <c r="V1175" s="1391"/>
      <c r="W1175" s="1400"/>
      <c r="X1175" s="1422"/>
      <c r="Y1175" s="1422"/>
      <c r="AC1175" s="1391"/>
      <c r="AD1175" s="1391"/>
      <c r="AE1175" s="1391"/>
      <c r="AF1175" s="1391"/>
      <c r="AG1175" s="1391"/>
      <c r="AH1175" s="1413"/>
      <c r="AI1175" s="1400"/>
      <c r="AJ1175" s="1400"/>
      <c r="AK1175" s="1391"/>
      <c r="AL1175" s="1391"/>
      <c r="AM1175" s="1391"/>
      <c r="AN1175" s="1391"/>
      <c r="AO1175" s="1392" t="s">
        <v>2216</v>
      </c>
      <c r="AQ1175" s="1399"/>
      <c r="AR1175" s="1399"/>
      <c r="AS1175" s="1399"/>
      <c r="BN1175" s="1395"/>
      <c r="BO1175" s="1414"/>
    </row>
    <row r="1176" spans="5:67" s="1388" customFormat="1" ht="12.75" hidden="1" customHeight="1">
      <c r="E1176" s="1397">
        <v>44353</v>
      </c>
      <c r="F1176" s="1390"/>
      <c r="G1176" s="1399"/>
      <c r="H1176" s="1390"/>
      <c r="I1176" s="1391"/>
      <c r="J1176" s="1391"/>
      <c r="K1176" s="1391"/>
      <c r="L1176" s="1391"/>
      <c r="N1176" s="1399"/>
      <c r="O1176" s="1391"/>
      <c r="P1176" s="1391"/>
      <c r="Q1176" s="1390"/>
      <c r="R1176" s="1398" t="s">
        <v>837</v>
      </c>
      <c r="S1176" s="1400"/>
      <c r="T1176" s="1391"/>
      <c r="U1176" s="1391"/>
      <c r="V1176" s="1391"/>
      <c r="W1176" s="1400"/>
      <c r="X1176" s="1422"/>
      <c r="Y1176" s="1422"/>
      <c r="AC1176" s="1391"/>
      <c r="AD1176" s="1391"/>
      <c r="AE1176" s="1391"/>
      <c r="AF1176" s="1391"/>
      <c r="AG1176" s="1391"/>
      <c r="AH1176" s="1413"/>
      <c r="AI1176" s="1400"/>
      <c r="AJ1176" s="1400"/>
      <c r="AK1176" s="1391"/>
      <c r="AL1176" s="1391"/>
      <c r="AM1176" s="1391"/>
      <c r="AN1176" s="1391"/>
      <c r="AO1176" s="1392" t="s">
        <v>2217</v>
      </c>
      <c r="AQ1176" s="1399"/>
      <c r="AR1176" s="1399"/>
      <c r="AS1176" s="1399"/>
      <c r="BN1176" s="1395"/>
      <c r="BO1176" s="1414"/>
    </row>
    <row r="1177" spans="5:67" s="1388" customFormat="1" ht="12.75" hidden="1" customHeight="1">
      <c r="E1177" s="1397">
        <v>44354</v>
      </c>
      <c r="F1177" s="1390"/>
      <c r="G1177" s="1399"/>
      <c r="H1177" s="1390"/>
      <c r="I1177" s="1391"/>
      <c r="J1177" s="1391"/>
      <c r="K1177" s="1391"/>
      <c r="L1177" s="1391"/>
      <c r="N1177" s="1399"/>
      <c r="O1177" s="1391"/>
      <c r="P1177" s="1391"/>
      <c r="Q1177" s="1390"/>
      <c r="R1177" s="1398" t="s">
        <v>838</v>
      </c>
      <c r="S1177" s="1400"/>
      <c r="T1177" s="1391"/>
      <c r="U1177" s="1391"/>
      <c r="V1177" s="1391"/>
      <c r="W1177" s="1400"/>
      <c r="X1177" s="1422"/>
      <c r="Y1177" s="1422"/>
      <c r="AC1177" s="1391"/>
      <c r="AD1177" s="1391"/>
      <c r="AE1177" s="1391"/>
      <c r="AF1177" s="1391"/>
      <c r="AG1177" s="1391"/>
      <c r="AH1177" s="1413"/>
      <c r="AI1177" s="1400"/>
      <c r="AJ1177" s="1400"/>
      <c r="AK1177" s="1391"/>
      <c r="AL1177" s="1391"/>
      <c r="AM1177" s="1391"/>
      <c r="AN1177" s="1391"/>
      <c r="AO1177" s="1392" t="s">
        <v>2218</v>
      </c>
      <c r="AQ1177" s="1399"/>
      <c r="AR1177" s="1399"/>
      <c r="AS1177" s="1399"/>
      <c r="BN1177" s="1395"/>
      <c r="BO1177" s="1414"/>
    </row>
    <row r="1178" spans="5:67" s="1388" customFormat="1" ht="12.75" hidden="1" customHeight="1">
      <c r="E1178" s="1397">
        <v>44355</v>
      </c>
      <c r="F1178" s="1390"/>
      <c r="G1178" s="1399"/>
      <c r="H1178" s="1390"/>
      <c r="I1178" s="1391"/>
      <c r="J1178" s="1391"/>
      <c r="K1178" s="1391"/>
      <c r="L1178" s="1391"/>
      <c r="N1178" s="1399"/>
      <c r="O1178" s="1391"/>
      <c r="P1178" s="1391"/>
      <c r="Q1178" s="1390"/>
      <c r="R1178" s="1398" t="s">
        <v>839</v>
      </c>
      <c r="S1178" s="1400"/>
      <c r="T1178" s="1391"/>
      <c r="U1178" s="1391"/>
      <c r="V1178" s="1391"/>
      <c r="W1178" s="1400"/>
      <c r="X1178" s="1422"/>
      <c r="Y1178" s="1422"/>
      <c r="AC1178" s="1391"/>
      <c r="AD1178" s="1391"/>
      <c r="AE1178" s="1391"/>
      <c r="AF1178" s="1391"/>
      <c r="AG1178" s="1391"/>
      <c r="AH1178" s="1413"/>
      <c r="AI1178" s="1400"/>
      <c r="AJ1178" s="1400"/>
      <c r="AK1178" s="1391"/>
      <c r="AL1178" s="1391"/>
      <c r="AM1178" s="1391"/>
      <c r="AN1178" s="1391"/>
      <c r="AO1178" s="1392" t="s">
        <v>2219</v>
      </c>
      <c r="AQ1178" s="1399"/>
      <c r="AR1178" s="1399"/>
      <c r="AS1178" s="1399"/>
      <c r="BN1178" s="1395"/>
      <c r="BO1178" s="1414"/>
    </row>
    <row r="1179" spans="5:67" s="1388" customFormat="1" ht="12.75" hidden="1" customHeight="1">
      <c r="E1179" s="1397">
        <v>44356</v>
      </c>
      <c r="F1179" s="1390"/>
      <c r="G1179" s="1399"/>
      <c r="H1179" s="1390"/>
      <c r="I1179" s="1391"/>
      <c r="J1179" s="1391"/>
      <c r="K1179" s="1391"/>
      <c r="L1179" s="1391"/>
      <c r="N1179" s="1399"/>
      <c r="O1179" s="1391"/>
      <c r="P1179" s="1391"/>
      <c r="Q1179" s="1390"/>
      <c r="R1179" s="1398" t="s">
        <v>1529</v>
      </c>
      <c r="S1179" s="1400"/>
      <c r="T1179" s="1391"/>
      <c r="U1179" s="1391"/>
      <c r="V1179" s="1391"/>
      <c r="W1179" s="1400"/>
      <c r="X1179" s="1422"/>
      <c r="Y1179" s="1422"/>
      <c r="AC1179" s="1391"/>
      <c r="AD1179" s="1391"/>
      <c r="AE1179" s="1391"/>
      <c r="AF1179" s="1391"/>
      <c r="AG1179" s="1391"/>
      <c r="AH1179" s="1413"/>
      <c r="AI1179" s="1400"/>
      <c r="AJ1179" s="1400"/>
      <c r="AK1179" s="1391"/>
      <c r="AL1179" s="1391"/>
      <c r="AM1179" s="1391"/>
      <c r="AN1179" s="1391"/>
      <c r="AO1179" s="1392" t="s">
        <v>2220</v>
      </c>
      <c r="AQ1179" s="1399"/>
      <c r="AR1179" s="1399"/>
      <c r="AS1179" s="1399"/>
      <c r="BN1179" s="1395"/>
      <c r="BO1179" s="1414"/>
    </row>
    <row r="1180" spans="5:67" s="1388" customFormat="1" ht="12.75" hidden="1" customHeight="1">
      <c r="E1180" s="1397">
        <v>44357</v>
      </c>
      <c r="F1180" s="1390"/>
      <c r="G1180" s="1399"/>
      <c r="H1180" s="1390"/>
      <c r="I1180" s="1391"/>
      <c r="J1180" s="1391"/>
      <c r="K1180" s="1391"/>
      <c r="L1180" s="1391"/>
      <c r="N1180" s="1399"/>
      <c r="O1180" s="1391"/>
      <c r="P1180" s="1391"/>
      <c r="Q1180" s="1390"/>
      <c r="R1180" s="1398" t="s">
        <v>1530</v>
      </c>
      <c r="S1180" s="1400"/>
      <c r="T1180" s="1391"/>
      <c r="U1180" s="1391"/>
      <c r="V1180" s="1391"/>
      <c r="W1180" s="1400"/>
      <c r="X1180" s="1422"/>
      <c r="Y1180" s="1422"/>
      <c r="AC1180" s="1391"/>
      <c r="AD1180" s="1391"/>
      <c r="AE1180" s="1391"/>
      <c r="AF1180" s="1391"/>
      <c r="AG1180" s="1391"/>
      <c r="AH1180" s="1413"/>
      <c r="AI1180" s="1400"/>
      <c r="AJ1180" s="1400"/>
      <c r="AK1180" s="1391"/>
      <c r="AL1180" s="1391"/>
      <c r="AM1180" s="1391"/>
      <c r="AN1180" s="1391"/>
      <c r="AO1180" s="1392" t="s">
        <v>2221</v>
      </c>
      <c r="AQ1180" s="1399"/>
      <c r="AR1180" s="1399"/>
      <c r="AS1180" s="1399"/>
      <c r="BN1180" s="1395"/>
      <c r="BO1180" s="1414"/>
    </row>
    <row r="1181" spans="5:67" s="1388" customFormat="1" ht="12.75" hidden="1" customHeight="1">
      <c r="E1181" s="1397">
        <v>44358</v>
      </c>
      <c r="F1181" s="1390"/>
      <c r="G1181" s="1399"/>
      <c r="H1181" s="1390"/>
      <c r="I1181" s="1391"/>
      <c r="J1181" s="1391"/>
      <c r="K1181" s="1391"/>
      <c r="L1181" s="1391"/>
      <c r="N1181" s="1399"/>
      <c r="O1181" s="1391"/>
      <c r="P1181" s="1391"/>
      <c r="Q1181" s="1390"/>
      <c r="R1181" s="1398" t="s">
        <v>1933</v>
      </c>
      <c r="S1181" s="1400"/>
      <c r="T1181" s="1391"/>
      <c r="U1181" s="1391"/>
      <c r="V1181" s="1391"/>
      <c r="W1181" s="1400"/>
      <c r="X1181" s="1422"/>
      <c r="Y1181" s="1422"/>
      <c r="AC1181" s="1391"/>
      <c r="AD1181" s="1391"/>
      <c r="AE1181" s="1391"/>
      <c r="AF1181" s="1391"/>
      <c r="AG1181" s="1391"/>
      <c r="AH1181" s="1413"/>
      <c r="AI1181" s="1400"/>
      <c r="AJ1181" s="1400"/>
      <c r="AK1181" s="1391"/>
      <c r="AL1181" s="1391"/>
      <c r="AM1181" s="1391"/>
      <c r="AN1181" s="1391"/>
      <c r="AO1181" s="1392" t="s">
        <v>2222</v>
      </c>
      <c r="AQ1181" s="1399"/>
      <c r="AR1181" s="1399"/>
      <c r="AS1181" s="1399"/>
      <c r="BN1181" s="1395"/>
      <c r="BO1181" s="1414"/>
    </row>
    <row r="1182" spans="5:67" s="1388" customFormat="1" ht="12.75" hidden="1" customHeight="1">
      <c r="E1182" s="1397">
        <v>44359</v>
      </c>
      <c r="F1182" s="1390"/>
      <c r="G1182" s="1399"/>
      <c r="H1182" s="1390"/>
      <c r="I1182" s="1391"/>
      <c r="J1182" s="1391"/>
      <c r="K1182" s="1391"/>
      <c r="L1182" s="1391"/>
      <c r="N1182" s="1399"/>
      <c r="O1182" s="1391"/>
      <c r="P1182" s="1391"/>
      <c r="Q1182" s="1390"/>
      <c r="R1182" s="1398" t="s">
        <v>1531</v>
      </c>
      <c r="S1182" s="1400"/>
      <c r="T1182" s="1391"/>
      <c r="U1182" s="1391"/>
      <c r="V1182" s="1391"/>
      <c r="W1182" s="1400"/>
      <c r="X1182" s="1422"/>
      <c r="Y1182" s="1422"/>
      <c r="AC1182" s="1391"/>
      <c r="AD1182" s="1391"/>
      <c r="AE1182" s="1391"/>
      <c r="AF1182" s="1391"/>
      <c r="AG1182" s="1391"/>
      <c r="AH1182" s="1413"/>
      <c r="AI1182" s="1400"/>
      <c r="AJ1182" s="1400"/>
      <c r="AK1182" s="1391"/>
      <c r="AL1182" s="1391"/>
      <c r="AM1182" s="1391"/>
      <c r="AN1182" s="1391"/>
      <c r="AO1182" s="1392" t="s">
        <v>2223</v>
      </c>
      <c r="AQ1182" s="1399"/>
      <c r="AR1182" s="1399"/>
      <c r="AS1182" s="1399"/>
      <c r="BN1182" s="1395"/>
      <c r="BO1182" s="1414"/>
    </row>
    <row r="1183" spans="5:67" s="1388" customFormat="1" ht="12.75" hidden="1" customHeight="1">
      <c r="E1183" s="1397">
        <v>44360</v>
      </c>
      <c r="F1183" s="1390"/>
      <c r="G1183" s="1399"/>
      <c r="H1183" s="1390"/>
      <c r="I1183" s="1391"/>
      <c r="J1183" s="1391"/>
      <c r="K1183" s="1391"/>
      <c r="L1183" s="1391"/>
      <c r="N1183" s="1399"/>
      <c r="O1183" s="1391"/>
      <c r="P1183" s="1391"/>
      <c r="Q1183" s="1390"/>
      <c r="R1183" s="1398" t="s">
        <v>1532</v>
      </c>
      <c r="S1183" s="1400"/>
      <c r="T1183" s="1391"/>
      <c r="U1183" s="1391"/>
      <c r="V1183" s="1391"/>
      <c r="W1183" s="1400"/>
      <c r="X1183" s="1422"/>
      <c r="Y1183" s="1422"/>
      <c r="AC1183" s="1391"/>
      <c r="AD1183" s="1391"/>
      <c r="AE1183" s="1391"/>
      <c r="AF1183" s="1391"/>
      <c r="AG1183" s="1391"/>
      <c r="AH1183" s="1413"/>
      <c r="AI1183" s="1400"/>
      <c r="AJ1183" s="1400"/>
      <c r="AK1183" s="1391"/>
      <c r="AL1183" s="1391"/>
      <c r="AM1183" s="1391"/>
      <c r="AN1183" s="1391"/>
      <c r="AO1183" s="1392" t="s">
        <v>2224</v>
      </c>
      <c r="AQ1183" s="1399"/>
      <c r="AR1183" s="1399"/>
      <c r="AS1183" s="1399"/>
      <c r="BN1183" s="1395"/>
      <c r="BO1183" s="1414"/>
    </row>
    <row r="1184" spans="5:67" s="1388" customFormat="1" ht="12.75" hidden="1" customHeight="1">
      <c r="E1184" s="1397">
        <v>44361</v>
      </c>
      <c r="F1184" s="1390"/>
      <c r="G1184" s="1399"/>
      <c r="H1184" s="1390"/>
      <c r="I1184" s="1391"/>
      <c r="J1184" s="1391"/>
      <c r="K1184" s="1391"/>
      <c r="L1184" s="1391"/>
      <c r="N1184" s="1399"/>
      <c r="O1184" s="1391"/>
      <c r="P1184" s="1391"/>
      <c r="Q1184" s="1390"/>
      <c r="R1184" s="1398" t="s">
        <v>1742</v>
      </c>
      <c r="S1184" s="1400"/>
      <c r="T1184" s="1391"/>
      <c r="U1184" s="1391"/>
      <c r="V1184" s="1391"/>
      <c r="W1184" s="1400"/>
      <c r="X1184" s="1422"/>
      <c r="Y1184" s="1422"/>
      <c r="AC1184" s="1391"/>
      <c r="AD1184" s="1391"/>
      <c r="AE1184" s="1391"/>
      <c r="AF1184" s="1391"/>
      <c r="AG1184" s="1391"/>
      <c r="AH1184" s="1413"/>
      <c r="AI1184" s="1400"/>
      <c r="AJ1184" s="1400"/>
      <c r="AK1184" s="1391"/>
      <c r="AL1184" s="1391"/>
      <c r="AM1184" s="1391"/>
      <c r="AN1184" s="1391"/>
      <c r="AO1184" s="1392" t="s">
        <v>2225</v>
      </c>
      <c r="AQ1184" s="1399"/>
      <c r="AR1184" s="1399"/>
      <c r="AS1184" s="1399"/>
      <c r="BN1184" s="1395"/>
      <c r="BO1184" s="1414"/>
    </row>
    <row r="1185" spans="5:67" s="1388" customFormat="1" ht="12.75" hidden="1" customHeight="1">
      <c r="E1185" s="1397">
        <v>44362</v>
      </c>
      <c r="F1185" s="1390"/>
      <c r="G1185" s="1399"/>
      <c r="H1185" s="1390"/>
      <c r="I1185" s="1391"/>
      <c r="J1185" s="1391"/>
      <c r="K1185" s="1391"/>
      <c r="L1185" s="1391"/>
      <c r="N1185" s="1399"/>
      <c r="O1185" s="1391"/>
      <c r="P1185" s="1391"/>
      <c r="Q1185" s="1390"/>
      <c r="R1185" s="1398" t="s">
        <v>1743</v>
      </c>
      <c r="S1185" s="1400"/>
      <c r="T1185" s="1391"/>
      <c r="U1185" s="1391"/>
      <c r="V1185" s="1391"/>
      <c r="W1185" s="1400"/>
      <c r="X1185" s="1422"/>
      <c r="Y1185" s="1422"/>
      <c r="AC1185" s="1391"/>
      <c r="AD1185" s="1391"/>
      <c r="AE1185" s="1391"/>
      <c r="AF1185" s="1391"/>
      <c r="AG1185" s="1391"/>
      <c r="AH1185" s="1413"/>
      <c r="AI1185" s="1400"/>
      <c r="AJ1185" s="1400"/>
      <c r="AK1185" s="1391"/>
      <c r="AL1185" s="1391"/>
      <c r="AM1185" s="1391"/>
      <c r="AN1185" s="1391"/>
      <c r="AO1185" s="1392" t="s">
        <v>2226</v>
      </c>
      <c r="AQ1185" s="1399"/>
      <c r="AR1185" s="1399"/>
      <c r="AS1185" s="1399"/>
      <c r="BN1185" s="1395"/>
      <c r="BO1185" s="1414"/>
    </row>
    <row r="1186" spans="5:67" s="1388" customFormat="1" ht="12.75" hidden="1" customHeight="1">
      <c r="E1186" s="1397">
        <v>44363</v>
      </c>
      <c r="F1186" s="1390"/>
      <c r="G1186" s="1399"/>
      <c r="H1186" s="1390"/>
      <c r="I1186" s="1391"/>
      <c r="J1186" s="1391"/>
      <c r="K1186" s="1391"/>
      <c r="L1186" s="1391"/>
      <c r="N1186" s="1399"/>
      <c r="O1186" s="1391"/>
      <c r="P1186" s="1391"/>
      <c r="Q1186" s="1390"/>
      <c r="R1186" s="1398" t="s">
        <v>570</v>
      </c>
      <c r="S1186" s="1400"/>
      <c r="T1186" s="1391"/>
      <c r="U1186" s="1391"/>
      <c r="V1186" s="1391"/>
      <c r="W1186" s="1400"/>
      <c r="X1186" s="1422"/>
      <c r="Y1186" s="1422"/>
      <c r="AC1186" s="1391"/>
      <c r="AD1186" s="1391"/>
      <c r="AE1186" s="1391"/>
      <c r="AF1186" s="1391"/>
      <c r="AG1186" s="1391"/>
      <c r="AH1186" s="1413"/>
      <c r="AI1186" s="1400"/>
      <c r="AJ1186" s="1400"/>
      <c r="AK1186" s="1391"/>
      <c r="AL1186" s="1391"/>
      <c r="AM1186" s="1391"/>
      <c r="AN1186" s="1391"/>
      <c r="AO1186" s="1392" t="s">
        <v>2227</v>
      </c>
      <c r="AQ1186" s="1399"/>
      <c r="AR1186" s="1399"/>
      <c r="AS1186" s="1399"/>
      <c r="BN1186" s="1395"/>
      <c r="BO1186" s="1414"/>
    </row>
    <row r="1187" spans="5:67" s="1388" customFormat="1" ht="12.75" hidden="1" customHeight="1">
      <c r="E1187" s="1397">
        <v>44364</v>
      </c>
      <c r="F1187" s="1390"/>
      <c r="G1187" s="1399"/>
      <c r="H1187" s="1390"/>
      <c r="I1187" s="1391"/>
      <c r="J1187" s="1391"/>
      <c r="K1187" s="1391"/>
      <c r="L1187" s="1391"/>
      <c r="N1187" s="1399"/>
      <c r="O1187" s="1391"/>
      <c r="P1187" s="1391"/>
      <c r="Q1187" s="1390"/>
      <c r="R1187" s="1398" t="s">
        <v>571</v>
      </c>
      <c r="S1187" s="1400"/>
      <c r="T1187" s="1391"/>
      <c r="U1187" s="1391"/>
      <c r="V1187" s="1391"/>
      <c r="W1187" s="1400"/>
      <c r="X1187" s="1422"/>
      <c r="Y1187" s="1422"/>
      <c r="AC1187" s="1391"/>
      <c r="AD1187" s="1391"/>
      <c r="AE1187" s="1391"/>
      <c r="AF1187" s="1391"/>
      <c r="AG1187" s="1391"/>
      <c r="AH1187" s="1413"/>
      <c r="AI1187" s="1400"/>
      <c r="AJ1187" s="1400"/>
      <c r="AK1187" s="1391"/>
      <c r="AL1187" s="1391"/>
      <c r="AM1187" s="1391"/>
      <c r="AN1187" s="1391"/>
      <c r="AO1187" s="1392" t="s">
        <v>2228</v>
      </c>
      <c r="AQ1187" s="1399"/>
      <c r="AR1187" s="1399"/>
      <c r="AS1187" s="1399"/>
      <c r="BN1187" s="1395"/>
      <c r="BO1187" s="1414"/>
    </row>
    <row r="1188" spans="5:67" s="1388" customFormat="1" ht="12.75" hidden="1" customHeight="1">
      <c r="E1188" s="1397">
        <v>44365</v>
      </c>
      <c r="F1188" s="1390"/>
      <c r="G1188" s="1399"/>
      <c r="H1188" s="1390"/>
      <c r="I1188" s="1391"/>
      <c r="J1188" s="1391"/>
      <c r="K1188" s="1391"/>
      <c r="L1188" s="1391"/>
      <c r="N1188" s="1399"/>
      <c r="O1188" s="1391"/>
      <c r="P1188" s="1391"/>
      <c r="Q1188" s="1390"/>
      <c r="R1188" s="1398" t="s">
        <v>572</v>
      </c>
      <c r="S1188" s="1400"/>
      <c r="T1188" s="1391"/>
      <c r="U1188" s="1391"/>
      <c r="V1188" s="1391"/>
      <c r="W1188" s="1400"/>
      <c r="X1188" s="1422"/>
      <c r="Y1188" s="1422"/>
      <c r="AC1188" s="1391"/>
      <c r="AD1188" s="1391"/>
      <c r="AE1188" s="1391"/>
      <c r="AF1188" s="1391"/>
      <c r="AG1188" s="1391"/>
      <c r="AH1188" s="1413"/>
      <c r="AI1188" s="1400"/>
      <c r="AJ1188" s="1400"/>
      <c r="AK1188" s="1391"/>
      <c r="AL1188" s="1391"/>
      <c r="AM1188" s="1391"/>
      <c r="AN1188" s="1391"/>
      <c r="AO1188" s="1392" t="s">
        <v>2229</v>
      </c>
      <c r="AQ1188" s="1399"/>
      <c r="AR1188" s="1399"/>
      <c r="AS1188" s="1399"/>
      <c r="BN1188" s="1395"/>
      <c r="BO1188" s="1414"/>
    </row>
    <row r="1189" spans="5:67" s="1388" customFormat="1" ht="12.75" hidden="1" customHeight="1">
      <c r="E1189" s="1397">
        <v>44366</v>
      </c>
      <c r="F1189" s="1390"/>
      <c r="G1189" s="1399"/>
      <c r="H1189" s="1390"/>
      <c r="I1189" s="1391"/>
      <c r="J1189" s="1391"/>
      <c r="K1189" s="1391"/>
      <c r="L1189" s="1391"/>
      <c r="N1189" s="1399"/>
      <c r="O1189" s="1391"/>
      <c r="P1189" s="1391"/>
      <c r="Q1189" s="1390"/>
      <c r="R1189" s="1398" t="s">
        <v>573</v>
      </c>
      <c r="S1189" s="1400"/>
      <c r="T1189" s="1391"/>
      <c r="U1189" s="1391"/>
      <c r="V1189" s="1391"/>
      <c r="W1189" s="1400"/>
      <c r="X1189" s="1422"/>
      <c r="Y1189" s="1422"/>
      <c r="AC1189" s="1391"/>
      <c r="AD1189" s="1391"/>
      <c r="AE1189" s="1391"/>
      <c r="AF1189" s="1391"/>
      <c r="AG1189" s="1391"/>
      <c r="AH1189" s="1413"/>
      <c r="AI1189" s="1400"/>
      <c r="AJ1189" s="1400"/>
      <c r="AK1189" s="1391"/>
      <c r="AL1189" s="1391"/>
      <c r="AM1189" s="1391"/>
      <c r="AN1189" s="1391"/>
      <c r="AO1189" s="1392" t="s">
        <v>2230</v>
      </c>
      <c r="AQ1189" s="1399"/>
      <c r="AR1189" s="1399"/>
      <c r="AS1189" s="1399"/>
      <c r="BN1189" s="1395"/>
      <c r="BO1189" s="1414"/>
    </row>
    <row r="1190" spans="5:67" s="1388" customFormat="1" ht="12.75" hidden="1" customHeight="1">
      <c r="E1190" s="1397">
        <v>44367</v>
      </c>
      <c r="F1190" s="1390"/>
      <c r="G1190" s="1399"/>
      <c r="H1190" s="1390"/>
      <c r="I1190" s="1391"/>
      <c r="J1190" s="1391"/>
      <c r="K1190" s="1391"/>
      <c r="L1190" s="1391"/>
      <c r="N1190" s="1399"/>
      <c r="O1190" s="1391"/>
      <c r="P1190" s="1391"/>
      <c r="Q1190" s="1390"/>
      <c r="R1190" s="1398" t="s">
        <v>1933</v>
      </c>
      <c r="S1190" s="1400"/>
      <c r="T1190" s="1391"/>
      <c r="U1190" s="1391"/>
      <c r="V1190" s="1391"/>
      <c r="W1190" s="1400"/>
      <c r="X1190" s="1422"/>
      <c r="Y1190" s="1422"/>
      <c r="AC1190" s="1391"/>
      <c r="AD1190" s="1391"/>
      <c r="AE1190" s="1391"/>
      <c r="AF1190" s="1391"/>
      <c r="AG1190" s="1391"/>
      <c r="AH1190" s="1413"/>
      <c r="AI1190" s="1400"/>
      <c r="AJ1190" s="1400"/>
      <c r="AK1190" s="1391"/>
      <c r="AL1190" s="1391"/>
      <c r="AM1190" s="1391"/>
      <c r="AN1190" s="1391"/>
      <c r="AO1190" s="1392" t="s">
        <v>2231</v>
      </c>
      <c r="AQ1190" s="1399"/>
      <c r="AR1190" s="1399"/>
      <c r="AS1190" s="1399"/>
      <c r="BN1190" s="1395"/>
      <c r="BO1190" s="1414"/>
    </row>
    <row r="1191" spans="5:67" s="1388" customFormat="1" ht="12.75" hidden="1" customHeight="1">
      <c r="E1191" s="1397">
        <v>44368</v>
      </c>
      <c r="F1191" s="1390"/>
      <c r="G1191" s="1399"/>
      <c r="H1191" s="1390"/>
      <c r="I1191" s="1391"/>
      <c r="J1191" s="1391"/>
      <c r="K1191" s="1391"/>
      <c r="L1191" s="1391"/>
      <c r="N1191" s="1399"/>
      <c r="O1191" s="1391"/>
      <c r="P1191" s="1391"/>
      <c r="Q1191" s="1390"/>
      <c r="R1191" s="1398" t="s">
        <v>574</v>
      </c>
      <c r="S1191" s="1400"/>
      <c r="T1191" s="1391"/>
      <c r="U1191" s="1391"/>
      <c r="V1191" s="1391"/>
      <c r="W1191" s="1400"/>
      <c r="X1191" s="1422"/>
      <c r="Y1191" s="1422"/>
      <c r="AC1191" s="1391"/>
      <c r="AD1191" s="1391"/>
      <c r="AE1191" s="1391"/>
      <c r="AF1191" s="1391"/>
      <c r="AG1191" s="1391"/>
      <c r="AH1191" s="1413"/>
      <c r="AI1191" s="1400"/>
      <c r="AJ1191" s="1400"/>
      <c r="AK1191" s="1391"/>
      <c r="AL1191" s="1391"/>
      <c r="AM1191" s="1391"/>
      <c r="AN1191" s="1391"/>
      <c r="AO1191" s="1392" t="s">
        <v>2232</v>
      </c>
      <c r="AQ1191" s="1399"/>
      <c r="AR1191" s="1399"/>
      <c r="AS1191" s="1399"/>
      <c r="BN1191" s="1395"/>
      <c r="BO1191" s="1414"/>
    </row>
    <row r="1192" spans="5:67" s="1388" customFormat="1" ht="12.75" hidden="1" customHeight="1">
      <c r="E1192" s="1397">
        <v>44369</v>
      </c>
      <c r="F1192" s="1390"/>
      <c r="G1192" s="1399"/>
      <c r="H1192" s="1390"/>
      <c r="I1192" s="1391"/>
      <c r="J1192" s="1391"/>
      <c r="K1192" s="1391"/>
      <c r="L1192" s="1391"/>
      <c r="N1192" s="1399"/>
      <c r="O1192" s="1391"/>
      <c r="P1192" s="1391"/>
      <c r="Q1192" s="1390"/>
      <c r="R1192" s="1398" t="s">
        <v>575</v>
      </c>
      <c r="S1192" s="1400"/>
      <c r="T1192" s="1391"/>
      <c r="U1192" s="1391"/>
      <c r="V1192" s="1391"/>
      <c r="W1192" s="1400"/>
      <c r="X1192" s="1422"/>
      <c r="Y1192" s="1422"/>
      <c r="AC1192" s="1391"/>
      <c r="AD1192" s="1391"/>
      <c r="AE1192" s="1391"/>
      <c r="AF1192" s="1391"/>
      <c r="AG1192" s="1391"/>
      <c r="AH1192" s="1413"/>
      <c r="AI1192" s="1400"/>
      <c r="AJ1192" s="1400"/>
      <c r="AK1192" s="1391"/>
      <c r="AL1192" s="1391"/>
      <c r="AM1192" s="1391"/>
      <c r="AN1192" s="1391"/>
      <c r="AO1192" s="1392" t="s">
        <v>2233</v>
      </c>
      <c r="AQ1192" s="1399"/>
      <c r="AR1192" s="1399"/>
      <c r="AS1192" s="1399"/>
      <c r="BN1192" s="1395"/>
      <c r="BO1192" s="1414"/>
    </row>
    <row r="1193" spans="5:67" s="1388" customFormat="1" ht="12.75" hidden="1" customHeight="1">
      <c r="E1193" s="1397">
        <v>44370</v>
      </c>
      <c r="F1193" s="1390"/>
      <c r="G1193" s="1399"/>
      <c r="H1193" s="1390"/>
      <c r="I1193" s="1391"/>
      <c r="J1193" s="1391"/>
      <c r="K1193" s="1391"/>
      <c r="L1193" s="1391"/>
      <c r="N1193" s="1399"/>
      <c r="O1193" s="1391"/>
      <c r="P1193" s="1391"/>
      <c r="Q1193" s="1390"/>
      <c r="R1193" s="1398" t="s">
        <v>1504</v>
      </c>
      <c r="S1193" s="1400"/>
      <c r="T1193" s="1391"/>
      <c r="U1193" s="1391"/>
      <c r="V1193" s="1391"/>
      <c r="W1193" s="1400"/>
      <c r="X1193" s="1422"/>
      <c r="Y1193" s="1422"/>
      <c r="AC1193" s="1391"/>
      <c r="AD1193" s="1391"/>
      <c r="AE1193" s="1391"/>
      <c r="AF1193" s="1391"/>
      <c r="AG1193" s="1391"/>
      <c r="AH1193" s="1413"/>
      <c r="AI1193" s="1400"/>
      <c r="AJ1193" s="1400"/>
      <c r="AK1193" s="1391"/>
      <c r="AL1193" s="1391"/>
      <c r="AM1193" s="1391"/>
      <c r="AN1193" s="1391"/>
      <c r="AO1193" s="1392" t="s">
        <v>2234</v>
      </c>
      <c r="AQ1193" s="1399"/>
      <c r="AR1193" s="1399"/>
      <c r="AS1193" s="1399"/>
      <c r="BN1193" s="1395"/>
      <c r="BO1193" s="1414"/>
    </row>
    <row r="1194" spans="5:67" s="1388" customFormat="1" ht="12.75" hidden="1" customHeight="1">
      <c r="E1194" s="1397">
        <v>44371</v>
      </c>
      <c r="F1194" s="1390"/>
      <c r="G1194" s="1399"/>
      <c r="H1194" s="1390"/>
      <c r="I1194" s="1391"/>
      <c r="J1194" s="1391"/>
      <c r="K1194" s="1391"/>
      <c r="L1194" s="1391"/>
      <c r="N1194" s="1399"/>
      <c r="O1194" s="1391"/>
      <c r="P1194" s="1391"/>
      <c r="Q1194" s="1390"/>
      <c r="R1194" s="1398" t="s">
        <v>1505</v>
      </c>
      <c r="S1194" s="1400"/>
      <c r="T1194" s="1391"/>
      <c r="U1194" s="1391"/>
      <c r="V1194" s="1391"/>
      <c r="W1194" s="1400"/>
      <c r="X1194" s="1422"/>
      <c r="Y1194" s="1422"/>
      <c r="AC1194" s="1391"/>
      <c r="AD1194" s="1391"/>
      <c r="AE1194" s="1391"/>
      <c r="AF1194" s="1391"/>
      <c r="AG1194" s="1391"/>
      <c r="AH1194" s="1413"/>
      <c r="AI1194" s="1400"/>
      <c r="AJ1194" s="1400"/>
      <c r="AK1194" s="1391"/>
      <c r="AL1194" s="1391"/>
      <c r="AM1194" s="1391"/>
      <c r="AN1194" s="1391"/>
      <c r="AO1194" s="1392" t="s">
        <v>2235</v>
      </c>
      <c r="AQ1194" s="1399"/>
      <c r="AR1194" s="1399"/>
      <c r="AS1194" s="1399"/>
      <c r="BN1194" s="1395"/>
      <c r="BO1194" s="1414"/>
    </row>
    <row r="1195" spans="5:67" s="1388" customFormat="1" ht="12.75" hidden="1" customHeight="1">
      <c r="E1195" s="1397">
        <v>44372</v>
      </c>
      <c r="F1195" s="1390"/>
      <c r="G1195" s="1399"/>
      <c r="H1195" s="1390"/>
      <c r="I1195" s="1391"/>
      <c r="J1195" s="1391"/>
      <c r="K1195" s="1391"/>
      <c r="L1195" s="1391"/>
      <c r="N1195" s="1399"/>
      <c r="O1195" s="1391"/>
      <c r="P1195" s="1391"/>
      <c r="Q1195" s="1390"/>
      <c r="R1195" s="1398" t="s">
        <v>1506</v>
      </c>
      <c r="S1195" s="1400"/>
      <c r="T1195" s="1391"/>
      <c r="U1195" s="1391"/>
      <c r="V1195" s="1391"/>
      <c r="W1195" s="1400"/>
      <c r="X1195" s="1422"/>
      <c r="Y1195" s="1422"/>
      <c r="AC1195" s="1391"/>
      <c r="AD1195" s="1391"/>
      <c r="AE1195" s="1391"/>
      <c r="AF1195" s="1391"/>
      <c r="AG1195" s="1391"/>
      <c r="AH1195" s="1413"/>
      <c r="AI1195" s="1400"/>
      <c r="AJ1195" s="1400"/>
      <c r="AK1195" s="1391"/>
      <c r="AL1195" s="1391"/>
      <c r="AM1195" s="1391"/>
      <c r="AN1195" s="1391"/>
      <c r="AO1195" s="1392" t="s">
        <v>2236</v>
      </c>
      <c r="AQ1195" s="1399"/>
      <c r="AR1195" s="1399"/>
      <c r="AS1195" s="1399"/>
      <c r="BN1195" s="1395"/>
      <c r="BO1195" s="1414"/>
    </row>
    <row r="1196" spans="5:67" s="1388" customFormat="1" ht="12.75" hidden="1" customHeight="1">
      <c r="E1196" s="1397">
        <v>44373</v>
      </c>
      <c r="F1196" s="1390"/>
      <c r="G1196" s="1399"/>
      <c r="H1196" s="1390"/>
      <c r="I1196" s="1391"/>
      <c r="J1196" s="1391"/>
      <c r="K1196" s="1391"/>
      <c r="L1196" s="1391"/>
      <c r="N1196" s="1399"/>
      <c r="O1196" s="1391"/>
      <c r="P1196" s="1391"/>
      <c r="Q1196" s="1390"/>
      <c r="R1196" s="1398" t="s">
        <v>1507</v>
      </c>
      <c r="S1196" s="1400"/>
      <c r="T1196" s="1391"/>
      <c r="U1196" s="1391"/>
      <c r="V1196" s="1391"/>
      <c r="W1196" s="1400"/>
      <c r="X1196" s="1422"/>
      <c r="Y1196" s="1422"/>
      <c r="AC1196" s="1391"/>
      <c r="AD1196" s="1391"/>
      <c r="AE1196" s="1391"/>
      <c r="AF1196" s="1391"/>
      <c r="AG1196" s="1391"/>
      <c r="AH1196" s="1413"/>
      <c r="AI1196" s="1400"/>
      <c r="AJ1196" s="1400"/>
      <c r="AK1196" s="1391"/>
      <c r="AL1196" s="1391"/>
      <c r="AM1196" s="1391"/>
      <c r="AN1196" s="1391"/>
      <c r="AO1196" s="1392" t="s">
        <v>2237</v>
      </c>
      <c r="AQ1196" s="1399"/>
      <c r="AR1196" s="1399"/>
      <c r="AS1196" s="1399"/>
      <c r="BN1196" s="1395"/>
      <c r="BO1196" s="1414"/>
    </row>
    <row r="1197" spans="5:67" s="1388" customFormat="1" ht="12.75" hidden="1" customHeight="1">
      <c r="E1197" s="1397">
        <v>44374</v>
      </c>
      <c r="F1197" s="1390"/>
      <c r="G1197" s="1399"/>
      <c r="H1197" s="1390"/>
      <c r="I1197" s="1391"/>
      <c r="J1197" s="1391"/>
      <c r="K1197" s="1391"/>
      <c r="L1197" s="1391"/>
      <c r="N1197" s="1399"/>
      <c r="O1197" s="1391"/>
      <c r="P1197" s="1391"/>
      <c r="Q1197" s="1390"/>
      <c r="R1197" s="1398" t="s">
        <v>1053</v>
      </c>
      <c r="S1197" s="1400"/>
      <c r="T1197" s="1391"/>
      <c r="U1197" s="1391"/>
      <c r="V1197" s="1391"/>
      <c r="W1197" s="1400"/>
      <c r="X1197" s="1422"/>
      <c r="Y1197" s="1422"/>
      <c r="AC1197" s="1391"/>
      <c r="AD1197" s="1391"/>
      <c r="AE1197" s="1391"/>
      <c r="AF1197" s="1391"/>
      <c r="AG1197" s="1391"/>
      <c r="AH1197" s="1413"/>
      <c r="AI1197" s="1400"/>
      <c r="AJ1197" s="1400"/>
      <c r="AK1197" s="1391"/>
      <c r="AL1197" s="1391"/>
      <c r="AM1197" s="1391"/>
      <c r="AN1197" s="1391"/>
      <c r="AO1197" s="1392" t="s">
        <v>2238</v>
      </c>
      <c r="AQ1197" s="1399"/>
      <c r="AR1197" s="1399"/>
      <c r="AS1197" s="1399"/>
      <c r="BN1197" s="1395"/>
      <c r="BO1197" s="1414"/>
    </row>
    <row r="1198" spans="5:67" s="1388" customFormat="1" ht="12.75" hidden="1" customHeight="1">
      <c r="E1198" s="1397">
        <v>44375</v>
      </c>
      <c r="F1198" s="1390"/>
      <c r="G1198" s="1399"/>
      <c r="H1198" s="1390"/>
      <c r="I1198" s="1391"/>
      <c r="J1198" s="1391"/>
      <c r="K1198" s="1391"/>
      <c r="L1198" s="1391"/>
      <c r="N1198" s="1399"/>
      <c r="O1198" s="1391"/>
      <c r="P1198" s="1391"/>
      <c r="Q1198" s="1390"/>
      <c r="R1198" s="1398" t="s">
        <v>1054</v>
      </c>
      <c r="S1198" s="1400"/>
      <c r="T1198" s="1391"/>
      <c r="U1198" s="1391"/>
      <c r="V1198" s="1391"/>
      <c r="W1198" s="1400"/>
      <c r="X1198" s="1422"/>
      <c r="Y1198" s="1422"/>
      <c r="AC1198" s="1391"/>
      <c r="AD1198" s="1391"/>
      <c r="AE1198" s="1391"/>
      <c r="AF1198" s="1391"/>
      <c r="AG1198" s="1391"/>
      <c r="AH1198" s="1413"/>
      <c r="AI1198" s="1400"/>
      <c r="AJ1198" s="1400"/>
      <c r="AK1198" s="1391"/>
      <c r="AL1198" s="1391"/>
      <c r="AM1198" s="1391"/>
      <c r="AN1198" s="1391"/>
      <c r="AO1198" s="1392" t="s">
        <v>2239</v>
      </c>
      <c r="AQ1198" s="1399"/>
      <c r="AR1198" s="1399"/>
      <c r="AS1198" s="1399"/>
      <c r="BN1198" s="1395"/>
      <c r="BO1198" s="1414"/>
    </row>
    <row r="1199" spans="5:67" s="1388" customFormat="1" ht="12.75" hidden="1" customHeight="1">
      <c r="E1199" s="1397">
        <v>44376</v>
      </c>
      <c r="F1199" s="1390"/>
      <c r="G1199" s="1399"/>
      <c r="H1199" s="1390"/>
      <c r="I1199" s="1391"/>
      <c r="J1199" s="1391"/>
      <c r="K1199" s="1391"/>
      <c r="L1199" s="1391"/>
      <c r="N1199" s="1399"/>
      <c r="O1199" s="1391"/>
      <c r="P1199" s="1391"/>
      <c r="Q1199" s="1390"/>
      <c r="R1199" s="1398" t="s">
        <v>1055</v>
      </c>
      <c r="S1199" s="1400"/>
      <c r="T1199" s="1391"/>
      <c r="U1199" s="1391"/>
      <c r="V1199" s="1391"/>
      <c r="W1199" s="1400"/>
      <c r="X1199" s="1422"/>
      <c r="Y1199" s="1422"/>
      <c r="AC1199" s="1391"/>
      <c r="AD1199" s="1391"/>
      <c r="AE1199" s="1391"/>
      <c r="AF1199" s="1391"/>
      <c r="AG1199" s="1391"/>
      <c r="AH1199" s="1413"/>
      <c r="AI1199" s="1400"/>
      <c r="AJ1199" s="1400"/>
      <c r="AK1199" s="1391"/>
      <c r="AL1199" s="1391"/>
      <c r="AM1199" s="1391"/>
      <c r="AN1199" s="1391"/>
      <c r="AO1199" s="1392" t="s">
        <v>2240</v>
      </c>
      <c r="AQ1199" s="1399"/>
      <c r="AR1199" s="1399"/>
      <c r="AS1199" s="1399"/>
      <c r="BN1199" s="1395"/>
      <c r="BO1199" s="1414"/>
    </row>
    <row r="1200" spans="5:67" s="1388" customFormat="1" ht="12.75" hidden="1" customHeight="1">
      <c r="E1200" s="1397">
        <v>44377</v>
      </c>
      <c r="F1200" s="1390"/>
      <c r="G1200" s="1399"/>
      <c r="H1200" s="1390"/>
      <c r="I1200" s="1391"/>
      <c r="J1200" s="1391"/>
      <c r="K1200" s="1391"/>
      <c r="L1200" s="1391"/>
      <c r="N1200" s="1399"/>
      <c r="O1200" s="1391"/>
      <c r="P1200" s="1391"/>
      <c r="Q1200" s="1390"/>
      <c r="R1200" s="1398" t="s">
        <v>1933</v>
      </c>
      <c r="S1200" s="1400"/>
      <c r="T1200" s="1391"/>
      <c r="U1200" s="1391"/>
      <c r="V1200" s="1391"/>
      <c r="W1200" s="1400"/>
      <c r="X1200" s="1422"/>
      <c r="Y1200" s="1422"/>
      <c r="AC1200" s="1391"/>
      <c r="AD1200" s="1391"/>
      <c r="AE1200" s="1391"/>
      <c r="AF1200" s="1391"/>
      <c r="AG1200" s="1391"/>
      <c r="AH1200" s="1413"/>
      <c r="AI1200" s="1400"/>
      <c r="AJ1200" s="1400"/>
      <c r="AK1200" s="1391"/>
      <c r="AL1200" s="1391"/>
      <c r="AM1200" s="1391"/>
      <c r="AN1200" s="1391"/>
      <c r="AO1200" s="1392" t="s">
        <v>2241</v>
      </c>
      <c r="AQ1200" s="1399"/>
      <c r="AR1200" s="1399"/>
      <c r="AS1200" s="1399"/>
      <c r="BN1200" s="1395"/>
      <c r="BO1200" s="1414"/>
    </row>
    <row r="1201" spans="5:67" s="1388" customFormat="1" ht="12.75" hidden="1" customHeight="1">
      <c r="E1201" s="1397">
        <v>44378</v>
      </c>
      <c r="F1201" s="1390"/>
      <c r="G1201" s="1399"/>
      <c r="H1201" s="1390"/>
      <c r="I1201" s="1391"/>
      <c r="J1201" s="1391"/>
      <c r="K1201" s="1391"/>
      <c r="L1201" s="1391"/>
      <c r="N1201" s="1399"/>
      <c r="O1201" s="1391"/>
      <c r="P1201" s="1391"/>
      <c r="Q1201" s="1390"/>
      <c r="R1201" s="1398" t="s">
        <v>1056</v>
      </c>
      <c r="S1201" s="1400"/>
      <c r="T1201" s="1391"/>
      <c r="U1201" s="1391"/>
      <c r="V1201" s="1391"/>
      <c r="W1201" s="1400"/>
      <c r="X1201" s="1422"/>
      <c r="Y1201" s="1422"/>
      <c r="AC1201" s="1391"/>
      <c r="AD1201" s="1391"/>
      <c r="AE1201" s="1391"/>
      <c r="AF1201" s="1391"/>
      <c r="AG1201" s="1391"/>
      <c r="AH1201" s="1413"/>
      <c r="AI1201" s="1400"/>
      <c r="AJ1201" s="1400"/>
      <c r="AK1201" s="1391"/>
      <c r="AL1201" s="1391"/>
      <c r="AM1201" s="1391"/>
      <c r="AN1201" s="1391"/>
      <c r="AO1201" s="1392" t="s">
        <v>2242</v>
      </c>
      <c r="AQ1201" s="1399"/>
      <c r="AR1201" s="1399"/>
      <c r="AS1201" s="1399"/>
      <c r="BN1201" s="1395"/>
      <c r="BO1201" s="1414"/>
    </row>
    <row r="1202" spans="5:67" s="1388" customFormat="1" ht="12.75" hidden="1" customHeight="1">
      <c r="E1202" s="1397">
        <v>44379</v>
      </c>
      <c r="F1202" s="1390"/>
      <c r="G1202" s="1399"/>
      <c r="H1202" s="1390"/>
      <c r="I1202" s="1391"/>
      <c r="J1202" s="1391"/>
      <c r="K1202" s="1391"/>
      <c r="L1202" s="1391"/>
      <c r="N1202" s="1399"/>
      <c r="O1202" s="1391"/>
      <c r="P1202" s="1391"/>
      <c r="Q1202" s="1390"/>
      <c r="R1202" s="1398" t="s">
        <v>1057</v>
      </c>
      <c r="S1202" s="1400"/>
      <c r="T1202" s="1391"/>
      <c r="U1202" s="1391"/>
      <c r="V1202" s="1391"/>
      <c r="W1202" s="1400"/>
      <c r="X1202" s="1422"/>
      <c r="Y1202" s="1422"/>
      <c r="AC1202" s="1391"/>
      <c r="AD1202" s="1391"/>
      <c r="AE1202" s="1391"/>
      <c r="AF1202" s="1391"/>
      <c r="AG1202" s="1391"/>
      <c r="AH1202" s="1413"/>
      <c r="AI1202" s="1400"/>
      <c r="AJ1202" s="1400"/>
      <c r="AK1202" s="1391"/>
      <c r="AL1202" s="1391"/>
      <c r="AM1202" s="1391"/>
      <c r="AN1202" s="1391"/>
      <c r="AO1202" s="1392" t="s">
        <v>2243</v>
      </c>
      <c r="AQ1202" s="1399"/>
      <c r="AR1202" s="1399"/>
      <c r="AS1202" s="1399"/>
      <c r="BN1202" s="1395"/>
      <c r="BO1202" s="1414"/>
    </row>
    <row r="1203" spans="5:67" s="1388" customFormat="1" ht="12.75" hidden="1" customHeight="1">
      <c r="E1203" s="1397">
        <v>44380</v>
      </c>
      <c r="F1203" s="1390"/>
      <c r="G1203" s="1399"/>
      <c r="H1203" s="1390"/>
      <c r="I1203" s="1391"/>
      <c r="J1203" s="1391"/>
      <c r="K1203" s="1391"/>
      <c r="L1203" s="1391"/>
      <c r="N1203" s="1399"/>
      <c r="O1203" s="1391"/>
      <c r="P1203" s="1391"/>
      <c r="Q1203" s="1390"/>
      <c r="R1203" s="1398" t="s">
        <v>1058</v>
      </c>
      <c r="S1203" s="1400"/>
      <c r="T1203" s="1391"/>
      <c r="U1203" s="1391"/>
      <c r="V1203" s="1391"/>
      <c r="W1203" s="1400"/>
      <c r="X1203" s="1422"/>
      <c r="Y1203" s="1422"/>
      <c r="AC1203" s="1391"/>
      <c r="AD1203" s="1391"/>
      <c r="AE1203" s="1391"/>
      <c r="AF1203" s="1391"/>
      <c r="AG1203" s="1391"/>
      <c r="AH1203" s="1413"/>
      <c r="AI1203" s="1400"/>
      <c r="AJ1203" s="1400"/>
      <c r="AK1203" s="1391"/>
      <c r="AL1203" s="1391"/>
      <c r="AM1203" s="1391"/>
      <c r="AN1203" s="1391"/>
      <c r="AO1203" s="1392" t="s">
        <v>2244</v>
      </c>
      <c r="AQ1203" s="1399"/>
      <c r="AR1203" s="1399"/>
      <c r="AS1203" s="1399"/>
      <c r="BN1203" s="1395"/>
      <c r="BO1203" s="1414"/>
    </row>
    <row r="1204" spans="5:67" s="1388" customFormat="1" ht="12.75" hidden="1" customHeight="1">
      <c r="E1204" s="1397">
        <v>44381</v>
      </c>
      <c r="F1204" s="1390"/>
      <c r="G1204" s="1399"/>
      <c r="H1204" s="1390"/>
      <c r="I1204" s="1391"/>
      <c r="J1204" s="1391"/>
      <c r="K1204" s="1391"/>
      <c r="L1204" s="1391"/>
      <c r="N1204" s="1399"/>
      <c r="O1204" s="1391"/>
      <c r="P1204" s="1391"/>
      <c r="Q1204" s="1390"/>
      <c r="R1204" s="1398" t="s">
        <v>1059</v>
      </c>
      <c r="S1204" s="1400"/>
      <c r="T1204" s="1391"/>
      <c r="U1204" s="1391"/>
      <c r="V1204" s="1391"/>
      <c r="W1204" s="1400"/>
      <c r="X1204" s="1422"/>
      <c r="Y1204" s="1422"/>
      <c r="AC1204" s="1391"/>
      <c r="AD1204" s="1391"/>
      <c r="AE1204" s="1391"/>
      <c r="AF1204" s="1391"/>
      <c r="AG1204" s="1391"/>
      <c r="AH1204" s="1413"/>
      <c r="AI1204" s="1400"/>
      <c r="AJ1204" s="1400"/>
      <c r="AK1204" s="1391"/>
      <c r="AL1204" s="1391"/>
      <c r="AM1204" s="1391"/>
      <c r="AN1204" s="1391"/>
      <c r="AO1204" s="1392" t="s">
        <v>2245</v>
      </c>
      <c r="AQ1204" s="1399"/>
      <c r="AR1204" s="1399"/>
      <c r="AS1204" s="1399"/>
      <c r="BN1204" s="1395"/>
      <c r="BO1204" s="1414"/>
    </row>
    <row r="1205" spans="5:67" s="1388" customFormat="1" ht="12.75" hidden="1" customHeight="1">
      <c r="E1205" s="1397">
        <v>44382</v>
      </c>
      <c r="F1205" s="1390"/>
      <c r="G1205" s="1399"/>
      <c r="H1205" s="1390"/>
      <c r="I1205" s="1391"/>
      <c r="J1205" s="1391"/>
      <c r="K1205" s="1391"/>
      <c r="L1205" s="1391"/>
      <c r="N1205" s="1399"/>
      <c r="O1205" s="1391"/>
      <c r="P1205" s="1391"/>
      <c r="Q1205" s="1390"/>
      <c r="R1205" s="1398" t="s">
        <v>1933</v>
      </c>
      <c r="S1205" s="1400"/>
      <c r="T1205" s="1391"/>
      <c r="U1205" s="1391"/>
      <c r="V1205" s="1391"/>
      <c r="W1205" s="1400"/>
      <c r="X1205" s="1422"/>
      <c r="Y1205" s="1422"/>
      <c r="AC1205" s="1391"/>
      <c r="AD1205" s="1391"/>
      <c r="AE1205" s="1391"/>
      <c r="AF1205" s="1391"/>
      <c r="AG1205" s="1391"/>
      <c r="AH1205" s="1413"/>
      <c r="AI1205" s="1400"/>
      <c r="AJ1205" s="1400"/>
      <c r="AK1205" s="1391"/>
      <c r="AL1205" s="1391"/>
      <c r="AM1205" s="1391"/>
      <c r="AN1205" s="1391"/>
      <c r="AO1205" s="1392" t="s">
        <v>2246</v>
      </c>
      <c r="AQ1205" s="1399"/>
      <c r="AR1205" s="1399"/>
      <c r="AS1205" s="1399"/>
      <c r="BN1205" s="1395"/>
      <c r="BO1205" s="1414"/>
    </row>
    <row r="1206" spans="5:67" s="1388" customFormat="1" ht="12.75" hidden="1" customHeight="1">
      <c r="E1206" s="1397">
        <v>44383</v>
      </c>
      <c r="F1206" s="1390"/>
      <c r="G1206" s="1399"/>
      <c r="H1206" s="1390"/>
      <c r="I1206" s="1391"/>
      <c r="J1206" s="1391"/>
      <c r="K1206" s="1391"/>
      <c r="L1206" s="1391"/>
      <c r="N1206" s="1399"/>
      <c r="O1206" s="1391"/>
      <c r="P1206" s="1391"/>
      <c r="Q1206" s="1390"/>
      <c r="R1206" s="1398" t="s">
        <v>1060</v>
      </c>
      <c r="S1206" s="1400"/>
      <c r="T1206" s="1391"/>
      <c r="U1206" s="1391"/>
      <c r="V1206" s="1391"/>
      <c r="W1206" s="1400"/>
      <c r="X1206" s="1422"/>
      <c r="Y1206" s="1422"/>
      <c r="AC1206" s="1391"/>
      <c r="AD1206" s="1391"/>
      <c r="AE1206" s="1391"/>
      <c r="AF1206" s="1391"/>
      <c r="AG1206" s="1391"/>
      <c r="AH1206" s="1413"/>
      <c r="AI1206" s="1400"/>
      <c r="AJ1206" s="1400"/>
      <c r="AK1206" s="1391"/>
      <c r="AL1206" s="1391"/>
      <c r="AM1206" s="1391"/>
      <c r="AN1206" s="1391"/>
      <c r="AO1206" s="1392" t="s">
        <v>2247</v>
      </c>
      <c r="AQ1206" s="1399"/>
      <c r="AR1206" s="1399"/>
      <c r="AS1206" s="1399"/>
      <c r="BN1206" s="1395"/>
      <c r="BO1206" s="1414"/>
    </row>
    <row r="1207" spans="5:67" s="1388" customFormat="1" ht="12.75" hidden="1" customHeight="1">
      <c r="E1207" s="1397">
        <v>44384</v>
      </c>
      <c r="F1207" s="1390"/>
      <c r="G1207" s="1399"/>
      <c r="H1207" s="1390"/>
      <c r="I1207" s="1391"/>
      <c r="J1207" s="1391"/>
      <c r="K1207" s="1391"/>
      <c r="L1207" s="1391"/>
      <c r="N1207" s="1399"/>
      <c r="O1207" s="1391"/>
      <c r="P1207" s="1391"/>
      <c r="Q1207" s="1390"/>
      <c r="R1207" s="1398" t="s">
        <v>1061</v>
      </c>
      <c r="S1207" s="1400"/>
      <c r="T1207" s="1391"/>
      <c r="U1207" s="1391"/>
      <c r="V1207" s="1391"/>
      <c r="W1207" s="1400"/>
      <c r="X1207" s="1422"/>
      <c r="Y1207" s="1422"/>
      <c r="AC1207" s="1391"/>
      <c r="AD1207" s="1391"/>
      <c r="AE1207" s="1391"/>
      <c r="AF1207" s="1391"/>
      <c r="AG1207" s="1391"/>
      <c r="AH1207" s="1413"/>
      <c r="AI1207" s="1400"/>
      <c r="AJ1207" s="1400"/>
      <c r="AK1207" s="1391"/>
      <c r="AL1207" s="1391"/>
      <c r="AM1207" s="1391"/>
      <c r="AN1207" s="1391"/>
      <c r="AO1207" s="1392" t="s">
        <v>2248</v>
      </c>
      <c r="AQ1207" s="1399"/>
      <c r="AR1207" s="1399"/>
      <c r="AS1207" s="1399"/>
      <c r="BN1207" s="1395"/>
      <c r="BO1207" s="1414"/>
    </row>
    <row r="1208" spans="5:67" s="1388" customFormat="1" ht="12.75" hidden="1" customHeight="1">
      <c r="E1208" s="1397">
        <v>44385</v>
      </c>
      <c r="F1208" s="1390"/>
      <c r="G1208" s="1399"/>
      <c r="H1208" s="1390"/>
      <c r="I1208" s="1391"/>
      <c r="J1208" s="1391"/>
      <c r="K1208" s="1391"/>
      <c r="L1208" s="1391"/>
      <c r="N1208" s="1399"/>
      <c r="O1208" s="1391"/>
      <c r="P1208" s="1391"/>
      <c r="Q1208" s="1390"/>
      <c r="R1208" s="1398" t="s">
        <v>1062</v>
      </c>
      <c r="S1208" s="1400"/>
      <c r="T1208" s="1391"/>
      <c r="U1208" s="1391"/>
      <c r="V1208" s="1391"/>
      <c r="W1208" s="1400"/>
      <c r="X1208" s="1422"/>
      <c r="Y1208" s="1422"/>
      <c r="AC1208" s="1391"/>
      <c r="AD1208" s="1391"/>
      <c r="AE1208" s="1391"/>
      <c r="AF1208" s="1391"/>
      <c r="AG1208" s="1391"/>
      <c r="AH1208" s="1413"/>
      <c r="AI1208" s="1400"/>
      <c r="AJ1208" s="1400"/>
      <c r="AK1208" s="1391"/>
      <c r="AL1208" s="1391"/>
      <c r="AM1208" s="1391"/>
      <c r="AN1208" s="1391"/>
      <c r="AO1208" s="1392" t="s">
        <v>2249</v>
      </c>
      <c r="AQ1208" s="1399"/>
      <c r="AR1208" s="1399"/>
      <c r="AS1208" s="1399"/>
      <c r="BN1208" s="1395"/>
      <c r="BO1208" s="1414"/>
    </row>
    <row r="1209" spans="5:67" s="1388" customFormat="1" ht="12.75" hidden="1" customHeight="1">
      <c r="E1209" s="1397">
        <v>44386</v>
      </c>
      <c r="F1209" s="1390"/>
      <c r="G1209" s="1399"/>
      <c r="H1209" s="1390"/>
      <c r="I1209" s="1391"/>
      <c r="J1209" s="1391"/>
      <c r="K1209" s="1391"/>
      <c r="L1209" s="1391"/>
      <c r="N1209" s="1399"/>
      <c r="O1209" s="1391"/>
      <c r="P1209" s="1391"/>
      <c r="Q1209" s="1390"/>
      <c r="R1209" s="1398" t="s">
        <v>1348</v>
      </c>
      <c r="S1209" s="1400"/>
      <c r="T1209" s="1391"/>
      <c r="U1209" s="1391"/>
      <c r="V1209" s="1391"/>
      <c r="W1209" s="1400"/>
      <c r="X1209" s="1422"/>
      <c r="Y1209" s="1422"/>
      <c r="AC1209" s="1391"/>
      <c r="AD1209" s="1391"/>
      <c r="AE1209" s="1391"/>
      <c r="AF1209" s="1391"/>
      <c r="AG1209" s="1391"/>
      <c r="AH1209" s="1413"/>
      <c r="AI1209" s="1400"/>
      <c r="AJ1209" s="1400"/>
      <c r="AK1209" s="1391"/>
      <c r="AL1209" s="1391"/>
      <c r="AM1209" s="1391"/>
      <c r="AN1209" s="1391"/>
      <c r="AO1209" s="1392" t="s">
        <v>2250</v>
      </c>
      <c r="AQ1209" s="1399"/>
      <c r="AR1209" s="1399"/>
      <c r="AS1209" s="1399"/>
      <c r="BN1209" s="1395"/>
      <c r="BO1209" s="1414"/>
    </row>
    <row r="1210" spans="5:67" s="1388" customFormat="1" ht="12.75" hidden="1" customHeight="1">
      <c r="E1210" s="1397">
        <v>44387</v>
      </c>
      <c r="F1210" s="1390"/>
      <c r="G1210" s="1399"/>
      <c r="H1210" s="1390"/>
      <c r="I1210" s="1391"/>
      <c r="J1210" s="1391"/>
      <c r="K1210" s="1391"/>
      <c r="L1210" s="1391"/>
      <c r="N1210" s="1399"/>
      <c r="O1210" s="1391"/>
      <c r="P1210" s="1391"/>
      <c r="Q1210" s="1390"/>
      <c r="R1210" s="1398" t="s">
        <v>1349</v>
      </c>
      <c r="S1210" s="1400"/>
      <c r="T1210" s="1391"/>
      <c r="U1210" s="1391"/>
      <c r="V1210" s="1391"/>
      <c r="W1210" s="1400"/>
      <c r="X1210" s="1422"/>
      <c r="Y1210" s="1422"/>
      <c r="AC1210" s="1391"/>
      <c r="AD1210" s="1391"/>
      <c r="AE1210" s="1391"/>
      <c r="AF1210" s="1391"/>
      <c r="AG1210" s="1391"/>
      <c r="AH1210" s="1413"/>
      <c r="AI1210" s="1400"/>
      <c r="AJ1210" s="1400"/>
      <c r="AK1210" s="1391"/>
      <c r="AL1210" s="1391"/>
      <c r="AM1210" s="1391"/>
      <c r="AN1210" s="1391"/>
      <c r="AO1210" s="1392" t="s">
        <v>2251</v>
      </c>
      <c r="AQ1210" s="1399"/>
      <c r="AR1210" s="1399"/>
      <c r="AS1210" s="1399"/>
      <c r="BN1210" s="1395"/>
      <c r="BO1210" s="1414"/>
    </row>
    <row r="1211" spans="5:67" s="1388" customFormat="1" ht="12.75" hidden="1" customHeight="1">
      <c r="E1211" s="1397">
        <v>44388</v>
      </c>
      <c r="F1211" s="1390"/>
      <c r="G1211" s="1399"/>
      <c r="H1211" s="1390"/>
      <c r="I1211" s="1391"/>
      <c r="J1211" s="1391"/>
      <c r="K1211" s="1391"/>
      <c r="L1211" s="1391"/>
      <c r="N1211" s="1399"/>
      <c r="O1211" s="1391"/>
      <c r="P1211" s="1391"/>
      <c r="Q1211" s="1390"/>
      <c r="R1211" s="1398" t="s">
        <v>1350</v>
      </c>
      <c r="S1211" s="1400"/>
      <c r="T1211" s="1391"/>
      <c r="U1211" s="1391"/>
      <c r="V1211" s="1391"/>
      <c r="W1211" s="1400"/>
      <c r="X1211" s="1422"/>
      <c r="Y1211" s="1422"/>
      <c r="AC1211" s="1391"/>
      <c r="AD1211" s="1391"/>
      <c r="AE1211" s="1391"/>
      <c r="AF1211" s="1391"/>
      <c r="AG1211" s="1391"/>
      <c r="AH1211" s="1413"/>
      <c r="AI1211" s="1400"/>
      <c r="AJ1211" s="1400"/>
      <c r="AK1211" s="1391"/>
      <c r="AL1211" s="1391"/>
      <c r="AM1211" s="1391"/>
      <c r="AN1211" s="1391"/>
      <c r="AO1211" s="1392" t="s">
        <v>2252</v>
      </c>
      <c r="AQ1211" s="1399"/>
      <c r="AR1211" s="1399"/>
      <c r="AS1211" s="1399"/>
      <c r="BN1211" s="1395"/>
      <c r="BO1211" s="1414"/>
    </row>
    <row r="1212" spans="5:67" s="1388" customFormat="1" ht="12.75" hidden="1" customHeight="1">
      <c r="E1212" s="1397">
        <v>44389</v>
      </c>
      <c r="F1212" s="1390"/>
      <c r="G1212" s="1399"/>
      <c r="H1212" s="1390"/>
      <c r="I1212" s="1391"/>
      <c r="J1212" s="1391"/>
      <c r="K1212" s="1391"/>
      <c r="L1212" s="1391"/>
      <c r="N1212" s="1399"/>
      <c r="O1212" s="1391"/>
      <c r="P1212" s="1391"/>
      <c r="Q1212" s="1390"/>
      <c r="R1212" s="1398" t="s">
        <v>1351</v>
      </c>
      <c r="S1212" s="1400"/>
      <c r="T1212" s="1391"/>
      <c r="U1212" s="1391"/>
      <c r="V1212" s="1391"/>
      <c r="W1212" s="1400"/>
      <c r="X1212" s="1422"/>
      <c r="Y1212" s="1422"/>
      <c r="AC1212" s="1391"/>
      <c r="AD1212" s="1391"/>
      <c r="AE1212" s="1391"/>
      <c r="AF1212" s="1391"/>
      <c r="AG1212" s="1391"/>
      <c r="AH1212" s="1413"/>
      <c r="AI1212" s="1400"/>
      <c r="AJ1212" s="1400"/>
      <c r="AK1212" s="1391"/>
      <c r="AL1212" s="1391"/>
      <c r="AM1212" s="1391"/>
      <c r="AN1212" s="1391"/>
      <c r="AO1212" s="1392" t="s">
        <v>2253</v>
      </c>
      <c r="AQ1212" s="1399"/>
      <c r="AR1212" s="1399"/>
      <c r="AS1212" s="1399"/>
      <c r="BN1212" s="1395"/>
      <c r="BO1212" s="1414"/>
    </row>
    <row r="1213" spans="5:67" s="1388" customFormat="1" ht="12.75" hidden="1" customHeight="1">
      <c r="E1213" s="1397">
        <v>44390</v>
      </c>
      <c r="F1213" s="1390"/>
      <c r="G1213" s="1399"/>
      <c r="H1213" s="1390"/>
      <c r="I1213" s="1391"/>
      <c r="J1213" s="1391"/>
      <c r="K1213" s="1391"/>
      <c r="L1213" s="1391"/>
      <c r="N1213" s="1399"/>
      <c r="O1213" s="1391"/>
      <c r="P1213" s="1391"/>
      <c r="Q1213" s="1390"/>
      <c r="R1213" s="1398" t="s">
        <v>1352</v>
      </c>
      <c r="S1213" s="1400"/>
      <c r="T1213" s="1391"/>
      <c r="U1213" s="1391"/>
      <c r="V1213" s="1391"/>
      <c r="W1213" s="1400"/>
      <c r="X1213" s="1422"/>
      <c r="Y1213" s="1422"/>
      <c r="AC1213" s="1391"/>
      <c r="AD1213" s="1391"/>
      <c r="AE1213" s="1391"/>
      <c r="AF1213" s="1391"/>
      <c r="AG1213" s="1391"/>
      <c r="AH1213" s="1413"/>
      <c r="AI1213" s="1400"/>
      <c r="AJ1213" s="1400"/>
      <c r="AK1213" s="1391"/>
      <c r="AL1213" s="1391"/>
      <c r="AM1213" s="1391"/>
      <c r="AN1213" s="1391"/>
      <c r="AO1213" s="1392" t="s">
        <v>2254</v>
      </c>
      <c r="AQ1213" s="1399"/>
      <c r="AR1213" s="1399"/>
      <c r="AS1213" s="1399"/>
      <c r="BN1213" s="1395"/>
      <c r="BO1213" s="1414"/>
    </row>
    <row r="1214" spans="5:67" s="1388" customFormat="1" ht="12.75" hidden="1" customHeight="1">
      <c r="E1214" s="1397">
        <v>44391</v>
      </c>
      <c r="F1214" s="1390"/>
      <c r="G1214" s="1399"/>
      <c r="H1214" s="1390"/>
      <c r="I1214" s="1391"/>
      <c r="J1214" s="1391"/>
      <c r="K1214" s="1391"/>
      <c r="L1214" s="1391"/>
      <c r="N1214" s="1399"/>
      <c r="O1214" s="1391"/>
      <c r="P1214" s="1391"/>
      <c r="Q1214" s="1390"/>
      <c r="R1214" s="1398" t="s">
        <v>1353</v>
      </c>
      <c r="S1214" s="1400"/>
      <c r="T1214" s="1391"/>
      <c r="U1214" s="1391"/>
      <c r="V1214" s="1391"/>
      <c r="W1214" s="1400"/>
      <c r="X1214" s="1422"/>
      <c r="Y1214" s="1422"/>
      <c r="AC1214" s="1391"/>
      <c r="AD1214" s="1391"/>
      <c r="AE1214" s="1391"/>
      <c r="AF1214" s="1391"/>
      <c r="AG1214" s="1391"/>
      <c r="AH1214" s="1413"/>
      <c r="AI1214" s="1400"/>
      <c r="AJ1214" s="1400"/>
      <c r="AK1214" s="1391"/>
      <c r="AL1214" s="1391"/>
      <c r="AM1214" s="1391"/>
      <c r="AN1214" s="1391"/>
      <c r="AO1214" s="1392" t="s">
        <v>2255</v>
      </c>
      <c r="AQ1214" s="1399"/>
      <c r="AR1214" s="1399"/>
      <c r="AS1214" s="1399"/>
      <c r="BN1214" s="1395"/>
      <c r="BO1214" s="1414"/>
    </row>
    <row r="1215" spans="5:67" s="1388" customFormat="1" ht="12.75" hidden="1" customHeight="1">
      <c r="E1215" s="1397">
        <v>44392</v>
      </c>
      <c r="F1215" s="1390"/>
      <c r="G1215" s="1399"/>
      <c r="H1215" s="1390"/>
      <c r="I1215" s="1391"/>
      <c r="J1215" s="1391"/>
      <c r="K1215" s="1391"/>
      <c r="L1215" s="1391"/>
      <c r="N1215" s="1399"/>
      <c r="O1215" s="1391"/>
      <c r="P1215" s="1391"/>
      <c r="Q1215" s="1390"/>
      <c r="R1215" s="1398" t="s">
        <v>1933</v>
      </c>
      <c r="S1215" s="1400"/>
      <c r="T1215" s="1391"/>
      <c r="U1215" s="1391"/>
      <c r="V1215" s="1391"/>
      <c r="W1215" s="1400"/>
      <c r="X1215" s="1422"/>
      <c r="Y1215" s="1422"/>
      <c r="AC1215" s="1391"/>
      <c r="AD1215" s="1391"/>
      <c r="AE1215" s="1391"/>
      <c r="AF1215" s="1391"/>
      <c r="AG1215" s="1391"/>
      <c r="AH1215" s="1413"/>
      <c r="AI1215" s="1400"/>
      <c r="AJ1215" s="1400"/>
      <c r="AK1215" s="1391"/>
      <c r="AL1215" s="1391"/>
      <c r="AM1215" s="1391"/>
      <c r="AN1215" s="1391"/>
      <c r="AO1215" s="1392" t="s">
        <v>2256</v>
      </c>
      <c r="AQ1215" s="1399"/>
      <c r="AR1215" s="1399"/>
      <c r="AS1215" s="1399"/>
      <c r="BN1215" s="1395"/>
      <c r="BO1215" s="1414"/>
    </row>
    <row r="1216" spans="5:67" s="1388" customFormat="1" ht="12.75" hidden="1" customHeight="1">
      <c r="E1216" s="1397">
        <v>44393</v>
      </c>
      <c r="F1216" s="1390"/>
      <c r="G1216" s="1399"/>
      <c r="H1216" s="1390"/>
      <c r="I1216" s="1391"/>
      <c r="J1216" s="1391"/>
      <c r="K1216" s="1391"/>
      <c r="L1216" s="1391"/>
      <c r="N1216" s="1399"/>
      <c r="O1216" s="1391"/>
      <c r="P1216" s="1391"/>
      <c r="Q1216" s="1390"/>
      <c r="R1216" s="1398" t="s">
        <v>1354</v>
      </c>
      <c r="S1216" s="1400"/>
      <c r="T1216" s="1391"/>
      <c r="U1216" s="1391"/>
      <c r="V1216" s="1391"/>
      <c r="W1216" s="1400"/>
      <c r="X1216" s="1422"/>
      <c r="Y1216" s="1422"/>
      <c r="AC1216" s="1391"/>
      <c r="AD1216" s="1391"/>
      <c r="AE1216" s="1391"/>
      <c r="AF1216" s="1391"/>
      <c r="AG1216" s="1391"/>
      <c r="AH1216" s="1413"/>
      <c r="AI1216" s="1400"/>
      <c r="AJ1216" s="1400"/>
      <c r="AK1216" s="1391"/>
      <c r="AL1216" s="1391"/>
      <c r="AM1216" s="1391"/>
      <c r="AN1216" s="1391"/>
      <c r="AO1216" s="1392" t="s">
        <v>2257</v>
      </c>
      <c r="AQ1216" s="1399"/>
      <c r="AR1216" s="1399"/>
      <c r="AS1216" s="1399"/>
      <c r="BN1216" s="1395"/>
      <c r="BO1216" s="1414"/>
    </row>
    <row r="1217" spans="5:67" s="1388" customFormat="1" ht="12.75" hidden="1" customHeight="1">
      <c r="E1217" s="1397">
        <v>44394</v>
      </c>
      <c r="F1217" s="1390"/>
      <c r="G1217" s="1399"/>
      <c r="H1217" s="1390"/>
      <c r="I1217" s="1391"/>
      <c r="J1217" s="1391"/>
      <c r="K1217" s="1391"/>
      <c r="L1217" s="1391"/>
      <c r="N1217" s="1399"/>
      <c r="O1217" s="1391"/>
      <c r="P1217" s="1391"/>
      <c r="Q1217" s="1390"/>
      <c r="R1217" s="1398" t="s">
        <v>1355</v>
      </c>
      <c r="S1217" s="1400"/>
      <c r="T1217" s="1391"/>
      <c r="U1217" s="1391"/>
      <c r="V1217" s="1391"/>
      <c r="W1217" s="1400"/>
      <c r="X1217" s="1422"/>
      <c r="Y1217" s="1422"/>
      <c r="AC1217" s="1391"/>
      <c r="AD1217" s="1391"/>
      <c r="AE1217" s="1391"/>
      <c r="AF1217" s="1391"/>
      <c r="AG1217" s="1391"/>
      <c r="AH1217" s="1413"/>
      <c r="AI1217" s="1400"/>
      <c r="AJ1217" s="1400"/>
      <c r="AK1217" s="1391"/>
      <c r="AL1217" s="1391"/>
      <c r="AM1217" s="1391"/>
      <c r="AN1217" s="1391"/>
      <c r="AO1217" s="1392" t="s">
        <v>2258</v>
      </c>
      <c r="AQ1217" s="1399"/>
      <c r="AR1217" s="1399"/>
      <c r="AS1217" s="1399"/>
      <c r="BN1217" s="1395"/>
      <c r="BO1217" s="1414"/>
    </row>
    <row r="1218" spans="5:67" s="1388" customFormat="1" ht="12.75" hidden="1" customHeight="1">
      <c r="E1218" s="1397">
        <v>44395</v>
      </c>
      <c r="F1218" s="1390"/>
      <c r="G1218" s="1399"/>
      <c r="H1218" s="1390"/>
      <c r="I1218" s="1391"/>
      <c r="J1218" s="1391"/>
      <c r="K1218" s="1391"/>
      <c r="L1218" s="1391"/>
      <c r="N1218" s="1399"/>
      <c r="O1218" s="1391"/>
      <c r="P1218" s="1391"/>
      <c r="Q1218" s="1390"/>
      <c r="R1218" s="1398" t="s">
        <v>1356</v>
      </c>
      <c r="S1218" s="1400"/>
      <c r="T1218" s="1391"/>
      <c r="U1218" s="1391"/>
      <c r="V1218" s="1391"/>
      <c r="W1218" s="1400"/>
      <c r="X1218" s="1422"/>
      <c r="Y1218" s="1422"/>
      <c r="AC1218" s="1391"/>
      <c r="AD1218" s="1391"/>
      <c r="AE1218" s="1391"/>
      <c r="AF1218" s="1391"/>
      <c r="AG1218" s="1391"/>
      <c r="AH1218" s="1413"/>
      <c r="AI1218" s="1400"/>
      <c r="AJ1218" s="1400"/>
      <c r="AK1218" s="1391"/>
      <c r="AL1218" s="1391"/>
      <c r="AM1218" s="1391"/>
      <c r="AN1218" s="1391"/>
      <c r="AO1218" s="1392" t="s">
        <v>2259</v>
      </c>
      <c r="AQ1218" s="1399"/>
      <c r="AR1218" s="1399"/>
      <c r="AS1218" s="1399"/>
      <c r="BN1218" s="1395"/>
      <c r="BO1218" s="1414"/>
    </row>
    <row r="1219" spans="5:67" s="1388" customFormat="1" ht="12.75" hidden="1" customHeight="1">
      <c r="E1219" s="1397">
        <v>44396</v>
      </c>
      <c r="F1219" s="1390"/>
      <c r="G1219" s="1399"/>
      <c r="H1219" s="1390"/>
      <c r="I1219" s="1391"/>
      <c r="J1219" s="1391"/>
      <c r="K1219" s="1391"/>
      <c r="L1219" s="1391"/>
      <c r="N1219" s="1399"/>
      <c r="O1219" s="1391"/>
      <c r="P1219" s="1391"/>
      <c r="Q1219" s="1390"/>
      <c r="R1219" s="1398" t="s">
        <v>1357</v>
      </c>
      <c r="S1219" s="1400"/>
      <c r="T1219" s="1391"/>
      <c r="U1219" s="1391"/>
      <c r="V1219" s="1391"/>
      <c r="W1219" s="1400"/>
      <c r="X1219" s="1422"/>
      <c r="Y1219" s="1422"/>
      <c r="AC1219" s="1391"/>
      <c r="AD1219" s="1391"/>
      <c r="AE1219" s="1391"/>
      <c r="AF1219" s="1391"/>
      <c r="AG1219" s="1391"/>
      <c r="AH1219" s="1413"/>
      <c r="AI1219" s="1400"/>
      <c r="AJ1219" s="1400"/>
      <c r="AK1219" s="1391"/>
      <c r="AL1219" s="1391"/>
      <c r="AM1219" s="1391"/>
      <c r="AN1219" s="1391"/>
      <c r="AO1219" s="1392" t="s">
        <v>2260</v>
      </c>
      <c r="AQ1219" s="1399"/>
      <c r="AR1219" s="1399"/>
      <c r="AS1219" s="1399"/>
      <c r="BN1219" s="1395"/>
      <c r="BO1219" s="1414"/>
    </row>
    <row r="1220" spans="5:67" s="1388" customFormat="1" ht="12.75" hidden="1" customHeight="1">
      <c r="E1220" s="1397">
        <v>44397</v>
      </c>
      <c r="F1220" s="1390"/>
      <c r="G1220" s="1399"/>
      <c r="H1220" s="1390"/>
      <c r="I1220" s="1391"/>
      <c r="J1220" s="1391"/>
      <c r="K1220" s="1391"/>
      <c r="L1220" s="1391"/>
      <c r="N1220" s="1399"/>
      <c r="O1220" s="1391"/>
      <c r="P1220" s="1391"/>
      <c r="Q1220" s="1390"/>
      <c r="R1220" s="1398" t="s">
        <v>1358</v>
      </c>
      <c r="S1220" s="1400"/>
      <c r="T1220" s="1391"/>
      <c r="U1220" s="1391"/>
      <c r="V1220" s="1391"/>
      <c r="W1220" s="1400"/>
      <c r="X1220" s="1422"/>
      <c r="Y1220" s="1422"/>
      <c r="AC1220" s="1391"/>
      <c r="AD1220" s="1391"/>
      <c r="AE1220" s="1391"/>
      <c r="AF1220" s="1391"/>
      <c r="AG1220" s="1391"/>
      <c r="AH1220" s="1413"/>
      <c r="AI1220" s="1400"/>
      <c r="AJ1220" s="1400"/>
      <c r="AK1220" s="1391"/>
      <c r="AL1220" s="1391"/>
      <c r="AM1220" s="1391"/>
      <c r="AN1220" s="1391"/>
      <c r="AO1220" s="1392" t="s">
        <v>2261</v>
      </c>
      <c r="AQ1220" s="1399"/>
      <c r="AR1220" s="1399"/>
      <c r="AS1220" s="1399"/>
      <c r="BN1220" s="1395"/>
      <c r="BO1220" s="1414"/>
    </row>
    <row r="1221" spans="5:67" s="1388" customFormat="1" ht="12.75" hidden="1" customHeight="1">
      <c r="E1221" s="1397">
        <v>44398</v>
      </c>
      <c r="F1221" s="1390"/>
      <c r="G1221" s="1399"/>
      <c r="H1221" s="1390"/>
      <c r="I1221" s="1391"/>
      <c r="J1221" s="1391"/>
      <c r="K1221" s="1391"/>
      <c r="L1221" s="1391"/>
      <c r="N1221" s="1399"/>
      <c r="O1221" s="1391"/>
      <c r="P1221" s="1391"/>
      <c r="Q1221" s="1390"/>
      <c r="R1221" s="1398" t="s">
        <v>1359</v>
      </c>
      <c r="S1221" s="1400"/>
      <c r="T1221" s="1391"/>
      <c r="U1221" s="1391"/>
      <c r="V1221" s="1391"/>
      <c r="W1221" s="1400"/>
      <c r="X1221" s="1422"/>
      <c r="Y1221" s="1422"/>
      <c r="AC1221" s="1391"/>
      <c r="AD1221" s="1391"/>
      <c r="AE1221" s="1391"/>
      <c r="AF1221" s="1391"/>
      <c r="AG1221" s="1391"/>
      <c r="AH1221" s="1413"/>
      <c r="AI1221" s="1400"/>
      <c r="AJ1221" s="1400"/>
      <c r="AK1221" s="1391"/>
      <c r="AL1221" s="1391"/>
      <c r="AM1221" s="1391"/>
      <c r="AN1221" s="1391"/>
      <c r="AO1221" s="1392" t="s">
        <v>2262</v>
      </c>
      <c r="AQ1221" s="1399"/>
      <c r="AR1221" s="1399"/>
      <c r="AS1221" s="1399"/>
      <c r="BN1221" s="1395"/>
      <c r="BO1221" s="1414"/>
    </row>
    <row r="1222" spans="5:67" s="1388" customFormat="1" ht="12.75" hidden="1" customHeight="1">
      <c r="E1222" s="1397">
        <v>44399</v>
      </c>
      <c r="F1222" s="1390"/>
      <c r="G1222" s="1399"/>
      <c r="H1222" s="1390"/>
      <c r="I1222" s="1391"/>
      <c r="J1222" s="1391"/>
      <c r="K1222" s="1391"/>
      <c r="L1222" s="1391"/>
      <c r="N1222" s="1399"/>
      <c r="O1222" s="1391"/>
      <c r="P1222" s="1391"/>
      <c r="Q1222" s="1390"/>
      <c r="R1222" s="1398" t="s">
        <v>1933</v>
      </c>
      <c r="S1222" s="1400"/>
      <c r="T1222" s="1391"/>
      <c r="U1222" s="1391"/>
      <c r="V1222" s="1391"/>
      <c r="W1222" s="1400"/>
      <c r="X1222" s="1422"/>
      <c r="Y1222" s="1422"/>
      <c r="AC1222" s="1391"/>
      <c r="AD1222" s="1391"/>
      <c r="AE1222" s="1391"/>
      <c r="AF1222" s="1391"/>
      <c r="AG1222" s="1391"/>
      <c r="AH1222" s="1413"/>
      <c r="AI1222" s="1400"/>
      <c r="AJ1222" s="1400"/>
      <c r="AK1222" s="1391"/>
      <c r="AL1222" s="1391"/>
      <c r="AM1222" s="1391"/>
      <c r="AN1222" s="1391"/>
      <c r="AO1222" s="1392" t="s">
        <v>2263</v>
      </c>
      <c r="AQ1222" s="1399"/>
      <c r="AR1222" s="1399"/>
      <c r="AS1222" s="1399"/>
      <c r="BN1222" s="1395"/>
      <c r="BO1222" s="1414"/>
    </row>
    <row r="1223" spans="5:67" s="1388" customFormat="1" ht="12.75" hidden="1" customHeight="1">
      <c r="E1223" s="1397">
        <v>44400</v>
      </c>
      <c r="F1223" s="1390"/>
      <c r="G1223" s="1399"/>
      <c r="H1223" s="1390"/>
      <c r="I1223" s="1391"/>
      <c r="J1223" s="1391"/>
      <c r="K1223" s="1391"/>
      <c r="L1223" s="1391"/>
      <c r="N1223" s="1399"/>
      <c r="O1223" s="1391"/>
      <c r="P1223" s="1391"/>
      <c r="Q1223" s="1390"/>
      <c r="R1223" s="1398" t="s">
        <v>1360</v>
      </c>
      <c r="S1223" s="1400"/>
      <c r="T1223" s="1391"/>
      <c r="U1223" s="1391"/>
      <c r="V1223" s="1391"/>
      <c r="W1223" s="1400"/>
      <c r="X1223" s="1422"/>
      <c r="Y1223" s="1422"/>
      <c r="AC1223" s="1391"/>
      <c r="AD1223" s="1391"/>
      <c r="AE1223" s="1391"/>
      <c r="AF1223" s="1391"/>
      <c r="AG1223" s="1391"/>
      <c r="AH1223" s="1413"/>
      <c r="AI1223" s="1400"/>
      <c r="AJ1223" s="1400"/>
      <c r="AK1223" s="1391"/>
      <c r="AL1223" s="1391"/>
      <c r="AM1223" s="1391"/>
      <c r="AN1223" s="1391"/>
      <c r="AO1223" s="1392" t="s">
        <v>2264</v>
      </c>
      <c r="AQ1223" s="1399"/>
      <c r="AR1223" s="1399"/>
      <c r="AS1223" s="1399"/>
      <c r="BN1223" s="1395"/>
      <c r="BO1223" s="1414"/>
    </row>
    <row r="1224" spans="5:67" s="1388" customFormat="1" ht="12.75" hidden="1" customHeight="1">
      <c r="E1224" s="1397">
        <v>44401</v>
      </c>
      <c r="F1224" s="1390"/>
      <c r="G1224" s="1399"/>
      <c r="H1224" s="1390"/>
      <c r="I1224" s="1391"/>
      <c r="J1224" s="1391"/>
      <c r="K1224" s="1391"/>
      <c r="L1224" s="1391"/>
      <c r="N1224" s="1399"/>
      <c r="O1224" s="1391"/>
      <c r="P1224" s="1391"/>
      <c r="Q1224" s="1390"/>
      <c r="R1224" s="1398" t="s">
        <v>1361</v>
      </c>
      <c r="S1224" s="1400"/>
      <c r="T1224" s="1391"/>
      <c r="U1224" s="1391"/>
      <c r="V1224" s="1391"/>
      <c r="W1224" s="1400"/>
      <c r="X1224" s="1422"/>
      <c r="Y1224" s="1422"/>
      <c r="AC1224" s="1391"/>
      <c r="AD1224" s="1391"/>
      <c r="AE1224" s="1391"/>
      <c r="AF1224" s="1391"/>
      <c r="AG1224" s="1391"/>
      <c r="AH1224" s="1413"/>
      <c r="AI1224" s="1400"/>
      <c r="AJ1224" s="1400"/>
      <c r="AK1224" s="1391"/>
      <c r="AL1224" s="1391"/>
      <c r="AM1224" s="1391"/>
      <c r="AN1224" s="1391"/>
      <c r="AO1224" s="1392" t="s">
        <v>2265</v>
      </c>
      <c r="AQ1224" s="1399"/>
      <c r="AR1224" s="1399"/>
      <c r="AS1224" s="1399"/>
      <c r="BN1224" s="1395"/>
      <c r="BO1224" s="1414"/>
    </row>
    <row r="1225" spans="5:67" s="1388" customFormat="1" ht="12.75" hidden="1" customHeight="1">
      <c r="E1225" s="1397">
        <v>44402</v>
      </c>
      <c r="F1225" s="1390"/>
      <c r="G1225" s="1399"/>
      <c r="H1225" s="1390"/>
      <c r="I1225" s="1391"/>
      <c r="J1225" s="1391"/>
      <c r="K1225" s="1391"/>
      <c r="L1225" s="1391"/>
      <c r="N1225" s="1399"/>
      <c r="O1225" s="1391"/>
      <c r="P1225" s="1391"/>
      <c r="Q1225" s="1390"/>
      <c r="R1225" s="1398" t="s">
        <v>1933</v>
      </c>
      <c r="S1225" s="1400"/>
      <c r="T1225" s="1391"/>
      <c r="U1225" s="1391"/>
      <c r="V1225" s="1391"/>
      <c r="W1225" s="1400"/>
      <c r="X1225" s="1422"/>
      <c r="Y1225" s="1422"/>
      <c r="AC1225" s="1391"/>
      <c r="AD1225" s="1391"/>
      <c r="AE1225" s="1391"/>
      <c r="AF1225" s="1391"/>
      <c r="AG1225" s="1391"/>
      <c r="AH1225" s="1413"/>
      <c r="AI1225" s="1400"/>
      <c r="AJ1225" s="1400"/>
      <c r="AK1225" s="1391"/>
      <c r="AL1225" s="1391"/>
      <c r="AM1225" s="1391"/>
      <c r="AN1225" s="1391"/>
      <c r="AO1225" s="1392" t="s">
        <v>2266</v>
      </c>
      <c r="AQ1225" s="1399"/>
      <c r="AR1225" s="1399"/>
      <c r="AS1225" s="1399"/>
      <c r="BN1225" s="1395"/>
      <c r="BO1225" s="1414"/>
    </row>
    <row r="1226" spans="5:67" s="1388" customFormat="1" ht="12.75" hidden="1" customHeight="1">
      <c r="E1226" s="1397">
        <v>44403</v>
      </c>
      <c r="F1226" s="1390"/>
      <c r="G1226" s="1399"/>
      <c r="H1226" s="1390"/>
      <c r="I1226" s="1391"/>
      <c r="J1226" s="1391"/>
      <c r="K1226" s="1391"/>
      <c r="L1226" s="1391"/>
      <c r="N1226" s="1399"/>
      <c r="O1226" s="1391"/>
      <c r="P1226" s="1391"/>
      <c r="Q1226" s="1390"/>
      <c r="R1226" s="1398" t="s">
        <v>1362</v>
      </c>
      <c r="S1226" s="1400"/>
      <c r="T1226" s="1391"/>
      <c r="U1226" s="1391"/>
      <c r="V1226" s="1391"/>
      <c r="W1226" s="1400"/>
      <c r="X1226" s="1422"/>
      <c r="Y1226" s="1422"/>
      <c r="AC1226" s="1391"/>
      <c r="AD1226" s="1391"/>
      <c r="AE1226" s="1391"/>
      <c r="AF1226" s="1391"/>
      <c r="AG1226" s="1391"/>
      <c r="AH1226" s="1413"/>
      <c r="AI1226" s="1400"/>
      <c r="AJ1226" s="1400"/>
      <c r="AK1226" s="1391"/>
      <c r="AL1226" s="1391"/>
      <c r="AM1226" s="1391"/>
      <c r="AN1226" s="1391"/>
      <c r="AO1226" s="1392" t="s">
        <v>2267</v>
      </c>
      <c r="AQ1226" s="1399"/>
      <c r="AR1226" s="1399"/>
      <c r="AS1226" s="1399"/>
      <c r="BN1226" s="1395"/>
      <c r="BO1226" s="1414"/>
    </row>
    <row r="1227" spans="5:67" s="1388" customFormat="1" ht="12.75" hidden="1" customHeight="1">
      <c r="E1227" s="1397">
        <v>44404</v>
      </c>
      <c r="F1227" s="1390"/>
      <c r="G1227" s="1399"/>
      <c r="H1227" s="1390"/>
      <c r="I1227" s="1391"/>
      <c r="J1227" s="1391"/>
      <c r="K1227" s="1391"/>
      <c r="L1227" s="1391"/>
      <c r="N1227" s="1399"/>
      <c r="O1227" s="1391"/>
      <c r="P1227" s="1391"/>
      <c r="Q1227" s="1390"/>
      <c r="R1227" s="1398" t="s">
        <v>980</v>
      </c>
      <c r="S1227" s="1400"/>
      <c r="T1227" s="1391"/>
      <c r="U1227" s="1391"/>
      <c r="V1227" s="1391"/>
      <c r="W1227" s="1400"/>
      <c r="X1227" s="1422"/>
      <c r="Y1227" s="1422"/>
      <c r="AC1227" s="1391"/>
      <c r="AD1227" s="1391"/>
      <c r="AE1227" s="1391"/>
      <c r="AF1227" s="1391"/>
      <c r="AG1227" s="1391"/>
      <c r="AH1227" s="1413"/>
      <c r="AI1227" s="1400"/>
      <c r="AJ1227" s="1400"/>
      <c r="AK1227" s="1391"/>
      <c r="AL1227" s="1391"/>
      <c r="AM1227" s="1391"/>
      <c r="AN1227" s="1391"/>
      <c r="AO1227" s="1392" t="s">
        <v>2268</v>
      </c>
      <c r="AQ1227" s="1399"/>
      <c r="AR1227" s="1399"/>
      <c r="AS1227" s="1399"/>
      <c r="BN1227" s="1395"/>
      <c r="BO1227" s="1414"/>
    </row>
    <row r="1228" spans="5:67" s="1388" customFormat="1" ht="12.75" hidden="1" customHeight="1">
      <c r="E1228" s="1397">
        <v>44405</v>
      </c>
      <c r="F1228" s="1390"/>
      <c r="G1228" s="1399"/>
      <c r="H1228" s="1390"/>
      <c r="I1228" s="1391"/>
      <c r="J1228" s="1391"/>
      <c r="K1228" s="1391"/>
      <c r="L1228" s="1391"/>
      <c r="N1228" s="1399"/>
      <c r="O1228" s="1391"/>
      <c r="P1228" s="1391"/>
      <c r="Q1228" s="1390"/>
      <c r="R1228" s="1398" t="s">
        <v>1933</v>
      </c>
      <c r="S1228" s="1400"/>
      <c r="T1228" s="1391"/>
      <c r="U1228" s="1391"/>
      <c r="V1228" s="1391"/>
      <c r="W1228" s="1400"/>
      <c r="X1228" s="1422"/>
      <c r="Y1228" s="1422"/>
      <c r="AC1228" s="1391"/>
      <c r="AD1228" s="1391"/>
      <c r="AE1228" s="1391"/>
      <c r="AF1228" s="1391"/>
      <c r="AG1228" s="1391"/>
      <c r="AH1228" s="1413"/>
      <c r="AI1228" s="1400"/>
      <c r="AJ1228" s="1400"/>
      <c r="AK1228" s="1391"/>
      <c r="AL1228" s="1391"/>
      <c r="AM1228" s="1391"/>
      <c r="AN1228" s="1391"/>
      <c r="AO1228" s="1392" t="s">
        <v>2269</v>
      </c>
      <c r="AQ1228" s="1399"/>
      <c r="AR1228" s="1399"/>
      <c r="AS1228" s="1399"/>
      <c r="BN1228" s="1395"/>
      <c r="BO1228" s="1414"/>
    </row>
    <row r="1229" spans="5:67" s="1388" customFormat="1" ht="12.75" hidden="1" customHeight="1">
      <c r="E1229" s="1397">
        <v>44406</v>
      </c>
      <c r="F1229" s="1390"/>
      <c r="G1229" s="1399"/>
      <c r="H1229" s="1390"/>
      <c r="I1229" s="1391"/>
      <c r="J1229" s="1391"/>
      <c r="K1229" s="1391"/>
      <c r="L1229" s="1391"/>
      <c r="N1229" s="1399"/>
      <c r="O1229" s="1391"/>
      <c r="P1229" s="1391"/>
      <c r="Q1229" s="1390"/>
      <c r="R1229" s="1398" t="s">
        <v>981</v>
      </c>
      <c r="S1229" s="1400"/>
      <c r="T1229" s="1391"/>
      <c r="U1229" s="1391"/>
      <c r="V1229" s="1391"/>
      <c r="W1229" s="1400"/>
      <c r="X1229" s="1422"/>
      <c r="Y1229" s="1422"/>
      <c r="AC1229" s="1391"/>
      <c r="AD1229" s="1391"/>
      <c r="AE1229" s="1391"/>
      <c r="AF1229" s="1391"/>
      <c r="AG1229" s="1391"/>
      <c r="AH1229" s="1413"/>
      <c r="AI1229" s="1400"/>
      <c r="AJ1229" s="1400"/>
      <c r="AK1229" s="1391"/>
      <c r="AL1229" s="1391"/>
      <c r="AM1229" s="1391"/>
      <c r="AN1229" s="1391"/>
      <c r="AO1229" s="1392" t="s">
        <v>2270</v>
      </c>
      <c r="AQ1229" s="1399"/>
      <c r="AR1229" s="1399"/>
      <c r="AS1229" s="1399"/>
      <c r="BN1229" s="1395"/>
      <c r="BO1229" s="1414"/>
    </row>
    <row r="1230" spans="5:67" s="1388" customFormat="1" ht="12.75" hidden="1" customHeight="1">
      <c r="E1230" s="1397">
        <v>44407</v>
      </c>
      <c r="F1230" s="1390"/>
      <c r="G1230" s="1399"/>
      <c r="H1230" s="1390"/>
      <c r="I1230" s="1391"/>
      <c r="J1230" s="1391"/>
      <c r="K1230" s="1391"/>
      <c r="L1230" s="1391"/>
      <c r="N1230" s="1399"/>
      <c r="O1230" s="1391"/>
      <c r="P1230" s="1391"/>
      <c r="Q1230" s="1390"/>
      <c r="R1230" s="1398" t="s">
        <v>982</v>
      </c>
      <c r="S1230" s="1400"/>
      <c r="T1230" s="1391"/>
      <c r="U1230" s="1391"/>
      <c r="V1230" s="1391"/>
      <c r="W1230" s="1400"/>
      <c r="X1230" s="1422"/>
      <c r="Y1230" s="1422"/>
      <c r="AC1230" s="1391"/>
      <c r="AD1230" s="1391"/>
      <c r="AE1230" s="1391"/>
      <c r="AF1230" s="1391"/>
      <c r="AG1230" s="1391"/>
      <c r="AH1230" s="1413"/>
      <c r="AI1230" s="1400"/>
      <c r="AJ1230" s="1400"/>
      <c r="AK1230" s="1391"/>
      <c r="AL1230" s="1391"/>
      <c r="AM1230" s="1391"/>
      <c r="AN1230" s="1391"/>
      <c r="AO1230" s="1392" t="s">
        <v>2271</v>
      </c>
      <c r="AQ1230" s="1399"/>
      <c r="AR1230" s="1399"/>
      <c r="AS1230" s="1399"/>
      <c r="BN1230" s="1395"/>
      <c r="BO1230" s="1414"/>
    </row>
    <row r="1231" spans="5:67" s="1388" customFormat="1" ht="12.75" hidden="1" customHeight="1">
      <c r="E1231" s="1397">
        <v>44408</v>
      </c>
      <c r="F1231" s="1390"/>
      <c r="G1231" s="1399"/>
      <c r="H1231" s="1390"/>
      <c r="I1231" s="1391"/>
      <c r="J1231" s="1391"/>
      <c r="K1231" s="1391"/>
      <c r="L1231" s="1391"/>
      <c r="N1231" s="1399"/>
      <c r="O1231" s="1391"/>
      <c r="P1231" s="1391"/>
      <c r="Q1231" s="1390"/>
      <c r="R1231" s="1398" t="s">
        <v>1932</v>
      </c>
      <c r="S1231" s="1400"/>
      <c r="T1231" s="1391"/>
      <c r="U1231" s="1391"/>
      <c r="V1231" s="1391"/>
      <c r="W1231" s="1400"/>
      <c r="X1231" s="1422"/>
      <c r="Y1231" s="1422"/>
      <c r="AC1231" s="1391"/>
      <c r="AD1231" s="1391"/>
      <c r="AE1231" s="1391"/>
      <c r="AF1231" s="1391"/>
      <c r="AG1231" s="1391"/>
      <c r="AH1231" s="1413"/>
      <c r="AI1231" s="1400"/>
      <c r="AJ1231" s="1400"/>
      <c r="AK1231" s="1391"/>
      <c r="AL1231" s="1391"/>
      <c r="AM1231" s="1391"/>
      <c r="AN1231" s="1391"/>
      <c r="AO1231" s="1392" t="s">
        <v>2272</v>
      </c>
      <c r="AQ1231" s="1399"/>
      <c r="AR1231" s="1399"/>
      <c r="AS1231" s="1399"/>
      <c r="BN1231" s="1395"/>
      <c r="BO1231" s="1414"/>
    </row>
    <row r="1232" spans="5:67" s="1388" customFormat="1" ht="12.75" hidden="1" customHeight="1">
      <c r="E1232" s="1397">
        <v>44409</v>
      </c>
      <c r="F1232" s="1390"/>
      <c r="G1232" s="1399"/>
      <c r="H1232" s="1390"/>
      <c r="I1232" s="1391"/>
      <c r="J1232" s="1391"/>
      <c r="K1232" s="1391"/>
      <c r="L1232" s="1391"/>
      <c r="N1232" s="1399"/>
      <c r="O1232" s="1391"/>
      <c r="P1232" s="1391"/>
      <c r="Q1232" s="1390"/>
      <c r="R1232" s="1398" t="s">
        <v>1181</v>
      </c>
      <c r="S1232" s="1400"/>
      <c r="T1232" s="1391"/>
      <c r="U1232" s="1391"/>
      <c r="V1232" s="1391"/>
      <c r="W1232" s="1400"/>
      <c r="X1232" s="1422"/>
      <c r="Y1232" s="1422"/>
      <c r="AC1232" s="1391"/>
      <c r="AD1232" s="1391"/>
      <c r="AE1232" s="1391"/>
      <c r="AF1232" s="1391"/>
      <c r="AG1232" s="1391"/>
      <c r="AH1232" s="1413"/>
      <c r="AI1232" s="1400"/>
      <c r="AJ1232" s="1400"/>
      <c r="AK1232" s="1391"/>
      <c r="AL1232" s="1391"/>
      <c r="AM1232" s="1391"/>
      <c r="AN1232" s="1391"/>
      <c r="AO1232" s="1392" t="s">
        <v>2273</v>
      </c>
      <c r="AQ1232" s="1399"/>
      <c r="AR1232" s="1399"/>
      <c r="AS1232" s="1399"/>
      <c r="BN1232" s="1395"/>
      <c r="BO1232" s="1414"/>
    </row>
    <row r="1233" spans="5:67" s="1388" customFormat="1" ht="12.75" hidden="1" customHeight="1">
      <c r="E1233" s="1397">
        <v>44410</v>
      </c>
      <c r="F1233" s="1390"/>
      <c r="G1233" s="1399"/>
      <c r="H1233" s="1390"/>
      <c r="I1233" s="1391"/>
      <c r="J1233" s="1391"/>
      <c r="K1233" s="1391"/>
      <c r="L1233" s="1391"/>
      <c r="N1233" s="1399"/>
      <c r="O1233" s="1391"/>
      <c r="P1233" s="1391"/>
      <c r="Q1233" s="1390"/>
      <c r="R1233" s="1398" t="s">
        <v>983</v>
      </c>
      <c r="S1233" s="1400"/>
      <c r="T1233" s="1391"/>
      <c r="U1233" s="1391"/>
      <c r="V1233" s="1391"/>
      <c r="W1233" s="1400"/>
      <c r="X1233" s="1422"/>
      <c r="Y1233" s="1422"/>
      <c r="AC1233" s="1391"/>
      <c r="AD1233" s="1391"/>
      <c r="AE1233" s="1391"/>
      <c r="AF1233" s="1391"/>
      <c r="AG1233" s="1391"/>
      <c r="AH1233" s="1413"/>
      <c r="AI1233" s="1400"/>
      <c r="AJ1233" s="1400"/>
      <c r="AK1233" s="1391"/>
      <c r="AL1233" s="1391"/>
      <c r="AM1233" s="1391"/>
      <c r="AN1233" s="1391"/>
      <c r="AO1233" s="1392" t="s">
        <v>2274</v>
      </c>
      <c r="AQ1233" s="1399"/>
      <c r="AR1233" s="1399"/>
      <c r="AS1233" s="1399"/>
      <c r="BN1233" s="1395"/>
      <c r="BO1233" s="1414"/>
    </row>
    <row r="1234" spans="5:67" s="1388" customFormat="1" ht="12.75" hidden="1" customHeight="1">
      <c r="E1234" s="1397">
        <v>44411</v>
      </c>
      <c r="F1234" s="1390"/>
      <c r="G1234" s="1399"/>
      <c r="H1234" s="1390"/>
      <c r="I1234" s="1391"/>
      <c r="J1234" s="1391"/>
      <c r="K1234" s="1391"/>
      <c r="L1234" s="1391"/>
      <c r="N1234" s="1399"/>
      <c r="O1234" s="1391"/>
      <c r="P1234" s="1391"/>
      <c r="Q1234" s="1390"/>
      <c r="R1234" s="1398" t="s">
        <v>576</v>
      </c>
      <c r="S1234" s="1400"/>
      <c r="T1234" s="1391"/>
      <c r="U1234" s="1391"/>
      <c r="V1234" s="1391"/>
      <c r="W1234" s="1400"/>
      <c r="X1234" s="1422"/>
      <c r="Y1234" s="1422"/>
      <c r="AC1234" s="1391"/>
      <c r="AD1234" s="1391"/>
      <c r="AE1234" s="1391"/>
      <c r="AF1234" s="1391"/>
      <c r="AG1234" s="1391"/>
      <c r="AH1234" s="1413"/>
      <c r="AI1234" s="1400"/>
      <c r="AJ1234" s="1400"/>
      <c r="AK1234" s="1391"/>
      <c r="AL1234" s="1391"/>
      <c r="AM1234" s="1391"/>
      <c r="AN1234" s="1391"/>
      <c r="AO1234" s="1392" t="s">
        <v>2275</v>
      </c>
      <c r="AQ1234" s="1399"/>
      <c r="AR1234" s="1399"/>
      <c r="AS1234" s="1399"/>
      <c r="BN1234" s="1395"/>
      <c r="BO1234" s="1414"/>
    </row>
    <row r="1235" spans="5:67" s="1388" customFormat="1" ht="12.75" hidden="1" customHeight="1">
      <c r="E1235" s="1397">
        <v>44412</v>
      </c>
      <c r="F1235" s="1390"/>
      <c r="G1235" s="1399"/>
      <c r="H1235" s="1390"/>
      <c r="I1235" s="1391"/>
      <c r="J1235" s="1391"/>
      <c r="K1235" s="1391"/>
      <c r="L1235" s="1391"/>
      <c r="N1235" s="1399"/>
      <c r="O1235" s="1391"/>
      <c r="P1235" s="1391"/>
      <c r="Q1235" s="1390"/>
      <c r="R1235" s="1398" t="s">
        <v>577</v>
      </c>
      <c r="S1235" s="1400"/>
      <c r="T1235" s="1391"/>
      <c r="U1235" s="1391"/>
      <c r="V1235" s="1391"/>
      <c r="W1235" s="1400"/>
      <c r="X1235" s="1422"/>
      <c r="Y1235" s="1422"/>
      <c r="AC1235" s="1391"/>
      <c r="AD1235" s="1391"/>
      <c r="AE1235" s="1391"/>
      <c r="AF1235" s="1391"/>
      <c r="AG1235" s="1391"/>
      <c r="AH1235" s="1413"/>
      <c r="AI1235" s="1400"/>
      <c r="AJ1235" s="1400"/>
      <c r="AK1235" s="1391"/>
      <c r="AL1235" s="1391"/>
      <c r="AM1235" s="1391"/>
      <c r="AN1235" s="1391"/>
      <c r="AO1235" s="1392" t="s">
        <v>2276</v>
      </c>
      <c r="AQ1235" s="1399"/>
      <c r="AR1235" s="1399"/>
      <c r="AS1235" s="1399"/>
      <c r="BN1235" s="1395"/>
      <c r="BO1235" s="1414"/>
    </row>
    <row r="1236" spans="5:67" s="1388" customFormat="1" ht="12.75" hidden="1" customHeight="1">
      <c r="E1236" s="1397">
        <v>44413</v>
      </c>
      <c r="F1236" s="1390"/>
      <c r="G1236" s="1399"/>
      <c r="H1236" s="1390"/>
      <c r="I1236" s="1391"/>
      <c r="J1236" s="1391"/>
      <c r="K1236" s="1391"/>
      <c r="L1236" s="1391"/>
      <c r="N1236" s="1399"/>
      <c r="O1236" s="1391"/>
      <c r="P1236" s="1391"/>
      <c r="Q1236" s="1390"/>
      <c r="R1236" s="1398" t="s">
        <v>578</v>
      </c>
      <c r="S1236" s="1400"/>
      <c r="T1236" s="1391"/>
      <c r="U1236" s="1391"/>
      <c r="V1236" s="1391"/>
      <c r="W1236" s="1400"/>
      <c r="X1236" s="1422"/>
      <c r="Y1236" s="1422"/>
      <c r="AC1236" s="1391"/>
      <c r="AD1236" s="1391"/>
      <c r="AE1236" s="1391"/>
      <c r="AF1236" s="1391"/>
      <c r="AG1236" s="1391"/>
      <c r="AH1236" s="1413"/>
      <c r="AI1236" s="1400"/>
      <c r="AJ1236" s="1400"/>
      <c r="AK1236" s="1391"/>
      <c r="AL1236" s="1391"/>
      <c r="AM1236" s="1391"/>
      <c r="AN1236" s="1391"/>
      <c r="AO1236" s="1392" t="s">
        <v>2277</v>
      </c>
      <c r="AQ1236" s="1399"/>
      <c r="AR1236" s="1399"/>
      <c r="AS1236" s="1399"/>
      <c r="BN1236" s="1395"/>
      <c r="BO1236" s="1414"/>
    </row>
    <row r="1237" spans="5:67" s="1388" customFormat="1" ht="12.75" hidden="1" customHeight="1">
      <c r="E1237" s="1397">
        <v>44414</v>
      </c>
      <c r="F1237" s="1390"/>
      <c r="G1237" s="1399"/>
      <c r="H1237" s="1390"/>
      <c r="I1237" s="1391"/>
      <c r="J1237" s="1391"/>
      <c r="K1237" s="1391"/>
      <c r="L1237" s="1391"/>
      <c r="N1237" s="1399"/>
      <c r="O1237" s="1391"/>
      <c r="P1237" s="1391"/>
      <c r="Q1237" s="1390"/>
      <c r="R1237" s="1398" t="s">
        <v>579</v>
      </c>
      <c r="S1237" s="1400"/>
      <c r="T1237" s="1391"/>
      <c r="U1237" s="1391"/>
      <c r="V1237" s="1391"/>
      <c r="W1237" s="1400"/>
      <c r="X1237" s="1422"/>
      <c r="Y1237" s="1422"/>
      <c r="AC1237" s="1391"/>
      <c r="AD1237" s="1391"/>
      <c r="AE1237" s="1391"/>
      <c r="AF1237" s="1391"/>
      <c r="AG1237" s="1391"/>
      <c r="AH1237" s="1413"/>
      <c r="AI1237" s="1400"/>
      <c r="AJ1237" s="1400"/>
      <c r="AK1237" s="1391"/>
      <c r="AL1237" s="1391"/>
      <c r="AM1237" s="1391"/>
      <c r="AN1237" s="1391"/>
      <c r="AO1237" s="1392" t="s">
        <v>2278</v>
      </c>
      <c r="AQ1237" s="1399"/>
      <c r="AR1237" s="1399"/>
      <c r="AS1237" s="1399"/>
      <c r="BN1237" s="1395"/>
      <c r="BO1237" s="1414"/>
    </row>
    <row r="1238" spans="5:67" s="1388" customFormat="1" ht="12.75" hidden="1" customHeight="1">
      <c r="E1238" s="1397">
        <v>44415</v>
      </c>
      <c r="F1238" s="1390"/>
      <c r="G1238" s="1399"/>
      <c r="H1238" s="1390"/>
      <c r="I1238" s="1391"/>
      <c r="J1238" s="1391"/>
      <c r="K1238" s="1391"/>
      <c r="L1238" s="1391"/>
      <c r="N1238" s="1399"/>
      <c r="O1238" s="1391"/>
      <c r="P1238" s="1391"/>
      <c r="Q1238" s="1390"/>
      <c r="R1238" s="1398" t="s">
        <v>1933</v>
      </c>
      <c r="S1238" s="1400"/>
      <c r="T1238" s="1391"/>
      <c r="U1238" s="1391"/>
      <c r="V1238" s="1391"/>
      <c r="W1238" s="1400"/>
      <c r="X1238" s="1422"/>
      <c r="Y1238" s="1422"/>
      <c r="AC1238" s="1391"/>
      <c r="AD1238" s="1391"/>
      <c r="AE1238" s="1391"/>
      <c r="AF1238" s="1391"/>
      <c r="AG1238" s="1391"/>
      <c r="AH1238" s="1413"/>
      <c r="AI1238" s="1400"/>
      <c r="AJ1238" s="1400"/>
      <c r="AK1238" s="1391"/>
      <c r="AL1238" s="1391"/>
      <c r="AM1238" s="1391"/>
      <c r="AN1238" s="1391"/>
      <c r="AO1238" s="1392" t="s">
        <v>2279</v>
      </c>
      <c r="AQ1238" s="1399"/>
      <c r="AR1238" s="1399"/>
      <c r="AS1238" s="1399"/>
      <c r="BN1238" s="1395"/>
      <c r="BO1238" s="1414"/>
    </row>
    <row r="1239" spans="5:67" s="1388" customFormat="1" ht="12.75" hidden="1" customHeight="1">
      <c r="E1239" s="1397">
        <v>44416</v>
      </c>
      <c r="F1239" s="1390"/>
      <c r="G1239" s="1399"/>
      <c r="H1239" s="1390"/>
      <c r="I1239" s="1391"/>
      <c r="J1239" s="1391"/>
      <c r="K1239" s="1391"/>
      <c r="L1239" s="1391"/>
      <c r="N1239" s="1399"/>
      <c r="O1239" s="1391"/>
      <c r="P1239" s="1391"/>
      <c r="Q1239" s="1390"/>
      <c r="R1239" s="1398" t="s">
        <v>580</v>
      </c>
      <c r="S1239" s="1400"/>
      <c r="T1239" s="1391"/>
      <c r="U1239" s="1391"/>
      <c r="V1239" s="1391"/>
      <c r="W1239" s="1400"/>
      <c r="X1239" s="1422"/>
      <c r="Y1239" s="1422"/>
      <c r="AC1239" s="1391"/>
      <c r="AD1239" s="1391"/>
      <c r="AE1239" s="1391"/>
      <c r="AF1239" s="1391"/>
      <c r="AG1239" s="1391"/>
      <c r="AH1239" s="1413"/>
      <c r="AI1239" s="1400"/>
      <c r="AJ1239" s="1400"/>
      <c r="AK1239" s="1391"/>
      <c r="AL1239" s="1391"/>
      <c r="AM1239" s="1391"/>
      <c r="AN1239" s="1391"/>
      <c r="AO1239" s="1392" t="s">
        <v>2280</v>
      </c>
      <c r="AQ1239" s="1399"/>
      <c r="AR1239" s="1399"/>
      <c r="AS1239" s="1399"/>
      <c r="BN1239" s="1395"/>
      <c r="BO1239" s="1414"/>
    </row>
    <row r="1240" spans="5:67" s="1388" customFormat="1" ht="12.75" hidden="1" customHeight="1">
      <c r="E1240" s="1397">
        <v>44417</v>
      </c>
      <c r="F1240" s="1390"/>
      <c r="G1240" s="1399"/>
      <c r="H1240" s="1390"/>
      <c r="I1240" s="1391"/>
      <c r="J1240" s="1391"/>
      <c r="K1240" s="1391"/>
      <c r="L1240" s="1391"/>
      <c r="N1240" s="1399"/>
      <c r="O1240" s="1391"/>
      <c r="P1240" s="1391"/>
      <c r="Q1240" s="1390"/>
      <c r="R1240" s="1398" t="s">
        <v>581</v>
      </c>
      <c r="S1240" s="1400"/>
      <c r="T1240" s="1391"/>
      <c r="U1240" s="1391"/>
      <c r="V1240" s="1391"/>
      <c r="W1240" s="1400"/>
      <c r="X1240" s="1422"/>
      <c r="Y1240" s="1422"/>
      <c r="AC1240" s="1391"/>
      <c r="AD1240" s="1391"/>
      <c r="AE1240" s="1391"/>
      <c r="AF1240" s="1391"/>
      <c r="AG1240" s="1391"/>
      <c r="AH1240" s="1413"/>
      <c r="AI1240" s="1400"/>
      <c r="AJ1240" s="1400"/>
      <c r="AK1240" s="1391"/>
      <c r="AL1240" s="1391"/>
      <c r="AM1240" s="1391"/>
      <c r="AN1240" s="1391"/>
      <c r="AO1240" s="1392" t="s">
        <v>2281</v>
      </c>
      <c r="AQ1240" s="1399"/>
      <c r="AR1240" s="1399"/>
      <c r="AS1240" s="1399"/>
      <c r="BN1240" s="1395"/>
      <c r="BO1240" s="1414"/>
    </row>
    <row r="1241" spans="5:67" s="1388" customFormat="1" ht="12.75" hidden="1" customHeight="1">
      <c r="E1241" s="1397">
        <v>44418</v>
      </c>
      <c r="F1241" s="1390"/>
      <c r="G1241" s="1399"/>
      <c r="H1241" s="1390"/>
      <c r="I1241" s="1391"/>
      <c r="J1241" s="1391"/>
      <c r="K1241" s="1391"/>
      <c r="L1241" s="1391"/>
      <c r="N1241" s="1399"/>
      <c r="O1241" s="1391"/>
      <c r="P1241" s="1391"/>
      <c r="Q1241" s="1390"/>
      <c r="R1241" s="1398" t="s">
        <v>582</v>
      </c>
      <c r="S1241" s="1400"/>
      <c r="T1241" s="1391"/>
      <c r="U1241" s="1391"/>
      <c r="V1241" s="1391"/>
      <c r="W1241" s="1400"/>
      <c r="X1241" s="1422"/>
      <c r="Y1241" s="1422"/>
      <c r="AC1241" s="1391"/>
      <c r="AD1241" s="1391"/>
      <c r="AE1241" s="1391"/>
      <c r="AF1241" s="1391"/>
      <c r="AG1241" s="1391"/>
      <c r="AH1241" s="1413"/>
      <c r="AI1241" s="1400"/>
      <c r="AJ1241" s="1400"/>
      <c r="AK1241" s="1391"/>
      <c r="AL1241" s="1391"/>
      <c r="AM1241" s="1391"/>
      <c r="AN1241" s="1391"/>
      <c r="AO1241" s="1392" t="s">
        <v>2282</v>
      </c>
      <c r="AQ1241" s="1399"/>
      <c r="AR1241" s="1399"/>
      <c r="AS1241" s="1399"/>
      <c r="BN1241" s="1395"/>
      <c r="BO1241" s="1414"/>
    </row>
    <row r="1242" spans="5:67" s="1388" customFormat="1" ht="12.75" hidden="1" customHeight="1">
      <c r="E1242" s="1397">
        <v>44419</v>
      </c>
      <c r="F1242" s="1390"/>
      <c r="G1242" s="1399"/>
      <c r="H1242" s="1390"/>
      <c r="I1242" s="1391"/>
      <c r="J1242" s="1391"/>
      <c r="K1242" s="1391"/>
      <c r="L1242" s="1391"/>
      <c r="N1242" s="1399"/>
      <c r="O1242" s="1391"/>
      <c r="P1242" s="1391"/>
      <c r="Q1242" s="1390"/>
      <c r="R1242" s="1398" t="s">
        <v>583</v>
      </c>
      <c r="S1242" s="1400"/>
      <c r="T1242" s="1391"/>
      <c r="U1242" s="1391"/>
      <c r="V1242" s="1391"/>
      <c r="W1242" s="1400"/>
      <c r="X1242" s="1422"/>
      <c r="Y1242" s="1422"/>
      <c r="AC1242" s="1391"/>
      <c r="AD1242" s="1391"/>
      <c r="AE1242" s="1391"/>
      <c r="AF1242" s="1391"/>
      <c r="AG1242" s="1391"/>
      <c r="AH1242" s="1413"/>
      <c r="AI1242" s="1400"/>
      <c r="AJ1242" s="1400"/>
      <c r="AK1242" s="1391"/>
      <c r="AL1242" s="1391"/>
      <c r="AM1242" s="1391"/>
      <c r="AN1242" s="1391"/>
      <c r="AO1242" s="1392" t="s">
        <v>2283</v>
      </c>
      <c r="AQ1242" s="1399"/>
      <c r="AR1242" s="1399"/>
      <c r="AS1242" s="1399"/>
      <c r="BN1242" s="1395"/>
      <c r="BO1242" s="1414"/>
    </row>
    <row r="1243" spans="5:67" s="1388" customFormat="1" ht="12.75" hidden="1" customHeight="1">
      <c r="E1243" s="1397">
        <v>44420</v>
      </c>
      <c r="F1243" s="1390"/>
      <c r="G1243" s="1399"/>
      <c r="H1243" s="1390"/>
      <c r="I1243" s="1391"/>
      <c r="J1243" s="1391"/>
      <c r="K1243" s="1391"/>
      <c r="L1243" s="1391"/>
      <c r="N1243" s="1399"/>
      <c r="O1243" s="1391"/>
      <c r="P1243" s="1391"/>
      <c r="Q1243" s="1390"/>
      <c r="R1243" s="1398" t="s">
        <v>584</v>
      </c>
      <c r="S1243" s="1400"/>
      <c r="T1243" s="1391"/>
      <c r="U1243" s="1391"/>
      <c r="V1243" s="1391"/>
      <c r="W1243" s="1400"/>
      <c r="X1243" s="1422"/>
      <c r="Y1243" s="1422"/>
      <c r="AC1243" s="1391"/>
      <c r="AD1243" s="1391"/>
      <c r="AE1243" s="1391"/>
      <c r="AF1243" s="1391"/>
      <c r="AG1243" s="1391"/>
      <c r="AH1243" s="1413"/>
      <c r="AI1243" s="1400"/>
      <c r="AJ1243" s="1400"/>
      <c r="AK1243" s="1391"/>
      <c r="AL1243" s="1391"/>
      <c r="AM1243" s="1391"/>
      <c r="AN1243" s="1391"/>
      <c r="AO1243" s="1392" t="s">
        <v>2284</v>
      </c>
      <c r="AQ1243" s="1399"/>
      <c r="AR1243" s="1399"/>
      <c r="AS1243" s="1399"/>
      <c r="BN1243" s="1395"/>
      <c r="BO1243" s="1414"/>
    </row>
    <row r="1244" spans="5:67" s="1388" customFormat="1" ht="12.75" hidden="1" customHeight="1">
      <c r="E1244" s="1397">
        <v>44421</v>
      </c>
      <c r="F1244" s="1390"/>
      <c r="G1244" s="1399"/>
      <c r="H1244" s="1390"/>
      <c r="I1244" s="1391"/>
      <c r="J1244" s="1391"/>
      <c r="K1244" s="1391"/>
      <c r="L1244" s="1391"/>
      <c r="N1244" s="1399"/>
      <c r="O1244" s="1391"/>
      <c r="P1244" s="1391"/>
      <c r="Q1244" s="1390"/>
      <c r="R1244" s="1398" t="s">
        <v>585</v>
      </c>
      <c r="S1244" s="1400"/>
      <c r="T1244" s="1391"/>
      <c r="U1244" s="1391"/>
      <c r="V1244" s="1391"/>
      <c r="W1244" s="1400"/>
      <c r="X1244" s="1422"/>
      <c r="Y1244" s="1422"/>
      <c r="AC1244" s="1391"/>
      <c r="AD1244" s="1391"/>
      <c r="AE1244" s="1391"/>
      <c r="AF1244" s="1391"/>
      <c r="AG1244" s="1391"/>
      <c r="AH1244" s="1413"/>
      <c r="AI1244" s="1400"/>
      <c r="AJ1244" s="1400"/>
      <c r="AK1244" s="1391"/>
      <c r="AL1244" s="1391"/>
      <c r="AM1244" s="1391"/>
      <c r="AN1244" s="1391"/>
      <c r="AO1244" s="1392" t="s">
        <v>2285</v>
      </c>
      <c r="AQ1244" s="1399"/>
      <c r="AR1244" s="1399"/>
      <c r="AS1244" s="1399"/>
      <c r="BN1244" s="1395"/>
      <c r="BO1244" s="1414"/>
    </row>
    <row r="1245" spans="5:67" s="1388" customFormat="1" ht="12.75" hidden="1" customHeight="1">
      <c r="E1245" s="1397">
        <v>44422</v>
      </c>
      <c r="F1245" s="1390"/>
      <c r="G1245" s="1399"/>
      <c r="H1245" s="1390"/>
      <c r="I1245" s="1391"/>
      <c r="J1245" s="1391"/>
      <c r="K1245" s="1391"/>
      <c r="L1245" s="1391"/>
      <c r="N1245" s="1399"/>
      <c r="O1245" s="1391"/>
      <c r="P1245" s="1391"/>
      <c r="Q1245" s="1390"/>
      <c r="R1245" s="1398" t="s">
        <v>586</v>
      </c>
      <c r="S1245" s="1400"/>
      <c r="T1245" s="1391"/>
      <c r="U1245" s="1391"/>
      <c r="V1245" s="1391"/>
      <c r="W1245" s="1400"/>
      <c r="X1245" s="1422"/>
      <c r="Y1245" s="1422"/>
      <c r="AC1245" s="1391"/>
      <c r="AD1245" s="1391"/>
      <c r="AE1245" s="1391"/>
      <c r="AF1245" s="1391"/>
      <c r="AG1245" s="1391"/>
      <c r="AH1245" s="1413"/>
      <c r="AI1245" s="1400"/>
      <c r="AJ1245" s="1400"/>
      <c r="AK1245" s="1391"/>
      <c r="AL1245" s="1391"/>
      <c r="AM1245" s="1391"/>
      <c r="AN1245" s="1391"/>
      <c r="AO1245" s="1392" t="s">
        <v>2286</v>
      </c>
      <c r="AQ1245" s="1399"/>
      <c r="AR1245" s="1399"/>
      <c r="AS1245" s="1399"/>
      <c r="BN1245" s="1395"/>
      <c r="BO1245" s="1414"/>
    </row>
    <row r="1246" spans="5:67" s="1388" customFormat="1" ht="12.75" hidden="1" customHeight="1">
      <c r="E1246" s="1397">
        <v>44423</v>
      </c>
      <c r="F1246" s="1390"/>
      <c r="G1246" s="1399"/>
      <c r="H1246" s="1390"/>
      <c r="I1246" s="1391"/>
      <c r="J1246" s="1391"/>
      <c r="K1246" s="1391"/>
      <c r="L1246" s="1391"/>
      <c r="N1246" s="1399"/>
      <c r="O1246" s="1391"/>
      <c r="P1246" s="1391"/>
      <c r="Q1246" s="1390"/>
      <c r="R1246" s="1398" t="s">
        <v>587</v>
      </c>
      <c r="S1246" s="1400"/>
      <c r="T1246" s="1391"/>
      <c r="U1246" s="1391"/>
      <c r="V1246" s="1391"/>
      <c r="W1246" s="1400"/>
      <c r="X1246" s="1422"/>
      <c r="Y1246" s="1422"/>
      <c r="AC1246" s="1391"/>
      <c r="AD1246" s="1391"/>
      <c r="AE1246" s="1391"/>
      <c r="AF1246" s="1391"/>
      <c r="AG1246" s="1391"/>
      <c r="AH1246" s="1413"/>
      <c r="AI1246" s="1400"/>
      <c r="AJ1246" s="1400"/>
      <c r="AK1246" s="1391"/>
      <c r="AL1246" s="1391"/>
      <c r="AM1246" s="1391"/>
      <c r="AN1246" s="1391"/>
      <c r="AO1246" s="1392" t="s">
        <v>2287</v>
      </c>
      <c r="AQ1246" s="1399"/>
      <c r="AR1246" s="1399"/>
      <c r="AS1246" s="1399"/>
      <c r="BN1246" s="1395"/>
      <c r="BO1246" s="1414"/>
    </row>
    <row r="1247" spans="5:67" s="1388" customFormat="1" ht="12.75" hidden="1" customHeight="1">
      <c r="E1247" s="1397">
        <v>44424</v>
      </c>
      <c r="F1247" s="1390"/>
      <c r="G1247" s="1399"/>
      <c r="H1247" s="1390"/>
      <c r="I1247" s="1391"/>
      <c r="J1247" s="1391"/>
      <c r="K1247" s="1391"/>
      <c r="L1247" s="1391"/>
      <c r="N1247" s="1399"/>
      <c r="O1247" s="1391"/>
      <c r="P1247" s="1391"/>
      <c r="Q1247" s="1390"/>
      <c r="R1247" s="1398" t="s">
        <v>588</v>
      </c>
      <c r="S1247" s="1400"/>
      <c r="T1247" s="1391"/>
      <c r="U1247" s="1391"/>
      <c r="V1247" s="1391"/>
      <c r="W1247" s="1400"/>
      <c r="X1247" s="1422"/>
      <c r="Y1247" s="1422"/>
      <c r="AC1247" s="1391"/>
      <c r="AD1247" s="1391"/>
      <c r="AE1247" s="1391"/>
      <c r="AF1247" s="1391"/>
      <c r="AG1247" s="1391"/>
      <c r="AH1247" s="1413"/>
      <c r="AI1247" s="1400"/>
      <c r="AJ1247" s="1400"/>
      <c r="AK1247" s="1391"/>
      <c r="AL1247" s="1391"/>
      <c r="AM1247" s="1391"/>
      <c r="AN1247" s="1391"/>
      <c r="AO1247" s="1392" t="s">
        <v>2288</v>
      </c>
      <c r="AQ1247" s="1399"/>
      <c r="AR1247" s="1399"/>
      <c r="AS1247" s="1399"/>
      <c r="BN1247" s="1395"/>
      <c r="BO1247" s="1414"/>
    </row>
    <row r="1248" spans="5:67" s="1388" customFormat="1" ht="12.75" hidden="1" customHeight="1">
      <c r="E1248" s="1397">
        <v>44425</v>
      </c>
      <c r="F1248" s="1390"/>
      <c r="G1248" s="1399"/>
      <c r="H1248" s="1390"/>
      <c r="I1248" s="1391"/>
      <c r="J1248" s="1391"/>
      <c r="K1248" s="1391"/>
      <c r="L1248" s="1391"/>
      <c r="N1248" s="1399"/>
      <c r="O1248" s="1391"/>
      <c r="P1248" s="1391"/>
      <c r="Q1248" s="1390"/>
      <c r="R1248" s="1398" t="s">
        <v>589</v>
      </c>
      <c r="S1248" s="1400"/>
      <c r="T1248" s="1391"/>
      <c r="U1248" s="1391"/>
      <c r="V1248" s="1391"/>
      <c r="W1248" s="1400"/>
      <c r="X1248" s="1422"/>
      <c r="Y1248" s="1422"/>
      <c r="AC1248" s="1391"/>
      <c r="AD1248" s="1391"/>
      <c r="AE1248" s="1391"/>
      <c r="AF1248" s="1391"/>
      <c r="AG1248" s="1391"/>
      <c r="AH1248" s="1413"/>
      <c r="AI1248" s="1400"/>
      <c r="AJ1248" s="1400"/>
      <c r="AK1248" s="1391"/>
      <c r="AL1248" s="1391"/>
      <c r="AM1248" s="1391"/>
      <c r="AN1248" s="1391"/>
      <c r="AO1248" s="1392" t="s">
        <v>2289</v>
      </c>
      <c r="AQ1248" s="1399"/>
      <c r="AR1248" s="1399"/>
      <c r="AS1248" s="1399"/>
      <c r="BN1248" s="1395"/>
      <c r="BO1248" s="1414"/>
    </row>
    <row r="1249" spans="5:67" s="1388" customFormat="1" ht="12.75" hidden="1" customHeight="1">
      <c r="E1249" s="1397">
        <v>44426</v>
      </c>
      <c r="F1249" s="1390"/>
      <c r="G1249" s="1399"/>
      <c r="H1249" s="1390"/>
      <c r="I1249" s="1391"/>
      <c r="J1249" s="1391"/>
      <c r="K1249" s="1391"/>
      <c r="L1249" s="1391"/>
      <c r="N1249" s="1399"/>
      <c r="O1249" s="1391"/>
      <c r="P1249" s="1391"/>
      <c r="Q1249" s="1390"/>
      <c r="R1249" s="1398" t="s">
        <v>590</v>
      </c>
      <c r="S1249" s="1400"/>
      <c r="T1249" s="1391"/>
      <c r="U1249" s="1391"/>
      <c r="V1249" s="1391"/>
      <c r="W1249" s="1400"/>
      <c r="X1249" s="1422"/>
      <c r="Y1249" s="1422"/>
      <c r="AC1249" s="1391"/>
      <c r="AD1249" s="1391"/>
      <c r="AE1249" s="1391"/>
      <c r="AF1249" s="1391"/>
      <c r="AG1249" s="1391"/>
      <c r="AH1249" s="1413"/>
      <c r="AI1249" s="1400"/>
      <c r="AJ1249" s="1400"/>
      <c r="AK1249" s="1391"/>
      <c r="AL1249" s="1391"/>
      <c r="AM1249" s="1391"/>
      <c r="AN1249" s="1391"/>
      <c r="AO1249" s="1392" t="s">
        <v>2290</v>
      </c>
      <c r="AQ1249" s="1399"/>
      <c r="AR1249" s="1399"/>
      <c r="AS1249" s="1399"/>
      <c r="BN1249" s="1395"/>
      <c r="BO1249" s="1414"/>
    </row>
    <row r="1250" spans="5:67" s="1388" customFormat="1" ht="12.75" hidden="1" customHeight="1">
      <c r="E1250" s="1397">
        <v>44427</v>
      </c>
      <c r="F1250" s="1390"/>
      <c r="G1250" s="1399"/>
      <c r="H1250" s="1390"/>
      <c r="I1250" s="1391"/>
      <c r="J1250" s="1391"/>
      <c r="K1250" s="1391"/>
      <c r="L1250" s="1391"/>
      <c r="N1250" s="1399"/>
      <c r="O1250" s="1391"/>
      <c r="P1250" s="1391"/>
      <c r="Q1250" s="1390"/>
      <c r="R1250" s="1398" t="s">
        <v>1933</v>
      </c>
      <c r="S1250" s="1400"/>
      <c r="T1250" s="1391"/>
      <c r="U1250" s="1391"/>
      <c r="V1250" s="1391"/>
      <c r="W1250" s="1400"/>
      <c r="X1250" s="1422"/>
      <c r="Y1250" s="1422"/>
      <c r="AC1250" s="1391"/>
      <c r="AD1250" s="1391"/>
      <c r="AE1250" s="1391"/>
      <c r="AF1250" s="1391"/>
      <c r="AG1250" s="1391"/>
      <c r="AH1250" s="1413"/>
      <c r="AI1250" s="1400"/>
      <c r="AJ1250" s="1400"/>
      <c r="AK1250" s="1391"/>
      <c r="AL1250" s="1391"/>
      <c r="AM1250" s="1391"/>
      <c r="AN1250" s="1391"/>
      <c r="AO1250" s="1392" t="s">
        <v>2291</v>
      </c>
      <c r="AQ1250" s="1399"/>
      <c r="AR1250" s="1399"/>
      <c r="AS1250" s="1399"/>
      <c r="BN1250" s="1395"/>
      <c r="BO1250" s="1414"/>
    </row>
    <row r="1251" spans="5:67" s="1388" customFormat="1" ht="12.75" hidden="1" customHeight="1">
      <c r="E1251" s="1397">
        <v>44428</v>
      </c>
      <c r="F1251" s="1390"/>
      <c r="G1251" s="1399"/>
      <c r="H1251" s="1390"/>
      <c r="I1251" s="1391"/>
      <c r="J1251" s="1391"/>
      <c r="K1251" s="1391"/>
      <c r="L1251" s="1391"/>
      <c r="N1251" s="1399"/>
      <c r="O1251" s="1391"/>
      <c r="P1251" s="1391"/>
      <c r="Q1251" s="1390"/>
      <c r="R1251" s="1398" t="s">
        <v>591</v>
      </c>
      <c r="S1251" s="1400"/>
      <c r="T1251" s="1391"/>
      <c r="U1251" s="1391"/>
      <c r="V1251" s="1391"/>
      <c r="W1251" s="1400"/>
      <c r="X1251" s="1422"/>
      <c r="Y1251" s="1422"/>
      <c r="AC1251" s="1391"/>
      <c r="AD1251" s="1391"/>
      <c r="AE1251" s="1391"/>
      <c r="AF1251" s="1391"/>
      <c r="AG1251" s="1391"/>
      <c r="AH1251" s="1413"/>
      <c r="AI1251" s="1400"/>
      <c r="AJ1251" s="1400"/>
      <c r="AK1251" s="1391"/>
      <c r="AL1251" s="1391"/>
      <c r="AM1251" s="1391"/>
      <c r="AN1251" s="1391"/>
      <c r="AO1251" s="1392" t="s">
        <v>2292</v>
      </c>
      <c r="AQ1251" s="1399"/>
      <c r="AR1251" s="1399"/>
      <c r="AS1251" s="1399"/>
      <c r="BN1251" s="1395"/>
      <c r="BO1251" s="1414"/>
    </row>
    <row r="1252" spans="5:67" s="1388" customFormat="1" ht="12.75" hidden="1" customHeight="1">
      <c r="E1252" s="1397">
        <v>44429</v>
      </c>
      <c r="F1252" s="1390"/>
      <c r="G1252" s="1399"/>
      <c r="H1252" s="1390"/>
      <c r="I1252" s="1391"/>
      <c r="J1252" s="1391"/>
      <c r="K1252" s="1391"/>
      <c r="L1252" s="1391"/>
      <c r="N1252" s="1399"/>
      <c r="O1252" s="1391"/>
      <c r="P1252" s="1391"/>
      <c r="Q1252" s="1390"/>
      <c r="R1252" s="1398" t="s">
        <v>592</v>
      </c>
      <c r="S1252" s="1400"/>
      <c r="T1252" s="1391"/>
      <c r="U1252" s="1391"/>
      <c r="V1252" s="1391"/>
      <c r="W1252" s="1400"/>
      <c r="X1252" s="1422"/>
      <c r="Y1252" s="1422"/>
      <c r="AC1252" s="1391"/>
      <c r="AD1252" s="1391"/>
      <c r="AE1252" s="1391"/>
      <c r="AF1252" s="1391"/>
      <c r="AG1252" s="1391"/>
      <c r="AH1252" s="1413"/>
      <c r="AI1252" s="1400"/>
      <c r="AJ1252" s="1400"/>
      <c r="AK1252" s="1391"/>
      <c r="AL1252" s="1391"/>
      <c r="AM1252" s="1391"/>
      <c r="AN1252" s="1391"/>
      <c r="AO1252" s="1392" t="s">
        <v>2293</v>
      </c>
      <c r="AQ1252" s="1399"/>
      <c r="AR1252" s="1399"/>
      <c r="AS1252" s="1399"/>
      <c r="BN1252" s="1395"/>
      <c r="BO1252" s="1414"/>
    </row>
    <row r="1253" spans="5:67" s="1388" customFormat="1" ht="12.75" hidden="1" customHeight="1">
      <c r="E1253" s="1397">
        <v>44430</v>
      </c>
      <c r="F1253" s="1390"/>
      <c r="G1253" s="1399"/>
      <c r="H1253" s="1390"/>
      <c r="I1253" s="1391"/>
      <c r="J1253" s="1391"/>
      <c r="K1253" s="1391"/>
      <c r="L1253" s="1391"/>
      <c r="N1253" s="1399"/>
      <c r="O1253" s="1391"/>
      <c r="P1253" s="1391"/>
      <c r="Q1253" s="1390"/>
      <c r="R1253" s="1398" t="s">
        <v>593</v>
      </c>
      <c r="S1253" s="1400"/>
      <c r="T1253" s="1391"/>
      <c r="U1253" s="1391"/>
      <c r="V1253" s="1391"/>
      <c r="W1253" s="1400"/>
      <c r="X1253" s="1422"/>
      <c r="Y1253" s="1422"/>
      <c r="AC1253" s="1391"/>
      <c r="AD1253" s="1391"/>
      <c r="AE1253" s="1391"/>
      <c r="AF1253" s="1391"/>
      <c r="AG1253" s="1391"/>
      <c r="AH1253" s="1413"/>
      <c r="AI1253" s="1400"/>
      <c r="AJ1253" s="1400"/>
      <c r="AK1253" s="1391"/>
      <c r="AL1253" s="1391"/>
      <c r="AM1253" s="1391"/>
      <c r="AN1253" s="1391"/>
      <c r="AO1253" s="1392" t="s">
        <v>2294</v>
      </c>
      <c r="AQ1253" s="1399"/>
      <c r="AR1253" s="1399"/>
      <c r="AS1253" s="1399"/>
      <c r="BN1253" s="1395"/>
      <c r="BO1253" s="1414"/>
    </row>
    <row r="1254" spans="5:67" s="1388" customFormat="1" ht="12.75" hidden="1" customHeight="1">
      <c r="E1254" s="1397">
        <v>44431</v>
      </c>
      <c r="F1254" s="1390"/>
      <c r="G1254" s="1399"/>
      <c r="H1254" s="1390"/>
      <c r="I1254" s="1391"/>
      <c r="J1254" s="1391"/>
      <c r="K1254" s="1391"/>
      <c r="L1254" s="1391"/>
      <c r="N1254" s="1399"/>
      <c r="O1254" s="1391"/>
      <c r="P1254" s="1391"/>
      <c r="Q1254" s="1390"/>
      <c r="R1254" s="1398" t="s">
        <v>594</v>
      </c>
      <c r="S1254" s="1400"/>
      <c r="T1254" s="1391"/>
      <c r="U1254" s="1391"/>
      <c r="V1254" s="1391"/>
      <c r="W1254" s="1400"/>
      <c r="X1254" s="1422"/>
      <c r="Y1254" s="1422"/>
      <c r="AC1254" s="1391"/>
      <c r="AD1254" s="1391"/>
      <c r="AE1254" s="1391"/>
      <c r="AF1254" s="1391"/>
      <c r="AG1254" s="1391"/>
      <c r="AH1254" s="1413"/>
      <c r="AI1254" s="1400"/>
      <c r="AJ1254" s="1400"/>
      <c r="AK1254" s="1391"/>
      <c r="AL1254" s="1391"/>
      <c r="AM1254" s="1391"/>
      <c r="AN1254" s="1391"/>
      <c r="AO1254" s="1392" t="s">
        <v>2295</v>
      </c>
      <c r="AQ1254" s="1399"/>
      <c r="AR1254" s="1399"/>
      <c r="AS1254" s="1399"/>
      <c r="BN1254" s="1395"/>
      <c r="BO1254" s="1414"/>
    </row>
    <row r="1255" spans="5:67" s="1388" customFormat="1" ht="12.75" hidden="1" customHeight="1">
      <c r="E1255" s="1397">
        <v>44432</v>
      </c>
      <c r="F1255" s="1390"/>
      <c r="G1255" s="1399"/>
      <c r="H1255" s="1390"/>
      <c r="I1255" s="1391"/>
      <c r="J1255" s="1391"/>
      <c r="K1255" s="1391"/>
      <c r="L1255" s="1391"/>
      <c r="N1255" s="1399"/>
      <c r="O1255" s="1391"/>
      <c r="P1255" s="1391"/>
      <c r="Q1255" s="1390"/>
      <c r="R1255" s="1398" t="s">
        <v>595</v>
      </c>
      <c r="S1255" s="1400"/>
      <c r="T1255" s="1391"/>
      <c r="U1255" s="1391"/>
      <c r="V1255" s="1391"/>
      <c r="W1255" s="1400"/>
      <c r="X1255" s="1422"/>
      <c r="Y1255" s="1422"/>
      <c r="AC1255" s="1391"/>
      <c r="AD1255" s="1391"/>
      <c r="AE1255" s="1391"/>
      <c r="AF1255" s="1391"/>
      <c r="AG1255" s="1391"/>
      <c r="AH1255" s="1413"/>
      <c r="AI1255" s="1400"/>
      <c r="AJ1255" s="1400"/>
      <c r="AK1255" s="1391"/>
      <c r="AL1255" s="1391"/>
      <c r="AM1255" s="1391"/>
      <c r="AN1255" s="1391"/>
      <c r="AO1255" s="1392" t="s">
        <v>2296</v>
      </c>
      <c r="AQ1255" s="1399"/>
      <c r="AR1255" s="1399"/>
      <c r="AS1255" s="1399"/>
      <c r="BN1255" s="1395"/>
      <c r="BO1255" s="1414"/>
    </row>
    <row r="1256" spans="5:67" s="1388" customFormat="1" ht="12.75" hidden="1" customHeight="1">
      <c r="E1256" s="1397">
        <v>44433</v>
      </c>
      <c r="F1256" s="1390"/>
      <c r="G1256" s="1399"/>
      <c r="H1256" s="1390"/>
      <c r="I1256" s="1391"/>
      <c r="J1256" s="1391"/>
      <c r="K1256" s="1391"/>
      <c r="L1256" s="1391"/>
      <c r="N1256" s="1399"/>
      <c r="O1256" s="1391"/>
      <c r="P1256" s="1391"/>
      <c r="Q1256" s="1390"/>
      <c r="R1256" s="1398" t="s">
        <v>596</v>
      </c>
      <c r="S1256" s="1400"/>
      <c r="T1256" s="1391"/>
      <c r="U1256" s="1391"/>
      <c r="V1256" s="1391"/>
      <c r="W1256" s="1400"/>
      <c r="X1256" s="1422"/>
      <c r="Y1256" s="1422"/>
      <c r="AC1256" s="1391"/>
      <c r="AD1256" s="1391"/>
      <c r="AE1256" s="1391"/>
      <c r="AF1256" s="1391"/>
      <c r="AG1256" s="1391"/>
      <c r="AH1256" s="1413"/>
      <c r="AI1256" s="1400"/>
      <c r="AJ1256" s="1400"/>
      <c r="AK1256" s="1391"/>
      <c r="AL1256" s="1391"/>
      <c r="AM1256" s="1391"/>
      <c r="AN1256" s="1391"/>
      <c r="AO1256" s="1392" t="s">
        <v>2297</v>
      </c>
      <c r="AQ1256" s="1399"/>
      <c r="AR1256" s="1399"/>
      <c r="AS1256" s="1399"/>
      <c r="BN1256" s="1395"/>
      <c r="BO1256" s="1414"/>
    </row>
    <row r="1257" spans="5:67" s="1388" customFormat="1" ht="12.75" hidden="1" customHeight="1">
      <c r="E1257" s="1397">
        <v>44434</v>
      </c>
      <c r="F1257" s="1390"/>
      <c r="G1257" s="1399"/>
      <c r="H1257" s="1390"/>
      <c r="I1257" s="1391"/>
      <c r="J1257" s="1391"/>
      <c r="K1257" s="1391"/>
      <c r="L1257" s="1391"/>
      <c r="N1257" s="1399"/>
      <c r="O1257" s="1391"/>
      <c r="P1257" s="1391"/>
      <c r="Q1257" s="1390"/>
      <c r="R1257" s="1398" t="s">
        <v>597</v>
      </c>
      <c r="S1257" s="1400"/>
      <c r="W1257" s="1400"/>
      <c r="X1257" s="1422"/>
      <c r="Y1257" s="1422"/>
      <c r="AC1257" s="1391"/>
      <c r="AD1257" s="1391"/>
      <c r="AE1257" s="1391"/>
      <c r="AF1257" s="1391"/>
      <c r="AG1257" s="1391"/>
      <c r="AH1257" s="1413"/>
      <c r="AI1257" s="1400"/>
      <c r="AJ1257" s="1400"/>
      <c r="AK1257" s="1391"/>
      <c r="AL1257" s="1391"/>
      <c r="AM1257" s="1391"/>
      <c r="AN1257" s="1391"/>
      <c r="AO1257" s="1392" t="s">
        <v>2298</v>
      </c>
      <c r="AQ1257" s="1399"/>
      <c r="AR1257" s="1399"/>
      <c r="AS1257" s="1399"/>
      <c r="BN1257" s="1395"/>
      <c r="BO1257" s="1414"/>
    </row>
    <row r="1258" spans="5:67" s="1388" customFormat="1" ht="12.75" hidden="1" customHeight="1">
      <c r="E1258" s="1397">
        <v>44435</v>
      </c>
      <c r="F1258" s="1390"/>
      <c r="G1258" s="1399"/>
      <c r="H1258" s="1390"/>
      <c r="I1258" s="1391"/>
      <c r="J1258" s="1391"/>
      <c r="K1258" s="1391"/>
      <c r="L1258" s="1391"/>
      <c r="N1258" s="1399"/>
      <c r="O1258" s="1391"/>
      <c r="P1258" s="1391"/>
      <c r="Q1258" s="1390"/>
      <c r="R1258" s="1398" t="s">
        <v>856</v>
      </c>
      <c r="S1258" s="1400"/>
      <c r="W1258" s="1400"/>
      <c r="X1258" s="1422"/>
      <c r="Y1258" s="1422"/>
      <c r="AC1258" s="1391"/>
      <c r="AD1258" s="1391"/>
      <c r="AE1258" s="1391"/>
      <c r="AF1258" s="1391"/>
      <c r="AG1258" s="1391"/>
      <c r="AH1258" s="1413"/>
      <c r="AI1258" s="1400"/>
      <c r="AJ1258" s="1400"/>
      <c r="AK1258" s="1391"/>
      <c r="AL1258" s="1391"/>
      <c r="AM1258" s="1391"/>
      <c r="AN1258" s="1391"/>
      <c r="AO1258" s="1392" t="s">
        <v>2299</v>
      </c>
      <c r="AQ1258" s="1399"/>
      <c r="AR1258" s="1399"/>
      <c r="AS1258" s="1399"/>
      <c r="BN1258" s="1395"/>
      <c r="BO1258" s="1414"/>
    </row>
    <row r="1259" spans="5:67" s="1388" customFormat="1" ht="12.75" hidden="1" customHeight="1">
      <c r="E1259" s="1397">
        <v>44436</v>
      </c>
      <c r="F1259" s="1390"/>
      <c r="G1259" s="1399"/>
      <c r="H1259" s="1390"/>
      <c r="I1259" s="1391"/>
      <c r="J1259" s="1391"/>
      <c r="K1259" s="1391"/>
      <c r="L1259" s="1391"/>
      <c r="N1259" s="1399"/>
      <c r="O1259" s="1391"/>
      <c r="P1259" s="1391"/>
      <c r="Q1259" s="1390"/>
      <c r="R1259" s="1398" t="s">
        <v>1462</v>
      </c>
      <c r="S1259" s="1400"/>
      <c r="W1259" s="1400"/>
      <c r="X1259" s="1422"/>
      <c r="Y1259" s="1422"/>
      <c r="AC1259" s="1391"/>
      <c r="AD1259" s="1391"/>
      <c r="AE1259" s="1391"/>
      <c r="AF1259" s="1391"/>
      <c r="AG1259" s="1391"/>
      <c r="AH1259" s="1413"/>
      <c r="AI1259" s="1400"/>
      <c r="AJ1259" s="1400"/>
      <c r="AK1259" s="1391"/>
      <c r="AL1259" s="1391"/>
      <c r="AM1259" s="1391"/>
      <c r="AN1259" s="1391"/>
      <c r="AO1259" s="1392" t="s">
        <v>2300</v>
      </c>
      <c r="AQ1259" s="1399"/>
      <c r="AR1259" s="1399"/>
      <c r="AS1259" s="1399"/>
      <c r="BN1259" s="1395"/>
      <c r="BO1259" s="1414"/>
    </row>
    <row r="1260" spans="5:67" s="1388" customFormat="1" ht="12.75" hidden="1" customHeight="1">
      <c r="E1260" s="1397">
        <v>44437</v>
      </c>
      <c r="F1260" s="1390"/>
      <c r="G1260" s="1399"/>
      <c r="H1260" s="1390"/>
      <c r="I1260" s="1391"/>
      <c r="J1260" s="1391"/>
      <c r="K1260" s="1391"/>
      <c r="L1260" s="1391"/>
      <c r="N1260" s="1399"/>
      <c r="O1260" s="1391"/>
      <c r="P1260" s="1391"/>
      <c r="Q1260" s="1390"/>
      <c r="R1260" s="1398" t="s">
        <v>1463</v>
      </c>
      <c r="S1260" s="1400"/>
      <c r="W1260" s="1400"/>
      <c r="X1260" s="1422"/>
      <c r="Y1260" s="1422"/>
      <c r="AC1260" s="1391"/>
      <c r="AD1260" s="1391"/>
      <c r="AE1260" s="1391"/>
      <c r="AF1260" s="1391"/>
      <c r="AG1260" s="1391"/>
      <c r="AH1260" s="1413"/>
      <c r="AI1260" s="1400"/>
      <c r="AJ1260" s="1400"/>
      <c r="AK1260" s="1391"/>
      <c r="AL1260" s="1391"/>
      <c r="AM1260" s="1391"/>
      <c r="AN1260" s="1391"/>
      <c r="AO1260" s="1392" t="s">
        <v>2301</v>
      </c>
      <c r="AQ1260" s="1399"/>
      <c r="AR1260" s="1399"/>
      <c r="AS1260" s="1399"/>
      <c r="BN1260" s="1395"/>
      <c r="BO1260" s="1414"/>
    </row>
    <row r="1261" spans="5:67" s="1388" customFormat="1" ht="12.75" hidden="1" customHeight="1">
      <c r="E1261" s="1397">
        <v>44438</v>
      </c>
      <c r="F1261" s="1390"/>
      <c r="G1261" s="1399"/>
      <c r="H1261" s="1390"/>
      <c r="I1261" s="1391"/>
      <c r="J1261" s="1391"/>
      <c r="K1261" s="1391"/>
      <c r="L1261" s="1391"/>
      <c r="N1261" s="1399"/>
      <c r="O1261" s="1391"/>
      <c r="P1261" s="1391"/>
      <c r="Q1261" s="1390"/>
      <c r="R1261" s="1398" t="s">
        <v>1464</v>
      </c>
      <c r="S1261" s="1400"/>
      <c r="W1261" s="1400"/>
      <c r="X1261" s="1422"/>
      <c r="Y1261" s="1422"/>
      <c r="AC1261" s="1391"/>
      <c r="AD1261" s="1391"/>
      <c r="AE1261" s="1391"/>
      <c r="AF1261" s="1391"/>
      <c r="AG1261" s="1391"/>
      <c r="AH1261" s="1413"/>
      <c r="AI1261" s="1400"/>
      <c r="AJ1261" s="1400"/>
      <c r="AK1261" s="1391"/>
      <c r="AL1261" s="1391"/>
      <c r="AM1261" s="1391"/>
      <c r="AN1261" s="1391"/>
      <c r="AO1261" s="1392" t="s">
        <v>2302</v>
      </c>
      <c r="AQ1261" s="1399"/>
      <c r="AR1261" s="1399"/>
      <c r="AS1261" s="1399"/>
      <c r="BN1261" s="1395"/>
      <c r="BO1261" s="1414"/>
    </row>
    <row r="1262" spans="5:67" s="1388" customFormat="1" ht="12.75" hidden="1" customHeight="1">
      <c r="E1262" s="1397">
        <v>44439</v>
      </c>
      <c r="F1262" s="1390"/>
      <c r="G1262" s="1399"/>
      <c r="H1262" s="1390"/>
      <c r="I1262" s="1391"/>
      <c r="J1262" s="1391"/>
      <c r="K1262" s="1391"/>
      <c r="L1262" s="1391"/>
      <c r="N1262" s="1399"/>
      <c r="O1262" s="1391"/>
      <c r="P1262" s="1391"/>
      <c r="Q1262" s="1390"/>
      <c r="R1262" s="1398" t="s">
        <v>1465</v>
      </c>
      <c r="S1262" s="1400"/>
      <c r="W1262" s="1400"/>
      <c r="X1262" s="1422"/>
      <c r="Y1262" s="1422"/>
      <c r="AC1262" s="1391"/>
      <c r="AD1262" s="1391"/>
      <c r="AE1262" s="1391"/>
      <c r="AF1262" s="1391"/>
      <c r="AG1262" s="1391"/>
      <c r="AH1262" s="1413"/>
      <c r="AI1262" s="1400"/>
      <c r="AJ1262" s="1400"/>
      <c r="AK1262" s="1391"/>
      <c r="AL1262" s="1391"/>
      <c r="AM1262" s="1391"/>
      <c r="AN1262" s="1391"/>
      <c r="AO1262" s="1392" t="s">
        <v>2303</v>
      </c>
      <c r="AQ1262" s="1399"/>
      <c r="AR1262" s="1399"/>
      <c r="AS1262" s="1399"/>
      <c r="BN1262" s="1395"/>
      <c r="BO1262" s="1414"/>
    </row>
    <row r="1263" spans="5:67" s="1388" customFormat="1" ht="12.75" hidden="1" customHeight="1">
      <c r="E1263" s="1397">
        <v>44440</v>
      </c>
      <c r="F1263" s="1390"/>
      <c r="G1263" s="1399"/>
      <c r="H1263" s="1390"/>
      <c r="I1263" s="1391"/>
      <c r="J1263" s="1391"/>
      <c r="K1263" s="1391"/>
      <c r="L1263" s="1391"/>
      <c r="N1263" s="1399"/>
      <c r="O1263" s="1391"/>
      <c r="P1263" s="1391"/>
      <c r="Q1263" s="1390"/>
      <c r="R1263" s="1398" t="s">
        <v>1466</v>
      </c>
      <c r="S1263" s="1400"/>
      <c r="W1263" s="1400"/>
      <c r="X1263" s="1422"/>
      <c r="Y1263" s="1422"/>
      <c r="AC1263" s="1391"/>
      <c r="AD1263" s="1391"/>
      <c r="AE1263" s="1391"/>
      <c r="AF1263" s="1391"/>
      <c r="AG1263" s="1391"/>
      <c r="AH1263" s="1413"/>
      <c r="AI1263" s="1400"/>
      <c r="AJ1263" s="1400"/>
      <c r="AK1263" s="1391"/>
      <c r="AL1263" s="1391"/>
      <c r="AM1263" s="1391"/>
      <c r="AN1263" s="1391"/>
      <c r="AO1263" s="1392" t="s">
        <v>2304</v>
      </c>
      <c r="AQ1263" s="1399"/>
      <c r="AR1263" s="1399"/>
      <c r="AS1263" s="1399"/>
      <c r="BN1263" s="1395"/>
      <c r="BO1263" s="1414"/>
    </row>
    <row r="1264" spans="5:67" s="1388" customFormat="1" ht="12.75" hidden="1" customHeight="1">
      <c r="E1264" s="1397">
        <v>44441</v>
      </c>
      <c r="F1264" s="1390"/>
      <c r="G1264" s="1399"/>
      <c r="H1264" s="1390"/>
      <c r="I1264" s="1391"/>
      <c r="J1264" s="1391"/>
      <c r="K1264" s="1391"/>
      <c r="L1264" s="1391"/>
      <c r="N1264" s="1399"/>
      <c r="O1264" s="1391"/>
      <c r="P1264" s="1391"/>
      <c r="Q1264" s="1390"/>
      <c r="R1264" s="1398" t="s">
        <v>1467</v>
      </c>
      <c r="S1264" s="1400"/>
      <c r="W1264" s="1400"/>
      <c r="X1264" s="1422"/>
      <c r="Y1264" s="1422"/>
      <c r="AC1264" s="1391"/>
      <c r="AD1264" s="1391"/>
      <c r="AE1264" s="1391"/>
      <c r="AF1264" s="1391"/>
      <c r="AG1264" s="1391"/>
      <c r="AH1264" s="1413"/>
      <c r="AI1264" s="1400"/>
      <c r="AJ1264" s="1400"/>
      <c r="AK1264" s="1391"/>
      <c r="AL1264" s="1391"/>
      <c r="AM1264" s="1391"/>
      <c r="AN1264" s="1391"/>
      <c r="AO1264" s="1392" t="s">
        <v>2305</v>
      </c>
      <c r="AQ1264" s="1399"/>
      <c r="AR1264" s="1399"/>
      <c r="AS1264" s="1399"/>
      <c r="BN1264" s="1395"/>
      <c r="BO1264" s="1414"/>
    </row>
    <row r="1265" spans="5:67" s="1388" customFormat="1" ht="12.75" hidden="1" customHeight="1">
      <c r="E1265" s="1397">
        <v>44442</v>
      </c>
      <c r="F1265" s="1390"/>
      <c r="G1265" s="1399"/>
      <c r="H1265" s="1390"/>
      <c r="I1265" s="1391"/>
      <c r="J1265" s="1391"/>
      <c r="K1265" s="1391"/>
      <c r="L1265" s="1391"/>
      <c r="N1265" s="1399"/>
      <c r="O1265" s="1391"/>
      <c r="P1265" s="1391"/>
      <c r="Q1265" s="1390"/>
      <c r="R1265" s="1398" t="s">
        <v>1468</v>
      </c>
      <c r="S1265" s="1400"/>
      <c r="W1265" s="1400"/>
      <c r="X1265" s="1422"/>
      <c r="Y1265" s="1422"/>
      <c r="AC1265" s="1391"/>
      <c r="AD1265" s="1391"/>
      <c r="AE1265" s="1391"/>
      <c r="AF1265" s="1391"/>
      <c r="AG1265" s="1391"/>
      <c r="AH1265" s="1413"/>
      <c r="AI1265" s="1400"/>
      <c r="AJ1265" s="1400"/>
      <c r="AK1265" s="1391"/>
      <c r="AL1265" s="1391"/>
      <c r="AM1265" s="1391"/>
      <c r="AN1265" s="1391"/>
      <c r="AO1265" s="1392" t="s">
        <v>2306</v>
      </c>
      <c r="AQ1265" s="1399"/>
      <c r="AR1265" s="1399"/>
      <c r="AS1265" s="1399"/>
      <c r="BN1265" s="1395"/>
      <c r="BO1265" s="1414"/>
    </row>
    <row r="1266" spans="5:67" s="1388" customFormat="1" ht="12.75" hidden="1" customHeight="1">
      <c r="E1266" s="1397">
        <v>44443</v>
      </c>
      <c r="F1266" s="1390"/>
      <c r="G1266" s="1399"/>
      <c r="H1266" s="1390"/>
      <c r="I1266" s="1391"/>
      <c r="J1266" s="1391"/>
      <c r="K1266" s="1391"/>
      <c r="L1266" s="1391"/>
      <c r="N1266" s="1399"/>
      <c r="O1266" s="1391"/>
      <c r="P1266" s="1391"/>
      <c r="Q1266" s="1390"/>
      <c r="R1266" s="1398" t="s">
        <v>1469</v>
      </c>
      <c r="S1266" s="1400"/>
      <c r="W1266" s="1400"/>
      <c r="X1266" s="1422"/>
      <c r="Y1266" s="1422"/>
      <c r="AC1266" s="1391"/>
      <c r="AD1266" s="1391"/>
      <c r="AE1266" s="1391"/>
      <c r="AF1266" s="1391"/>
      <c r="AG1266" s="1391"/>
      <c r="AH1266" s="1413"/>
      <c r="AI1266" s="1400"/>
      <c r="AJ1266" s="1400"/>
      <c r="AK1266" s="1391"/>
      <c r="AL1266" s="1391"/>
      <c r="AM1266" s="1391"/>
      <c r="AN1266" s="1391"/>
      <c r="AO1266" s="1392" t="s">
        <v>2307</v>
      </c>
      <c r="AQ1266" s="1399"/>
      <c r="AR1266" s="1399"/>
      <c r="AS1266" s="1399"/>
      <c r="BN1266" s="1395"/>
      <c r="BO1266" s="1414"/>
    </row>
    <row r="1267" spans="5:67" s="1388" customFormat="1" ht="12.75" hidden="1" customHeight="1">
      <c r="E1267" s="1397">
        <v>44444</v>
      </c>
      <c r="F1267" s="1390"/>
      <c r="G1267" s="1399"/>
      <c r="H1267" s="1390"/>
      <c r="I1267" s="1391"/>
      <c r="J1267" s="1391"/>
      <c r="K1267" s="1391"/>
      <c r="L1267" s="1391"/>
      <c r="N1267" s="1399"/>
      <c r="O1267" s="1391"/>
      <c r="P1267" s="1391"/>
      <c r="Q1267" s="1390"/>
      <c r="R1267" s="1398" t="s">
        <v>1478</v>
      </c>
      <c r="S1267" s="1400"/>
      <c r="W1267" s="1400"/>
      <c r="X1267" s="1422"/>
      <c r="Y1267" s="1422"/>
      <c r="AC1267" s="1391"/>
      <c r="AD1267" s="1391"/>
      <c r="AE1267" s="1391"/>
      <c r="AF1267" s="1391"/>
      <c r="AG1267" s="1391"/>
      <c r="AH1267" s="1413"/>
      <c r="AI1267" s="1400"/>
      <c r="AJ1267" s="1400"/>
      <c r="AK1267" s="1391"/>
      <c r="AL1267" s="1391"/>
      <c r="AM1267" s="1391"/>
      <c r="AN1267" s="1391"/>
      <c r="AO1267" s="1392" t="s">
        <v>2308</v>
      </c>
      <c r="AQ1267" s="1399"/>
      <c r="AR1267" s="1399"/>
      <c r="AS1267" s="1399"/>
      <c r="BN1267" s="1395"/>
      <c r="BO1267" s="1414"/>
    </row>
    <row r="1268" spans="5:67" s="1388" customFormat="1" ht="12.75" hidden="1" customHeight="1">
      <c r="E1268" s="1397">
        <v>44445</v>
      </c>
      <c r="F1268" s="1390"/>
      <c r="G1268" s="1399"/>
      <c r="H1268" s="1390"/>
      <c r="I1268" s="1391"/>
      <c r="J1268" s="1391"/>
      <c r="K1268" s="1391"/>
      <c r="L1268" s="1391"/>
      <c r="N1268" s="1399"/>
      <c r="O1268" s="1391"/>
      <c r="P1268" s="1391"/>
      <c r="Q1268" s="1390"/>
      <c r="R1268" s="1398" t="s">
        <v>1552</v>
      </c>
      <c r="S1268" s="1400"/>
      <c r="W1268" s="1400"/>
      <c r="X1268" s="1422"/>
      <c r="Y1268" s="1422"/>
      <c r="AC1268" s="1391"/>
      <c r="AD1268" s="1391"/>
      <c r="AE1268" s="1391"/>
      <c r="AF1268" s="1391"/>
      <c r="AG1268" s="1391"/>
      <c r="AH1268" s="1413"/>
      <c r="AI1268" s="1400"/>
      <c r="AJ1268" s="1400"/>
      <c r="AK1268" s="1391"/>
      <c r="AL1268" s="1391"/>
      <c r="AM1268" s="1391"/>
      <c r="AN1268" s="1391"/>
      <c r="AO1268" s="1392" t="s">
        <v>2309</v>
      </c>
      <c r="AQ1268" s="1399"/>
      <c r="AR1268" s="1399"/>
      <c r="AS1268" s="1399"/>
      <c r="BN1268" s="1395"/>
      <c r="BO1268" s="1414"/>
    </row>
    <row r="1269" spans="5:67" s="1388" customFormat="1" ht="12.75" hidden="1" customHeight="1">
      <c r="E1269" s="1397">
        <v>44446</v>
      </c>
      <c r="F1269" s="1390"/>
      <c r="G1269" s="1399"/>
      <c r="H1269" s="1390"/>
      <c r="I1269" s="1391"/>
      <c r="J1269" s="1391"/>
      <c r="K1269" s="1391"/>
      <c r="L1269" s="1391"/>
      <c r="N1269" s="1399"/>
      <c r="O1269" s="1391"/>
      <c r="P1269" s="1391"/>
      <c r="Q1269" s="1390"/>
      <c r="R1269" s="1398" t="s">
        <v>1553</v>
      </c>
      <c r="S1269" s="1400"/>
      <c r="W1269" s="1400"/>
      <c r="X1269" s="1422"/>
      <c r="Y1269" s="1422"/>
      <c r="AC1269" s="1391"/>
      <c r="AD1269" s="1391"/>
      <c r="AE1269" s="1391"/>
      <c r="AF1269" s="1391"/>
      <c r="AG1269" s="1391"/>
      <c r="AH1269" s="1413"/>
      <c r="AI1269" s="1400"/>
      <c r="AJ1269" s="1400"/>
      <c r="AK1269" s="1391"/>
      <c r="AL1269" s="1391"/>
      <c r="AM1269" s="1391"/>
      <c r="AN1269" s="1391"/>
      <c r="AO1269" s="1392" t="s">
        <v>2310</v>
      </c>
      <c r="AQ1269" s="1399"/>
      <c r="AR1269" s="1399"/>
      <c r="AS1269" s="1399"/>
      <c r="BN1269" s="1395"/>
      <c r="BO1269" s="1414"/>
    </row>
    <row r="1270" spans="5:67" s="1388" customFormat="1" ht="12.75" hidden="1" customHeight="1">
      <c r="E1270" s="1397">
        <v>44447</v>
      </c>
      <c r="F1270" s="1390"/>
      <c r="G1270" s="1399"/>
      <c r="H1270" s="1390"/>
      <c r="I1270" s="1391"/>
      <c r="J1270" s="1391"/>
      <c r="K1270" s="1391"/>
      <c r="L1270" s="1391"/>
      <c r="N1270" s="1399"/>
      <c r="O1270" s="1391"/>
      <c r="P1270" s="1391"/>
      <c r="Q1270" s="1390"/>
      <c r="R1270" s="1398" t="s">
        <v>1554</v>
      </c>
      <c r="S1270" s="1400"/>
      <c r="W1270" s="1400"/>
      <c r="X1270" s="1422"/>
      <c r="Y1270" s="1422"/>
      <c r="AC1270" s="1391"/>
      <c r="AD1270" s="1391"/>
      <c r="AE1270" s="1391"/>
      <c r="AF1270" s="1391"/>
      <c r="AG1270" s="1391"/>
      <c r="AH1270" s="1413"/>
      <c r="AI1270" s="1400"/>
      <c r="AJ1270" s="1400"/>
      <c r="AK1270" s="1391"/>
      <c r="AL1270" s="1391"/>
      <c r="AM1270" s="1391"/>
      <c r="AN1270" s="1391"/>
      <c r="AO1270" s="1392" t="s">
        <v>2311</v>
      </c>
      <c r="AQ1270" s="1399"/>
      <c r="AR1270" s="1399"/>
      <c r="AS1270" s="1399"/>
      <c r="BN1270" s="1395"/>
      <c r="BO1270" s="1414"/>
    </row>
    <row r="1271" spans="5:67" s="1388" customFormat="1" ht="12.75" hidden="1" customHeight="1">
      <c r="E1271" s="1397">
        <v>44448</v>
      </c>
      <c r="F1271" s="1390"/>
      <c r="G1271" s="1399"/>
      <c r="H1271" s="1390"/>
      <c r="I1271" s="1391"/>
      <c r="J1271" s="1391"/>
      <c r="K1271" s="1391"/>
      <c r="L1271" s="1391"/>
      <c r="N1271" s="1399"/>
      <c r="O1271" s="1391"/>
      <c r="P1271" s="1391"/>
      <c r="Q1271" s="1390"/>
      <c r="R1271" s="1398" t="s">
        <v>1555</v>
      </c>
      <c r="S1271" s="1400"/>
      <c r="T1271" s="1391"/>
      <c r="U1271" s="1391"/>
      <c r="V1271" s="1391"/>
      <c r="W1271" s="1400"/>
      <c r="X1271" s="1422"/>
      <c r="Y1271" s="1422"/>
      <c r="AC1271" s="1391"/>
      <c r="AD1271" s="1391"/>
      <c r="AE1271" s="1391"/>
      <c r="AF1271" s="1391"/>
      <c r="AG1271" s="1391"/>
      <c r="AH1271" s="1413"/>
      <c r="AI1271" s="1400"/>
      <c r="AJ1271" s="1400"/>
      <c r="AK1271" s="1391"/>
      <c r="AL1271" s="1391"/>
      <c r="AM1271" s="1391"/>
      <c r="AN1271" s="1391"/>
      <c r="AO1271" s="1392" t="s">
        <v>2312</v>
      </c>
      <c r="AQ1271" s="1399"/>
      <c r="AR1271" s="1399"/>
      <c r="AS1271" s="1399"/>
      <c r="BN1271" s="1395"/>
      <c r="BO1271" s="1414"/>
    </row>
    <row r="1272" spans="5:67" s="1388" customFormat="1" ht="12.75" hidden="1" customHeight="1">
      <c r="E1272" s="1397">
        <v>44449</v>
      </c>
      <c r="F1272" s="1390"/>
      <c r="G1272" s="1399"/>
      <c r="H1272" s="1390"/>
      <c r="I1272" s="1391"/>
      <c r="J1272" s="1391"/>
      <c r="K1272" s="1391"/>
      <c r="L1272" s="1391"/>
      <c r="N1272" s="1399"/>
      <c r="O1272" s="1391"/>
      <c r="P1272" s="1391"/>
      <c r="Q1272" s="1390"/>
      <c r="R1272" s="1398" t="s">
        <v>1556</v>
      </c>
      <c r="S1272" s="1400"/>
      <c r="T1272" s="1391"/>
      <c r="U1272" s="1391"/>
      <c r="V1272" s="1391"/>
      <c r="W1272" s="1400"/>
      <c r="X1272" s="1422"/>
      <c r="Y1272" s="1422"/>
      <c r="AC1272" s="1391"/>
      <c r="AD1272" s="1391"/>
      <c r="AE1272" s="1391"/>
      <c r="AF1272" s="1391"/>
      <c r="AG1272" s="1391"/>
      <c r="AH1272" s="1413"/>
      <c r="AI1272" s="1400"/>
      <c r="AJ1272" s="1400"/>
      <c r="AK1272" s="1391"/>
      <c r="AL1272" s="1391"/>
      <c r="AM1272" s="1391"/>
      <c r="AN1272" s="1391"/>
      <c r="AO1272" s="1392" t="s">
        <v>2313</v>
      </c>
      <c r="AQ1272" s="1399"/>
      <c r="AR1272" s="1399"/>
      <c r="AS1272" s="1399"/>
      <c r="BN1272" s="1395"/>
      <c r="BO1272" s="1414"/>
    </row>
    <row r="1273" spans="5:67" s="1388" customFormat="1" ht="12.75" hidden="1" customHeight="1">
      <c r="E1273" s="1397">
        <v>44450</v>
      </c>
      <c r="F1273" s="1390"/>
      <c r="G1273" s="1399"/>
      <c r="H1273" s="1390"/>
      <c r="I1273" s="1391"/>
      <c r="J1273" s="1391"/>
      <c r="K1273" s="1391"/>
      <c r="L1273" s="1391"/>
      <c r="N1273" s="1399"/>
      <c r="O1273" s="1391"/>
      <c r="P1273" s="1391"/>
      <c r="Q1273" s="1390"/>
      <c r="R1273" s="1398" t="s">
        <v>1557</v>
      </c>
      <c r="S1273" s="1400"/>
      <c r="T1273" s="1391"/>
      <c r="U1273" s="1391"/>
      <c r="V1273" s="1391"/>
      <c r="W1273" s="1400"/>
      <c r="X1273" s="1422"/>
      <c r="Y1273" s="1422"/>
      <c r="AC1273" s="1391"/>
      <c r="AD1273" s="1391"/>
      <c r="AE1273" s="1391"/>
      <c r="AF1273" s="1391"/>
      <c r="AG1273" s="1391"/>
      <c r="AH1273" s="1413"/>
      <c r="AI1273" s="1400"/>
      <c r="AJ1273" s="1400"/>
      <c r="AK1273" s="1391"/>
      <c r="AL1273" s="1391"/>
      <c r="AM1273" s="1391"/>
      <c r="AN1273" s="1391"/>
      <c r="AO1273" s="1392" t="s">
        <v>2314</v>
      </c>
      <c r="AQ1273" s="1399"/>
      <c r="AR1273" s="1399"/>
      <c r="AS1273" s="1399"/>
      <c r="BN1273" s="1395"/>
      <c r="BO1273" s="1414"/>
    </row>
    <row r="1274" spans="5:67" s="1388" customFormat="1" ht="12.75" hidden="1" customHeight="1">
      <c r="E1274" s="1397">
        <v>44451</v>
      </c>
      <c r="F1274" s="1390"/>
      <c r="G1274" s="1399"/>
      <c r="H1274" s="1390"/>
      <c r="I1274" s="1391"/>
      <c r="J1274" s="1391"/>
      <c r="K1274" s="1391"/>
      <c r="L1274" s="1391"/>
      <c r="N1274" s="1399"/>
      <c r="O1274" s="1391"/>
      <c r="P1274" s="1391"/>
      <c r="Q1274" s="1390"/>
      <c r="R1274" s="1398" t="s">
        <v>1933</v>
      </c>
      <c r="S1274" s="1400"/>
      <c r="T1274" s="1391"/>
      <c r="U1274" s="1391"/>
      <c r="V1274" s="1391"/>
      <c r="W1274" s="1400"/>
      <c r="X1274" s="1422"/>
      <c r="Y1274" s="1422"/>
      <c r="AC1274" s="1391"/>
      <c r="AD1274" s="1391"/>
      <c r="AE1274" s="1391"/>
      <c r="AF1274" s="1391"/>
      <c r="AG1274" s="1391"/>
      <c r="AH1274" s="1413"/>
      <c r="AI1274" s="1400"/>
      <c r="AJ1274" s="1400"/>
      <c r="AK1274" s="1391"/>
      <c r="AL1274" s="1391"/>
      <c r="AM1274" s="1391"/>
      <c r="AN1274" s="1391"/>
      <c r="AO1274" s="1392" t="s">
        <v>2315</v>
      </c>
      <c r="AQ1274" s="1399"/>
      <c r="AR1274" s="1399"/>
      <c r="AS1274" s="1399"/>
      <c r="BN1274" s="1395"/>
      <c r="BO1274" s="1414"/>
    </row>
    <row r="1275" spans="5:67" s="1388" customFormat="1" ht="12.75" hidden="1" customHeight="1">
      <c r="E1275" s="1397">
        <v>44452</v>
      </c>
      <c r="F1275" s="1390"/>
      <c r="G1275" s="1399"/>
      <c r="H1275" s="1390"/>
      <c r="I1275" s="1391"/>
      <c r="J1275" s="1391"/>
      <c r="K1275" s="1391"/>
      <c r="L1275" s="1391"/>
      <c r="N1275" s="1399"/>
      <c r="O1275" s="1391"/>
      <c r="P1275" s="1391"/>
      <c r="Q1275" s="1390"/>
      <c r="R1275" s="1398" t="s">
        <v>1558</v>
      </c>
      <c r="S1275" s="1400"/>
      <c r="T1275" s="1391"/>
      <c r="U1275" s="1391"/>
      <c r="V1275" s="1391"/>
      <c r="W1275" s="1400"/>
      <c r="X1275" s="1422"/>
      <c r="Y1275" s="1422"/>
      <c r="AC1275" s="1391"/>
      <c r="AD1275" s="1391"/>
      <c r="AE1275" s="1391"/>
      <c r="AF1275" s="1391"/>
      <c r="AG1275" s="1391"/>
      <c r="AH1275" s="1413"/>
      <c r="AI1275" s="1400"/>
      <c r="AJ1275" s="1400"/>
      <c r="AK1275" s="1391"/>
      <c r="AL1275" s="1391"/>
      <c r="AM1275" s="1391"/>
      <c r="AN1275" s="1391"/>
      <c r="AO1275" s="1392" t="s">
        <v>2316</v>
      </c>
      <c r="AQ1275" s="1399"/>
      <c r="AR1275" s="1399"/>
      <c r="AS1275" s="1399"/>
      <c r="BN1275" s="1395"/>
      <c r="BO1275" s="1414"/>
    </row>
    <row r="1276" spans="5:67" s="1388" customFormat="1" ht="12.75" hidden="1" customHeight="1">
      <c r="E1276" s="1397">
        <v>44453</v>
      </c>
      <c r="F1276" s="1390"/>
      <c r="G1276" s="1399"/>
      <c r="H1276" s="1390"/>
      <c r="I1276" s="1391"/>
      <c r="J1276" s="1391"/>
      <c r="K1276" s="1391"/>
      <c r="L1276" s="1391"/>
      <c r="N1276" s="1399"/>
      <c r="O1276" s="1391"/>
      <c r="P1276" s="1391"/>
      <c r="Q1276" s="1390"/>
      <c r="R1276" s="1398" t="s">
        <v>1559</v>
      </c>
      <c r="S1276" s="1400"/>
      <c r="T1276" s="1391"/>
      <c r="U1276" s="1391"/>
      <c r="V1276" s="1391"/>
      <c r="W1276" s="1400"/>
      <c r="X1276" s="1422"/>
      <c r="Y1276" s="1422"/>
      <c r="AC1276" s="1391"/>
      <c r="AD1276" s="1391"/>
      <c r="AE1276" s="1391"/>
      <c r="AF1276" s="1391"/>
      <c r="AG1276" s="1391"/>
      <c r="AH1276" s="1413"/>
      <c r="AI1276" s="1400"/>
      <c r="AJ1276" s="1400"/>
      <c r="AK1276" s="1391"/>
      <c r="AL1276" s="1391"/>
      <c r="AM1276" s="1391"/>
      <c r="AN1276" s="1391"/>
      <c r="AO1276" s="1392" t="s">
        <v>2317</v>
      </c>
      <c r="AQ1276" s="1399"/>
      <c r="AR1276" s="1399"/>
      <c r="AS1276" s="1399"/>
      <c r="BN1276" s="1395"/>
      <c r="BO1276" s="1414"/>
    </row>
    <row r="1277" spans="5:67" s="1388" customFormat="1" ht="12.75" hidden="1" customHeight="1">
      <c r="E1277" s="1397">
        <v>44454</v>
      </c>
      <c r="F1277" s="1390"/>
      <c r="G1277" s="1399"/>
      <c r="H1277" s="1390"/>
      <c r="I1277" s="1391"/>
      <c r="J1277" s="1391"/>
      <c r="K1277" s="1391"/>
      <c r="L1277" s="1391"/>
      <c r="N1277" s="1399"/>
      <c r="O1277" s="1391"/>
      <c r="P1277" s="1391"/>
      <c r="Q1277" s="1390"/>
      <c r="R1277" s="1398" t="s">
        <v>1219</v>
      </c>
      <c r="S1277" s="1400"/>
      <c r="T1277" s="1391"/>
      <c r="U1277" s="1391"/>
      <c r="V1277" s="1391"/>
      <c r="W1277" s="1400"/>
      <c r="X1277" s="1422"/>
      <c r="Y1277" s="1422"/>
      <c r="AC1277" s="1391"/>
      <c r="AD1277" s="1391"/>
      <c r="AE1277" s="1391"/>
      <c r="AF1277" s="1391"/>
      <c r="AG1277" s="1391"/>
      <c r="AH1277" s="1413"/>
      <c r="AI1277" s="1400"/>
      <c r="AJ1277" s="1400"/>
      <c r="AK1277" s="1391"/>
      <c r="AL1277" s="1391"/>
      <c r="AM1277" s="1391"/>
      <c r="AN1277" s="1391"/>
      <c r="AO1277" s="1392" t="s">
        <v>2318</v>
      </c>
      <c r="AQ1277" s="1399"/>
      <c r="AR1277" s="1399"/>
      <c r="AS1277" s="1399"/>
      <c r="BN1277" s="1395"/>
      <c r="BO1277" s="1414"/>
    </row>
    <row r="1278" spans="5:67" s="1388" customFormat="1" ht="12.75" hidden="1" customHeight="1">
      <c r="E1278" s="1397">
        <v>44455</v>
      </c>
      <c r="F1278" s="1390"/>
      <c r="G1278" s="1399"/>
      <c r="H1278" s="1390"/>
      <c r="I1278" s="1391"/>
      <c r="J1278" s="1391"/>
      <c r="K1278" s="1391"/>
      <c r="L1278" s="1391"/>
      <c r="N1278" s="1399"/>
      <c r="O1278" s="1391"/>
      <c r="P1278" s="1391"/>
      <c r="Q1278" s="1390"/>
      <c r="R1278" s="1398" t="s">
        <v>1220</v>
      </c>
      <c r="S1278" s="1400"/>
      <c r="T1278" s="1391"/>
      <c r="U1278" s="1391"/>
      <c r="V1278" s="1391"/>
      <c r="W1278" s="1400"/>
      <c r="X1278" s="1422"/>
      <c r="Y1278" s="1422"/>
      <c r="AC1278" s="1391"/>
      <c r="AD1278" s="1391"/>
      <c r="AE1278" s="1391"/>
      <c r="AF1278" s="1391"/>
      <c r="AG1278" s="1391"/>
      <c r="AH1278" s="1413"/>
      <c r="AI1278" s="1400"/>
      <c r="AJ1278" s="1400"/>
      <c r="AK1278" s="1391"/>
      <c r="AL1278" s="1391"/>
      <c r="AM1278" s="1391"/>
      <c r="AN1278" s="1391"/>
      <c r="AO1278" s="1392" t="s">
        <v>2319</v>
      </c>
      <c r="AQ1278" s="1399"/>
      <c r="AR1278" s="1399"/>
      <c r="AS1278" s="1399"/>
      <c r="BN1278" s="1395"/>
      <c r="BO1278" s="1414"/>
    </row>
    <row r="1279" spans="5:67" s="1388" customFormat="1" ht="12.75" hidden="1" customHeight="1">
      <c r="E1279" s="1397">
        <v>44456</v>
      </c>
      <c r="F1279" s="1390"/>
      <c r="G1279" s="1399"/>
      <c r="H1279" s="1390"/>
      <c r="I1279" s="1391"/>
      <c r="J1279" s="1391"/>
      <c r="K1279" s="1391"/>
      <c r="L1279" s="1391"/>
      <c r="N1279" s="1399"/>
      <c r="O1279" s="1391"/>
      <c r="P1279" s="1391"/>
      <c r="Q1279" s="1390"/>
      <c r="R1279" s="1398" t="s">
        <v>1221</v>
      </c>
      <c r="S1279" s="1400"/>
      <c r="T1279" s="1391"/>
      <c r="U1279" s="1391"/>
      <c r="V1279" s="1391"/>
      <c r="W1279" s="1400"/>
      <c r="X1279" s="1422"/>
      <c r="Y1279" s="1422"/>
      <c r="AC1279" s="1391"/>
      <c r="AD1279" s="1391"/>
      <c r="AE1279" s="1391"/>
      <c r="AF1279" s="1391"/>
      <c r="AG1279" s="1391"/>
      <c r="AH1279" s="1413"/>
      <c r="AI1279" s="1400"/>
      <c r="AJ1279" s="1400"/>
      <c r="AK1279" s="1391"/>
      <c r="AL1279" s="1391"/>
      <c r="AM1279" s="1391"/>
      <c r="AN1279" s="1391"/>
      <c r="AO1279" s="1392" t="s">
        <v>2320</v>
      </c>
      <c r="AQ1279" s="1399"/>
      <c r="AR1279" s="1399"/>
      <c r="AS1279" s="1399"/>
      <c r="BN1279" s="1395"/>
      <c r="BO1279" s="1414"/>
    </row>
    <row r="1280" spans="5:67" s="1388" customFormat="1" ht="12.75" hidden="1" customHeight="1">
      <c r="E1280" s="1397">
        <v>44457</v>
      </c>
      <c r="F1280" s="1390"/>
      <c r="G1280" s="1399"/>
      <c r="H1280" s="1390"/>
      <c r="I1280" s="1391"/>
      <c r="J1280" s="1391"/>
      <c r="K1280" s="1391"/>
      <c r="L1280" s="1391"/>
      <c r="N1280" s="1399"/>
      <c r="O1280" s="1391"/>
      <c r="P1280" s="1391"/>
      <c r="Q1280" s="1390"/>
      <c r="R1280" s="1398" t="s">
        <v>1725</v>
      </c>
      <c r="S1280" s="1400"/>
      <c r="T1280" s="1391"/>
      <c r="U1280" s="1391"/>
      <c r="V1280" s="1391"/>
      <c r="W1280" s="1400"/>
      <c r="X1280" s="1422"/>
      <c r="Y1280" s="1422"/>
      <c r="AC1280" s="1391"/>
      <c r="AD1280" s="1391"/>
      <c r="AE1280" s="1391"/>
      <c r="AF1280" s="1391"/>
      <c r="AG1280" s="1391"/>
      <c r="AH1280" s="1413"/>
      <c r="AI1280" s="1400"/>
      <c r="AJ1280" s="1400"/>
      <c r="AK1280" s="1391"/>
      <c r="AL1280" s="1391"/>
      <c r="AM1280" s="1391"/>
      <c r="AN1280" s="1391"/>
      <c r="AO1280" s="1392" t="s">
        <v>2321</v>
      </c>
      <c r="AQ1280" s="1399"/>
      <c r="AR1280" s="1399"/>
      <c r="AS1280" s="1399"/>
      <c r="BN1280" s="1395"/>
      <c r="BO1280" s="1414"/>
    </row>
    <row r="1281" spans="5:67" s="1388" customFormat="1" ht="12.75" hidden="1" customHeight="1">
      <c r="E1281" s="1397">
        <v>44458</v>
      </c>
      <c r="F1281" s="1390"/>
      <c r="G1281" s="1399"/>
      <c r="H1281" s="1390"/>
      <c r="I1281" s="1391"/>
      <c r="J1281" s="1391"/>
      <c r="K1281" s="1391"/>
      <c r="L1281" s="1391"/>
      <c r="N1281" s="1399"/>
      <c r="O1281" s="1391"/>
      <c r="P1281" s="1391"/>
      <c r="Q1281" s="1390"/>
      <c r="R1281" s="1398" t="s">
        <v>274</v>
      </c>
      <c r="S1281" s="1400"/>
      <c r="T1281" s="1391"/>
      <c r="U1281" s="1391"/>
      <c r="V1281" s="1391"/>
      <c r="W1281" s="1400"/>
      <c r="X1281" s="1422"/>
      <c r="Y1281" s="1422"/>
      <c r="AC1281" s="1391"/>
      <c r="AD1281" s="1391"/>
      <c r="AE1281" s="1391"/>
      <c r="AF1281" s="1391"/>
      <c r="AG1281" s="1391"/>
      <c r="AH1281" s="1413"/>
      <c r="AI1281" s="1400"/>
      <c r="AJ1281" s="1400"/>
      <c r="AK1281" s="1391"/>
      <c r="AL1281" s="1391"/>
      <c r="AM1281" s="1391"/>
      <c r="AN1281" s="1391"/>
      <c r="AO1281" s="1392" t="s">
        <v>2322</v>
      </c>
      <c r="AQ1281" s="1399"/>
      <c r="AR1281" s="1399"/>
      <c r="AS1281" s="1399"/>
      <c r="BN1281" s="1395"/>
      <c r="BO1281" s="1414"/>
    </row>
    <row r="1282" spans="5:67" s="1388" customFormat="1" ht="12.75" hidden="1" customHeight="1">
      <c r="E1282" s="1397">
        <v>44459</v>
      </c>
      <c r="F1282" s="1390"/>
      <c r="G1282" s="1399"/>
      <c r="H1282" s="1390"/>
      <c r="I1282" s="1391"/>
      <c r="J1282" s="1391"/>
      <c r="K1282" s="1391"/>
      <c r="L1282" s="1391"/>
      <c r="N1282" s="1399"/>
      <c r="O1282" s="1391"/>
      <c r="P1282" s="1391"/>
      <c r="Q1282" s="1390"/>
      <c r="R1282" s="1398" t="s">
        <v>1493</v>
      </c>
      <c r="S1282" s="1400"/>
      <c r="T1282" s="1391"/>
      <c r="U1282" s="1391"/>
      <c r="V1282" s="1391"/>
      <c r="W1282" s="1400"/>
      <c r="X1282" s="1422"/>
      <c r="Y1282" s="1422"/>
      <c r="AC1282" s="1391"/>
      <c r="AD1282" s="1391"/>
      <c r="AE1282" s="1391"/>
      <c r="AF1282" s="1391"/>
      <c r="AG1282" s="1391"/>
      <c r="AH1282" s="1413"/>
      <c r="AI1282" s="1400"/>
      <c r="AJ1282" s="1400"/>
      <c r="AK1282" s="1391"/>
      <c r="AL1282" s="1391"/>
      <c r="AM1282" s="1391"/>
      <c r="AN1282" s="1391"/>
      <c r="AO1282" s="1392" t="s">
        <v>2323</v>
      </c>
      <c r="AQ1282" s="1399"/>
      <c r="AR1282" s="1399"/>
      <c r="AS1282" s="1399"/>
      <c r="BN1282" s="1395"/>
      <c r="BO1282" s="1414"/>
    </row>
    <row r="1283" spans="5:67" s="1388" customFormat="1" ht="12.75" hidden="1" customHeight="1">
      <c r="E1283" s="1397">
        <v>44460</v>
      </c>
      <c r="F1283" s="1390"/>
      <c r="G1283" s="1399"/>
      <c r="H1283" s="1390"/>
      <c r="I1283" s="1391"/>
      <c r="J1283" s="1391"/>
      <c r="K1283" s="1391"/>
      <c r="L1283" s="1391"/>
      <c r="N1283" s="1399"/>
      <c r="O1283" s="1391"/>
      <c r="P1283" s="1391"/>
      <c r="Q1283" s="1390"/>
      <c r="R1283" s="1398" t="s">
        <v>1494</v>
      </c>
      <c r="S1283" s="1400"/>
      <c r="T1283" s="1391"/>
      <c r="U1283" s="1391"/>
      <c r="V1283" s="1391"/>
      <c r="W1283" s="1400"/>
      <c r="X1283" s="1422"/>
      <c r="Y1283" s="1422"/>
      <c r="AC1283" s="1391"/>
      <c r="AD1283" s="1391"/>
      <c r="AE1283" s="1391"/>
      <c r="AF1283" s="1391"/>
      <c r="AG1283" s="1391"/>
      <c r="AH1283" s="1413"/>
      <c r="AI1283" s="1400"/>
      <c r="AJ1283" s="1400"/>
      <c r="AK1283" s="1391"/>
      <c r="AL1283" s="1391"/>
      <c r="AM1283" s="1391"/>
      <c r="AN1283" s="1391"/>
      <c r="AO1283" s="1392" t="s">
        <v>2324</v>
      </c>
      <c r="AQ1283" s="1399"/>
      <c r="AR1283" s="1399"/>
      <c r="AS1283" s="1399"/>
      <c r="BN1283" s="1395"/>
      <c r="BO1283" s="1414"/>
    </row>
    <row r="1284" spans="5:67" s="1388" customFormat="1" ht="12.75" hidden="1" customHeight="1">
      <c r="E1284" s="1397">
        <v>44461</v>
      </c>
      <c r="F1284" s="1390"/>
      <c r="G1284" s="1399"/>
      <c r="H1284" s="1390"/>
      <c r="I1284" s="1391"/>
      <c r="J1284" s="1391"/>
      <c r="K1284" s="1391"/>
      <c r="L1284" s="1391"/>
      <c r="N1284" s="1399"/>
      <c r="O1284" s="1391"/>
      <c r="P1284" s="1391"/>
      <c r="Q1284" s="1390"/>
      <c r="R1284" s="1398" t="s">
        <v>1495</v>
      </c>
      <c r="S1284" s="1400"/>
      <c r="T1284" s="1391"/>
      <c r="U1284" s="1391"/>
      <c r="V1284" s="1391"/>
      <c r="W1284" s="1400"/>
      <c r="X1284" s="1422"/>
      <c r="Y1284" s="1422"/>
      <c r="AC1284" s="1391"/>
      <c r="AD1284" s="1391"/>
      <c r="AE1284" s="1391"/>
      <c r="AF1284" s="1391"/>
      <c r="AG1284" s="1391"/>
      <c r="AH1284" s="1413"/>
      <c r="AI1284" s="1400"/>
      <c r="AJ1284" s="1400"/>
      <c r="AK1284" s="1391"/>
      <c r="AL1284" s="1391"/>
      <c r="AM1284" s="1391"/>
      <c r="AN1284" s="1391"/>
      <c r="AO1284" s="1392" t="s">
        <v>2325</v>
      </c>
      <c r="AQ1284" s="1399"/>
      <c r="AR1284" s="1399"/>
      <c r="AS1284" s="1399"/>
      <c r="BN1284" s="1395"/>
      <c r="BO1284" s="1414"/>
    </row>
    <row r="1285" spans="5:67" s="1388" customFormat="1" ht="12.75" hidden="1" customHeight="1">
      <c r="E1285" s="1397">
        <v>44462</v>
      </c>
      <c r="F1285" s="1390"/>
      <c r="G1285" s="1399"/>
      <c r="H1285" s="1390"/>
      <c r="I1285" s="1391"/>
      <c r="J1285" s="1391"/>
      <c r="K1285" s="1391"/>
      <c r="L1285" s="1391"/>
      <c r="N1285" s="1399"/>
      <c r="O1285" s="1391"/>
      <c r="P1285" s="1391"/>
      <c r="Q1285" s="1390"/>
      <c r="R1285" s="1398" t="s">
        <v>1496</v>
      </c>
      <c r="S1285" s="1400"/>
      <c r="T1285" s="1391"/>
      <c r="U1285" s="1391"/>
      <c r="V1285" s="1391"/>
      <c r="W1285" s="1400"/>
      <c r="X1285" s="1422"/>
      <c r="Y1285" s="1422"/>
      <c r="AC1285" s="1391"/>
      <c r="AD1285" s="1391"/>
      <c r="AE1285" s="1391"/>
      <c r="AF1285" s="1391"/>
      <c r="AG1285" s="1391"/>
      <c r="AH1285" s="1413"/>
      <c r="AI1285" s="1400"/>
      <c r="AJ1285" s="1400"/>
      <c r="AK1285" s="1391"/>
      <c r="AL1285" s="1391"/>
      <c r="AM1285" s="1391"/>
      <c r="AN1285" s="1391"/>
      <c r="AO1285" s="1392" t="s">
        <v>2326</v>
      </c>
      <c r="AQ1285" s="1399"/>
      <c r="AR1285" s="1399"/>
      <c r="AS1285" s="1399"/>
      <c r="BN1285" s="1395"/>
      <c r="BO1285" s="1414"/>
    </row>
    <row r="1286" spans="5:67" s="1388" customFormat="1" ht="12.75" hidden="1" customHeight="1">
      <c r="E1286" s="1397">
        <v>44463</v>
      </c>
      <c r="F1286" s="1390"/>
      <c r="G1286" s="1399"/>
      <c r="H1286" s="1390"/>
      <c r="I1286" s="1391"/>
      <c r="J1286" s="1391"/>
      <c r="K1286" s="1391"/>
      <c r="L1286" s="1391"/>
      <c r="N1286" s="1399"/>
      <c r="O1286" s="1391"/>
      <c r="P1286" s="1391"/>
      <c r="Q1286" s="1390"/>
      <c r="R1286" s="1398" t="s">
        <v>1497</v>
      </c>
      <c r="S1286" s="1400"/>
      <c r="T1286" s="1391"/>
      <c r="U1286" s="1391"/>
      <c r="V1286" s="1391"/>
      <c r="W1286" s="1400"/>
      <c r="X1286" s="1422"/>
      <c r="Y1286" s="1422"/>
      <c r="AC1286" s="1391"/>
      <c r="AD1286" s="1391"/>
      <c r="AE1286" s="1391"/>
      <c r="AF1286" s="1391"/>
      <c r="AG1286" s="1391"/>
      <c r="AH1286" s="1413"/>
      <c r="AI1286" s="1400"/>
      <c r="AJ1286" s="1400"/>
      <c r="AK1286" s="1391"/>
      <c r="AL1286" s="1391"/>
      <c r="AM1286" s="1391"/>
      <c r="AN1286" s="1391"/>
      <c r="AO1286" s="1392" t="s">
        <v>2327</v>
      </c>
      <c r="AQ1286" s="1399"/>
      <c r="AR1286" s="1399"/>
      <c r="AS1286" s="1399"/>
      <c r="BN1286" s="1395"/>
      <c r="BO1286" s="1414"/>
    </row>
    <row r="1287" spans="5:67" s="1388" customFormat="1" ht="12.75" hidden="1" customHeight="1">
      <c r="E1287" s="1397">
        <v>44464</v>
      </c>
      <c r="F1287" s="1390"/>
      <c r="G1287" s="1399"/>
      <c r="H1287" s="1390"/>
      <c r="I1287" s="1391"/>
      <c r="J1287" s="1391"/>
      <c r="K1287" s="1391"/>
      <c r="L1287" s="1391"/>
      <c r="N1287" s="1399"/>
      <c r="O1287" s="1391"/>
      <c r="P1287" s="1391"/>
      <c r="Q1287" s="1390"/>
      <c r="R1287" s="1398" t="s">
        <v>1498</v>
      </c>
      <c r="S1287" s="1400"/>
      <c r="T1287" s="1391"/>
      <c r="U1287" s="1391"/>
      <c r="V1287" s="1391"/>
      <c r="W1287" s="1400"/>
      <c r="X1287" s="1422"/>
      <c r="Y1287" s="1422"/>
      <c r="AC1287" s="1391"/>
      <c r="AD1287" s="1391"/>
      <c r="AE1287" s="1391"/>
      <c r="AF1287" s="1391"/>
      <c r="AG1287" s="1391"/>
      <c r="AH1287" s="1413"/>
      <c r="AI1287" s="1400"/>
      <c r="AJ1287" s="1400"/>
      <c r="AK1287" s="1391"/>
      <c r="AL1287" s="1391"/>
      <c r="AM1287" s="1391"/>
      <c r="AN1287" s="1391"/>
      <c r="AO1287" s="1392" t="s">
        <v>2328</v>
      </c>
      <c r="AQ1287" s="1399"/>
      <c r="AR1287" s="1399"/>
      <c r="AS1287" s="1399"/>
      <c r="BN1287" s="1395"/>
      <c r="BO1287" s="1414"/>
    </row>
    <row r="1288" spans="5:67" s="1388" customFormat="1" ht="12.75" hidden="1" customHeight="1">
      <c r="E1288" s="1397">
        <v>44465</v>
      </c>
      <c r="F1288" s="1390"/>
      <c r="G1288" s="1399"/>
      <c r="H1288" s="1390"/>
      <c r="I1288" s="1391"/>
      <c r="J1288" s="1391"/>
      <c r="K1288" s="1391"/>
      <c r="L1288" s="1391"/>
      <c r="N1288" s="1399"/>
      <c r="O1288" s="1391"/>
      <c r="P1288" s="1391"/>
      <c r="Q1288" s="1390"/>
      <c r="R1288" s="1398" t="s">
        <v>1499</v>
      </c>
      <c r="S1288" s="1400"/>
      <c r="T1288" s="1391"/>
      <c r="U1288" s="1391"/>
      <c r="V1288" s="1391"/>
      <c r="W1288" s="1400"/>
      <c r="X1288" s="1422"/>
      <c r="Y1288" s="1422"/>
      <c r="AC1288" s="1391"/>
      <c r="AD1288" s="1391"/>
      <c r="AE1288" s="1391"/>
      <c r="AF1288" s="1391"/>
      <c r="AG1288" s="1391"/>
      <c r="AH1288" s="1413"/>
      <c r="AI1288" s="1400"/>
      <c r="AJ1288" s="1400"/>
      <c r="AK1288" s="1391"/>
      <c r="AL1288" s="1391"/>
      <c r="AM1288" s="1391"/>
      <c r="AN1288" s="1391"/>
      <c r="AO1288" s="1392" t="s">
        <v>2329</v>
      </c>
      <c r="AQ1288" s="1399"/>
      <c r="AR1288" s="1399"/>
      <c r="AS1288" s="1399"/>
      <c r="BN1288" s="1395"/>
      <c r="BO1288" s="1414"/>
    </row>
    <row r="1289" spans="5:67" s="1388" customFormat="1" ht="12.75" hidden="1" customHeight="1">
      <c r="E1289" s="1397">
        <v>44466</v>
      </c>
      <c r="F1289" s="1390"/>
      <c r="G1289" s="1399"/>
      <c r="H1289" s="1390"/>
      <c r="I1289" s="1391"/>
      <c r="J1289" s="1391"/>
      <c r="K1289" s="1391"/>
      <c r="L1289" s="1391"/>
      <c r="N1289" s="1399"/>
      <c r="O1289" s="1391"/>
      <c r="P1289" s="1391"/>
      <c r="Q1289" s="1390"/>
      <c r="R1289" s="1398" t="s">
        <v>1500</v>
      </c>
      <c r="S1289" s="1400"/>
      <c r="T1289" s="1391"/>
      <c r="U1289" s="1391"/>
      <c r="V1289" s="1391"/>
      <c r="W1289" s="1400"/>
      <c r="X1289" s="1422"/>
      <c r="Y1289" s="1422"/>
      <c r="AC1289" s="1391"/>
      <c r="AD1289" s="1391"/>
      <c r="AE1289" s="1391"/>
      <c r="AF1289" s="1391"/>
      <c r="AG1289" s="1391"/>
      <c r="AH1289" s="1413"/>
      <c r="AI1289" s="1400"/>
      <c r="AJ1289" s="1400"/>
      <c r="AK1289" s="1391"/>
      <c r="AL1289" s="1391"/>
      <c r="AM1289" s="1391"/>
      <c r="AN1289" s="1391"/>
      <c r="AO1289" s="1392" t="s">
        <v>2330</v>
      </c>
      <c r="AQ1289" s="1399"/>
      <c r="AR1289" s="1399"/>
      <c r="AS1289" s="1399"/>
      <c r="BN1289" s="1395"/>
      <c r="BO1289" s="1414"/>
    </row>
    <row r="1290" spans="5:67" s="1388" customFormat="1" ht="12.75" hidden="1" customHeight="1">
      <c r="E1290" s="1397">
        <v>44467</v>
      </c>
      <c r="F1290" s="1390"/>
      <c r="G1290" s="1399"/>
      <c r="H1290" s="1390"/>
      <c r="I1290" s="1391"/>
      <c r="J1290" s="1391"/>
      <c r="K1290" s="1391"/>
      <c r="L1290" s="1391"/>
      <c r="N1290" s="1399"/>
      <c r="O1290" s="1391"/>
      <c r="P1290" s="1391"/>
      <c r="Q1290" s="1390"/>
      <c r="R1290" s="1398" t="s">
        <v>1501</v>
      </c>
      <c r="S1290" s="1400"/>
      <c r="T1290" s="1391"/>
      <c r="U1290" s="1391"/>
      <c r="V1290" s="1391"/>
      <c r="W1290" s="1400"/>
      <c r="X1290" s="1422"/>
      <c r="Y1290" s="1422"/>
      <c r="AC1290" s="1391"/>
      <c r="AD1290" s="1391"/>
      <c r="AE1290" s="1391"/>
      <c r="AF1290" s="1391"/>
      <c r="AG1290" s="1391"/>
      <c r="AH1290" s="1413"/>
      <c r="AI1290" s="1400"/>
      <c r="AJ1290" s="1400"/>
      <c r="AK1290" s="1391"/>
      <c r="AL1290" s="1391"/>
      <c r="AM1290" s="1391"/>
      <c r="AN1290" s="1391"/>
      <c r="AO1290" s="1392" t="s">
        <v>2331</v>
      </c>
      <c r="AQ1290" s="1399"/>
      <c r="AR1290" s="1399"/>
      <c r="AS1290" s="1399"/>
      <c r="BN1290" s="1395"/>
      <c r="BO1290" s="1414"/>
    </row>
    <row r="1291" spans="5:67" s="1388" customFormat="1" ht="12.75" hidden="1" customHeight="1">
      <c r="E1291" s="1397">
        <v>44468</v>
      </c>
      <c r="F1291" s="1390"/>
      <c r="G1291" s="1399"/>
      <c r="H1291" s="1390"/>
      <c r="I1291" s="1391"/>
      <c r="J1291" s="1391"/>
      <c r="K1291" s="1391"/>
      <c r="L1291" s="1391"/>
      <c r="N1291" s="1399"/>
      <c r="O1291" s="1391"/>
      <c r="P1291" s="1391"/>
      <c r="Q1291" s="1390"/>
      <c r="R1291" s="1398" t="s">
        <v>951</v>
      </c>
      <c r="S1291" s="1400"/>
      <c r="T1291" s="1391"/>
      <c r="U1291" s="1391"/>
      <c r="V1291" s="1391"/>
      <c r="W1291" s="1400"/>
      <c r="X1291" s="1422"/>
      <c r="Y1291" s="1422"/>
      <c r="AC1291" s="1391"/>
      <c r="AD1291" s="1391"/>
      <c r="AE1291" s="1391"/>
      <c r="AF1291" s="1391"/>
      <c r="AG1291" s="1391"/>
      <c r="AH1291" s="1413"/>
      <c r="AI1291" s="1400"/>
      <c r="AJ1291" s="1400"/>
      <c r="AK1291" s="1391"/>
      <c r="AL1291" s="1391"/>
      <c r="AM1291" s="1391"/>
      <c r="AN1291" s="1391"/>
      <c r="AO1291" s="1392" t="s">
        <v>2332</v>
      </c>
      <c r="AQ1291" s="1399"/>
      <c r="AR1291" s="1399"/>
      <c r="AS1291" s="1399"/>
      <c r="BN1291" s="1395"/>
      <c r="BO1291" s="1414"/>
    </row>
    <row r="1292" spans="5:67" s="1388" customFormat="1" ht="12.75" hidden="1" customHeight="1">
      <c r="E1292" s="1397">
        <v>44469</v>
      </c>
      <c r="F1292" s="1390"/>
      <c r="G1292" s="1399"/>
      <c r="H1292" s="1390"/>
      <c r="I1292" s="1391"/>
      <c r="J1292" s="1391"/>
      <c r="K1292" s="1391"/>
      <c r="L1292" s="1391"/>
      <c r="N1292" s="1399"/>
      <c r="O1292" s="1391"/>
      <c r="P1292" s="1391"/>
      <c r="Q1292" s="1390"/>
      <c r="R1292" s="1398" t="s">
        <v>952</v>
      </c>
      <c r="S1292" s="1400"/>
      <c r="T1292" s="1391"/>
      <c r="U1292" s="1391"/>
      <c r="V1292" s="1391"/>
      <c r="W1292" s="1400"/>
      <c r="X1292" s="1422"/>
      <c r="Y1292" s="1422"/>
      <c r="AC1292" s="1391"/>
      <c r="AD1292" s="1391"/>
      <c r="AE1292" s="1391"/>
      <c r="AF1292" s="1391"/>
      <c r="AG1292" s="1391"/>
      <c r="AH1292" s="1413"/>
      <c r="AI1292" s="1400"/>
      <c r="AJ1292" s="1400"/>
      <c r="AK1292" s="1391"/>
      <c r="AL1292" s="1391"/>
      <c r="AM1292" s="1391"/>
      <c r="AN1292" s="1391"/>
      <c r="AO1292" s="1392" t="s">
        <v>2333</v>
      </c>
      <c r="AQ1292" s="1399"/>
      <c r="AR1292" s="1399"/>
      <c r="AS1292" s="1399"/>
      <c r="BN1292" s="1395"/>
      <c r="BO1292" s="1414"/>
    </row>
    <row r="1293" spans="5:67" s="1388" customFormat="1" ht="12.75" hidden="1" customHeight="1">
      <c r="E1293" s="1397">
        <v>44470</v>
      </c>
      <c r="F1293" s="1390"/>
      <c r="G1293" s="1399"/>
      <c r="H1293" s="1390"/>
      <c r="I1293" s="1391"/>
      <c r="J1293" s="1391"/>
      <c r="K1293" s="1391"/>
      <c r="L1293" s="1391"/>
      <c r="N1293" s="1399"/>
      <c r="O1293" s="1391"/>
      <c r="P1293" s="1391"/>
      <c r="Q1293" s="1390"/>
      <c r="R1293" s="1398" t="s">
        <v>953</v>
      </c>
      <c r="S1293" s="1400"/>
      <c r="T1293" s="1391"/>
      <c r="U1293" s="1391"/>
      <c r="V1293" s="1391"/>
      <c r="W1293" s="1400"/>
      <c r="X1293" s="1422"/>
      <c r="Y1293" s="1422"/>
      <c r="AC1293" s="1391"/>
      <c r="AD1293" s="1391"/>
      <c r="AE1293" s="1391"/>
      <c r="AF1293" s="1391"/>
      <c r="AG1293" s="1391"/>
      <c r="AH1293" s="1413"/>
      <c r="AI1293" s="1400"/>
      <c r="AJ1293" s="1400"/>
      <c r="AK1293" s="1391"/>
      <c r="AL1293" s="1391"/>
      <c r="AM1293" s="1391"/>
      <c r="AN1293" s="1391"/>
      <c r="AO1293" s="1392" t="s">
        <v>2334</v>
      </c>
      <c r="AQ1293" s="1399"/>
      <c r="AR1293" s="1399"/>
      <c r="AS1293" s="1399"/>
      <c r="BN1293" s="1395"/>
      <c r="BO1293" s="1414"/>
    </row>
    <row r="1294" spans="5:67" s="1388" customFormat="1" ht="12.75" hidden="1" customHeight="1">
      <c r="E1294" s="1397">
        <v>44471</v>
      </c>
      <c r="F1294" s="1390"/>
      <c r="G1294" s="1399"/>
      <c r="H1294" s="1390"/>
      <c r="I1294" s="1391"/>
      <c r="J1294" s="1391"/>
      <c r="K1294" s="1391"/>
      <c r="L1294" s="1391"/>
      <c r="N1294" s="1399"/>
      <c r="O1294" s="1391"/>
      <c r="P1294" s="1391"/>
      <c r="Q1294" s="1390"/>
      <c r="R1294" s="1398" t="s">
        <v>954</v>
      </c>
      <c r="S1294" s="1400"/>
      <c r="T1294" s="1391"/>
      <c r="U1294" s="1391"/>
      <c r="V1294" s="1391"/>
      <c r="W1294" s="1400"/>
      <c r="X1294" s="1422"/>
      <c r="Y1294" s="1422"/>
      <c r="AC1294" s="1391"/>
      <c r="AD1294" s="1391"/>
      <c r="AE1294" s="1391"/>
      <c r="AF1294" s="1391"/>
      <c r="AG1294" s="1391"/>
      <c r="AH1294" s="1413"/>
      <c r="AI1294" s="1400"/>
      <c r="AJ1294" s="1400"/>
      <c r="AK1294" s="1391"/>
      <c r="AL1294" s="1391"/>
      <c r="AM1294" s="1391"/>
      <c r="AN1294" s="1391"/>
      <c r="AO1294" s="1392" t="s">
        <v>2335</v>
      </c>
      <c r="AQ1294" s="1399"/>
      <c r="AR1294" s="1399"/>
      <c r="AS1294" s="1399"/>
      <c r="BN1294" s="1395"/>
      <c r="BO1294" s="1414"/>
    </row>
    <row r="1295" spans="5:67" s="1388" customFormat="1" ht="12.75" hidden="1" customHeight="1">
      <c r="E1295" s="1397">
        <v>44472</v>
      </c>
      <c r="F1295" s="1390"/>
      <c r="G1295" s="1399"/>
      <c r="H1295" s="1390"/>
      <c r="I1295" s="1391"/>
      <c r="J1295" s="1391"/>
      <c r="K1295" s="1391"/>
      <c r="L1295" s="1391"/>
      <c r="N1295" s="1399"/>
      <c r="O1295" s="1391"/>
      <c r="P1295" s="1391"/>
      <c r="Q1295" s="1390"/>
      <c r="R1295" s="1398" t="s">
        <v>955</v>
      </c>
      <c r="S1295" s="1400"/>
      <c r="T1295" s="1391"/>
      <c r="U1295" s="1391"/>
      <c r="V1295" s="1391"/>
      <c r="W1295" s="1400"/>
      <c r="X1295" s="1422"/>
      <c r="Y1295" s="1422"/>
      <c r="AC1295" s="1391"/>
      <c r="AD1295" s="1391"/>
      <c r="AE1295" s="1391"/>
      <c r="AF1295" s="1391"/>
      <c r="AG1295" s="1391"/>
      <c r="AH1295" s="1413"/>
      <c r="AI1295" s="1400"/>
      <c r="AJ1295" s="1400"/>
      <c r="AK1295" s="1391"/>
      <c r="AL1295" s="1391"/>
      <c r="AM1295" s="1391"/>
      <c r="AN1295" s="1391"/>
      <c r="AO1295" s="1392" t="s">
        <v>2336</v>
      </c>
      <c r="AQ1295" s="1399"/>
      <c r="AR1295" s="1399"/>
      <c r="AS1295" s="1399"/>
      <c r="BN1295" s="1395"/>
      <c r="BO1295" s="1414"/>
    </row>
    <row r="1296" spans="5:67" s="1388" customFormat="1" ht="12.75" hidden="1" customHeight="1">
      <c r="E1296" s="1397">
        <v>44473</v>
      </c>
      <c r="F1296" s="1390"/>
      <c r="G1296" s="1399"/>
      <c r="H1296" s="1390"/>
      <c r="I1296" s="1391"/>
      <c r="J1296" s="1391"/>
      <c r="K1296" s="1391"/>
      <c r="L1296" s="1391"/>
      <c r="N1296" s="1399"/>
      <c r="O1296" s="1391"/>
      <c r="P1296" s="1391"/>
      <c r="Q1296" s="1390"/>
      <c r="R1296" s="1398" t="s">
        <v>956</v>
      </c>
      <c r="S1296" s="1400"/>
      <c r="T1296" s="1391"/>
      <c r="U1296" s="1391"/>
      <c r="V1296" s="1391"/>
      <c r="W1296" s="1400"/>
      <c r="X1296" s="1422"/>
      <c r="Y1296" s="1422"/>
      <c r="AC1296" s="1391"/>
      <c r="AD1296" s="1391"/>
      <c r="AE1296" s="1391"/>
      <c r="AF1296" s="1391"/>
      <c r="AG1296" s="1391"/>
      <c r="AH1296" s="1413"/>
      <c r="AI1296" s="1400"/>
      <c r="AJ1296" s="1400"/>
      <c r="AK1296" s="1391"/>
      <c r="AL1296" s="1391"/>
      <c r="AM1296" s="1391"/>
      <c r="AN1296" s="1391"/>
      <c r="AO1296" s="1392" t="s">
        <v>2337</v>
      </c>
      <c r="AQ1296" s="1399"/>
      <c r="AR1296" s="1399"/>
      <c r="AS1296" s="1399"/>
      <c r="BN1296" s="1395"/>
      <c r="BO1296" s="1414"/>
    </row>
    <row r="1297" spans="5:67" s="1388" customFormat="1" ht="12.75" hidden="1" customHeight="1">
      <c r="E1297" s="1397">
        <v>44474</v>
      </c>
      <c r="F1297" s="1390"/>
      <c r="G1297" s="1399"/>
      <c r="H1297" s="1390"/>
      <c r="I1297" s="1391"/>
      <c r="J1297" s="1391"/>
      <c r="K1297" s="1391"/>
      <c r="L1297" s="1391"/>
      <c r="N1297" s="1399"/>
      <c r="O1297" s="1391"/>
      <c r="P1297" s="1391"/>
      <c r="Q1297" s="1390"/>
      <c r="R1297" s="1398" t="s">
        <v>957</v>
      </c>
      <c r="S1297" s="1400"/>
      <c r="T1297" s="1391"/>
      <c r="U1297" s="1391"/>
      <c r="V1297" s="1391"/>
      <c r="W1297" s="1400"/>
      <c r="X1297" s="1422"/>
      <c r="Y1297" s="1422"/>
      <c r="AC1297" s="1391"/>
      <c r="AD1297" s="1391"/>
      <c r="AE1297" s="1391"/>
      <c r="AF1297" s="1391"/>
      <c r="AG1297" s="1391"/>
      <c r="AH1297" s="1413"/>
      <c r="AI1297" s="1400"/>
      <c r="AJ1297" s="1400"/>
      <c r="AK1297" s="1391"/>
      <c r="AL1297" s="1391"/>
      <c r="AM1297" s="1391"/>
      <c r="AN1297" s="1391"/>
      <c r="AO1297" s="1392" t="s">
        <v>2338</v>
      </c>
      <c r="AQ1297" s="1399"/>
      <c r="AR1297" s="1399"/>
      <c r="AS1297" s="1399"/>
      <c r="BN1297" s="1395"/>
      <c r="BO1297" s="1414"/>
    </row>
    <row r="1298" spans="5:67" s="1388" customFormat="1" ht="12.75" hidden="1" customHeight="1">
      <c r="E1298" s="1397">
        <v>44475</v>
      </c>
      <c r="F1298" s="1390"/>
      <c r="G1298" s="1399"/>
      <c r="H1298" s="1390"/>
      <c r="I1298" s="1391"/>
      <c r="J1298" s="1391"/>
      <c r="K1298" s="1391"/>
      <c r="L1298" s="1391"/>
      <c r="N1298" s="1399"/>
      <c r="O1298" s="1391"/>
      <c r="P1298" s="1391"/>
      <c r="Q1298" s="1390"/>
      <c r="R1298" s="1398" t="s">
        <v>958</v>
      </c>
      <c r="S1298" s="1400"/>
      <c r="T1298" s="1391"/>
      <c r="U1298" s="1391"/>
      <c r="V1298" s="1391"/>
      <c r="W1298" s="1400"/>
      <c r="X1298" s="1422"/>
      <c r="Y1298" s="1422"/>
      <c r="AC1298" s="1391"/>
      <c r="AD1298" s="1391"/>
      <c r="AE1298" s="1391"/>
      <c r="AF1298" s="1391"/>
      <c r="AG1298" s="1391"/>
      <c r="AH1298" s="1413"/>
      <c r="AI1298" s="1400"/>
      <c r="AJ1298" s="1400"/>
      <c r="AK1298" s="1391"/>
      <c r="AL1298" s="1391"/>
      <c r="AM1298" s="1391"/>
      <c r="AN1298" s="1391"/>
      <c r="AO1298" s="1392" t="s">
        <v>2339</v>
      </c>
      <c r="AQ1298" s="1399"/>
      <c r="AR1298" s="1399"/>
      <c r="AS1298" s="1399"/>
      <c r="BN1298" s="1395"/>
      <c r="BO1298" s="1414"/>
    </row>
    <row r="1299" spans="5:67" s="1388" customFormat="1" ht="12.75" hidden="1" customHeight="1">
      <c r="E1299" s="1397">
        <v>44476</v>
      </c>
      <c r="F1299" s="1390"/>
      <c r="G1299" s="1399"/>
      <c r="H1299" s="1390"/>
      <c r="I1299" s="1391"/>
      <c r="J1299" s="1391"/>
      <c r="K1299" s="1391"/>
      <c r="L1299" s="1391"/>
      <c r="N1299" s="1399"/>
      <c r="O1299" s="1391"/>
      <c r="P1299" s="1391"/>
      <c r="Q1299" s="1390"/>
      <c r="R1299" s="1398" t="s">
        <v>959</v>
      </c>
      <c r="S1299" s="1400"/>
      <c r="T1299" s="1391"/>
      <c r="U1299" s="1391"/>
      <c r="V1299" s="1391"/>
      <c r="W1299" s="1400"/>
      <c r="X1299" s="1422"/>
      <c r="Y1299" s="1422"/>
      <c r="AC1299" s="1391"/>
      <c r="AD1299" s="1391"/>
      <c r="AE1299" s="1391"/>
      <c r="AF1299" s="1391"/>
      <c r="AG1299" s="1391"/>
      <c r="AH1299" s="1413"/>
      <c r="AI1299" s="1400"/>
      <c r="AJ1299" s="1400"/>
      <c r="AK1299" s="1391"/>
      <c r="AL1299" s="1391"/>
      <c r="AM1299" s="1391"/>
      <c r="AN1299" s="1391"/>
      <c r="AO1299" s="1392" t="s">
        <v>2340</v>
      </c>
      <c r="AQ1299" s="1399"/>
      <c r="AR1299" s="1399"/>
      <c r="AS1299" s="1399"/>
      <c r="BN1299" s="1395"/>
      <c r="BO1299" s="1414"/>
    </row>
    <row r="1300" spans="5:67" s="1388" customFormat="1" ht="12.75" hidden="1" customHeight="1">
      <c r="E1300" s="1397">
        <v>44477</v>
      </c>
      <c r="F1300" s="1390"/>
      <c r="G1300" s="1399"/>
      <c r="H1300" s="1390"/>
      <c r="I1300" s="1391"/>
      <c r="J1300" s="1391"/>
      <c r="K1300" s="1391"/>
      <c r="L1300" s="1391"/>
      <c r="N1300" s="1399"/>
      <c r="O1300" s="1391"/>
      <c r="P1300" s="1391"/>
      <c r="Q1300" s="1390"/>
      <c r="R1300" s="1398" t="s">
        <v>960</v>
      </c>
      <c r="S1300" s="1400"/>
      <c r="T1300" s="1391"/>
      <c r="U1300" s="1391"/>
      <c r="V1300" s="1391"/>
      <c r="W1300" s="1400"/>
      <c r="X1300" s="1422"/>
      <c r="Y1300" s="1422"/>
      <c r="AC1300" s="1391"/>
      <c r="AD1300" s="1391"/>
      <c r="AE1300" s="1391"/>
      <c r="AF1300" s="1391"/>
      <c r="AG1300" s="1391"/>
      <c r="AH1300" s="1413"/>
      <c r="AI1300" s="1400"/>
      <c r="AJ1300" s="1400"/>
      <c r="AK1300" s="1391"/>
      <c r="AL1300" s="1391"/>
      <c r="AM1300" s="1391"/>
      <c r="AN1300" s="1391"/>
      <c r="AO1300" s="1392" t="s">
        <v>2341</v>
      </c>
      <c r="AQ1300" s="1399"/>
      <c r="AR1300" s="1399"/>
      <c r="AS1300" s="1399"/>
      <c r="BN1300" s="1395"/>
      <c r="BO1300" s="1414"/>
    </row>
    <row r="1301" spans="5:67" s="1388" customFormat="1" ht="12.75" hidden="1" customHeight="1">
      <c r="E1301" s="1397">
        <v>44478</v>
      </c>
      <c r="F1301" s="1390"/>
      <c r="G1301" s="1399"/>
      <c r="H1301" s="1390"/>
      <c r="I1301" s="1391"/>
      <c r="J1301" s="1391"/>
      <c r="K1301" s="1391"/>
      <c r="L1301" s="1391"/>
      <c r="N1301" s="1399"/>
      <c r="O1301" s="1391"/>
      <c r="P1301" s="1391"/>
      <c r="Q1301" s="1390"/>
      <c r="R1301" s="1398" t="s">
        <v>961</v>
      </c>
      <c r="S1301" s="1400"/>
      <c r="T1301" s="1391"/>
      <c r="U1301" s="1391"/>
      <c r="V1301" s="1391"/>
      <c r="W1301" s="1400"/>
      <c r="X1301" s="1422"/>
      <c r="Y1301" s="1422"/>
      <c r="AC1301" s="1391"/>
      <c r="AD1301" s="1391"/>
      <c r="AE1301" s="1391"/>
      <c r="AF1301" s="1391"/>
      <c r="AG1301" s="1391"/>
      <c r="AH1301" s="1413"/>
      <c r="AI1301" s="1400"/>
      <c r="AJ1301" s="1400"/>
      <c r="AK1301" s="1391"/>
      <c r="AL1301" s="1391"/>
      <c r="AM1301" s="1391"/>
      <c r="AN1301" s="1391"/>
      <c r="AO1301" s="1392" t="s">
        <v>2342</v>
      </c>
      <c r="AQ1301" s="1399"/>
      <c r="AR1301" s="1399"/>
      <c r="AS1301" s="1399"/>
      <c r="BN1301" s="1395"/>
      <c r="BO1301" s="1414"/>
    </row>
    <row r="1302" spans="5:67" s="1388" customFormat="1" ht="12.75" hidden="1" customHeight="1">
      <c r="E1302" s="1397">
        <v>44479</v>
      </c>
      <c r="F1302" s="1390"/>
      <c r="G1302" s="1399"/>
      <c r="H1302" s="1390"/>
      <c r="I1302" s="1391"/>
      <c r="J1302" s="1391"/>
      <c r="K1302" s="1391"/>
      <c r="L1302" s="1391"/>
      <c r="N1302" s="1399"/>
      <c r="O1302" s="1391"/>
      <c r="P1302" s="1391"/>
      <c r="Q1302" s="1390"/>
      <c r="R1302" s="1398" t="s">
        <v>1933</v>
      </c>
      <c r="S1302" s="1400"/>
      <c r="T1302" s="1391"/>
      <c r="U1302" s="1391"/>
      <c r="V1302" s="1391"/>
      <c r="W1302" s="1400"/>
      <c r="X1302" s="1422"/>
      <c r="Y1302" s="1422"/>
      <c r="AC1302" s="1391"/>
      <c r="AD1302" s="1391"/>
      <c r="AE1302" s="1391"/>
      <c r="AF1302" s="1391"/>
      <c r="AG1302" s="1391"/>
      <c r="AH1302" s="1413"/>
      <c r="AI1302" s="1400"/>
      <c r="AJ1302" s="1400"/>
      <c r="AK1302" s="1391"/>
      <c r="AL1302" s="1391"/>
      <c r="AM1302" s="1391"/>
      <c r="AN1302" s="1391"/>
      <c r="AO1302" s="1392" t="s">
        <v>2343</v>
      </c>
      <c r="AQ1302" s="1399"/>
      <c r="AR1302" s="1399"/>
      <c r="AS1302" s="1399"/>
      <c r="BN1302" s="1395"/>
      <c r="BO1302" s="1414"/>
    </row>
    <row r="1303" spans="5:67" s="1388" customFormat="1" ht="12.75" hidden="1" customHeight="1">
      <c r="E1303" s="1397">
        <v>44480</v>
      </c>
      <c r="F1303" s="1390"/>
      <c r="G1303" s="1399"/>
      <c r="H1303" s="1390"/>
      <c r="I1303" s="1391"/>
      <c r="J1303" s="1391"/>
      <c r="K1303" s="1391"/>
      <c r="L1303" s="1391"/>
      <c r="N1303" s="1399"/>
      <c r="O1303" s="1391"/>
      <c r="P1303" s="1391"/>
      <c r="Q1303" s="1390"/>
      <c r="R1303" s="1398" t="s">
        <v>962</v>
      </c>
      <c r="S1303" s="1400"/>
      <c r="T1303" s="1391"/>
      <c r="U1303" s="1391"/>
      <c r="V1303" s="1391"/>
      <c r="W1303" s="1400"/>
      <c r="X1303" s="1422"/>
      <c r="Y1303" s="1422"/>
      <c r="AC1303" s="1391"/>
      <c r="AD1303" s="1391"/>
      <c r="AE1303" s="1391"/>
      <c r="AF1303" s="1391"/>
      <c r="AG1303" s="1391"/>
      <c r="AH1303" s="1413"/>
      <c r="AI1303" s="1400"/>
      <c r="AJ1303" s="1400"/>
      <c r="AK1303" s="1391"/>
      <c r="AL1303" s="1391"/>
      <c r="AM1303" s="1391"/>
      <c r="AN1303" s="1391"/>
      <c r="AO1303" s="1392" t="s">
        <v>2344</v>
      </c>
      <c r="AQ1303" s="1399"/>
      <c r="AR1303" s="1399"/>
      <c r="AS1303" s="1399"/>
      <c r="BN1303" s="1395"/>
      <c r="BO1303" s="1414"/>
    </row>
    <row r="1304" spans="5:67" s="1388" customFormat="1" ht="12.75" hidden="1" customHeight="1">
      <c r="E1304" s="1397">
        <v>44481</v>
      </c>
      <c r="F1304" s="1390"/>
      <c r="G1304" s="1399"/>
      <c r="H1304" s="1390"/>
      <c r="I1304" s="1391"/>
      <c r="J1304" s="1391"/>
      <c r="K1304" s="1391"/>
      <c r="L1304" s="1391"/>
      <c r="N1304" s="1399"/>
      <c r="O1304" s="1391"/>
      <c r="P1304" s="1391"/>
      <c r="Q1304" s="1390"/>
      <c r="R1304" s="1398" t="s">
        <v>963</v>
      </c>
      <c r="S1304" s="1400"/>
      <c r="T1304" s="1391"/>
      <c r="U1304" s="1391"/>
      <c r="V1304" s="1391"/>
      <c r="W1304" s="1400"/>
      <c r="X1304" s="1422"/>
      <c r="Y1304" s="1422"/>
      <c r="AC1304" s="1391"/>
      <c r="AD1304" s="1391"/>
      <c r="AE1304" s="1391"/>
      <c r="AF1304" s="1391"/>
      <c r="AG1304" s="1391"/>
      <c r="AH1304" s="1413"/>
      <c r="AI1304" s="1400"/>
      <c r="AJ1304" s="1400"/>
      <c r="AK1304" s="1391"/>
      <c r="AL1304" s="1391"/>
      <c r="AM1304" s="1391"/>
      <c r="AN1304" s="1391"/>
      <c r="AO1304" s="1392" t="s">
        <v>2345</v>
      </c>
      <c r="AQ1304" s="1399"/>
      <c r="AR1304" s="1399"/>
      <c r="AS1304" s="1399"/>
      <c r="BN1304" s="1395"/>
      <c r="BO1304" s="1414"/>
    </row>
    <row r="1305" spans="5:67" s="1388" customFormat="1" ht="12.75" hidden="1" customHeight="1">
      <c r="E1305" s="1397">
        <v>44482</v>
      </c>
      <c r="F1305" s="1390"/>
      <c r="G1305" s="1399"/>
      <c r="H1305" s="1390"/>
      <c r="I1305" s="1391"/>
      <c r="J1305" s="1391"/>
      <c r="K1305" s="1391"/>
      <c r="L1305" s="1391"/>
      <c r="N1305" s="1399"/>
      <c r="O1305" s="1391"/>
      <c r="P1305" s="1391"/>
      <c r="Q1305" s="1390"/>
      <c r="R1305" s="1398" t="s">
        <v>964</v>
      </c>
      <c r="S1305" s="1400"/>
      <c r="T1305" s="1391"/>
      <c r="U1305" s="1391"/>
      <c r="V1305" s="1391"/>
      <c r="W1305" s="1400"/>
      <c r="X1305" s="1422"/>
      <c r="Y1305" s="1422"/>
      <c r="AC1305" s="1391"/>
      <c r="AD1305" s="1391"/>
      <c r="AE1305" s="1391"/>
      <c r="AF1305" s="1391"/>
      <c r="AG1305" s="1391"/>
      <c r="AH1305" s="1413"/>
      <c r="AI1305" s="1400"/>
      <c r="AJ1305" s="1400"/>
      <c r="AK1305" s="1391"/>
      <c r="AL1305" s="1391"/>
      <c r="AM1305" s="1391"/>
      <c r="AN1305" s="1391"/>
      <c r="AO1305" s="1392" t="s">
        <v>2346</v>
      </c>
      <c r="AQ1305" s="1399"/>
      <c r="AR1305" s="1399"/>
      <c r="AS1305" s="1399"/>
      <c r="BN1305" s="1395"/>
      <c r="BO1305" s="1414"/>
    </row>
    <row r="1306" spans="5:67" s="1388" customFormat="1" ht="12.75" hidden="1" customHeight="1">
      <c r="E1306" s="1397">
        <v>44483</v>
      </c>
      <c r="F1306" s="1390"/>
      <c r="G1306" s="1399"/>
      <c r="H1306" s="1390"/>
      <c r="I1306" s="1391"/>
      <c r="J1306" s="1391"/>
      <c r="K1306" s="1391"/>
      <c r="L1306" s="1391"/>
      <c r="N1306" s="1399"/>
      <c r="O1306" s="1391"/>
      <c r="P1306" s="1391"/>
      <c r="Q1306" s="1390"/>
      <c r="R1306" s="1398" t="s">
        <v>1932</v>
      </c>
      <c r="S1306" s="1400"/>
      <c r="T1306" s="1391"/>
      <c r="U1306" s="1391"/>
      <c r="V1306" s="1391"/>
      <c r="W1306" s="1400"/>
      <c r="X1306" s="1422"/>
      <c r="Y1306" s="1422"/>
      <c r="AC1306" s="1391"/>
      <c r="AD1306" s="1391"/>
      <c r="AE1306" s="1391"/>
      <c r="AF1306" s="1391"/>
      <c r="AG1306" s="1391"/>
      <c r="AH1306" s="1413"/>
      <c r="AI1306" s="1400"/>
      <c r="AJ1306" s="1400"/>
      <c r="AK1306" s="1391"/>
      <c r="AL1306" s="1391"/>
      <c r="AM1306" s="1391"/>
      <c r="AN1306" s="1391"/>
      <c r="AO1306" s="1392" t="s">
        <v>2347</v>
      </c>
      <c r="AQ1306" s="1399"/>
      <c r="AR1306" s="1399"/>
      <c r="AS1306" s="1399"/>
      <c r="BN1306" s="1395"/>
      <c r="BO1306" s="1414"/>
    </row>
    <row r="1307" spans="5:67" s="1388" customFormat="1" ht="12.75" hidden="1" customHeight="1">
      <c r="E1307" s="1397">
        <v>44484</v>
      </c>
      <c r="F1307" s="1390"/>
      <c r="G1307" s="1399"/>
      <c r="H1307" s="1390"/>
      <c r="I1307" s="1391"/>
      <c r="J1307" s="1391"/>
      <c r="K1307" s="1391"/>
      <c r="L1307" s="1391"/>
      <c r="N1307" s="1399"/>
      <c r="O1307" s="1391"/>
      <c r="P1307" s="1391"/>
      <c r="Q1307" s="1390"/>
      <c r="R1307" s="1398" t="s">
        <v>1182</v>
      </c>
      <c r="S1307" s="1400"/>
      <c r="T1307" s="1391"/>
      <c r="U1307" s="1391"/>
      <c r="V1307" s="1391"/>
      <c r="W1307" s="1400"/>
      <c r="X1307" s="1422"/>
      <c r="Y1307" s="1422"/>
      <c r="AC1307" s="1391"/>
      <c r="AD1307" s="1391"/>
      <c r="AE1307" s="1391"/>
      <c r="AF1307" s="1391"/>
      <c r="AG1307" s="1391"/>
      <c r="AH1307" s="1413"/>
      <c r="AI1307" s="1400"/>
      <c r="AJ1307" s="1400"/>
      <c r="AK1307" s="1391"/>
      <c r="AL1307" s="1391"/>
      <c r="AM1307" s="1391"/>
      <c r="AN1307" s="1391"/>
      <c r="AO1307" s="1392" t="s">
        <v>2348</v>
      </c>
      <c r="AQ1307" s="1399"/>
      <c r="AR1307" s="1399"/>
      <c r="AS1307" s="1399"/>
      <c r="BN1307" s="1395"/>
      <c r="BO1307" s="1414"/>
    </row>
    <row r="1308" spans="5:67" s="1388" customFormat="1" ht="12.75" hidden="1" customHeight="1">
      <c r="E1308" s="1397">
        <v>44485</v>
      </c>
      <c r="F1308" s="1390"/>
      <c r="G1308" s="1399"/>
      <c r="H1308" s="1390"/>
      <c r="I1308" s="1391"/>
      <c r="J1308" s="1391"/>
      <c r="K1308" s="1391"/>
      <c r="L1308" s="1391"/>
      <c r="N1308" s="1399"/>
      <c r="O1308" s="1391"/>
      <c r="P1308" s="1391"/>
      <c r="Q1308" s="1390"/>
      <c r="R1308" s="1398" t="s">
        <v>965</v>
      </c>
      <c r="S1308" s="1400"/>
      <c r="T1308" s="1391"/>
      <c r="U1308" s="1391"/>
      <c r="V1308" s="1391"/>
      <c r="W1308" s="1400"/>
      <c r="X1308" s="1422"/>
      <c r="Y1308" s="1422"/>
      <c r="AC1308" s="1391"/>
      <c r="AD1308" s="1391"/>
      <c r="AE1308" s="1391"/>
      <c r="AF1308" s="1391"/>
      <c r="AG1308" s="1391"/>
      <c r="AH1308" s="1413"/>
      <c r="AI1308" s="1400"/>
      <c r="AJ1308" s="1400"/>
      <c r="AK1308" s="1391"/>
      <c r="AL1308" s="1391"/>
      <c r="AM1308" s="1391"/>
      <c r="AN1308" s="1391"/>
      <c r="AO1308" s="1392" t="s">
        <v>2349</v>
      </c>
      <c r="AQ1308" s="1399"/>
      <c r="AR1308" s="1399"/>
      <c r="AS1308" s="1399"/>
      <c r="BN1308" s="1395"/>
      <c r="BO1308" s="1414"/>
    </row>
    <row r="1309" spans="5:67" s="1388" customFormat="1" ht="12.75" hidden="1" customHeight="1">
      <c r="E1309" s="1397">
        <v>44486</v>
      </c>
      <c r="F1309" s="1390"/>
      <c r="G1309" s="1399"/>
      <c r="H1309" s="1390"/>
      <c r="I1309" s="1391"/>
      <c r="J1309" s="1391"/>
      <c r="K1309" s="1391"/>
      <c r="L1309" s="1391"/>
      <c r="N1309" s="1399"/>
      <c r="O1309" s="1391"/>
      <c r="P1309" s="1391"/>
      <c r="Q1309" s="1390"/>
      <c r="R1309" s="1398" t="s">
        <v>966</v>
      </c>
      <c r="S1309" s="1400"/>
      <c r="T1309" s="1391"/>
      <c r="U1309" s="1391"/>
      <c r="V1309" s="1391"/>
      <c r="W1309" s="1400"/>
      <c r="X1309" s="1422"/>
      <c r="Y1309" s="1422"/>
      <c r="AC1309" s="1391"/>
      <c r="AD1309" s="1391"/>
      <c r="AE1309" s="1391"/>
      <c r="AF1309" s="1391"/>
      <c r="AG1309" s="1391"/>
      <c r="AH1309" s="1413"/>
      <c r="AI1309" s="1400"/>
      <c r="AJ1309" s="1400"/>
      <c r="AK1309" s="1391"/>
      <c r="AL1309" s="1391"/>
      <c r="AM1309" s="1391"/>
      <c r="AN1309" s="1391"/>
      <c r="AO1309" s="1392" t="s">
        <v>2350</v>
      </c>
      <c r="AQ1309" s="1399"/>
      <c r="AR1309" s="1399"/>
      <c r="AS1309" s="1399"/>
      <c r="BN1309" s="1395"/>
      <c r="BO1309" s="1414"/>
    </row>
    <row r="1310" spans="5:67" s="1388" customFormat="1" ht="12.75" hidden="1" customHeight="1">
      <c r="E1310" s="1397">
        <v>44487</v>
      </c>
      <c r="F1310" s="1390"/>
      <c r="G1310" s="1399"/>
      <c r="H1310" s="1390"/>
      <c r="I1310" s="1391"/>
      <c r="J1310" s="1391"/>
      <c r="K1310" s="1391"/>
      <c r="L1310" s="1391"/>
      <c r="N1310" s="1399"/>
      <c r="O1310" s="1391"/>
      <c r="P1310" s="1391"/>
      <c r="Q1310" s="1390"/>
      <c r="R1310" s="1398" t="s">
        <v>552</v>
      </c>
      <c r="S1310" s="1400"/>
      <c r="T1310" s="1391"/>
      <c r="U1310" s="1391"/>
      <c r="V1310" s="1391"/>
      <c r="W1310" s="1400"/>
      <c r="X1310" s="1422"/>
      <c r="Y1310" s="1422"/>
      <c r="AC1310" s="1391"/>
      <c r="AD1310" s="1391"/>
      <c r="AE1310" s="1391"/>
      <c r="AF1310" s="1391"/>
      <c r="AG1310" s="1391"/>
      <c r="AH1310" s="1413"/>
      <c r="AI1310" s="1400"/>
      <c r="AJ1310" s="1400"/>
      <c r="AK1310" s="1391"/>
      <c r="AL1310" s="1391"/>
      <c r="AM1310" s="1391"/>
      <c r="AN1310" s="1391"/>
      <c r="AO1310" s="1392" t="s">
        <v>2351</v>
      </c>
      <c r="AQ1310" s="1399"/>
      <c r="AR1310" s="1399"/>
      <c r="AS1310" s="1399"/>
      <c r="BN1310" s="1395"/>
      <c r="BO1310" s="1414"/>
    </row>
    <row r="1311" spans="5:67" s="1388" customFormat="1" ht="12.75" hidden="1" customHeight="1">
      <c r="E1311" s="1397">
        <v>44488</v>
      </c>
      <c r="F1311" s="1390"/>
      <c r="G1311" s="1399"/>
      <c r="H1311" s="1390"/>
      <c r="I1311" s="1391"/>
      <c r="J1311" s="1391"/>
      <c r="K1311" s="1391"/>
      <c r="L1311" s="1391"/>
      <c r="N1311" s="1399"/>
      <c r="O1311" s="1391"/>
      <c r="P1311" s="1391"/>
      <c r="Q1311" s="1390"/>
      <c r="R1311" s="1398" t="s">
        <v>553</v>
      </c>
      <c r="S1311" s="1400"/>
      <c r="T1311" s="1391"/>
      <c r="U1311" s="1391"/>
      <c r="V1311" s="1391"/>
      <c r="W1311" s="1400"/>
      <c r="X1311" s="1422"/>
      <c r="Y1311" s="1422"/>
      <c r="AC1311" s="1391"/>
      <c r="AD1311" s="1391"/>
      <c r="AE1311" s="1391"/>
      <c r="AF1311" s="1391"/>
      <c r="AG1311" s="1391"/>
      <c r="AH1311" s="1413"/>
      <c r="AI1311" s="1400"/>
      <c r="AJ1311" s="1400"/>
      <c r="AK1311" s="1391"/>
      <c r="AL1311" s="1391"/>
      <c r="AM1311" s="1391"/>
      <c r="AN1311" s="1391"/>
      <c r="AO1311" s="1392" t="s">
        <v>2352</v>
      </c>
      <c r="AQ1311" s="1399"/>
      <c r="AR1311" s="1399"/>
      <c r="AS1311" s="1399"/>
      <c r="BN1311" s="1395"/>
      <c r="BO1311" s="1414"/>
    </row>
    <row r="1312" spans="5:67" s="1388" customFormat="1" ht="12.75" hidden="1" customHeight="1">
      <c r="E1312" s="1397">
        <v>44489</v>
      </c>
      <c r="F1312" s="1390"/>
      <c r="G1312" s="1399"/>
      <c r="H1312" s="1390"/>
      <c r="I1312" s="1391"/>
      <c r="J1312" s="1391"/>
      <c r="K1312" s="1391"/>
      <c r="L1312" s="1391"/>
      <c r="N1312" s="1399"/>
      <c r="O1312" s="1391"/>
      <c r="P1312" s="1391"/>
      <c r="Q1312" s="1390"/>
      <c r="R1312" s="1398" t="s">
        <v>554</v>
      </c>
      <c r="S1312" s="1400"/>
      <c r="T1312" s="1391"/>
      <c r="U1312" s="1391"/>
      <c r="V1312" s="1391"/>
      <c r="W1312" s="1400"/>
      <c r="X1312" s="1422"/>
      <c r="Y1312" s="1422"/>
      <c r="AC1312" s="1391"/>
      <c r="AD1312" s="1391"/>
      <c r="AE1312" s="1391"/>
      <c r="AF1312" s="1391"/>
      <c r="AG1312" s="1391"/>
      <c r="AH1312" s="1413"/>
      <c r="AI1312" s="1400"/>
      <c r="AJ1312" s="1400"/>
      <c r="AK1312" s="1391"/>
      <c r="AL1312" s="1391"/>
      <c r="AM1312" s="1391"/>
      <c r="AN1312" s="1391"/>
      <c r="AO1312" s="1392" t="s">
        <v>2353</v>
      </c>
      <c r="AQ1312" s="1399"/>
      <c r="AR1312" s="1399"/>
      <c r="AS1312" s="1399"/>
      <c r="BN1312" s="1395"/>
      <c r="BO1312" s="1414"/>
    </row>
    <row r="1313" spans="5:67" s="1388" customFormat="1" ht="12.75" hidden="1" customHeight="1">
      <c r="E1313" s="1397">
        <v>44490</v>
      </c>
      <c r="F1313" s="1390"/>
      <c r="G1313" s="1399"/>
      <c r="H1313" s="1390"/>
      <c r="I1313" s="1391"/>
      <c r="J1313" s="1391"/>
      <c r="K1313" s="1391"/>
      <c r="L1313" s="1391"/>
      <c r="N1313" s="1399"/>
      <c r="O1313" s="1391"/>
      <c r="P1313" s="1391"/>
      <c r="Q1313" s="1390"/>
      <c r="R1313" s="1398" t="s">
        <v>555</v>
      </c>
      <c r="S1313" s="1400"/>
      <c r="T1313" s="1391"/>
      <c r="U1313" s="1391"/>
      <c r="V1313" s="1391"/>
      <c r="W1313" s="1400"/>
      <c r="X1313" s="1422"/>
      <c r="Y1313" s="1422"/>
      <c r="AC1313" s="1391"/>
      <c r="AD1313" s="1391"/>
      <c r="AE1313" s="1391"/>
      <c r="AF1313" s="1391"/>
      <c r="AG1313" s="1391"/>
      <c r="AH1313" s="1413"/>
      <c r="AI1313" s="1400"/>
      <c r="AJ1313" s="1400"/>
      <c r="AK1313" s="1391"/>
      <c r="AL1313" s="1391"/>
      <c r="AM1313" s="1391"/>
      <c r="AN1313" s="1391"/>
      <c r="AO1313" s="1392" t="s">
        <v>2354</v>
      </c>
      <c r="AQ1313" s="1399"/>
      <c r="AR1313" s="1399"/>
      <c r="AS1313" s="1399"/>
      <c r="BN1313" s="1395"/>
      <c r="BO1313" s="1414"/>
    </row>
    <row r="1314" spans="5:67" s="1388" customFormat="1" ht="12.75" hidden="1" customHeight="1">
      <c r="E1314" s="1397">
        <v>44491</v>
      </c>
      <c r="F1314" s="1390"/>
      <c r="G1314" s="1399"/>
      <c r="H1314" s="1390"/>
      <c r="I1314" s="1391"/>
      <c r="J1314" s="1391"/>
      <c r="K1314" s="1391"/>
      <c r="L1314" s="1391"/>
      <c r="N1314" s="1399"/>
      <c r="O1314" s="1391"/>
      <c r="P1314" s="1391"/>
      <c r="Q1314" s="1390"/>
      <c r="R1314" s="1398" t="s">
        <v>556</v>
      </c>
      <c r="S1314" s="1400"/>
      <c r="T1314" s="1391"/>
      <c r="U1314" s="1391"/>
      <c r="V1314" s="1391"/>
      <c r="W1314" s="1400"/>
      <c r="X1314" s="1422"/>
      <c r="Y1314" s="1422"/>
      <c r="AC1314" s="1391"/>
      <c r="AD1314" s="1391"/>
      <c r="AE1314" s="1391"/>
      <c r="AF1314" s="1391"/>
      <c r="AG1314" s="1391"/>
      <c r="AH1314" s="1413"/>
      <c r="AI1314" s="1400"/>
      <c r="AJ1314" s="1400"/>
      <c r="AK1314" s="1391"/>
      <c r="AL1314" s="1391"/>
      <c r="AM1314" s="1391"/>
      <c r="AN1314" s="1391"/>
      <c r="AO1314" s="1392" t="s">
        <v>2355</v>
      </c>
      <c r="AQ1314" s="1399"/>
      <c r="AR1314" s="1399"/>
      <c r="AS1314" s="1399"/>
      <c r="BN1314" s="1395"/>
      <c r="BO1314" s="1414"/>
    </row>
    <row r="1315" spans="5:67" s="1388" customFormat="1" ht="12.75" hidden="1" customHeight="1">
      <c r="E1315" s="1397">
        <v>44492</v>
      </c>
      <c r="F1315" s="1390"/>
      <c r="G1315" s="1399"/>
      <c r="H1315" s="1390"/>
      <c r="I1315" s="1391"/>
      <c r="J1315" s="1391"/>
      <c r="K1315" s="1391"/>
      <c r="L1315" s="1391"/>
      <c r="N1315" s="1399"/>
      <c r="O1315" s="1391"/>
      <c r="P1315" s="1391"/>
      <c r="Q1315" s="1390"/>
      <c r="R1315" s="1398" t="s">
        <v>1933</v>
      </c>
      <c r="S1315" s="1400"/>
      <c r="T1315" s="1391"/>
      <c r="U1315" s="1391"/>
      <c r="V1315" s="1391"/>
      <c r="W1315" s="1400"/>
      <c r="X1315" s="1422"/>
      <c r="Y1315" s="1422"/>
      <c r="AC1315" s="1391"/>
      <c r="AD1315" s="1391"/>
      <c r="AE1315" s="1391"/>
      <c r="AF1315" s="1391"/>
      <c r="AG1315" s="1391"/>
      <c r="AH1315" s="1413"/>
      <c r="AI1315" s="1400"/>
      <c r="AJ1315" s="1400"/>
      <c r="AK1315" s="1391"/>
      <c r="AL1315" s="1391"/>
      <c r="AM1315" s="1391"/>
      <c r="AN1315" s="1391"/>
      <c r="AO1315" s="1392" t="s">
        <v>2356</v>
      </c>
      <c r="AQ1315" s="1399"/>
      <c r="AR1315" s="1399"/>
      <c r="AS1315" s="1399"/>
      <c r="BN1315" s="1395"/>
      <c r="BO1315" s="1414"/>
    </row>
    <row r="1316" spans="5:67" s="1388" customFormat="1" ht="12.75" hidden="1" customHeight="1">
      <c r="E1316" s="1397">
        <v>44493</v>
      </c>
      <c r="F1316" s="1390"/>
      <c r="G1316" s="1399"/>
      <c r="H1316" s="1390"/>
      <c r="I1316" s="1391"/>
      <c r="J1316" s="1391"/>
      <c r="K1316" s="1391"/>
      <c r="L1316" s="1391"/>
      <c r="N1316" s="1399"/>
      <c r="O1316" s="1391"/>
      <c r="P1316" s="1391"/>
      <c r="Q1316" s="1390"/>
      <c r="R1316" s="1398" t="s">
        <v>557</v>
      </c>
      <c r="S1316" s="1400"/>
      <c r="T1316" s="1391"/>
      <c r="U1316" s="1391"/>
      <c r="V1316" s="1391"/>
      <c r="W1316" s="1400"/>
      <c r="X1316" s="1422"/>
      <c r="Y1316" s="1422"/>
      <c r="AC1316" s="1391"/>
      <c r="AD1316" s="1391"/>
      <c r="AE1316" s="1391"/>
      <c r="AF1316" s="1391"/>
      <c r="AG1316" s="1391"/>
      <c r="AH1316" s="1413"/>
      <c r="AI1316" s="1400"/>
      <c r="AJ1316" s="1400"/>
      <c r="AK1316" s="1391"/>
      <c r="AL1316" s="1391"/>
      <c r="AM1316" s="1391"/>
      <c r="AN1316" s="1391"/>
      <c r="AO1316" s="1392" t="s">
        <v>2357</v>
      </c>
      <c r="AQ1316" s="1399"/>
      <c r="AR1316" s="1399"/>
      <c r="AS1316" s="1399"/>
      <c r="BN1316" s="1395"/>
      <c r="BO1316" s="1414"/>
    </row>
    <row r="1317" spans="5:67" s="1388" customFormat="1" ht="12.75" hidden="1" customHeight="1">
      <c r="E1317" s="1397">
        <v>44494</v>
      </c>
      <c r="F1317" s="1390"/>
      <c r="G1317" s="1399"/>
      <c r="H1317" s="1390"/>
      <c r="I1317" s="1391"/>
      <c r="J1317" s="1391"/>
      <c r="K1317" s="1391"/>
      <c r="L1317" s="1391"/>
      <c r="N1317" s="1399"/>
      <c r="O1317" s="1391"/>
      <c r="P1317" s="1391"/>
      <c r="Q1317" s="1390"/>
      <c r="R1317" s="1398" t="s">
        <v>558</v>
      </c>
      <c r="S1317" s="1400"/>
      <c r="T1317" s="1391"/>
      <c r="U1317" s="1391"/>
      <c r="V1317" s="1391"/>
      <c r="W1317" s="1400"/>
      <c r="X1317" s="1422"/>
      <c r="Y1317" s="1422"/>
      <c r="AC1317" s="1391"/>
      <c r="AD1317" s="1391"/>
      <c r="AE1317" s="1391"/>
      <c r="AF1317" s="1391"/>
      <c r="AG1317" s="1391"/>
      <c r="AH1317" s="1413"/>
      <c r="AI1317" s="1400"/>
      <c r="AJ1317" s="1400"/>
      <c r="AK1317" s="1391"/>
      <c r="AL1317" s="1391"/>
      <c r="AM1317" s="1391"/>
      <c r="AN1317" s="1391"/>
      <c r="AO1317" s="1392" t="s">
        <v>2358</v>
      </c>
      <c r="AQ1317" s="1399"/>
      <c r="AR1317" s="1399"/>
      <c r="AS1317" s="1399"/>
      <c r="BN1317" s="1395"/>
      <c r="BO1317" s="1414"/>
    </row>
    <row r="1318" spans="5:67" s="1388" customFormat="1" ht="12.75" hidden="1" customHeight="1">
      <c r="E1318" s="1397">
        <v>44495</v>
      </c>
      <c r="F1318" s="1390"/>
      <c r="G1318" s="1399"/>
      <c r="H1318" s="1390"/>
      <c r="I1318" s="1391"/>
      <c r="J1318" s="1391"/>
      <c r="K1318" s="1391"/>
      <c r="L1318" s="1391"/>
      <c r="N1318" s="1399"/>
      <c r="O1318" s="1391"/>
      <c r="P1318" s="1391"/>
      <c r="Q1318" s="1390"/>
      <c r="R1318" s="1398" t="s">
        <v>559</v>
      </c>
      <c r="S1318" s="1400"/>
      <c r="T1318" s="1391"/>
      <c r="U1318" s="1391"/>
      <c r="V1318" s="1391"/>
      <c r="W1318" s="1400"/>
      <c r="X1318" s="1422"/>
      <c r="Y1318" s="1422"/>
      <c r="AC1318" s="1391"/>
      <c r="AD1318" s="1391"/>
      <c r="AE1318" s="1391"/>
      <c r="AF1318" s="1391"/>
      <c r="AG1318" s="1391"/>
      <c r="AH1318" s="1413"/>
      <c r="AI1318" s="1400"/>
      <c r="AJ1318" s="1400"/>
      <c r="AK1318" s="1391"/>
      <c r="AL1318" s="1391"/>
      <c r="AM1318" s="1391"/>
      <c r="AN1318" s="1391"/>
      <c r="AO1318" s="1392" t="s">
        <v>2359</v>
      </c>
      <c r="AQ1318" s="1399"/>
      <c r="AR1318" s="1399"/>
      <c r="AS1318" s="1399"/>
      <c r="BN1318" s="1395"/>
      <c r="BO1318" s="1414"/>
    </row>
    <row r="1319" spans="5:67" s="1388" customFormat="1" ht="12.75" hidden="1" customHeight="1">
      <c r="E1319" s="1397">
        <v>44496</v>
      </c>
      <c r="F1319" s="1390"/>
      <c r="G1319" s="1399"/>
      <c r="H1319" s="1390"/>
      <c r="I1319" s="1391"/>
      <c r="J1319" s="1391"/>
      <c r="K1319" s="1391"/>
      <c r="L1319" s="1391"/>
      <c r="N1319" s="1399"/>
      <c r="O1319" s="1391"/>
      <c r="P1319" s="1391"/>
      <c r="Q1319" s="1390"/>
      <c r="R1319" s="1398" t="s">
        <v>560</v>
      </c>
      <c r="S1319" s="1400"/>
      <c r="T1319" s="1391"/>
      <c r="U1319" s="1391"/>
      <c r="V1319" s="1391"/>
      <c r="W1319" s="1400"/>
      <c r="X1319" s="1422"/>
      <c r="Y1319" s="1422"/>
      <c r="AC1319" s="1391"/>
      <c r="AD1319" s="1391"/>
      <c r="AE1319" s="1391"/>
      <c r="AF1319" s="1391"/>
      <c r="AG1319" s="1391"/>
      <c r="AH1319" s="1413"/>
      <c r="AI1319" s="1400"/>
      <c r="AJ1319" s="1400"/>
      <c r="AK1319" s="1391"/>
      <c r="AL1319" s="1391"/>
      <c r="AM1319" s="1391"/>
      <c r="AN1319" s="1391"/>
      <c r="AO1319" s="1392" t="s">
        <v>2360</v>
      </c>
      <c r="AQ1319" s="1399"/>
      <c r="AR1319" s="1399"/>
      <c r="AS1319" s="1399"/>
      <c r="BN1319" s="1395"/>
      <c r="BO1319" s="1414"/>
    </row>
    <row r="1320" spans="5:67" s="1388" customFormat="1" ht="12.75" hidden="1" customHeight="1">
      <c r="E1320" s="1397">
        <v>44497</v>
      </c>
      <c r="F1320" s="1390"/>
      <c r="G1320" s="1399"/>
      <c r="H1320" s="1390"/>
      <c r="I1320" s="1391"/>
      <c r="J1320" s="1391"/>
      <c r="K1320" s="1391"/>
      <c r="L1320" s="1391"/>
      <c r="N1320" s="1399"/>
      <c r="O1320" s="1391"/>
      <c r="P1320" s="1391"/>
      <c r="Q1320" s="1390"/>
      <c r="R1320" s="1398" t="s">
        <v>1771</v>
      </c>
      <c r="S1320" s="1400"/>
      <c r="T1320" s="1391"/>
      <c r="U1320" s="1391"/>
      <c r="V1320" s="1391"/>
      <c r="W1320" s="1400"/>
      <c r="X1320" s="1422"/>
      <c r="Y1320" s="1422"/>
      <c r="AC1320" s="1391"/>
      <c r="AD1320" s="1391"/>
      <c r="AE1320" s="1391"/>
      <c r="AF1320" s="1391"/>
      <c r="AG1320" s="1391"/>
      <c r="AH1320" s="1413"/>
      <c r="AI1320" s="1400"/>
      <c r="AJ1320" s="1400"/>
      <c r="AK1320" s="1391"/>
      <c r="AL1320" s="1391"/>
      <c r="AM1320" s="1391"/>
      <c r="AN1320" s="1391"/>
      <c r="AO1320" s="1392" t="s">
        <v>2361</v>
      </c>
      <c r="AQ1320" s="1399"/>
      <c r="AR1320" s="1399"/>
      <c r="AS1320" s="1399"/>
      <c r="BN1320" s="1395"/>
      <c r="BO1320" s="1414"/>
    </row>
    <row r="1321" spans="5:67" s="1388" customFormat="1" ht="12.75" hidden="1" customHeight="1">
      <c r="E1321" s="1397">
        <v>44498</v>
      </c>
      <c r="F1321" s="1390"/>
      <c r="G1321" s="1399"/>
      <c r="H1321" s="1390"/>
      <c r="I1321" s="1391"/>
      <c r="J1321" s="1391"/>
      <c r="K1321" s="1391"/>
      <c r="L1321" s="1391"/>
      <c r="N1321" s="1399"/>
      <c r="O1321" s="1391"/>
      <c r="P1321" s="1391"/>
      <c r="Q1321" s="1390"/>
      <c r="R1321" s="1398" t="s">
        <v>1772</v>
      </c>
      <c r="S1321" s="1400"/>
      <c r="T1321" s="1391"/>
      <c r="U1321" s="1391"/>
      <c r="V1321" s="1391"/>
      <c r="W1321" s="1400"/>
      <c r="X1321" s="1422"/>
      <c r="Y1321" s="1422"/>
      <c r="AC1321" s="1391"/>
      <c r="AD1321" s="1391"/>
      <c r="AE1321" s="1391"/>
      <c r="AF1321" s="1391"/>
      <c r="AG1321" s="1391"/>
      <c r="AH1321" s="1413"/>
      <c r="AI1321" s="1400"/>
      <c r="AJ1321" s="1400"/>
      <c r="AK1321" s="1391"/>
      <c r="AL1321" s="1391"/>
      <c r="AM1321" s="1391"/>
      <c r="AN1321" s="1391"/>
      <c r="AO1321" s="1392" t="s">
        <v>2362</v>
      </c>
      <c r="AQ1321" s="1399"/>
      <c r="AR1321" s="1399"/>
      <c r="AS1321" s="1399"/>
      <c r="BN1321" s="1395"/>
      <c r="BO1321" s="1414"/>
    </row>
    <row r="1322" spans="5:67" s="1388" customFormat="1" ht="12.75" hidden="1" customHeight="1">
      <c r="E1322" s="1397">
        <v>44499</v>
      </c>
      <c r="F1322" s="1390"/>
      <c r="G1322" s="1399"/>
      <c r="H1322" s="1390"/>
      <c r="I1322" s="1391"/>
      <c r="J1322" s="1391"/>
      <c r="K1322" s="1391"/>
      <c r="L1322" s="1391"/>
      <c r="N1322" s="1399"/>
      <c r="O1322" s="1391"/>
      <c r="P1322" s="1391"/>
      <c r="Q1322" s="1390"/>
      <c r="R1322" s="1398" t="s">
        <v>1773</v>
      </c>
      <c r="S1322" s="1400"/>
      <c r="T1322" s="1391"/>
      <c r="U1322" s="1391"/>
      <c r="V1322" s="1391"/>
      <c r="W1322" s="1400"/>
      <c r="X1322" s="1422"/>
      <c r="Y1322" s="1422"/>
      <c r="AC1322" s="1391"/>
      <c r="AD1322" s="1391"/>
      <c r="AE1322" s="1391"/>
      <c r="AF1322" s="1391"/>
      <c r="AG1322" s="1391"/>
      <c r="AH1322" s="1413"/>
      <c r="AI1322" s="1400"/>
      <c r="AJ1322" s="1400"/>
      <c r="AK1322" s="1391"/>
      <c r="AL1322" s="1391"/>
      <c r="AM1322" s="1391"/>
      <c r="AN1322" s="1391"/>
      <c r="AO1322" s="1392" t="s">
        <v>2363</v>
      </c>
      <c r="AQ1322" s="1399"/>
      <c r="AR1322" s="1399"/>
      <c r="AS1322" s="1399"/>
      <c r="BN1322" s="1395"/>
      <c r="BO1322" s="1414"/>
    </row>
    <row r="1323" spans="5:67" s="1388" customFormat="1" ht="12.75" hidden="1" customHeight="1">
      <c r="E1323" s="1397">
        <v>44500</v>
      </c>
      <c r="F1323" s="1390"/>
      <c r="G1323" s="1399"/>
      <c r="H1323" s="1390"/>
      <c r="I1323" s="1391"/>
      <c r="J1323" s="1391"/>
      <c r="K1323" s="1391"/>
      <c r="L1323" s="1391"/>
      <c r="N1323" s="1399"/>
      <c r="O1323" s="1391"/>
      <c r="P1323" s="1391"/>
      <c r="Q1323" s="1390"/>
      <c r="R1323" s="1398" t="s">
        <v>1774</v>
      </c>
      <c r="S1323" s="1400"/>
      <c r="T1323" s="1391"/>
      <c r="U1323" s="1391"/>
      <c r="V1323" s="1391"/>
      <c r="W1323" s="1400"/>
      <c r="X1323" s="1422"/>
      <c r="Y1323" s="1422"/>
      <c r="AC1323" s="1391"/>
      <c r="AD1323" s="1391"/>
      <c r="AE1323" s="1391"/>
      <c r="AF1323" s="1391"/>
      <c r="AG1323" s="1391"/>
      <c r="AH1323" s="1413"/>
      <c r="AI1323" s="1400"/>
      <c r="AJ1323" s="1400"/>
      <c r="AK1323" s="1391"/>
      <c r="AL1323" s="1391"/>
      <c r="AM1323" s="1391"/>
      <c r="AN1323" s="1391"/>
      <c r="AO1323" s="1392" t="s">
        <v>2364</v>
      </c>
      <c r="AQ1323" s="1399"/>
      <c r="AR1323" s="1399"/>
      <c r="AS1323" s="1399"/>
      <c r="BN1323" s="1395"/>
      <c r="BO1323" s="1414"/>
    </row>
    <row r="1324" spans="5:67" s="1388" customFormat="1" ht="12.75" hidden="1" customHeight="1">
      <c r="E1324" s="1397">
        <v>44501</v>
      </c>
      <c r="F1324" s="1390"/>
      <c r="G1324" s="1399"/>
      <c r="H1324" s="1390"/>
      <c r="I1324" s="1391"/>
      <c r="J1324" s="1391"/>
      <c r="K1324" s="1391"/>
      <c r="L1324" s="1391"/>
      <c r="N1324" s="1399"/>
      <c r="O1324" s="1391"/>
      <c r="P1324" s="1391"/>
      <c r="Q1324" s="1390"/>
      <c r="R1324" s="1398" t="s">
        <v>1775</v>
      </c>
      <c r="S1324" s="1400"/>
      <c r="T1324" s="1391"/>
      <c r="U1324" s="1391"/>
      <c r="V1324" s="1391"/>
      <c r="W1324" s="1400"/>
      <c r="X1324" s="1422"/>
      <c r="Y1324" s="1422"/>
      <c r="AC1324" s="1391"/>
      <c r="AD1324" s="1391"/>
      <c r="AE1324" s="1391"/>
      <c r="AF1324" s="1391"/>
      <c r="AG1324" s="1391"/>
      <c r="AH1324" s="1413"/>
      <c r="AI1324" s="1400"/>
      <c r="AJ1324" s="1400"/>
      <c r="AK1324" s="1391"/>
      <c r="AL1324" s="1391"/>
      <c r="AM1324" s="1391"/>
      <c r="AN1324" s="1391"/>
      <c r="AO1324" s="1392" t="s">
        <v>2365</v>
      </c>
      <c r="AQ1324" s="1399"/>
      <c r="AR1324" s="1399"/>
      <c r="AS1324" s="1399"/>
      <c r="BN1324" s="1395"/>
      <c r="BO1324" s="1414"/>
    </row>
    <row r="1325" spans="5:67" s="1388" customFormat="1" ht="12.75" hidden="1" customHeight="1">
      <c r="E1325" s="1397">
        <v>44502</v>
      </c>
      <c r="F1325" s="1390"/>
      <c r="G1325" s="1399"/>
      <c r="H1325" s="1390"/>
      <c r="I1325" s="1391"/>
      <c r="J1325" s="1391"/>
      <c r="K1325" s="1391"/>
      <c r="L1325" s="1391"/>
      <c r="N1325" s="1399"/>
      <c r="O1325" s="1391"/>
      <c r="P1325" s="1391"/>
      <c r="Q1325" s="1390"/>
      <c r="R1325" s="1398" t="s">
        <v>1933</v>
      </c>
      <c r="S1325" s="1400"/>
      <c r="T1325" s="1391"/>
      <c r="U1325" s="1391"/>
      <c r="V1325" s="1391"/>
      <c r="W1325" s="1400"/>
      <c r="X1325" s="1422"/>
      <c r="Y1325" s="1422"/>
      <c r="AC1325" s="1391"/>
      <c r="AD1325" s="1391"/>
      <c r="AE1325" s="1391"/>
      <c r="AF1325" s="1391"/>
      <c r="AG1325" s="1391"/>
      <c r="AH1325" s="1413"/>
      <c r="AI1325" s="1400"/>
      <c r="AJ1325" s="1400"/>
      <c r="AK1325" s="1391"/>
      <c r="AL1325" s="1391"/>
      <c r="AM1325" s="1391"/>
      <c r="AN1325" s="1391"/>
      <c r="AO1325" s="1392" t="s">
        <v>2366</v>
      </c>
      <c r="AQ1325" s="1399"/>
      <c r="AR1325" s="1399"/>
      <c r="AS1325" s="1399"/>
      <c r="BN1325" s="1395"/>
      <c r="BO1325" s="1414"/>
    </row>
    <row r="1326" spans="5:67" s="1388" customFormat="1" ht="12.75" hidden="1" customHeight="1">
      <c r="E1326" s="1397">
        <v>44503</v>
      </c>
      <c r="F1326" s="1390"/>
      <c r="G1326" s="1399"/>
      <c r="H1326" s="1390"/>
      <c r="I1326" s="1391"/>
      <c r="J1326" s="1391"/>
      <c r="K1326" s="1391"/>
      <c r="L1326" s="1391"/>
      <c r="N1326" s="1399"/>
      <c r="O1326" s="1391"/>
      <c r="P1326" s="1391"/>
      <c r="Q1326" s="1390"/>
      <c r="R1326" s="1398" t="s">
        <v>1776</v>
      </c>
      <c r="S1326" s="1400"/>
      <c r="T1326" s="1391"/>
      <c r="U1326" s="1391"/>
      <c r="V1326" s="1391"/>
      <c r="W1326" s="1400"/>
      <c r="X1326" s="1422"/>
      <c r="Y1326" s="1422"/>
      <c r="AC1326" s="1391"/>
      <c r="AD1326" s="1391"/>
      <c r="AE1326" s="1391"/>
      <c r="AF1326" s="1391"/>
      <c r="AG1326" s="1391"/>
      <c r="AH1326" s="1413"/>
      <c r="AI1326" s="1400"/>
      <c r="AJ1326" s="1400"/>
      <c r="AK1326" s="1391"/>
      <c r="AL1326" s="1391"/>
      <c r="AM1326" s="1391"/>
      <c r="AN1326" s="1391"/>
      <c r="AO1326" s="1392" t="s">
        <v>2367</v>
      </c>
      <c r="AQ1326" s="1399"/>
      <c r="AR1326" s="1399"/>
      <c r="AS1326" s="1399"/>
      <c r="BN1326" s="1395"/>
      <c r="BO1326" s="1414"/>
    </row>
    <row r="1327" spans="5:67" s="1388" customFormat="1" ht="12.75" hidden="1" customHeight="1">
      <c r="E1327" s="1397">
        <v>44504</v>
      </c>
      <c r="F1327" s="1390"/>
      <c r="G1327" s="1399"/>
      <c r="H1327" s="1390"/>
      <c r="I1327" s="1391"/>
      <c r="J1327" s="1391"/>
      <c r="K1327" s="1391"/>
      <c r="L1327" s="1391"/>
      <c r="N1327" s="1399"/>
      <c r="O1327" s="1391"/>
      <c r="P1327" s="1391"/>
      <c r="Q1327" s="1390"/>
      <c r="R1327" s="1398" t="s">
        <v>1777</v>
      </c>
      <c r="S1327" s="1400"/>
      <c r="T1327" s="1391"/>
      <c r="U1327" s="1391"/>
      <c r="V1327" s="1391"/>
      <c r="W1327" s="1400"/>
      <c r="X1327" s="1422"/>
      <c r="Y1327" s="1422"/>
      <c r="AC1327" s="1391"/>
      <c r="AD1327" s="1391"/>
      <c r="AE1327" s="1391"/>
      <c r="AF1327" s="1391"/>
      <c r="AG1327" s="1391"/>
      <c r="AH1327" s="1413"/>
      <c r="AI1327" s="1400"/>
      <c r="AJ1327" s="1400"/>
      <c r="AK1327" s="1391"/>
      <c r="AL1327" s="1391"/>
      <c r="AM1327" s="1391"/>
      <c r="AN1327" s="1391"/>
      <c r="AO1327" s="1392" t="s">
        <v>2368</v>
      </c>
      <c r="AQ1327" s="1399"/>
      <c r="AR1327" s="1399"/>
      <c r="AS1327" s="1399"/>
      <c r="BN1327" s="1395"/>
      <c r="BO1327" s="1414"/>
    </row>
    <row r="1328" spans="5:67" s="1388" customFormat="1" ht="12.75" hidden="1" customHeight="1">
      <c r="E1328" s="1397">
        <v>44505</v>
      </c>
      <c r="F1328" s="1390"/>
      <c r="G1328" s="1399"/>
      <c r="H1328" s="1390"/>
      <c r="I1328" s="1391"/>
      <c r="J1328" s="1391"/>
      <c r="K1328" s="1391"/>
      <c r="L1328" s="1391"/>
      <c r="N1328" s="1399"/>
      <c r="O1328" s="1391"/>
      <c r="P1328" s="1391"/>
      <c r="Q1328" s="1390"/>
      <c r="R1328" s="1398" t="s">
        <v>1778</v>
      </c>
      <c r="S1328" s="1400"/>
      <c r="T1328" s="1391"/>
      <c r="U1328" s="1391"/>
      <c r="V1328" s="1391"/>
      <c r="W1328" s="1400"/>
      <c r="X1328" s="1422"/>
      <c r="Y1328" s="1422"/>
      <c r="AC1328" s="1391"/>
      <c r="AD1328" s="1391"/>
      <c r="AE1328" s="1391"/>
      <c r="AF1328" s="1391"/>
      <c r="AG1328" s="1391"/>
      <c r="AH1328" s="1413"/>
      <c r="AI1328" s="1400"/>
      <c r="AJ1328" s="1400"/>
      <c r="AK1328" s="1391"/>
      <c r="AL1328" s="1391"/>
      <c r="AM1328" s="1391"/>
      <c r="AN1328" s="1391"/>
      <c r="AO1328" s="1392" t="s">
        <v>2369</v>
      </c>
      <c r="AQ1328" s="1399"/>
      <c r="AR1328" s="1399"/>
      <c r="AS1328" s="1399"/>
      <c r="BN1328" s="1395"/>
      <c r="BO1328" s="1414"/>
    </row>
    <row r="1329" spans="5:67" s="1388" customFormat="1" ht="12.75" hidden="1" customHeight="1">
      <c r="E1329" s="1397">
        <v>44506</v>
      </c>
      <c r="F1329" s="1390"/>
      <c r="G1329" s="1399"/>
      <c r="H1329" s="1390"/>
      <c r="I1329" s="1391"/>
      <c r="J1329" s="1391"/>
      <c r="K1329" s="1391"/>
      <c r="L1329" s="1391"/>
      <c r="N1329" s="1399"/>
      <c r="O1329" s="1391"/>
      <c r="P1329" s="1391"/>
      <c r="Q1329" s="1390"/>
      <c r="R1329" s="1398" t="s">
        <v>1779</v>
      </c>
      <c r="S1329" s="1400"/>
      <c r="T1329" s="1391"/>
      <c r="U1329" s="1391"/>
      <c r="V1329" s="1391"/>
      <c r="W1329" s="1400"/>
      <c r="X1329" s="1422"/>
      <c r="Y1329" s="1422"/>
      <c r="AC1329" s="1391"/>
      <c r="AD1329" s="1391"/>
      <c r="AE1329" s="1391"/>
      <c r="AF1329" s="1391"/>
      <c r="AG1329" s="1391"/>
      <c r="AH1329" s="1413"/>
      <c r="AI1329" s="1400"/>
      <c r="AJ1329" s="1400"/>
      <c r="AK1329" s="1391"/>
      <c r="AL1329" s="1391"/>
      <c r="AM1329" s="1391"/>
      <c r="AN1329" s="1391"/>
      <c r="AO1329" s="1392" t="s">
        <v>2370</v>
      </c>
      <c r="AQ1329" s="1399"/>
      <c r="AR1329" s="1399"/>
      <c r="AS1329" s="1399"/>
      <c r="BN1329" s="1395"/>
      <c r="BO1329" s="1414"/>
    </row>
    <row r="1330" spans="5:67" s="1388" customFormat="1" ht="12.75" hidden="1" customHeight="1">
      <c r="E1330" s="1397">
        <v>44507</v>
      </c>
      <c r="F1330" s="1390"/>
      <c r="G1330" s="1399"/>
      <c r="H1330" s="1390"/>
      <c r="I1330" s="1391"/>
      <c r="J1330" s="1391"/>
      <c r="K1330" s="1391"/>
      <c r="L1330" s="1391"/>
      <c r="N1330" s="1399"/>
      <c r="O1330" s="1391"/>
      <c r="P1330" s="1391"/>
      <c r="Q1330" s="1390"/>
      <c r="R1330" s="1398" t="s">
        <v>1780</v>
      </c>
      <c r="S1330" s="1400"/>
      <c r="T1330" s="1391"/>
      <c r="U1330" s="1391"/>
      <c r="V1330" s="1391"/>
      <c r="W1330" s="1400"/>
      <c r="X1330" s="1422"/>
      <c r="Y1330" s="1422"/>
      <c r="AC1330" s="1391"/>
      <c r="AD1330" s="1391"/>
      <c r="AE1330" s="1391"/>
      <c r="AF1330" s="1391"/>
      <c r="AG1330" s="1391"/>
      <c r="AH1330" s="1413"/>
      <c r="AI1330" s="1400"/>
      <c r="AJ1330" s="1400"/>
      <c r="AK1330" s="1391"/>
      <c r="AL1330" s="1391"/>
      <c r="AM1330" s="1391"/>
      <c r="AN1330" s="1391"/>
      <c r="AO1330" s="1392" t="s">
        <v>2371</v>
      </c>
      <c r="AQ1330" s="1399"/>
      <c r="AR1330" s="1399"/>
      <c r="AS1330" s="1399"/>
      <c r="BN1330" s="1395"/>
      <c r="BO1330" s="1414"/>
    </row>
    <row r="1331" spans="5:67" s="1388" customFormat="1" ht="12.75" hidden="1" customHeight="1">
      <c r="E1331" s="1397">
        <v>44508</v>
      </c>
      <c r="F1331" s="1390"/>
      <c r="G1331" s="1399"/>
      <c r="H1331" s="1390"/>
      <c r="I1331" s="1391"/>
      <c r="J1331" s="1391"/>
      <c r="K1331" s="1391"/>
      <c r="L1331" s="1391"/>
      <c r="N1331" s="1399"/>
      <c r="O1331" s="1391"/>
      <c r="P1331" s="1391"/>
      <c r="Q1331" s="1390"/>
      <c r="R1331" s="1398" t="s">
        <v>1781</v>
      </c>
      <c r="S1331" s="1400"/>
      <c r="T1331" s="1391"/>
      <c r="U1331" s="1391"/>
      <c r="V1331" s="1391"/>
      <c r="W1331" s="1400"/>
      <c r="X1331" s="1422"/>
      <c r="Y1331" s="1422"/>
      <c r="AC1331" s="1391"/>
      <c r="AD1331" s="1391"/>
      <c r="AE1331" s="1391"/>
      <c r="AF1331" s="1391"/>
      <c r="AG1331" s="1391"/>
      <c r="AH1331" s="1413"/>
      <c r="AI1331" s="1400"/>
      <c r="AJ1331" s="1400"/>
      <c r="AK1331" s="1391"/>
      <c r="AL1331" s="1391"/>
      <c r="AM1331" s="1391"/>
      <c r="AN1331" s="1391"/>
      <c r="AO1331" s="1392" t="s">
        <v>2372</v>
      </c>
      <c r="AQ1331" s="1399"/>
      <c r="AR1331" s="1399"/>
      <c r="AS1331" s="1399"/>
      <c r="BN1331" s="1395"/>
      <c r="BO1331" s="1414"/>
    </row>
    <row r="1332" spans="5:67" s="1388" customFormat="1" ht="12.75" hidden="1" customHeight="1">
      <c r="E1332" s="1397">
        <v>44509</v>
      </c>
      <c r="F1332" s="1390"/>
      <c r="G1332" s="1399"/>
      <c r="H1332" s="1390"/>
      <c r="I1332" s="1391"/>
      <c r="J1332" s="1391"/>
      <c r="K1332" s="1391"/>
      <c r="L1332" s="1391"/>
      <c r="N1332" s="1399"/>
      <c r="O1332" s="1391"/>
      <c r="P1332" s="1391"/>
      <c r="Q1332" s="1390"/>
      <c r="R1332" s="1398" t="s">
        <v>1933</v>
      </c>
      <c r="S1332" s="1400"/>
      <c r="T1332" s="1391"/>
      <c r="U1332" s="1391"/>
      <c r="V1332" s="1391"/>
      <c r="W1332" s="1400"/>
      <c r="X1332" s="1422"/>
      <c r="Y1332" s="1422"/>
      <c r="AC1332" s="1391"/>
      <c r="AD1332" s="1391"/>
      <c r="AE1332" s="1391"/>
      <c r="AF1332" s="1391"/>
      <c r="AG1332" s="1391"/>
      <c r="AH1332" s="1413"/>
      <c r="AI1332" s="1400"/>
      <c r="AJ1332" s="1400"/>
      <c r="AK1332" s="1391"/>
      <c r="AL1332" s="1391"/>
      <c r="AM1332" s="1391"/>
      <c r="AN1332" s="1391"/>
      <c r="AO1332" s="1392" t="s">
        <v>2373</v>
      </c>
      <c r="AQ1332" s="1399"/>
      <c r="AR1332" s="1399"/>
      <c r="AS1332" s="1399"/>
      <c r="BN1332" s="1395"/>
      <c r="BO1332" s="1414"/>
    </row>
    <row r="1333" spans="5:67" s="1388" customFormat="1" ht="12.75" hidden="1" customHeight="1">
      <c r="E1333" s="1397">
        <v>44510</v>
      </c>
      <c r="F1333" s="1390"/>
      <c r="G1333" s="1399"/>
      <c r="H1333" s="1390"/>
      <c r="I1333" s="1391"/>
      <c r="J1333" s="1391"/>
      <c r="K1333" s="1391"/>
      <c r="L1333" s="1391"/>
      <c r="N1333" s="1399"/>
      <c r="O1333" s="1391"/>
      <c r="P1333" s="1391"/>
      <c r="Q1333" s="1390"/>
      <c r="R1333" s="1398" t="s">
        <v>1782</v>
      </c>
      <c r="T1333" s="1391"/>
      <c r="U1333" s="1391"/>
      <c r="V1333" s="1391"/>
      <c r="X1333" s="1414"/>
      <c r="Y1333" s="1414"/>
      <c r="AC1333" s="1391"/>
      <c r="AD1333" s="1391"/>
      <c r="AE1333" s="1391"/>
      <c r="AF1333" s="1391"/>
      <c r="AG1333" s="1391"/>
      <c r="AH1333" s="1413"/>
      <c r="AI1333" s="1400"/>
      <c r="AJ1333" s="1400"/>
      <c r="AK1333" s="1391"/>
      <c r="AL1333" s="1391"/>
      <c r="AM1333" s="1391"/>
      <c r="AN1333" s="1391"/>
      <c r="AO1333" s="1392" t="s">
        <v>2374</v>
      </c>
      <c r="AQ1333" s="1399"/>
      <c r="AR1333" s="1399"/>
      <c r="AS1333" s="1399"/>
      <c r="BN1333" s="1395"/>
      <c r="BO1333" s="1414"/>
    </row>
    <row r="1334" spans="5:67" s="1388" customFormat="1" ht="12.75" hidden="1" customHeight="1">
      <c r="E1334" s="1397">
        <v>44511</v>
      </c>
      <c r="F1334" s="1390"/>
      <c r="G1334" s="1399"/>
      <c r="H1334" s="1390"/>
      <c r="I1334" s="1391"/>
      <c r="J1334" s="1391"/>
      <c r="K1334" s="1391"/>
      <c r="L1334" s="1391"/>
      <c r="N1334" s="1399"/>
      <c r="O1334" s="1391"/>
      <c r="P1334" s="1391"/>
      <c r="Q1334" s="1390"/>
      <c r="R1334" s="1398" t="s">
        <v>1783</v>
      </c>
      <c r="S1334" s="1400"/>
      <c r="T1334" s="1391"/>
      <c r="U1334" s="1391"/>
      <c r="V1334" s="1391"/>
      <c r="W1334" s="1400"/>
      <c r="X1334" s="1422"/>
      <c r="Y1334" s="1422"/>
      <c r="AC1334" s="1391"/>
      <c r="AD1334" s="1391"/>
      <c r="AE1334" s="1391"/>
      <c r="AF1334" s="1391"/>
      <c r="AG1334" s="1391"/>
      <c r="AH1334" s="1413"/>
      <c r="AI1334" s="1400"/>
      <c r="AJ1334" s="1400"/>
      <c r="AK1334" s="1391"/>
      <c r="AL1334" s="1391"/>
      <c r="AM1334" s="1391"/>
      <c r="AN1334" s="1391"/>
      <c r="AO1334" s="1392" t="s">
        <v>2375</v>
      </c>
      <c r="AQ1334" s="1399"/>
      <c r="AR1334" s="1399"/>
      <c r="AS1334" s="1399"/>
      <c r="BN1334" s="1395"/>
      <c r="BO1334" s="1414"/>
    </row>
    <row r="1335" spans="5:67" s="1388" customFormat="1" ht="12.75" hidden="1" customHeight="1">
      <c r="E1335" s="1397">
        <v>44512</v>
      </c>
      <c r="F1335" s="1390"/>
      <c r="G1335" s="1399"/>
      <c r="H1335" s="1390"/>
      <c r="I1335" s="1391"/>
      <c r="J1335" s="1391"/>
      <c r="K1335" s="1391"/>
      <c r="L1335" s="1391"/>
      <c r="N1335" s="1399"/>
      <c r="O1335" s="1391"/>
      <c r="P1335" s="1391"/>
      <c r="Q1335" s="1390"/>
      <c r="R1335" s="1398" t="s">
        <v>1784</v>
      </c>
      <c r="S1335" s="1400"/>
      <c r="T1335" s="1391"/>
      <c r="U1335" s="1391"/>
      <c r="V1335" s="1391"/>
      <c r="W1335" s="1400"/>
      <c r="X1335" s="1422"/>
      <c r="Y1335" s="1422"/>
      <c r="AC1335" s="1391"/>
      <c r="AD1335" s="1391"/>
      <c r="AE1335" s="1391"/>
      <c r="AF1335" s="1391"/>
      <c r="AG1335" s="1391"/>
      <c r="AH1335" s="1413"/>
      <c r="AI1335" s="1400"/>
      <c r="AJ1335" s="1400"/>
      <c r="AK1335" s="1391"/>
      <c r="AL1335" s="1391"/>
      <c r="AM1335" s="1391"/>
      <c r="AN1335" s="1391"/>
      <c r="AO1335" s="1392" t="s">
        <v>2376</v>
      </c>
      <c r="AQ1335" s="1399"/>
      <c r="AR1335" s="1399"/>
      <c r="AS1335" s="1399"/>
      <c r="BN1335" s="1395"/>
      <c r="BO1335" s="1414"/>
    </row>
    <row r="1336" spans="5:67" s="1388" customFormat="1" ht="12.75" hidden="1" customHeight="1">
      <c r="E1336" s="1397">
        <v>44513</v>
      </c>
      <c r="F1336" s="1390"/>
      <c r="G1336" s="1399"/>
      <c r="H1336" s="1390"/>
      <c r="I1336" s="1391"/>
      <c r="J1336" s="1391"/>
      <c r="K1336" s="1391"/>
      <c r="L1336" s="1391"/>
      <c r="N1336" s="1399"/>
      <c r="O1336" s="1391"/>
      <c r="P1336" s="1391"/>
      <c r="Q1336" s="1390"/>
      <c r="R1336" s="1398" t="s">
        <v>1932</v>
      </c>
      <c r="S1336" s="1400"/>
      <c r="T1336" s="1391"/>
      <c r="U1336" s="1391"/>
      <c r="V1336" s="1391"/>
      <c r="W1336" s="1400"/>
      <c r="X1336" s="1422"/>
      <c r="Y1336" s="1422"/>
      <c r="AC1336" s="1391"/>
      <c r="AD1336" s="1391"/>
      <c r="AE1336" s="1391"/>
      <c r="AF1336" s="1391"/>
      <c r="AG1336" s="1391"/>
      <c r="AH1336" s="1413"/>
      <c r="AI1336" s="1400"/>
      <c r="AJ1336" s="1400"/>
      <c r="AK1336" s="1391"/>
      <c r="AL1336" s="1391"/>
      <c r="AM1336" s="1391"/>
      <c r="AN1336" s="1391"/>
      <c r="AO1336" s="1392" t="s">
        <v>2377</v>
      </c>
      <c r="AQ1336" s="1399"/>
      <c r="AR1336" s="1399"/>
      <c r="AS1336" s="1399"/>
      <c r="BN1336" s="1395"/>
      <c r="BO1336" s="1414"/>
    </row>
    <row r="1337" spans="5:67" s="1388" customFormat="1" ht="12.75" hidden="1" customHeight="1">
      <c r="E1337" s="1397">
        <v>44514</v>
      </c>
      <c r="F1337" s="1390"/>
      <c r="G1337" s="1399"/>
      <c r="H1337" s="1390"/>
      <c r="I1337" s="1391"/>
      <c r="J1337" s="1391"/>
      <c r="K1337" s="1391"/>
      <c r="L1337" s="1391"/>
      <c r="N1337" s="1399"/>
      <c r="O1337" s="1391"/>
      <c r="P1337" s="1391"/>
      <c r="Q1337" s="1401"/>
      <c r="R1337" s="1398" t="s">
        <v>1183</v>
      </c>
      <c r="S1337" s="1400"/>
      <c r="T1337" s="1391"/>
      <c r="U1337" s="1391"/>
      <c r="V1337" s="1391"/>
      <c r="W1337" s="1400"/>
      <c r="X1337" s="1422"/>
      <c r="Y1337" s="1422"/>
      <c r="AC1337" s="1391"/>
      <c r="AD1337" s="1391"/>
      <c r="AE1337" s="1391"/>
      <c r="AF1337" s="1391"/>
      <c r="AG1337" s="1391"/>
      <c r="AH1337" s="1413"/>
      <c r="AI1337" s="1400"/>
      <c r="AJ1337" s="1400"/>
      <c r="AK1337" s="1391"/>
      <c r="AL1337" s="1391"/>
      <c r="AM1337" s="1391"/>
      <c r="AN1337" s="1391"/>
      <c r="AO1337" s="1392" t="s">
        <v>2378</v>
      </c>
      <c r="AQ1337" s="1399"/>
      <c r="AR1337" s="1399"/>
      <c r="AS1337" s="1399"/>
      <c r="BN1337" s="1395"/>
      <c r="BO1337" s="1414"/>
    </row>
    <row r="1338" spans="5:67" s="1388" customFormat="1" ht="12.75" hidden="1" customHeight="1">
      <c r="E1338" s="1397">
        <v>44515</v>
      </c>
      <c r="F1338" s="1390"/>
      <c r="G1338" s="1399"/>
      <c r="H1338" s="1390"/>
      <c r="I1338" s="1391"/>
      <c r="J1338" s="1391"/>
      <c r="K1338" s="1391"/>
      <c r="L1338" s="1391"/>
      <c r="N1338" s="1399"/>
      <c r="O1338" s="1391"/>
      <c r="P1338" s="1391"/>
      <c r="Q1338" s="1401"/>
      <c r="R1338" s="1398" t="s">
        <v>1785</v>
      </c>
      <c r="S1338" s="1400"/>
      <c r="T1338" s="1391"/>
      <c r="U1338" s="1391"/>
      <c r="V1338" s="1391"/>
      <c r="W1338" s="1400"/>
      <c r="X1338" s="1422"/>
      <c r="Y1338" s="1422"/>
      <c r="AC1338" s="1391"/>
      <c r="AD1338" s="1391"/>
      <c r="AE1338" s="1391"/>
      <c r="AF1338" s="1391"/>
      <c r="AG1338" s="1391"/>
      <c r="AH1338" s="1413"/>
      <c r="AI1338" s="1400"/>
      <c r="AJ1338" s="1400"/>
      <c r="AK1338" s="1391"/>
      <c r="AL1338" s="1391"/>
      <c r="AM1338" s="1391"/>
      <c r="AN1338" s="1391"/>
      <c r="AO1338" s="1392" t="s">
        <v>2379</v>
      </c>
      <c r="AQ1338" s="1399"/>
      <c r="AR1338" s="1399"/>
      <c r="AS1338" s="1399"/>
      <c r="BN1338" s="1395"/>
      <c r="BO1338" s="1414"/>
    </row>
    <row r="1339" spans="5:67" s="1388" customFormat="1" ht="12.75" hidden="1" customHeight="1">
      <c r="E1339" s="1397">
        <v>44516</v>
      </c>
      <c r="F1339" s="1390"/>
      <c r="G1339" s="1399"/>
      <c r="H1339" s="1390"/>
      <c r="I1339" s="1391"/>
      <c r="J1339" s="1391"/>
      <c r="K1339" s="1391"/>
      <c r="L1339" s="1391"/>
      <c r="N1339" s="1399"/>
      <c r="O1339" s="1391"/>
      <c r="P1339" s="1391"/>
      <c r="Q1339" s="1401"/>
      <c r="R1339" s="1398" t="s">
        <v>225</v>
      </c>
      <c r="S1339" s="1400"/>
      <c r="T1339" s="1391"/>
      <c r="U1339" s="1391"/>
      <c r="V1339" s="1391"/>
      <c r="W1339" s="1400"/>
      <c r="X1339" s="1422"/>
      <c r="Y1339" s="1422"/>
      <c r="AC1339" s="1391"/>
      <c r="AD1339" s="1391"/>
      <c r="AE1339" s="1391"/>
      <c r="AF1339" s="1391"/>
      <c r="AG1339" s="1391"/>
      <c r="AH1339" s="1413"/>
      <c r="AI1339" s="1400"/>
      <c r="AJ1339" s="1400"/>
      <c r="AK1339" s="1391"/>
      <c r="AL1339" s="1391"/>
      <c r="AM1339" s="1391"/>
      <c r="AN1339" s="1391"/>
      <c r="AO1339" s="1392" t="s">
        <v>2380</v>
      </c>
      <c r="AQ1339" s="1399"/>
      <c r="AR1339" s="1399"/>
      <c r="AS1339" s="1399"/>
      <c r="BN1339" s="1395"/>
      <c r="BO1339" s="1414"/>
    </row>
    <row r="1340" spans="5:67" s="1388" customFormat="1" ht="12.75" hidden="1" customHeight="1">
      <c r="E1340" s="1397">
        <v>44517</v>
      </c>
      <c r="F1340" s="1390"/>
      <c r="G1340" s="1399"/>
      <c r="H1340" s="1390"/>
      <c r="I1340" s="1391"/>
      <c r="J1340" s="1391"/>
      <c r="K1340" s="1391"/>
      <c r="L1340" s="1391"/>
      <c r="N1340" s="1399"/>
      <c r="O1340" s="1391"/>
      <c r="P1340" s="1391"/>
      <c r="Q1340" s="1401"/>
      <c r="R1340" s="1398" t="s">
        <v>226</v>
      </c>
      <c r="S1340" s="1400"/>
      <c r="T1340" s="1391"/>
      <c r="U1340" s="1391"/>
      <c r="V1340" s="1391"/>
      <c r="W1340" s="1400"/>
      <c r="X1340" s="1422"/>
      <c r="Y1340" s="1422"/>
      <c r="AC1340" s="1391"/>
      <c r="AD1340" s="1391"/>
      <c r="AE1340" s="1391"/>
      <c r="AF1340" s="1391"/>
      <c r="AG1340" s="1391"/>
      <c r="AH1340" s="1413"/>
      <c r="AI1340" s="1400"/>
      <c r="AJ1340" s="1400"/>
      <c r="AK1340" s="1391"/>
      <c r="AL1340" s="1391"/>
      <c r="AM1340" s="1391"/>
      <c r="AN1340" s="1391"/>
      <c r="AO1340" s="1392" t="s">
        <v>2381</v>
      </c>
      <c r="AQ1340" s="1399"/>
      <c r="AR1340" s="1399"/>
      <c r="AS1340" s="1399"/>
      <c r="BN1340" s="1395"/>
      <c r="BO1340" s="1414"/>
    </row>
    <row r="1341" spans="5:67" s="1388" customFormat="1" ht="12.75" hidden="1" customHeight="1">
      <c r="E1341" s="1397">
        <v>44518</v>
      </c>
      <c r="F1341" s="1390"/>
      <c r="G1341" s="1399"/>
      <c r="H1341" s="1390"/>
      <c r="I1341" s="1391"/>
      <c r="J1341" s="1391"/>
      <c r="K1341" s="1391"/>
      <c r="L1341" s="1391"/>
      <c r="N1341" s="1399"/>
      <c r="O1341" s="1391"/>
      <c r="P1341" s="1391"/>
      <c r="Q1341" s="1401"/>
      <c r="R1341" s="1398" t="s">
        <v>227</v>
      </c>
      <c r="S1341" s="1400"/>
      <c r="T1341" s="1391"/>
      <c r="U1341" s="1391"/>
      <c r="V1341" s="1391"/>
      <c r="W1341" s="1400"/>
      <c r="X1341" s="1422"/>
      <c r="Y1341" s="1422"/>
      <c r="AC1341" s="1391"/>
      <c r="AD1341" s="1391"/>
      <c r="AE1341" s="1391"/>
      <c r="AF1341" s="1391"/>
      <c r="AG1341" s="1391"/>
      <c r="AH1341" s="1413"/>
      <c r="AI1341" s="1400"/>
      <c r="AJ1341" s="1400"/>
      <c r="AK1341" s="1391"/>
      <c r="AL1341" s="1391"/>
      <c r="AM1341" s="1391"/>
      <c r="AN1341" s="1391"/>
      <c r="AO1341" s="1392" t="s">
        <v>2382</v>
      </c>
      <c r="AQ1341" s="1399"/>
      <c r="AR1341" s="1399"/>
      <c r="AS1341" s="1399"/>
      <c r="BN1341" s="1395"/>
      <c r="BO1341" s="1414"/>
    </row>
    <row r="1342" spans="5:67" s="1388" customFormat="1" ht="12.75" hidden="1" customHeight="1">
      <c r="E1342" s="1397">
        <v>44519</v>
      </c>
      <c r="F1342" s="1390"/>
      <c r="G1342" s="1399"/>
      <c r="H1342" s="1390"/>
      <c r="I1342" s="1391"/>
      <c r="J1342" s="1391"/>
      <c r="K1342" s="1391"/>
      <c r="L1342" s="1391"/>
      <c r="N1342" s="1399"/>
      <c r="O1342" s="1391"/>
      <c r="P1342" s="1391"/>
      <c r="Q1342" s="1401"/>
      <c r="R1342" s="1398" t="s">
        <v>228</v>
      </c>
      <c r="S1342" s="1400"/>
      <c r="T1342" s="1391"/>
      <c r="U1342" s="1391"/>
      <c r="V1342" s="1391"/>
      <c r="W1342" s="1400"/>
      <c r="X1342" s="1422"/>
      <c r="Y1342" s="1422"/>
      <c r="AC1342" s="1391"/>
      <c r="AD1342" s="1391"/>
      <c r="AE1342" s="1391"/>
      <c r="AF1342" s="1391"/>
      <c r="AG1342" s="1391"/>
      <c r="AH1342" s="1413"/>
      <c r="AI1342" s="1400"/>
      <c r="AJ1342" s="1400"/>
      <c r="AK1342" s="1391"/>
      <c r="AL1342" s="1391"/>
      <c r="AM1342" s="1391"/>
      <c r="AN1342" s="1391"/>
      <c r="AO1342" s="1392" t="s">
        <v>2383</v>
      </c>
      <c r="AQ1342" s="1399"/>
      <c r="AR1342" s="1399"/>
      <c r="AS1342" s="1399"/>
      <c r="BN1342" s="1395"/>
      <c r="BO1342" s="1414"/>
    </row>
    <row r="1343" spans="5:67" s="1388" customFormat="1" ht="12.75" hidden="1" customHeight="1">
      <c r="E1343" s="1397">
        <v>44520</v>
      </c>
      <c r="F1343" s="1390"/>
      <c r="G1343" s="1399"/>
      <c r="H1343" s="1390"/>
      <c r="I1343" s="1391"/>
      <c r="J1343" s="1391"/>
      <c r="K1343" s="1391"/>
      <c r="L1343" s="1391"/>
      <c r="N1343" s="1399"/>
      <c r="O1343" s="1391"/>
      <c r="P1343" s="1391"/>
      <c r="Q1343" s="1401"/>
      <c r="R1343" s="1398" t="s">
        <v>229</v>
      </c>
      <c r="S1343" s="1400"/>
      <c r="T1343" s="1391"/>
      <c r="U1343" s="1391"/>
      <c r="V1343" s="1391"/>
      <c r="W1343" s="1400"/>
      <c r="X1343" s="1422"/>
      <c r="Y1343" s="1422"/>
      <c r="AC1343" s="1391"/>
      <c r="AD1343" s="1391"/>
      <c r="AE1343" s="1391"/>
      <c r="AF1343" s="1391"/>
      <c r="AG1343" s="1391"/>
      <c r="AH1343" s="1413"/>
      <c r="AI1343" s="1400"/>
      <c r="AJ1343" s="1400"/>
      <c r="AK1343" s="1391"/>
      <c r="AL1343" s="1391"/>
      <c r="AM1343" s="1391"/>
      <c r="AN1343" s="1391"/>
      <c r="AO1343" s="1392" t="s">
        <v>2384</v>
      </c>
      <c r="AQ1343" s="1399"/>
      <c r="AR1343" s="1399"/>
      <c r="AS1343" s="1399"/>
      <c r="BN1343" s="1395"/>
      <c r="BO1343" s="1414"/>
    </row>
    <row r="1344" spans="5:67" s="1388" customFormat="1" ht="12.75" hidden="1" customHeight="1">
      <c r="E1344" s="1397">
        <v>44521</v>
      </c>
      <c r="F1344" s="1390"/>
      <c r="G1344" s="1399"/>
      <c r="H1344" s="1390"/>
      <c r="I1344" s="1391"/>
      <c r="J1344" s="1391"/>
      <c r="K1344" s="1391"/>
      <c r="L1344" s="1391"/>
      <c r="N1344" s="1399"/>
      <c r="O1344" s="1391"/>
      <c r="P1344" s="1391"/>
      <c r="Q1344" s="1401"/>
      <c r="R1344" s="1398" t="s">
        <v>1933</v>
      </c>
      <c r="S1344" s="1400"/>
      <c r="T1344" s="1391"/>
      <c r="U1344" s="1391"/>
      <c r="V1344" s="1391"/>
      <c r="W1344" s="1400"/>
      <c r="X1344" s="1422"/>
      <c r="Y1344" s="1422"/>
      <c r="AC1344" s="1391"/>
      <c r="AD1344" s="1391"/>
      <c r="AE1344" s="1391"/>
      <c r="AF1344" s="1391"/>
      <c r="AG1344" s="1391"/>
      <c r="AH1344" s="1413"/>
      <c r="AI1344" s="1400"/>
      <c r="AJ1344" s="1400"/>
      <c r="AK1344" s="1391"/>
      <c r="AL1344" s="1391"/>
      <c r="AM1344" s="1391"/>
      <c r="AN1344" s="1391"/>
      <c r="AO1344" s="1392" t="s">
        <v>2385</v>
      </c>
      <c r="AQ1344" s="1399"/>
      <c r="AR1344" s="1399"/>
      <c r="AS1344" s="1399"/>
      <c r="BN1344" s="1395"/>
      <c r="BO1344" s="1414"/>
    </row>
    <row r="1345" spans="5:67" s="1388" customFormat="1" ht="12.75" hidden="1" customHeight="1">
      <c r="E1345" s="1397">
        <v>44522</v>
      </c>
      <c r="F1345" s="1390"/>
      <c r="G1345" s="1399"/>
      <c r="H1345" s="1390"/>
      <c r="I1345" s="1391"/>
      <c r="J1345" s="1391"/>
      <c r="K1345" s="1391"/>
      <c r="L1345" s="1391"/>
      <c r="N1345" s="1399"/>
      <c r="O1345" s="1391"/>
      <c r="P1345" s="1391"/>
      <c r="Q1345" s="1401"/>
      <c r="R1345" s="1398" t="s">
        <v>230</v>
      </c>
      <c r="S1345" s="1400"/>
      <c r="T1345" s="1391"/>
      <c r="U1345" s="1391"/>
      <c r="V1345" s="1391"/>
      <c r="W1345" s="1400"/>
      <c r="X1345" s="1422"/>
      <c r="Y1345" s="1422"/>
      <c r="AC1345" s="1391"/>
      <c r="AD1345" s="1391"/>
      <c r="AE1345" s="1391"/>
      <c r="AF1345" s="1391"/>
      <c r="AG1345" s="1391"/>
      <c r="AH1345" s="1413"/>
      <c r="AI1345" s="1400"/>
      <c r="AJ1345" s="1400"/>
      <c r="AK1345" s="1391"/>
      <c r="AL1345" s="1391"/>
      <c r="AM1345" s="1391"/>
      <c r="AN1345" s="1391"/>
      <c r="AO1345" s="1392" t="s">
        <v>2386</v>
      </c>
      <c r="AQ1345" s="1399"/>
      <c r="AR1345" s="1399"/>
      <c r="AS1345" s="1399"/>
      <c r="BN1345" s="1395"/>
      <c r="BO1345" s="1414"/>
    </row>
    <row r="1346" spans="5:67" s="1388" customFormat="1" ht="12.75" hidden="1" customHeight="1">
      <c r="E1346" s="1397">
        <v>44523</v>
      </c>
      <c r="F1346" s="1390"/>
      <c r="G1346" s="1399"/>
      <c r="H1346" s="1390"/>
      <c r="I1346" s="1391"/>
      <c r="J1346" s="1391"/>
      <c r="K1346" s="1391"/>
      <c r="L1346" s="1391"/>
      <c r="N1346" s="1399"/>
      <c r="O1346" s="1391"/>
      <c r="P1346" s="1391"/>
      <c r="Q1346" s="1401"/>
      <c r="R1346" s="1398" t="s">
        <v>231</v>
      </c>
      <c r="S1346" s="1400"/>
      <c r="T1346" s="1391"/>
      <c r="U1346" s="1391"/>
      <c r="V1346" s="1391"/>
      <c r="W1346" s="1400"/>
      <c r="X1346" s="1422"/>
      <c r="Y1346" s="1422"/>
      <c r="AC1346" s="1391"/>
      <c r="AD1346" s="1391"/>
      <c r="AE1346" s="1391"/>
      <c r="AF1346" s="1391"/>
      <c r="AG1346" s="1391"/>
      <c r="AH1346" s="1413"/>
      <c r="AI1346" s="1400"/>
      <c r="AJ1346" s="1400"/>
      <c r="AK1346" s="1391"/>
      <c r="AL1346" s="1391"/>
      <c r="AM1346" s="1391"/>
      <c r="AN1346" s="1391"/>
      <c r="AO1346" s="1392" t="s">
        <v>2387</v>
      </c>
      <c r="AQ1346" s="1399"/>
      <c r="AR1346" s="1399"/>
      <c r="AS1346" s="1399"/>
      <c r="BN1346" s="1395"/>
      <c r="BO1346" s="1414"/>
    </row>
    <row r="1347" spans="5:67" s="1388" customFormat="1" ht="12.75" hidden="1" customHeight="1">
      <c r="E1347" s="1397">
        <v>44524</v>
      </c>
      <c r="F1347" s="1390"/>
      <c r="G1347" s="1399"/>
      <c r="H1347" s="1390"/>
      <c r="I1347" s="1391"/>
      <c r="J1347" s="1391"/>
      <c r="K1347" s="1391"/>
      <c r="L1347" s="1391"/>
      <c r="N1347" s="1399"/>
      <c r="O1347" s="1391"/>
      <c r="P1347" s="1391"/>
      <c r="Q1347" s="1401"/>
      <c r="R1347" s="1398" t="s">
        <v>232</v>
      </c>
      <c r="S1347" s="1400"/>
      <c r="T1347" s="1391"/>
      <c r="U1347" s="1391"/>
      <c r="V1347" s="1391"/>
      <c r="W1347" s="1400"/>
      <c r="X1347" s="1422"/>
      <c r="Y1347" s="1422"/>
      <c r="AC1347" s="1391"/>
      <c r="AD1347" s="1391"/>
      <c r="AE1347" s="1391"/>
      <c r="AF1347" s="1391"/>
      <c r="AG1347" s="1391"/>
      <c r="AH1347" s="1413"/>
      <c r="AI1347" s="1400"/>
      <c r="AJ1347" s="1400"/>
      <c r="AK1347" s="1391"/>
      <c r="AL1347" s="1391"/>
      <c r="AM1347" s="1391"/>
      <c r="AN1347" s="1391"/>
      <c r="AO1347" s="1392" t="s">
        <v>2388</v>
      </c>
      <c r="AQ1347" s="1399"/>
      <c r="AR1347" s="1399"/>
      <c r="AS1347" s="1399"/>
      <c r="BN1347" s="1395"/>
      <c r="BO1347" s="1414"/>
    </row>
    <row r="1348" spans="5:67" s="1388" customFormat="1" ht="12.75" hidden="1" customHeight="1">
      <c r="E1348" s="1397">
        <v>44525</v>
      </c>
      <c r="F1348" s="1390"/>
      <c r="G1348" s="1399"/>
      <c r="H1348" s="1390"/>
      <c r="I1348" s="1391"/>
      <c r="J1348" s="1391"/>
      <c r="K1348" s="1391"/>
      <c r="L1348" s="1391"/>
      <c r="N1348" s="1399"/>
      <c r="O1348" s="1391"/>
      <c r="P1348" s="1391"/>
      <c r="Q1348" s="1401"/>
      <c r="R1348" s="1398" t="s">
        <v>233</v>
      </c>
      <c r="S1348" s="1400"/>
      <c r="T1348" s="1391"/>
      <c r="U1348" s="1391"/>
      <c r="V1348" s="1391"/>
      <c r="W1348" s="1400"/>
      <c r="X1348" s="1422"/>
      <c r="Y1348" s="1422"/>
      <c r="AC1348" s="1391"/>
      <c r="AD1348" s="1391"/>
      <c r="AE1348" s="1391"/>
      <c r="AF1348" s="1391"/>
      <c r="AG1348" s="1391"/>
      <c r="AH1348" s="1413"/>
      <c r="AI1348" s="1400"/>
      <c r="AJ1348" s="1400"/>
      <c r="AK1348" s="1391"/>
      <c r="AL1348" s="1391"/>
      <c r="AM1348" s="1391"/>
      <c r="AN1348" s="1391"/>
      <c r="AO1348" s="1392" t="s">
        <v>2389</v>
      </c>
      <c r="AQ1348" s="1399"/>
      <c r="AR1348" s="1399"/>
      <c r="AS1348" s="1399"/>
      <c r="BN1348" s="1395"/>
      <c r="BO1348" s="1414"/>
    </row>
    <row r="1349" spans="5:67" s="1388" customFormat="1" ht="12.75" hidden="1" customHeight="1">
      <c r="E1349" s="1397">
        <v>44526</v>
      </c>
      <c r="F1349" s="1390"/>
      <c r="G1349" s="1399"/>
      <c r="H1349" s="1390"/>
      <c r="I1349" s="1391"/>
      <c r="J1349" s="1391"/>
      <c r="K1349" s="1391"/>
      <c r="L1349" s="1391"/>
      <c r="N1349" s="1399"/>
      <c r="O1349" s="1391"/>
      <c r="P1349" s="1391"/>
      <c r="Q1349" s="1401"/>
      <c r="R1349" s="1398" t="s">
        <v>234</v>
      </c>
      <c r="S1349" s="1400"/>
      <c r="T1349" s="1391"/>
      <c r="U1349" s="1391"/>
      <c r="V1349" s="1391"/>
      <c r="W1349" s="1400"/>
      <c r="X1349" s="1422"/>
      <c r="Y1349" s="1422"/>
      <c r="AC1349" s="1391"/>
      <c r="AD1349" s="1391"/>
      <c r="AE1349" s="1391"/>
      <c r="AF1349" s="1391"/>
      <c r="AG1349" s="1391"/>
      <c r="AH1349" s="1413"/>
      <c r="AI1349" s="1400"/>
      <c r="AJ1349" s="1400"/>
      <c r="AK1349" s="1391"/>
      <c r="AL1349" s="1391"/>
      <c r="AM1349" s="1391"/>
      <c r="AN1349" s="1391"/>
      <c r="AO1349" s="1392" t="s">
        <v>2390</v>
      </c>
      <c r="AQ1349" s="1399"/>
      <c r="AR1349" s="1399"/>
      <c r="AS1349" s="1399"/>
      <c r="BN1349" s="1395"/>
      <c r="BO1349" s="1414"/>
    </row>
    <row r="1350" spans="5:67" s="1388" customFormat="1" ht="12.75" hidden="1" customHeight="1">
      <c r="E1350" s="1397">
        <v>44527</v>
      </c>
      <c r="F1350" s="1390"/>
      <c r="G1350" s="1399"/>
      <c r="H1350" s="1390"/>
      <c r="I1350" s="1391"/>
      <c r="J1350" s="1391"/>
      <c r="K1350" s="1391"/>
      <c r="L1350" s="1391"/>
      <c r="N1350" s="1399"/>
      <c r="O1350" s="1391"/>
      <c r="P1350" s="1391"/>
      <c r="Q1350" s="1401"/>
      <c r="R1350" s="1398" t="s">
        <v>1932</v>
      </c>
      <c r="S1350" s="1400"/>
      <c r="T1350" s="1391"/>
      <c r="U1350" s="1391"/>
      <c r="V1350" s="1391"/>
      <c r="W1350" s="1400"/>
      <c r="X1350" s="1422"/>
      <c r="Y1350" s="1422"/>
      <c r="AC1350" s="1391"/>
      <c r="AD1350" s="1391"/>
      <c r="AE1350" s="1391"/>
      <c r="AF1350" s="1391"/>
      <c r="AG1350" s="1391"/>
      <c r="AH1350" s="1413"/>
      <c r="AI1350" s="1400"/>
      <c r="AJ1350" s="1400"/>
      <c r="AK1350" s="1391"/>
      <c r="AL1350" s="1391"/>
      <c r="AM1350" s="1391"/>
      <c r="AN1350" s="1391"/>
      <c r="AO1350" s="1392" t="s">
        <v>2391</v>
      </c>
      <c r="AQ1350" s="1399"/>
      <c r="AR1350" s="1399"/>
      <c r="AS1350" s="1399"/>
      <c r="BN1350" s="1395"/>
      <c r="BO1350" s="1414"/>
    </row>
    <row r="1351" spans="5:67" s="1388" customFormat="1" ht="12.75" hidden="1" customHeight="1">
      <c r="E1351" s="1397">
        <v>44528</v>
      </c>
      <c r="F1351" s="1390"/>
      <c r="G1351" s="1399"/>
      <c r="H1351" s="1390"/>
      <c r="I1351" s="1391"/>
      <c r="J1351" s="1391"/>
      <c r="K1351" s="1391"/>
      <c r="L1351" s="1391"/>
      <c r="N1351" s="1399"/>
      <c r="O1351" s="1391"/>
      <c r="P1351" s="1391"/>
      <c r="Q1351" s="1401"/>
      <c r="R1351" s="1398" t="s">
        <v>1656</v>
      </c>
      <c r="S1351" s="1400"/>
      <c r="T1351" s="1391"/>
      <c r="U1351" s="1391"/>
      <c r="V1351" s="1391"/>
      <c r="W1351" s="1400"/>
      <c r="X1351" s="1422"/>
      <c r="Y1351" s="1422"/>
      <c r="AC1351" s="1391"/>
      <c r="AD1351" s="1391"/>
      <c r="AE1351" s="1391"/>
      <c r="AF1351" s="1391"/>
      <c r="AG1351" s="1391"/>
      <c r="AH1351" s="1413"/>
      <c r="AI1351" s="1400"/>
      <c r="AJ1351" s="1400"/>
      <c r="AK1351" s="1391"/>
      <c r="AL1351" s="1391"/>
      <c r="AM1351" s="1391"/>
      <c r="AN1351" s="1391"/>
      <c r="AO1351" s="1392" t="s">
        <v>2392</v>
      </c>
      <c r="AQ1351" s="1399"/>
      <c r="AR1351" s="1399"/>
      <c r="AS1351" s="1399"/>
      <c r="BN1351" s="1395"/>
      <c r="BO1351" s="1414"/>
    </row>
    <row r="1352" spans="5:67" s="1388" customFormat="1" ht="12.75" hidden="1" customHeight="1">
      <c r="E1352" s="1397">
        <v>44529</v>
      </c>
      <c r="F1352" s="1390"/>
      <c r="G1352" s="1399"/>
      <c r="H1352" s="1390"/>
      <c r="I1352" s="1391"/>
      <c r="J1352" s="1391"/>
      <c r="K1352" s="1391"/>
      <c r="L1352" s="1391"/>
      <c r="N1352" s="1399"/>
      <c r="O1352" s="1391"/>
      <c r="P1352" s="1391"/>
      <c r="Q1352" s="1401"/>
      <c r="R1352" s="1398" t="s">
        <v>1809</v>
      </c>
      <c r="S1352" s="1400"/>
      <c r="T1352" s="1391"/>
      <c r="U1352" s="1391"/>
      <c r="V1352" s="1391"/>
      <c r="W1352" s="1400"/>
      <c r="X1352" s="1422"/>
      <c r="Y1352" s="1422"/>
      <c r="AC1352" s="1391"/>
      <c r="AD1352" s="1391"/>
      <c r="AE1352" s="1391"/>
      <c r="AF1352" s="1391"/>
      <c r="AG1352" s="1391"/>
      <c r="AH1352" s="1413"/>
      <c r="AI1352" s="1400"/>
      <c r="AJ1352" s="1400"/>
      <c r="AK1352" s="1391"/>
      <c r="AL1352" s="1391"/>
      <c r="AM1352" s="1391"/>
      <c r="AN1352" s="1391"/>
      <c r="AO1352" s="1392" t="s">
        <v>2393</v>
      </c>
      <c r="AQ1352" s="1399"/>
      <c r="AR1352" s="1399"/>
      <c r="AS1352" s="1399"/>
      <c r="BN1352" s="1395"/>
      <c r="BO1352" s="1414"/>
    </row>
    <row r="1353" spans="5:67" s="1388" customFormat="1" ht="12.75" hidden="1" customHeight="1">
      <c r="E1353" s="1397">
        <v>44530</v>
      </c>
      <c r="F1353" s="1390"/>
      <c r="G1353" s="1399"/>
      <c r="H1353" s="1390"/>
      <c r="I1353" s="1391"/>
      <c r="J1353" s="1391"/>
      <c r="K1353" s="1391"/>
      <c r="L1353" s="1391"/>
      <c r="N1353" s="1399"/>
      <c r="O1353" s="1391"/>
      <c r="P1353" s="1391"/>
      <c r="Q1353" s="1401"/>
      <c r="R1353" s="1398" t="s">
        <v>1810</v>
      </c>
      <c r="S1353" s="1400"/>
      <c r="T1353" s="1391"/>
      <c r="U1353" s="1391"/>
      <c r="V1353" s="1391"/>
      <c r="W1353" s="1400"/>
      <c r="X1353" s="1422"/>
      <c r="Y1353" s="1422"/>
      <c r="AC1353" s="1391"/>
      <c r="AD1353" s="1391"/>
      <c r="AE1353" s="1391"/>
      <c r="AF1353" s="1391"/>
      <c r="AG1353" s="1391"/>
      <c r="AH1353" s="1413"/>
      <c r="AI1353" s="1400"/>
      <c r="AJ1353" s="1400"/>
      <c r="AK1353" s="1391"/>
      <c r="AL1353" s="1391"/>
      <c r="AM1353" s="1391"/>
      <c r="AN1353" s="1391"/>
      <c r="AO1353" s="1392" t="s">
        <v>2394</v>
      </c>
      <c r="AQ1353" s="1399"/>
      <c r="AR1353" s="1399"/>
      <c r="AS1353" s="1399"/>
      <c r="BN1353" s="1395"/>
      <c r="BO1353" s="1414"/>
    </row>
    <row r="1354" spans="5:67" s="1388" customFormat="1" ht="12.75" hidden="1" customHeight="1">
      <c r="E1354" s="1397">
        <v>44531</v>
      </c>
      <c r="F1354" s="1390"/>
      <c r="G1354" s="1399"/>
      <c r="H1354" s="1390"/>
      <c r="I1354" s="1391"/>
      <c r="J1354" s="1391"/>
      <c r="K1354" s="1391"/>
      <c r="L1354" s="1391"/>
      <c r="N1354" s="1399"/>
      <c r="O1354" s="1391"/>
      <c r="P1354" s="1391"/>
      <c r="Q1354" s="1401"/>
      <c r="R1354" s="1398" t="s">
        <v>1811</v>
      </c>
      <c r="S1354" s="1400"/>
      <c r="T1354" s="1391"/>
      <c r="U1354" s="1391"/>
      <c r="V1354" s="1391"/>
      <c r="W1354" s="1400"/>
      <c r="X1354" s="1422"/>
      <c r="Y1354" s="1422"/>
      <c r="AC1354" s="1391"/>
      <c r="AD1354" s="1391"/>
      <c r="AE1354" s="1391"/>
      <c r="AF1354" s="1391"/>
      <c r="AG1354" s="1391"/>
      <c r="AH1354" s="1413"/>
      <c r="AI1354" s="1392"/>
      <c r="AJ1354" s="1392"/>
      <c r="AK1354" s="1391"/>
      <c r="AL1354" s="1391"/>
      <c r="AM1354" s="1391"/>
      <c r="AN1354" s="1391"/>
      <c r="AO1354" s="1392" t="s">
        <v>2395</v>
      </c>
      <c r="AQ1354" s="1399"/>
      <c r="AR1354" s="1399"/>
      <c r="AS1354" s="1399"/>
      <c r="BN1354" s="1395"/>
      <c r="BO1354" s="1414"/>
    </row>
    <row r="1355" spans="5:67" s="1388" customFormat="1" ht="12.75" hidden="1" customHeight="1">
      <c r="E1355" s="1397">
        <v>44532</v>
      </c>
      <c r="F1355" s="1390"/>
      <c r="G1355" s="1399"/>
      <c r="H1355" s="1390"/>
      <c r="I1355" s="1391"/>
      <c r="J1355" s="1391"/>
      <c r="K1355" s="1391"/>
      <c r="L1355" s="1391"/>
      <c r="N1355" s="1399"/>
      <c r="O1355" s="1391"/>
      <c r="P1355" s="1391"/>
      <c r="Q1355" s="1401"/>
      <c r="R1355" s="1398" t="s">
        <v>1812</v>
      </c>
      <c r="T1355" s="1391"/>
      <c r="U1355" s="1391"/>
      <c r="V1355" s="1391"/>
      <c r="X1355" s="1414"/>
      <c r="Y1355" s="1414"/>
      <c r="AC1355" s="1391"/>
      <c r="AD1355" s="1391"/>
      <c r="AE1355" s="1391"/>
      <c r="AF1355" s="1391"/>
      <c r="AG1355" s="1391"/>
      <c r="AH1355" s="1413"/>
      <c r="AI1355" s="1392"/>
      <c r="AJ1355" s="1392"/>
      <c r="AK1355" s="1391"/>
      <c r="AL1355" s="1391"/>
      <c r="AM1355" s="1391"/>
      <c r="AN1355" s="1391"/>
      <c r="AO1355" s="1392" t="s">
        <v>2396</v>
      </c>
      <c r="AQ1355" s="1399"/>
      <c r="AR1355" s="1399"/>
      <c r="AS1355" s="1399"/>
      <c r="AV1355" s="1393"/>
      <c r="AW1355" s="1393"/>
      <c r="AX1355" s="1393"/>
      <c r="BN1355" s="1395"/>
      <c r="BO1355" s="1414"/>
    </row>
    <row r="1356" spans="5:67" s="1388" customFormat="1" ht="12.75" hidden="1" customHeight="1">
      <c r="E1356" s="1397">
        <v>44533</v>
      </c>
      <c r="F1356" s="1390"/>
      <c r="G1356" s="1399"/>
      <c r="H1356" s="1390"/>
      <c r="I1356" s="1391"/>
      <c r="J1356" s="1391"/>
      <c r="K1356" s="1391"/>
      <c r="L1356" s="1391"/>
      <c r="N1356" s="1399"/>
      <c r="O1356" s="1391"/>
      <c r="P1356" s="1391"/>
      <c r="Q1356" s="1401"/>
      <c r="R1356" s="1398" t="s">
        <v>1933</v>
      </c>
      <c r="T1356" s="1391"/>
      <c r="U1356" s="1391"/>
      <c r="V1356" s="1391"/>
      <c r="X1356" s="1414"/>
      <c r="Y1356" s="1414"/>
      <c r="AC1356" s="1391"/>
      <c r="AD1356" s="1391"/>
      <c r="AE1356" s="1391"/>
      <c r="AF1356" s="1391"/>
      <c r="AG1356" s="1391"/>
      <c r="AH1356" s="1413"/>
      <c r="AI1356" s="1392"/>
      <c r="AJ1356" s="1392"/>
      <c r="AK1356" s="1391"/>
      <c r="AL1356" s="1391"/>
      <c r="AM1356" s="1391"/>
      <c r="AN1356" s="1391"/>
      <c r="AO1356" s="1392" t="s">
        <v>2397</v>
      </c>
      <c r="AQ1356" s="1399"/>
      <c r="AR1356" s="1399"/>
      <c r="AS1356" s="1399"/>
      <c r="AV1356" s="1393"/>
      <c r="AW1356" s="1393"/>
      <c r="AX1356" s="1393"/>
      <c r="BN1356" s="1395"/>
      <c r="BO1356" s="1414"/>
    </row>
    <row r="1357" spans="5:67" s="1388" customFormat="1" ht="12.75" hidden="1" customHeight="1">
      <c r="E1357" s="1397">
        <v>44534</v>
      </c>
      <c r="F1357" s="1390"/>
      <c r="G1357" s="1399"/>
      <c r="H1357" s="1390"/>
      <c r="I1357" s="1391"/>
      <c r="J1357" s="1391"/>
      <c r="K1357" s="1391"/>
      <c r="L1357" s="1391"/>
      <c r="N1357" s="1399"/>
      <c r="O1357" s="1391"/>
      <c r="P1357" s="1391"/>
      <c r="R1357" s="1398" t="s">
        <v>877</v>
      </c>
      <c r="X1357" s="1414"/>
      <c r="Y1357" s="1414"/>
      <c r="AC1357" s="1391"/>
      <c r="AD1357" s="1391"/>
      <c r="AE1357" s="1391"/>
      <c r="AF1357" s="1391"/>
      <c r="AG1357" s="1391"/>
      <c r="AH1357" s="1413"/>
      <c r="AI1357" s="1392"/>
      <c r="AJ1357" s="1392"/>
      <c r="AK1357" s="1391"/>
      <c r="AL1357" s="1391"/>
      <c r="AM1357" s="1391"/>
      <c r="AN1357" s="1391"/>
      <c r="AO1357" s="1392" t="s">
        <v>2398</v>
      </c>
      <c r="AQ1357" s="1399"/>
      <c r="AR1357" s="1399"/>
      <c r="AS1357" s="1399"/>
      <c r="AV1357" s="1393"/>
      <c r="AW1357" s="1393"/>
      <c r="AX1357" s="1393"/>
      <c r="BN1357" s="1395"/>
      <c r="BO1357" s="1414"/>
    </row>
    <row r="1358" spans="5:67" s="1388" customFormat="1" ht="12.75" hidden="1" customHeight="1">
      <c r="E1358" s="1397">
        <v>44535</v>
      </c>
      <c r="F1358" s="1390"/>
      <c r="G1358" s="1399"/>
      <c r="H1358" s="1390"/>
      <c r="I1358" s="1391"/>
      <c r="J1358" s="1391"/>
      <c r="K1358" s="1391"/>
      <c r="L1358" s="1391"/>
      <c r="N1358" s="1399"/>
      <c r="O1358" s="1391"/>
      <c r="P1358" s="1391"/>
      <c r="R1358" s="1398" t="s">
        <v>878</v>
      </c>
      <c r="X1358" s="1414"/>
      <c r="Y1358" s="1414"/>
      <c r="AC1358" s="1391"/>
      <c r="AD1358" s="1391"/>
      <c r="AE1358" s="1391"/>
      <c r="AF1358" s="1391"/>
      <c r="AG1358" s="1391"/>
      <c r="AH1358" s="1413"/>
      <c r="AI1358" s="1392"/>
      <c r="AJ1358" s="1392"/>
      <c r="AK1358" s="1391"/>
      <c r="AL1358" s="1391"/>
      <c r="AM1358" s="1391"/>
      <c r="AN1358" s="1391"/>
      <c r="AO1358" s="1392" t="s">
        <v>2399</v>
      </c>
      <c r="AQ1358" s="1399"/>
      <c r="AR1358" s="1399"/>
      <c r="AS1358" s="1399"/>
      <c r="AV1358" s="1393"/>
      <c r="AW1358" s="1393"/>
      <c r="AX1358" s="1393"/>
      <c r="BN1358" s="1395"/>
      <c r="BO1358" s="1414"/>
    </row>
    <row r="1359" spans="5:67" s="1388" customFormat="1" ht="12.75" hidden="1" customHeight="1">
      <c r="E1359" s="1397">
        <v>44536</v>
      </c>
      <c r="F1359" s="1390"/>
      <c r="G1359" s="1399"/>
      <c r="H1359" s="1390"/>
      <c r="I1359" s="1391"/>
      <c r="J1359" s="1391"/>
      <c r="K1359" s="1391"/>
      <c r="L1359" s="1391"/>
      <c r="N1359" s="1399"/>
      <c r="O1359" s="1391"/>
      <c r="P1359" s="1391"/>
      <c r="R1359" s="1398" t="s">
        <v>879</v>
      </c>
      <c r="T1359" s="1391"/>
      <c r="U1359" s="1391"/>
      <c r="V1359" s="1391"/>
      <c r="X1359" s="1414"/>
      <c r="Y1359" s="1414"/>
      <c r="AC1359" s="1391"/>
      <c r="AD1359" s="1391"/>
      <c r="AE1359" s="1391"/>
      <c r="AF1359" s="1391"/>
      <c r="AG1359" s="1391"/>
      <c r="AH1359" s="1413"/>
      <c r="AI1359" s="1392"/>
      <c r="AJ1359" s="1392"/>
      <c r="AK1359" s="1391"/>
      <c r="AL1359" s="1391"/>
      <c r="AM1359" s="1391"/>
      <c r="AN1359" s="1391"/>
      <c r="AO1359" s="1392" t="s">
        <v>2400</v>
      </c>
      <c r="AQ1359" s="1399"/>
      <c r="AR1359" s="1399"/>
      <c r="AS1359" s="1399"/>
      <c r="AV1359" s="1393"/>
      <c r="AW1359" s="1393"/>
      <c r="AX1359" s="1393"/>
      <c r="BN1359" s="1395"/>
      <c r="BO1359" s="1414"/>
    </row>
    <row r="1360" spans="5:67" s="1388" customFormat="1" ht="12.75" hidden="1" customHeight="1">
      <c r="E1360" s="1397">
        <v>44537</v>
      </c>
      <c r="F1360" s="1390"/>
      <c r="G1360" s="1399"/>
      <c r="H1360" s="1390"/>
      <c r="I1360" s="1391"/>
      <c r="J1360" s="1391"/>
      <c r="K1360" s="1391"/>
      <c r="L1360" s="1391"/>
      <c r="N1360" s="1399"/>
      <c r="O1360" s="1391"/>
      <c r="P1360" s="1391"/>
      <c r="R1360" s="1398" t="s">
        <v>880</v>
      </c>
      <c r="T1360" s="1391"/>
      <c r="U1360" s="1391"/>
      <c r="V1360" s="1391"/>
      <c r="X1360" s="1414"/>
      <c r="Y1360" s="1414"/>
      <c r="AC1360" s="1391"/>
      <c r="AD1360" s="1391"/>
      <c r="AE1360" s="1391"/>
      <c r="AF1360" s="1391"/>
      <c r="AG1360" s="1391"/>
      <c r="AH1360" s="1413"/>
      <c r="AI1360" s="1392"/>
      <c r="AJ1360" s="1392"/>
      <c r="AK1360" s="1391"/>
      <c r="AL1360" s="1391"/>
      <c r="AM1360" s="1391"/>
      <c r="AN1360" s="1391"/>
      <c r="AO1360" s="1392" t="s">
        <v>2401</v>
      </c>
      <c r="AQ1360" s="1399"/>
      <c r="AR1360" s="1399"/>
      <c r="AS1360" s="1399"/>
      <c r="AV1360" s="1393"/>
      <c r="AW1360" s="1393"/>
      <c r="AX1360" s="1393"/>
      <c r="BN1360" s="1395"/>
      <c r="BO1360" s="1414"/>
    </row>
    <row r="1361" spans="5:67" s="1388" customFormat="1" ht="12.75" hidden="1" customHeight="1">
      <c r="E1361" s="1397">
        <v>44538</v>
      </c>
      <c r="F1361" s="1390"/>
      <c r="G1361" s="1399"/>
      <c r="H1361" s="1390"/>
      <c r="I1361" s="1391"/>
      <c r="J1361" s="1391"/>
      <c r="K1361" s="1391"/>
      <c r="L1361" s="1391"/>
      <c r="N1361" s="1399"/>
      <c r="O1361" s="1391"/>
      <c r="P1361" s="1391"/>
      <c r="R1361" s="1398" t="s">
        <v>1932</v>
      </c>
      <c r="T1361" s="1391"/>
      <c r="U1361" s="1391"/>
      <c r="V1361" s="1391"/>
      <c r="X1361" s="1414"/>
      <c r="Y1361" s="1414"/>
      <c r="AC1361" s="1391"/>
      <c r="AD1361" s="1391"/>
      <c r="AE1361" s="1391"/>
      <c r="AF1361" s="1391"/>
      <c r="AG1361" s="1391"/>
      <c r="AH1361" s="1413"/>
      <c r="AI1361" s="1392"/>
      <c r="AJ1361" s="1392"/>
      <c r="AK1361" s="1391"/>
      <c r="AL1361" s="1391"/>
      <c r="AM1361" s="1391"/>
      <c r="AN1361" s="1391"/>
      <c r="AO1361" s="1392" t="s">
        <v>2402</v>
      </c>
      <c r="AQ1361" s="1399"/>
      <c r="AR1361" s="1399"/>
      <c r="AS1361" s="1399"/>
      <c r="AV1361" s="1393"/>
      <c r="AW1361" s="1393"/>
      <c r="AX1361" s="1393"/>
      <c r="BN1361" s="1395"/>
      <c r="BO1361" s="1414"/>
    </row>
    <row r="1362" spans="5:67" s="1388" customFormat="1" ht="12.75" hidden="1" customHeight="1">
      <c r="E1362" s="1397">
        <v>44539</v>
      </c>
      <c r="F1362" s="1390"/>
      <c r="G1362" s="1399"/>
      <c r="H1362" s="1390"/>
      <c r="I1362" s="1391"/>
      <c r="J1362" s="1391"/>
      <c r="K1362" s="1391"/>
      <c r="L1362" s="1391"/>
      <c r="N1362" s="1399"/>
      <c r="O1362" s="1391"/>
      <c r="P1362" s="1391"/>
      <c r="R1362" s="1398" t="s">
        <v>1657</v>
      </c>
      <c r="T1362" s="1391"/>
      <c r="U1362" s="1391"/>
      <c r="V1362" s="1391"/>
      <c r="X1362" s="1414"/>
      <c r="Y1362" s="1414"/>
      <c r="AC1362" s="1391"/>
      <c r="AD1362" s="1391"/>
      <c r="AE1362" s="1391"/>
      <c r="AF1362" s="1391"/>
      <c r="AG1362" s="1391"/>
      <c r="AH1362" s="1413"/>
      <c r="AI1362" s="1392"/>
      <c r="AJ1362" s="1392"/>
      <c r="AK1362" s="1391"/>
      <c r="AL1362" s="1391"/>
      <c r="AM1362" s="1391"/>
      <c r="AN1362" s="1391"/>
      <c r="AO1362" s="1392" t="s">
        <v>2403</v>
      </c>
      <c r="AQ1362" s="1399"/>
      <c r="AR1362" s="1399"/>
      <c r="AS1362" s="1399"/>
      <c r="AV1362" s="1393"/>
      <c r="AW1362" s="1393"/>
      <c r="AX1362" s="1393"/>
      <c r="BN1362" s="1395"/>
      <c r="BO1362" s="1414"/>
    </row>
    <row r="1363" spans="5:67" s="1388" customFormat="1" ht="12.75" hidden="1" customHeight="1">
      <c r="E1363" s="1397">
        <v>44540</v>
      </c>
      <c r="F1363" s="1390"/>
      <c r="G1363" s="1399"/>
      <c r="H1363" s="1390"/>
      <c r="I1363" s="1391"/>
      <c r="J1363" s="1391"/>
      <c r="K1363" s="1391"/>
      <c r="L1363" s="1391"/>
      <c r="N1363" s="1399"/>
      <c r="O1363" s="1391"/>
      <c r="P1363" s="1391"/>
      <c r="R1363" s="1398" t="s">
        <v>340</v>
      </c>
      <c r="T1363" s="1391"/>
      <c r="U1363" s="1391"/>
      <c r="V1363" s="1391"/>
      <c r="X1363" s="1414"/>
      <c r="Y1363" s="1414"/>
      <c r="AC1363" s="1391"/>
      <c r="AD1363" s="1391"/>
      <c r="AE1363" s="1391"/>
      <c r="AF1363" s="1391"/>
      <c r="AG1363" s="1391"/>
      <c r="AH1363" s="1413"/>
      <c r="AI1363" s="1392"/>
      <c r="AJ1363" s="1392"/>
      <c r="AK1363" s="1391"/>
      <c r="AL1363" s="1391"/>
      <c r="AM1363" s="1391"/>
      <c r="AN1363" s="1391"/>
      <c r="AO1363" s="1392" t="s">
        <v>2404</v>
      </c>
      <c r="AQ1363" s="1399"/>
      <c r="AR1363" s="1399"/>
      <c r="AS1363" s="1399"/>
      <c r="AV1363" s="1393"/>
      <c r="AW1363" s="1393"/>
      <c r="AX1363" s="1393"/>
      <c r="BN1363" s="1395"/>
      <c r="BO1363" s="1414"/>
    </row>
    <row r="1364" spans="5:67" s="1388" customFormat="1" ht="12.75" hidden="1" customHeight="1">
      <c r="E1364" s="1397">
        <v>44541</v>
      </c>
      <c r="F1364" s="1390"/>
      <c r="G1364" s="1399"/>
      <c r="H1364" s="1390"/>
      <c r="I1364" s="1391"/>
      <c r="J1364" s="1391"/>
      <c r="K1364" s="1391"/>
      <c r="L1364" s="1391"/>
      <c r="N1364" s="1399"/>
      <c r="O1364" s="1391"/>
      <c r="P1364" s="1391"/>
      <c r="R1364" s="1398" t="s">
        <v>341</v>
      </c>
      <c r="T1364" s="1391"/>
      <c r="U1364" s="1391"/>
      <c r="V1364" s="1391"/>
      <c r="X1364" s="1414"/>
      <c r="Y1364" s="1414"/>
      <c r="AC1364" s="1391"/>
      <c r="AD1364" s="1391"/>
      <c r="AE1364" s="1391"/>
      <c r="AF1364" s="1391"/>
      <c r="AG1364" s="1391"/>
      <c r="AH1364" s="1413"/>
      <c r="AI1364" s="1392"/>
      <c r="AJ1364" s="1392"/>
      <c r="AK1364" s="1391"/>
      <c r="AL1364" s="1391"/>
      <c r="AM1364" s="1391"/>
      <c r="AN1364" s="1391"/>
      <c r="AO1364" s="1392" t="s">
        <v>2405</v>
      </c>
      <c r="AQ1364" s="1399"/>
      <c r="AR1364" s="1399"/>
      <c r="AS1364" s="1399"/>
      <c r="AV1364" s="1393"/>
      <c r="AW1364" s="1393"/>
      <c r="AX1364" s="1393"/>
      <c r="BN1364" s="1395"/>
      <c r="BO1364" s="1414"/>
    </row>
    <row r="1365" spans="5:67" s="1388" customFormat="1" ht="12.75" hidden="1" customHeight="1">
      <c r="E1365" s="1397">
        <v>44542</v>
      </c>
      <c r="F1365" s="1390"/>
      <c r="G1365" s="1399"/>
      <c r="H1365" s="1390"/>
      <c r="I1365" s="1391"/>
      <c r="J1365" s="1391"/>
      <c r="K1365" s="1391"/>
      <c r="L1365" s="1391"/>
      <c r="N1365" s="1399"/>
      <c r="O1365" s="1391"/>
      <c r="P1365" s="1391"/>
      <c r="R1365" s="1398" t="s">
        <v>342</v>
      </c>
      <c r="T1365" s="1391"/>
      <c r="U1365" s="1391"/>
      <c r="V1365" s="1391"/>
      <c r="X1365" s="1414"/>
      <c r="Y1365" s="1414"/>
      <c r="AC1365" s="1391"/>
      <c r="AD1365" s="1391"/>
      <c r="AE1365" s="1391"/>
      <c r="AF1365" s="1391"/>
      <c r="AG1365" s="1391"/>
      <c r="AH1365" s="1413"/>
      <c r="AI1365" s="1392"/>
      <c r="AJ1365" s="1392"/>
      <c r="AK1365" s="1391"/>
      <c r="AL1365" s="1391"/>
      <c r="AM1365" s="1391"/>
      <c r="AN1365" s="1391"/>
      <c r="AO1365" s="1392" t="s">
        <v>2406</v>
      </c>
      <c r="AQ1365" s="1399"/>
      <c r="AR1365" s="1399"/>
      <c r="AS1365" s="1399"/>
      <c r="AV1365" s="1393"/>
      <c r="AW1365" s="1393"/>
      <c r="AX1365" s="1393"/>
      <c r="BN1365" s="1395"/>
      <c r="BO1365" s="1414"/>
    </row>
    <row r="1366" spans="5:67" s="1388" customFormat="1" ht="12.75" hidden="1" customHeight="1">
      <c r="E1366" s="1397">
        <v>44543</v>
      </c>
      <c r="F1366" s="1390"/>
      <c r="G1366" s="1399"/>
      <c r="H1366" s="1390"/>
      <c r="I1366" s="1391"/>
      <c r="J1366" s="1391"/>
      <c r="K1366" s="1391"/>
      <c r="L1366" s="1391"/>
      <c r="N1366" s="1399"/>
      <c r="O1366" s="1391"/>
      <c r="P1366" s="1391"/>
      <c r="R1366" s="1398" t="s">
        <v>343</v>
      </c>
      <c r="T1366" s="1391"/>
      <c r="U1366" s="1391"/>
      <c r="V1366" s="1391"/>
      <c r="X1366" s="1414"/>
      <c r="Y1366" s="1414"/>
      <c r="AC1366" s="1391"/>
      <c r="AD1366" s="1391"/>
      <c r="AE1366" s="1391"/>
      <c r="AF1366" s="1391"/>
      <c r="AG1366" s="1391"/>
      <c r="AH1366" s="1413"/>
      <c r="AI1366" s="1392"/>
      <c r="AJ1366" s="1392"/>
      <c r="AK1366" s="1391"/>
      <c r="AL1366" s="1391"/>
      <c r="AM1366" s="1391"/>
      <c r="AN1366" s="1391"/>
      <c r="AO1366" s="1392" t="s">
        <v>2407</v>
      </c>
      <c r="AQ1366" s="1399"/>
      <c r="AR1366" s="1399"/>
      <c r="AS1366" s="1399"/>
      <c r="AV1366" s="1393"/>
      <c r="AW1366" s="1393"/>
      <c r="AX1366" s="1393"/>
      <c r="BN1366" s="1395"/>
      <c r="BO1366" s="1414"/>
    </row>
    <row r="1367" spans="5:67" s="1388" customFormat="1" ht="12.75" hidden="1" customHeight="1">
      <c r="E1367" s="1397">
        <v>44544</v>
      </c>
      <c r="F1367" s="1390"/>
      <c r="G1367" s="1399"/>
      <c r="H1367" s="1390"/>
      <c r="I1367" s="1391"/>
      <c r="J1367" s="1391"/>
      <c r="K1367" s="1391"/>
      <c r="L1367" s="1391"/>
      <c r="N1367" s="1399"/>
      <c r="O1367" s="1391"/>
      <c r="P1367" s="1391"/>
      <c r="R1367" s="1398" t="s">
        <v>1932</v>
      </c>
      <c r="T1367" s="1391"/>
      <c r="U1367" s="1391"/>
      <c r="V1367" s="1391"/>
      <c r="X1367" s="1414"/>
      <c r="Y1367" s="1414"/>
      <c r="AC1367" s="1391"/>
      <c r="AD1367" s="1391"/>
      <c r="AE1367" s="1391"/>
      <c r="AF1367" s="1391"/>
      <c r="AG1367" s="1391"/>
      <c r="AH1367" s="1413"/>
      <c r="AI1367" s="1392"/>
      <c r="AJ1367" s="1392"/>
      <c r="AK1367" s="1391"/>
      <c r="AL1367" s="1391"/>
      <c r="AM1367" s="1391"/>
      <c r="AN1367" s="1391"/>
      <c r="AO1367" s="1392" t="s">
        <v>2408</v>
      </c>
      <c r="AQ1367" s="1399"/>
      <c r="AR1367" s="1399"/>
      <c r="AS1367" s="1399"/>
      <c r="AV1367" s="1393"/>
      <c r="AW1367" s="1393"/>
      <c r="AX1367" s="1393"/>
      <c r="BN1367" s="1395"/>
      <c r="BO1367" s="1414"/>
    </row>
    <row r="1368" spans="5:67" s="1388" customFormat="1" ht="12.75" hidden="1" customHeight="1">
      <c r="E1368" s="1397">
        <v>44545</v>
      </c>
      <c r="F1368" s="1390"/>
      <c r="G1368" s="1399"/>
      <c r="H1368" s="1390"/>
      <c r="I1368" s="1391"/>
      <c r="J1368" s="1391"/>
      <c r="K1368" s="1391"/>
      <c r="L1368" s="1391"/>
      <c r="N1368" s="1399"/>
      <c r="O1368" s="1391"/>
      <c r="P1368" s="1391"/>
      <c r="R1368" s="1398" t="s">
        <v>1658</v>
      </c>
      <c r="T1368" s="1391"/>
      <c r="U1368" s="1391"/>
      <c r="V1368" s="1391"/>
      <c r="X1368" s="1414"/>
      <c r="Y1368" s="1414"/>
      <c r="AC1368" s="1391"/>
      <c r="AD1368" s="1391"/>
      <c r="AE1368" s="1391"/>
      <c r="AF1368" s="1391"/>
      <c r="AG1368" s="1391"/>
      <c r="AH1368" s="1413"/>
      <c r="AI1368" s="1392"/>
      <c r="AJ1368" s="1392"/>
      <c r="AK1368" s="1391"/>
      <c r="AL1368" s="1391"/>
      <c r="AM1368" s="1391"/>
      <c r="AN1368" s="1391"/>
      <c r="AO1368" s="1392" t="s">
        <v>2409</v>
      </c>
      <c r="AQ1368" s="1399"/>
      <c r="AR1368" s="1399"/>
      <c r="AS1368" s="1399"/>
      <c r="AV1368" s="1393"/>
      <c r="AW1368" s="1393"/>
      <c r="AX1368" s="1393"/>
      <c r="BN1368" s="1395"/>
      <c r="BO1368" s="1414"/>
    </row>
    <row r="1369" spans="5:67" s="1388" customFormat="1" ht="12.75" hidden="1" customHeight="1">
      <c r="E1369" s="1397">
        <v>44546</v>
      </c>
      <c r="F1369" s="1390"/>
      <c r="G1369" s="1399"/>
      <c r="H1369" s="1390"/>
      <c r="I1369" s="1391"/>
      <c r="J1369" s="1391"/>
      <c r="K1369" s="1391"/>
      <c r="L1369" s="1391"/>
      <c r="N1369" s="1399"/>
      <c r="O1369" s="1391"/>
      <c r="P1369" s="1391"/>
      <c r="R1369" s="1398" t="s">
        <v>344</v>
      </c>
      <c r="T1369" s="1391"/>
      <c r="U1369" s="1391"/>
      <c r="V1369" s="1391"/>
      <c r="X1369" s="1414"/>
      <c r="Y1369" s="1414"/>
      <c r="AC1369" s="1391"/>
      <c r="AD1369" s="1391"/>
      <c r="AE1369" s="1391"/>
      <c r="AF1369" s="1391"/>
      <c r="AG1369" s="1391"/>
      <c r="AH1369" s="1413"/>
      <c r="AI1369" s="1392"/>
      <c r="AJ1369" s="1392"/>
      <c r="AK1369" s="1391"/>
      <c r="AL1369" s="1391"/>
      <c r="AM1369" s="1391"/>
      <c r="AN1369" s="1391"/>
      <c r="AO1369" s="1392" t="s">
        <v>2410</v>
      </c>
      <c r="AQ1369" s="1399"/>
      <c r="AR1369" s="1399"/>
      <c r="AS1369" s="1399"/>
      <c r="AV1369" s="1393"/>
      <c r="AW1369" s="1393"/>
      <c r="AX1369" s="1393"/>
      <c r="BN1369" s="1395"/>
      <c r="BO1369" s="1414"/>
    </row>
    <row r="1370" spans="5:67" s="1388" customFormat="1" ht="12.75" hidden="1" customHeight="1">
      <c r="E1370" s="1397">
        <v>44547</v>
      </c>
      <c r="F1370" s="1390"/>
      <c r="G1370" s="1399"/>
      <c r="H1370" s="1390"/>
      <c r="I1370" s="1391"/>
      <c r="J1370" s="1391"/>
      <c r="K1370" s="1391"/>
      <c r="L1370" s="1391"/>
      <c r="N1370" s="1399"/>
      <c r="O1370" s="1391"/>
      <c r="P1370" s="1391"/>
      <c r="R1370" s="1398" t="s">
        <v>345</v>
      </c>
      <c r="T1370" s="1391"/>
      <c r="U1370" s="1391"/>
      <c r="V1370" s="1391"/>
      <c r="X1370" s="1414"/>
      <c r="Y1370" s="1414"/>
      <c r="AC1370" s="1391"/>
      <c r="AD1370" s="1391"/>
      <c r="AE1370" s="1391"/>
      <c r="AF1370" s="1391"/>
      <c r="AG1370" s="1391"/>
      <c r="AH1370" s="1413"/>
      <c r="AI1370" s="1392"/>
      <c r="AJ1370" s="1392"/>
      <c r="AK1370" s="1391"/>
      <c r="AL1370" s="1391"/>
      <c r="AM1370" s="1391"/>
      <c r="AN1370" s="1391"/>
      <c r="AO1370" s="1392" t="s">
        <v>2411</v>
      </c>
      <c r="AQ1370" s="1399"/>
      <c r="AR1370" s="1399"/>
      <c r="AS1370" s="1399"/>
      <c r="AV1370" s="1393"/>
      <c r="AW1370" s="1393"/>
      <c r="AX1370" s="1393"/>
      <c r="BN1370" s="1395"/>
      <c r="BO1370" s="1414"/>
    </row>
    <row r="1371" spans="5:67" s="1388" customFormat="1" ht="12.75" hidden="1" customHeight="1">
      <c r="E1371" s="1397">
        <v>44548</v>
      </c>
      <c r="F1371" s="1390"/>
      <c r="G1371" s="1399"/>
      <c r="H1371" s="1390"/>
      <c r="I1371" s="1391"/>
      <c r="J1371" s="1391"/>
      <c r="K1371" s="1391"/>
      <c r="L1371" s="1391"/>
      <c r="N1371" s="1399"/>
      <c r="O1371" s="1391"/>
      <c r="P1371" s="1391"/>
      <c r="R1371" s="1398" t="s">
        <v>346</v>
      </c>
      <c r="T1371" s="1391"/>
      <c r="U1371" s="1391"/>
      <c r="V1371" s="1391"/>
      <c r="X1371" s="1414"/>
      <c r="Y1371" s="1414"/>
      <c r="AC1371" s="1391"/>
      <c r="AD1371" s="1391"/>
      <c r="AE1371" s="1391"/>
      <c r="AF1371" s="1391"/>
      <c r="AG1371" s="1391"/>
      <c r="AH1371" s="1413"/>
      <c r="AI1371" s="1392"/>
      <c r="AJ1371" s="1392"/>
      <c r="AK1371" s="1391"/>
      <c r="AL1371" s="1391"/>
      <c r="AM1371" s="1391"/>
      <c r="AN1371" s="1391"/>
      <c r="AO1371" s="1392" t="s">
        <v>2412</v>
      </c>
      <c r="AQ1371" s="1399"/>
      <c r="AR1371" s="1399"/>
      <c r="AS1371" s="1399"/>
      <c r="AV1371" s="1393"/>
      <c r="AW1371" s="1393"/>
      <c r="AX1371" s="1393"/>
      <c r="BN1371" s="1395"/>
      <c r="BO1371" s="1414"/>
    </row>
    <row r="1372" spans="5:67" s="1388" customFormat="1" ht="12.75" hidden="1" customHeight="1">
      <c r="E1372" s="1397">
        <v>44549</v>
      </c>
      <c r="F1372" s="1390"/>
      <c r="G1372" s="1399"/>
      <c r="H1372" s="1390"/>
      <c r="I1372" s="1391"/>
      <c r="J1372" s="1391"/>
      <c r="K1372" s="1391"/>
      <c r="L1372" s="1391"/>
      <c r="N1372" s="1399"/>
      <c r="O1372" s="1391"/>
      <c r="P1372" s="1391"/>
      <c r="Q1372" s="1390"/>
      <c r="R1372" s="1398" t="s">
        <v>347</v>
      </c>
      <c r="S1372" s="1392"/>
      <c r="T1372" s="1391"/>
      <c r="U1372" s="1391"/>
      <c r="V1372" s="1391"/>
      <c r="W1372" s="1392"/>
      <c r="X1372" s="1392"/>
      <c r="Y1372" s="1392"/>
      <c r="AC1372" s="1391"/>
      <c r="AD1372" s="1391"/>
      <c r="AE1372" s="1391"/>
      <c r="AF1372" s="1391"/>
      <c r="AG1372" s="1391"/>
      <c r="AH1372" s="1413"/>
      <c r="AI1372" s="1392"/>
      <c r="AJ1372" s="1392"/>
      <c r="AK1372" s="1391"/>
      <c r="AL1372" s="1391"/>
      <c r="AM1372" s="1391"/>
      <c r="AN1372" s="1391"/>
      <c r="AO1372" s="1392" t="s">
        <v>2413</v>
      </c>
      <c r="AQ1372" s="1399"/>
      <c r="AR1372" s="1399"/>
      <c r="AS1372" s="1399"/>
      <c r="AV1372" s="1393"/>
      <c r="AW1372" s="1393"/>
      <c r="AX1372" s="1393"/>
      <c r="BN1372" s="1395"/>
      <c r="BO1372" s="1414"/>
    </row>
    <row r="1373" spans="5:67" s="1388" customFormat="1" ht="12.75" hidden="1" customHeight="1">
      <c r="E1373" s="1397">
        <v>44550</v>
      </c>
      <c r="F1373" s="1390"/>
      <c r="G1373" s="1399"/>
      <c r="H1373" s="1390"/>
      <c r="I1373" s="1391"/>
      <c r="J1373" s="1391"/>
      <c r="K1373" s="1391"/>
      <c r="L1373" s="1391"/>
      <c r="N1373" s="1399"/>
      <c r="O1373" s="1391"/>
      <c r="P1373" s="1391"/>
      <c r="Q1373" s="1390"/>
      <c r="R1373" s="1398" t="s">
        <v>348</v>
      </c>
      <c r="S1373" s="1392"/>
      <c r="T1373" s="1391"/>
      <c r="U1373" s="1391"/>
      <c r="V1373" s="1391"/>
      <c r="W1373" s="1392"/>
      <c r="X1373" s="1392"/>
      <c r="Y1373" s="1392"/>
      <c r="AC1373" s="1391"/>
      <c r="AD1373" s="1391"/>
      <c r="AE1373" s="1391"/>
      <c r="AF1373" s="1391"/>
      <c r="AG1373" s="1391"/>
      <c r="AH1373" s="1413"/>
      <c r="AI1373" s="1392"/>
      <c r="AJ1373" s="1392"/>
      <c r="AK1373" s="1391"/>
      <c r="AL1373" s="1391"/>
      <c r="AM1373" s="1391"/>
      <c r="AN1373" s="1391"/>
      <c r="AO1373" s="1392" t="s">
        <v>2414</v>
      </c>
      <c r="AQ1373" s="1399"/>
      <c r="AR1373" s="1399"/>
      <c r="AS1373" s="1399"/>
      <c r="AV1373" s="1393"/>
      <c r="AW1373" s="1393"/>
      <c r="AX1373" s="1393"/>
      <c r="BN1373" s="1395"/>
      <c r="BO1373" s="1414"/>
    </row>
    <row r="1374" spans="5:67" s="1388" customFormat="1" ht="12.75" hidden="1" customHeight="1">
      <c r="E1374" s="1397">
        <v>44551</v>
      </c>
      <c r="F1374" s="1390"/>
      <c r="G1374" s="1399"/>
      <c r="H1374" s="1390"/>
      <c r="I1374" s="1391"/>
      <c r="J1374" s="1391"/>
      <c r="K1374" s="1391"/>
      <c r="L1374" s="1391"/>
      <c r="N1374" s="1399"/>
      <c r="O1374" s="1391"/>
      <c r="P1374" s="1391"/>
      <c r="Q1374" s="1390"/>
      <c r="R1374" s="1398" t="s">
        <v>1933</v>
      </c>
      <c r="S1374" s="1392"/>
      <c r="T1374" s="1391"/>
      <c r="U1374" s="1391"/>
      <c r="V1374" s="1391"/>
      <c r="W1374" s="1392"/>
      <c r="X1374" s="1392"/>
      <c r="Y1374" s="1392"/>
      <c r="AC1374" s="1391"/>
      <c r="AD1374" s="1391"/>
      <c r="AE1374" s="1391"/>
      <c r="AF1374" s="1391"/>
      <c r="AG1374" s="1391"/>
      <c r="AH1374" s="1413"/>
      <c r="AI1374" s="1392"/>
      <c r="AJ1374" s="1392"/>
      <c r="AK1374" s="1391"/>
      <c r="AL1374" s="1391"/>
      <c r="AM1374" s="1391"/>
      <c r="AN1374" s="1391"/>
      <c r="AO1374" s="1392" t="s">
        <v>2415</v>
      </c>
      <c r="AQ1374" s="1399"/>
      <c r="AR1374" s="1399"/>
      <c r="AS1374" s="1399"/>
      <c r="AV1374" s="1393"/>
      <c r="AW1374" s="1393"/>
      <c r="AX1374" s="1393"/>
      <c r="BN1374" s="1395"/>
      <c r="BO1374" s="1414"/>
    </row>
    <row r="1375" spans="5:67" s="1388" customFormat="1" ht="12.75" hidden="1" customHeight="1">
      <c r="E1375" s="1397">
        <v>44552</v>
      </c>
      <c r="F1375" s="1390"/>
      <c r="G1375" s="1399"/>
      <c r="H1375" s="1390"/>
      <c r="I1375" s="1391"/>
      <c r="J1375" s="1391"/>
      <c r="K1375" s="1391"/>
      <c r="L1375" s="1391"/>
      <c r="N1375" s="1399"/>
      <c r="O1375" s="1391"/>
      <c r="P1375" s="1391"/>
      <c r="Q1375" s="1390"/>
      <c r="R1375" s="1398" t="s">
        <v>349</v>
      </c>
      <c r="S1375" s="1392"/>
      <c r="T1375" s="1391"/>
      <c r="U1375" s="1391"/>
      <c r="V1375" s="1391"/>
      <c r="W1375" s="1392"/>
      <c r="X1375" s="1392"/>
      <c r="Y1375" s="1392"/>
      <c r="AC1375" s="1391"/>
      <c r="AD1375" s="1391"/>
      <c r="AE1375" s="1391"/>
      <c r="AF1375" s="1391"/>
      <c r="AG1375" s="1391"/>
      <c r="AH1375" s="1413"/>
      <c r="AI1375" s="1392"/>
      <c r="AJ1375" s="1392"/>
      <c r="AK1375" s="1391"/>
      <c r="AL1375" s="1391"/>
      <c r="AM1375" s="1391"/>
      <c r="AN1375" s="1391"/>
      <c r="AO1375" s="1392" t="s">
        <v>2416</v>
      </c>
      <c r="AQ1375" s="1399"/>
      <c r="AR1375" s="1399"/>
      <c r="AS1375" s="1399"/>
      <c r="AV1375" s="1393"/>
      <c r="AW1375" s="1393"/>
      <c r="AX1375" s="1393"/>
      <c r="BN1375" s="1395"/>
      <c r="BO1375" s="1414"/>
    </row>
    <row r="1376" spans="5:67" s="1388" customFormat="1" ht="12.75" hidden="1" customHeight="1">
      <c r="E1376" s="1397">
        <v>44553</v>
      </c>
      <c r="F1376" s="1390"/>
      <c r="G1376" s="1399"/>
      <c r="H1376" s="1390"/>
      <c r="I1376" s="1391"/>
      <c r="J1376" s="1391"/>
      <c r="K1376" s="1391"/>
      <c r="L1376" s="1391"/>
      <c r="N1376" s="1399"/>
      <c r="O1376" s="1391"/>
      <c r="P1376" s="1391"/>
      <c r="Q1376" s="1390"/>
      <c r="R1376" s="1398" t="s">
        <v>929</v>
      </c>
      <c r="S1376" s="1392"/>
      <c r="T1376" s="1391"/>
      <c r="U1376" s="1391"/>
      <c r="V1376" s="1391"/>
      <c r="W1376" s="1392"/>
      <c r="X1376" s="1392"/>
      <c r="Y1376" s="1392"/>
      <c r="AC1376" s="1391"/>
      <c r="AD1376" s="1391"/>
      <c r="AE1376" s="1391"/>
      <c r="AF1376" s="1391"/>
      <c r="AG1376" s="1391"/>
      <c r="AH1376" s="1413"/>
      <c r="AI1376" s="1392"/>
      <c r="AJ1376" s="1392"/>
      <c r="AK1376" s="1391"/>
      <c r="AL1376" s="1391"/>
      <c r="AM1376" s="1391"/>
      <c r="AN1376" s="1391"/>
      <c r="AO1376" s="1392" t="s">
        <v>2417</v>
      </c>
      <c r="AQ1376" s="1399"/>
      <c r="AR1376" s="1399"/>
      <c r="AS1376" s="1399"/>
      <c r="AV1376" s="1393"/>
      <c r="AW1376" s="1393"/>
      <c r="AX1376" s="1393"/>
      <c r="BN1376" s="1395"/>
      <c r="BO1376" s="1414"/>
    </row>
    <row r="1377" spans="5:67" s="1388" customFormat="1" ht="12.75" hidden="1" customHeight="1">
      <c r="E1377" s="1397">
        <v>44554</v>
      </c>
      <c r="F1377" s="1390"/>
      <c r="G1377" s="1399"/>
      <c r="H1377" s="1390"/>
      <c r="I1377" s="1391"/>
      <c r="J1377" s="1391"/>
      <c r="K1377" s="1391"/>
      <c r="L1377" s="1391"/>
      <c r="N1377" s="1399"/>
      <c r="O1377" s="1391"/>
      <c r="P1377" s="1391"/>
      <c r="Q1377" s="1390"/>
      <c r="R1377" s="1398" t="s">
        <v>930</v>
      </c>
      <c r="S1377" s="1392"/>
      <c r="T1377" s="1391"/>
      <c r="U1377" s="1391"/>
      <c r="V1377" s="1391"/>
      <c r="W1377" s="1392"/>
      <c r="X1377" s="1392"/>
      <c r="Y1377" s="1392"/>
      <c r="AC1377" s="1391"/>
      <c r="AD1377" s="1391"/>
      <c r="AE1377" s="1391"/>
      <c r="AF1377" s="1391"/>
      <c r="AG1377" s="1391"/>
      <c r="AH1377" s="1413"/>
      <c r="AI1377" s="1392"/>
      <c r="AJ1377" s="1392"/>
      <c r="AK1377" s="1391"/>
      <c r="AL1377" s="1391"/>
      <c r="AM1377" s="1391"/>
      <c r="AN1377" s="1391"/>
      <c r="AO1377" s="1392" t="s">
        <v>2418</v>
      </c>
      <c r="AQ1377" s="1399"/>
      <c r="AR1377" s="1399"/>
      <c r="AS1377" s="1399"/>
      <c r="AV1377" s="1393"/>
      <c r="AW1377" s="1393"/>
      <c r="AX1377" s="1393"/>
      <c r="BN1377" s="1395"/>
      <c r="BO1377" s="1414"/>
    </row>
    <row r="1378" spans="5:67" s="1388" customFormat="1" ht="12.75" hidden="1" customHeight="1">
      <c r="E1378" s="1397">
        <v>44555</v>
      </c>
      <c r="F1378" s="1390"/>
      <c r="G1378" s="1399"/>
      <c r="H1378" s="1390"/>
      <c r="I1378" s="1391"/>
      <c r="J1378" s="1391"/>
      <c r="K1378" s="1391"/>
      <c r="L1378" s="1391"/>
      <c r="N1378" s="1399"/>
      <c r="O1378" s="1391"/>
      <c r="P1378" s="1391"/>
      <c r="Q1378" s="1390"/>
      <c r="R1378" s="1398" t="s">
        <v>931</v>
      </c>
      <c r="S1378" s="1392"/>
      <c r="T1378" s="1391"/>
      <c r="U1378" s="1391"/>
      <c r="V1378" s="1391"/>
      <c r="W1378" s="1392"/>
      <c r="X1378" s="1392"/>
      <c r="Y1378" s="1392"/>
      <c r="AC1378" s="1391"/>
      <c r="AD1378" s="1391"/>
      <c r="AE1378" s="1391"/>
      <c r="AF1378" s="1391"/>
      <c r="AG1378" s="1391"/>
      <c r="AH1378" s="1413"/>
      <c r="AI1378" s="1392"/>
      <c r="AJ1378" s="1392"/>
      <c r="AK1378" s="1391"/>
      <c r="AL1378" s="1391"/>
      <c r="AM1378" s="1391"/>
      <c r="AN1378" s="1391"/>
      <c r="AO1378" s="1392" t="s">
        <v>2419</v>
      </c>
      <c r="AQ1378" s="1399"/>
      <c r="AR1378" s="1399"/>
      <c r="AS1378" s="1399"/>
      <c r="AV1378" s="1393"/>
      <c r="AW1378" s="1393"/>
      <c r="AX1378" s="1393"/>
      <c r="BN1378" s="1395"/>
      <c r="BO1378" s="1414"/>
    </row>
    <row r="1379" spans="5:67" s="1388" customFormat="1" ht="12.75" hidden="1" customHeight="1">
      <c r="E1379" s="1397">
        <v>44556</v>
      </c>
      <c r="F1379" s="1390"/>
      <c r="G1379" s="1399"/>
      <c r="H1379" s="1390"/>
      <c r="I1379" s="1391"/>
      <c r="J1379" s="1391"/>
      <c r="K1379" s="1391"/>
      <c r="L1379" s="1391"/>
      <c r="N1379" s="1399"/>
      <c r="O1379" s="1391"/>
      <c r="P1379" s="1391"/>
      <c r="Q1379" s="1390"/>
      <c r="R1379" s="1398" t="s">
        <v>932</v>
      </c>
      <c r="S1379" s="1392"/>
      <c r="T1379" s="1391"/>
      <c r="U1379" s="1391"/>
      <c r="V1379" s="1391"/>
      <c r="W1379" s="1392"/>
      <c r="X1379" s="1392"/>
      <c r="Y1379" s="1392"/>
      <c r="AC1379" s="1391"/>
      <c r="AD1379" s="1391"/>
      <c r="AE1379" s="1391"/>
      <c r="AF1379" s="1391"/>
      <c r="AG1379" s="1391"/>
      <c r="AH1379" s="1413"/>
      <c r="AI1379" s="1392"/>
      <c r="AJ1379" s="1392"/>
      <c r="AK1379" s="1391"/>
      <c r="AL1379" s="1391"/>
      <c r="AM1379" s="1391"/>
      <c r="AN1379" s="1391"/>
      <c r="AO1379" s="1392" t="s">
        <v>2420</v>
      </c>
      <c r="AQ1379" s="1399"/>
      <c r="AR1379" s="1399"/>
      <c r="AS1379" s="1399"/>
      <c r="AV1379" s="1393"/>
      <c r="AW1379" s="1393"/>
      <c r="AX1379" s="1393"/>
      <c r="BN1379" s="1395"/>
      <c r="BO1379" s="1414"/>
    </row>
    <row r="1380" spans="5:67" s="1388" customFormat="1" ht="12.75" hidden="1" customHeight="1">
      <c r="E1380" s="1397">
        <v>44557</v>
      </c>
      <c r="F1380" s="1390"/>
      <c r="G1380" s="1399"/>
      <c r="H1380" s="1390"/>
      <c r="I1380" s="1391"/>
      <c r="J1380" s="1391"/>
      <c r="K1380" s="1391"/>
      <c r="L1380" s="1391"/>
      <c r="N1380" s="1399"/>
      <c r="O1380" s="1391"/>
      <c r="P1380" s="1391"/>
      <c r="Q1380" s="1390"/>
      <c r="R1380" s="1398" t="s">
        <v>1932</v>
      </c>
      <c r="S1380" s="1392"/>
      <c r="T1380" s="1391"/>
      <c r="U1380" s="1391"/>
      <c r="V1380" s="1391"/>
      <c r="W1380" s="1392"/>
      <c r="X1380" s="1392"/>
      <c r="Y1380" s="1392"/>
      <c r="AC1380" s="1391"/>
      <c r="AD1380" s="1391"/>
      <c r="AE1380" s="1391"/>
      <c r="AF1380" s="1391"/>
      <c r="AG1380" s="1391"/>
      <c r="AH1380" s="1413"/>
      <c r="AI1380" s="1392"/>
      <c r="AJ1380" s="1392"/>
      <c r="AK1380" s="1391"/>
      <c r="AL1380" s="1391"/>
      <c r="AM1380" s="1391"/>
      <c r="AN1380" s="1391"/>
      <c r="AO1380" s="1392" t="s">
        <v>2421</v>
      </c>
      <c r="AQ1380" s="1399"/>
      <c r="AR1380" s="1399"/>
      <c r="AS1380" s="1399"/>
      <c r="AV1380" s="1393"/>
      <c r="AW1380" s="1393"/>
      <c r="AX1380" s="1393"/>
      <c r="BN1380" s="1395"/>
      <c r="BO1380" s="1414"/>
    </row>
    <row r="1381" spans="5:67" s="1388" customFormat="1" ht="12.75" hidden="1" customHeight="1">
      <c r="E1381" s="1397">
        <v>44558</v>
      </c>
      <c r="F1381" s="1390"/>
      <c r="G1381" s="1399"/>
      <c r="H1381" s="1390"/>
      <c r="I1381" s="1391"/>
      <c r="J1381" s="1391"/>
      <c r="K1381" s="1391"/>
      <c r="L1381" s="1391"/>
      <c r="N1381" s="1399"/>
      <c r="O1381" s="1391"/>
      <c r="P1381" s="1391"/>
      <c r="Q1381" s="1390"/>
      <c r="R1381" s="1398" t="s">
        <v>1659</v>
      </c>
      <c r="S1381" s="1392"/>
      <c r="T1381" s="1391"/>
      <c r="U1381" s="1391"/>
      <c r="V1381" s="1391"/>
      <c r="W1381" s="1392"/>
      <c r="X1381" s="1392"/>
      <c r="Y1381" s="1392"/>
      <c r="AC1381" s="1391"/>
      <c r="AD1381" s="1391"/>
      <c r="AE1381" s="1391"/>
      <c r="AF1381" s="1391"/>
      <c r="AG1381" s="1391"/>
      <c r="AH1381" s="1413"/>
      <c r="AI1381" s="1392"/>
      <c r="AJ1381" s="1392"/>
      <c r="AK1381" s="1391"/>
      <c r="AL1381" s="1391"/>
      <c r="AM1381" s="1391"/>
      <c r="AN1381" s="1391"/>
      <c r="AO1381" s="1392" t="s">
        <v>2422</v>
      </c>
      <c r="AQ1381" s="1399"/>
      <c r="AR1381" s="1399"/>
      <c r="AS1381" s="1399"/>
      <c r="AV1381" s="1393"/>
      <c r="AW1381" s="1393"/>
      <c r="AX1381" s="1393"/>
      <c r="BN1381" s="1395"/>
      <c r="BO1381" s="1414"/>
    </row>
    <row r="1382" spans="5:67" s="1388" customFormat="1" ht="12.75" hidden="1" customHeight="1">
      <c r="E1382" s="1397">
        <v>44559</v>
      </c>
      <c r="F1382" s="1390"/>
      <c r="G1382" s="1399"/>
      <c r="H1382" s="1390"/>
      <c r="I1382" s="1391"/>
      <c r="J1382" s="1391"/>
      <c r="K1382" s="1391"/>
      <c r="L1382" s="1391"/>
      <c r="N1382" s="1399"/>
      <c r="O1382" s="1391"/>
      <c r="P1382" s="1391"/>
      <c r="Q1382" s="1390"/>
      <c r="R1382" s="1398" t="s">
        <v>933</v>
      </c>
      <c r="S1382" s="1392"/>
      <c r="T1382" s="1391"/>
      <c r="U1382" s="1391"/>
      <c r="V1382" s="1391"/>
      <c r="W1382" s="1392"/>
      <c r="X1382" s="1392"/>
      <c r="Y1382" s="1392"/>
      <c r="AC1382" s="1391"/>
      <c r="AD1382" s="1391"/>
      <c r="AE1382" s="1391"/>
      <c r="AF1382" s="1391"/>
      <c r="AG1382" s="1391"/>
      <c r="AH1382" s="1413"/>
      <c r="AI1382" s="1392"/>
      <c r="AJ1382" s="1392"/>
      <c r="AK1382" s="1391"/>
      <c r="AL1382" s="1391"/>
      <c r="AM1382" s="1391"/>
      <c r="AN1382" s="1391"/>
      <c r="AO1382" s="1392" t="s">
        <v>2423</v>
      </c>
      <c r="AQ1382" s="1399"/>
      <c r="AR1382" s="1399"/>
      <c r="AS1382" s="1399"/>
      <c r="AV1382" s="1393"/>
      <c r="AW1382" s="1393"/>
      <c r="AX1382" s="1393"/>
      <c r="BN1382" s="1395"/>
      <c r="BO1382" s="1414"/>
    </row>
    <row r="1383" spans="5:67" s="1388" customFormat="1" ht="12.75" hidden="1" customHeight="1">
      <c r="E1383" s="1397">
        <v>44560</v>
      </c>
      <c r="F1383" s="1390"/>
      <c r="G1383" s="1399"/>
      <c r="H1383" s="1390"/>
      <c r="I1383" s="1391"/>
      <c r="J1383" s="1391"/>
      <c r="K1383" s="1391"/>
      <c r="L1383" s="1391"/>
      <c r="N1383" s="1399"/>
      <c r="O1383" s="1391"/>
      <c r="P1383" s="1391"/>
      <c r="Q1383" s="1390"/>
      <c r="R1383" s="1398" t="s">
        <v>934</v>
      </c>
      <c r="S1383" s="1392"/>
      <c r="T1383" s="1391"/>
      <c r="U1383" s="1391"/>
      <c r="V1383" s="1391"/>
      <c r="W1383" s="1392"/>
      <c r="X1383" s="1392"/>
      <c r="Y1383" s="1392"/>
      <c r="AC1383" s="1391"/>
      <c r="AD1383" s="1391"/>
      <c r="AE1383" s="1391"/>
      <c r="AF1383" s="1391"/>
      <c r="AG1383" s="1391"/>
      <c r="AH1383" s="1413"/>
      <c r="AI1383" s="1392"/>
      <c r="AJ1383" s="1392"/>
      <c r="AK1383" s="1391"/>
      <c r="AL1383" s="1391"/>
      <c r="AM1383" s="1391"/>
      <c r="AN1383" s="1391"/>
      <c r="AO1383" s="1392" t="s">
        <v>2424</v>
      </c>
      <c r="AQ1383" s="1399"/>
      <c r="AR1383" s="1399"/>
      <c r="AS1383" s="1399"/>
      <c r="AV1383" s="1393"/>
      <c r="AW1383" s="1393"/>
      <c r="AX1383" s="1393"/>
      <c r="BN1383" s="1395"/>
      <c r="BO1383" s="1414"/>
    </row>
    <row r="1384" spans="5:67" s="1388" customFormat="1" ht="12.75" hidden="1" customHeight="1">
      <c r="E1384" s="1397">
        <v>44561</v>
      </c>
      <c r="F1384" s="1390"/>
      <c r="G1384" s="1399"/>
      <c r="H1384" s="1390"/>
      <c r="I1384" s="1391"/>
      <c r="J1384" s="1391"/>
      <c r="K1384" s="1391"/>
      <c r="L1384" s="1391"/>
      <c r="N1384" s="1399"/>
      <c r="O1384" s="1391"/>
      <c r="P1384" s="1391"/>
      <c r="Q1384" s="1390"/>
      <c r="R1384" s="1398" t="s">
        <v>1932</v>
      </c>
      <c r="S1384" s="1392"/>
      <c r="T1384" s="1391"/>
      <c r="U1384" s="1391"/>
      <c r="V1384" s="1391"/>
      <c r="W1384" s="1392"/>
      <c r="X1384" s="1392"/>
      <c r="Y1384" s="1392"/>
      <c r="AC1384" s="1391"/>
      <c r="AD1384" s="1391"/>
      <c r="AE1384" s="1391"/>
      <c r="AF1384" s="1391"/>
      <c r="AG1384" s="1391"/>
      <c r="AH1384" s="1413"/>
      <c r="AI1384" s="1392"/>
      <c r="AJ1384" s="1392"/>
      <c r="AK1384" s="1391"/>
      <c r="AL1384" s="1391"/>
      <c r="AM1384" s="1391"/>
      <c r="AN1384" s="1391"/>
      <c r="AO1384" s="1392" t="s">
        <v>2425</v>
      </c>
      <c r="AQ1384" s="1399"/>
      <c r="AR1384" s="1399"/>
      <c r="AS1384" s="1399"/>
      <c r="AV1384" s="1393"/>
      <c r="AW1384" s="1393"/>
      <c r="AX1384" s="1393"/>
      <c r="BN1384" s="1395"/>
      <c r="BO1384" s="1414"/>
    </row>
    <row r="1385" spans="5:67" s="1388" customFormat="1" ht="12.75" hidden="1" customHeight="1">
      <c r="E1385" s="1389"/>
      <c r="F1385" s="1390"/>
      <c r="G1385" s="1399"/>
      <c r="H1385" s="1390"/>
      <c r="I1385" s="1391"/>
      <c r="J1385" s="1391"/>
      <c r="K1385" s="1391"/>
      <c r="L1385" s="1391"/>
      <c r="N1385" s="1399"/>
      <c r="O1385" s="1391"/>
      <c r="P1385" s="1391"/>
      <c r="Q1385" s="1390"/>
      <c r="R1385" s="1398" t="s">
        <v>1114</v>
      </c>
      <c r="S1385" s="1392"/>
      <c r="T1385" s="1391"/>
      <c r="U1385" s="1391"/>
      <c r="V1385" s="1391"/>
      <c r="W1385" s="1392"/>
      <c r="X1385" s="1392"/>
      <c r="Y1385" s="1392"/>
      <c r="AC1385" s="1391"/>
      <c r="AD1385" s="1391"/>
      <c r="AE1385" s="1391"/>
      <c r="AF1385" s="1391"/>
      <c r="AG1385" s="1391"/>
      <c r="AH1385" s="1413"/>
      <c r="AI1385" s="1392"/>
      <c r="AJ1385" s="1392"/>
      <c r="AK1385" s="1391"/>
      <c r="AL1385" s="1391"/>
      <c r="AM1385" s="1391"/>
      <c r="AN1385" s="1391"/>
      <c r="AO1385" s="1423" t="s">
        <v>845</v>
      </c>
      <c r="AQ1385" s="1399"/>
      <c r="AR1385" s="1399"/>
      <c r="AS1385" s="1399"/>
      <c r="AV1385" s="1393"/>
      <c r="AW1385" s="1393"/>
      <c r="AX1385" s="1393"/>
      <c r="BN1385" s="1395"/>
      <c r="BO1385" s="1414"/>
    </row>
    <row r="1386" spans="5:67" s="1388" customFormat="1" ht="12.75" hidden="1" customHeight="1">
      <c r="E1386" s="1389"/>
      <c r="F1386" s="1390"/>
      <c r="G1386" s="1399"/>
      <c r="H1386" s="1390"/>
      <c r="I1386" s="1391"/>
      <c r="J1386" s="1391"/>
      <c r="K1386" s="1391"/>
      <c r="L1386" s="1391"/>
      <c r="N1386" s="1399"/>
      <c r="O1386" s="1391"/>
      <c r="P1386" s="1391"/>
      <c r="Q1386" s="1390"/>
      <c r="R1386" s="1398" t="s">
        <v>935</v>
      </c>
      <c r="S1386" s="1392"/>
      <c r="T1386" s="1391"/>
      <c r="U1386" s="1391"/>
      <c r="V1386" s="1391"/>
      <c r="W1386" s="1392"/>
      <c r="X1386" s="1392"/>
      <c r="Y1386" s="1392"/>
      <c r="AC1386" s="1391"/>
      <c r="AD1386" s="1391"/>
      <c r="AE1386" s="1391"/>
      <c r="AF1386" s="1391"/>
      <c r="AG1386" s="1391"/>
      <c r="AH1386" s="1413"/>
      <c r="AI1386" s="1392"/>
      <c r="AJ1386" s="1392"/>
      <c r="AK1386" s="1391"/>
      <c r="AL1386" s="1391"/>
      <c r="AM1386" s="1391"/>
      <c r="AN1386" s="1391"/>
      <c r="AO1386" s="1424" t="s">
        <v>2426</v>
      </c>
      <c r="AQ1386" s="1399"/>
      <c r="AR1386" s="1399"/>
      <c r="AS1386" s="1399"/>
      <c r="AV1386" s="1393"/>
      <c r="AW1386" s="1393"/>
      <c r="AX1386" s="1393"/>
      <c r="BN1386" s="1395"/>
      <c r="BO1386" s="1414"/>
    </row>
    <row r="1387" spans="5:67" s="1388" customFormat="1" ht="12.75" hidden="1" customHeight="1">
      <c r="E1387" s="1389"/>
      <c r="F1387" s="1390"/>
      <c r="G1387" s="1399"/>
      <c r="H1387" s="1390"/>
      <c r="I1387" s="1391"/>
      <c r="J1387" s="1391"/>
      <c r="K1387" s="1391"/>
      <c r="L1387" s="1391"/>
      <c r="N1387" s="1399"/>
      <c r="O1387" s="1391"/>
      <c r="P1387" s="1391"/>
      <c r="Q1387" s="1390"/>
      <c r="R1387" s="1398" t="s">
        <v>936</v>
      </c>
      <c r="S1387" s="1392"/>
      <c r="T1387" s="1391"/>
      <c r="U1387" s="1391"/>
      <c r="V1387" s="1391"/>
      <c r="W1387" s="1392"/>
      <c r="X1387" s="1392"/>
      <c r="Y1387" s="1392"/>
      <c r="AC1387" s="1391"/>
      <c r="AD1387" s="1391"/>
      <c r="AE1387" s="1391"/>
      <c r="AF1387" s="1391"/>
      <c r="AG1387" s="1391"/>
      <c r="AH1387" s="1413"/>
      <c r="AI1387" s="1392"/>
      <c r="AJ1387" s="1392"/>
      <c r="AK1387" s="1391"/>
      <c r="AL1387" s="1391"/>
      <c r="AM1387" s="1391"/>
      <c r="AN1387" s="1391"/>
      <c r="AO1387" s="1393" t="s">
        <v>1029</v>
      </c>
      <c r="AQ1387" s="1399"/>
      <c r="AR1387" s="1399"/>
      <c r="AS1387" s="1399"/>
      <c r="AV1387" s="1393"/>
      <c r="AW1387" s="1393"/>
      <c r="AX1387" s="1393"/>
      <c r="BN1387" s="1395"/>
      <c r="BO1387" s="1414"/>
    </row>
    <row r="1388" spans="5:67" s="1388" customFormat="1" ht="12.75" hidden="1" customHeight="1">
      <c r="E1388" s="1389"/>
      <c r="F1388" s="1390"/>
      <c r="G1388" s="1399"/>
      <c r="H1388" s="1390"/>
      <c r="I1388" s="1391"/>
      <c r="J1388" s="1391"/>
      <c r="K1388" s="1391"/>
      <c r="L1388" s="1391"/>
      <c r="N1388" s="1399"/>
      <c r="O1388" s="1391"/>
      <c r="P1388" s="1391"/>
      <c r="Q1388" s="1390"/>
      <c r="R1388" s="1398" t="s">
        <v>2017</v>
      </c>
      <c r="S1388" s="1392"/>
      <c r="T1388" s="1391"/>
      <c r="U1388" s="1391"/>
      <c r="V1388" s="1391"/>
      <c r="W1388" s="1392"/>
      <c r="X1388" s="1392"/>
      <c r="Y1388" s="1392"/>
      <c r="AC1388" s="1391"/>
      <c r="AD1388" s="1391"/>
      <c r="AE1388" s="1391"/>
      <c r="AF1388" s="1391"/>
      <c r="AG1388" s="1391"/>
      <c r="AH1388" s="1413"/>
      <c r="AI1388" s="1392"/>
      <c r="AJ1388" s="1392"/>
      <c r="AK1388" s="1391"/>
      <c r="AL1388" s="1391"/>
      <c r="AM1388" s="1391"/>
      <c r="AN1388" s="1391"/>
      <c r="AO1388" s="1393" t="s">
        <v>1028</v>
      </c>
      <c r="AQ1388" s="1399"/>
      <c r="AR1388" s="1399"/>
      <c r="AS1388" s="1399"/>
      <c r="AV1388" s="1393"/>
      <c r="AW1388" s="1393"/>
      <c r="AX1388" s="1393"/>
      <c r="BN1388" s="1395"/>
      <c r="BO1388" s="1414"/>
    </row>
    <row r="1389" spans="5:67" s="1388" customFormat="1" ht="12.75" hidden="1" customHeight="1">
      <c r="E1389" s="1389"/>
      <c r="F1389" s="1390"/>
      <c r="G1389" s="1399"/>
      <c r="H1389" s="1390"/>
      <c r="I1389" s="1391"/>
      <c r="J1389" s="1391"/>
      <c r="K1389" s="1391"/>
      <c r="L1389" s="1391"/>
      <c r="N1389" s="1399"/>
      <c r="O1389" s="1391"/>
      <c r="P1389" s="1391"/>
      <c r="Q1389" s="1390"/>
      <c r="R1389" s="1398" t="s">
        <v>1932</v>
      </c>
      <c r="S1389" s="1392"/>
      <c r="T1389" s="1391"/>
      <c r="U1389" s="1391"/>
      <c r="V1389" s="1391"/>
      <c r="W1389" s="1392"/>
      <c r="X1389" s="1392"/>
      <c r="Y1389" s="1392"/>
      <c r="AC1389" s="1391"/>
      <c r="AD1389" s="1391"/>
      <c r="AE1389" s="1391"/>
      <c r="AF1389" s="1391"/>
      <c r="AG1389" s="1391"/>
      <c r="AH1389" s="1413"/>
      <c r="AI1389" s="1392"/>
      <c r="AJ1389" s="1392"/>
      <c r="AK1389" s="1391"/>
      <c r="AL1389" s="1391"/>
      <c r="AM1389" s="1391"/>
      <c r="AN1389" s="1391"/>
      <c r="AO1389" s="1393" t="s">
        <v>990</v>
      </c>
      <c r="AQ1389" s="1399"/>
      <c r="AR1389" s="1399"/>
      <c r="AS1389" s="1399"/>
      <c r="AV1389" s="1393"/>
      <c r="AW1389" s="1393"/>
      <c r="AX1389" s="1393"/>
      <c r="BN1389" s="1395"/>
      <c r="BO1389" s="1414"/>
    </row>
    <row r="1390" spans="5:67" s="1388" customFormat="1" ht="12.75" hidden="1" customHeight="1">
      <c r="E1390" s="1389"/>
      <c r="F1390" s="1390"/>
      <c r="G1390" s="1399"/>
      <c r="H1390" s="1390"/>
      <c r="I1390" s="1391"/>
      <c r="J1390" s="1391"/>
      <c r="K1390" s="1391"/>
      <c r="L1390" s="1391"/>
      <c r="M1390" s="1393"/>
      <c r="N1390" s="1399"/>
      <c r="O1390" s="1391"/>
      <c r="P1390" s="1391"/>
      <c r="Q1390" s="1390"/>
      <c r="R1390" s="1398" t="s">
        <v>1660</v>
      </c>
      <c r="S1390" s="1392"/>
      <c r="T1390" s="1391"/>
      <c r="U1390" s="1391"/>
      <c r="V1390" s="1391"/>
      <c r="W1390" s="1392"/>
      <c r="X1390" s="1392"/>
      <c r="Y1390" s="1392"/>
      <c r="AC1390" s="1391"/>
      <c r="AD1390" s="1391"/>
      <c r="AE1390" s="1391"/>
      <c r="AF1390" s="1391"/>
      <c r="AG1390" s="1391"/>
      <c r="AH1390" s="1413"/>
      <c r="AI1390" s="1392"/>
      <c r="AJ1390" s="1392"/>
      <c r="AK1390" s="1391"/>
      <c r="AL1390" s="1391"/>
      <c r="AM1390" s="1391"/>
      <c r="AN1390" s="1391"/>
      <c r="AO1390" s="1393"/>
      <c r="AQ1390" s="1399"/>
      <c r="AR1390" s="1399"/>
      <c r="AS1390" s="1399"/>
      <c r="AV1390" s="1393"/>
      <c r="AW1390" s="1393"/>
      <c r="AX1390" s="1393"/>
      <c r="BN1390" s="1395"/>
      <c r="BO1390" s="1414"/>
    </row>
    <row r="1391" spans="5:67" s="1388" customFormat="1" ht="12.75" hidden="1" customHeight="1">
      <c r="E1391" s="1389"/>
      <c r="F1391" s="1390"/>
      <c r="G1391" s="1399"/>
      <c r="H1391" s="1390"/>
      <c r="I1391" s="1391"/>
      <c r="J1391" s="1391"/>
      <c r="K1391" s="1391"/>
      <c r="L1391" s="1391"/>
      <c r="M1391" s="1393"/>
      <c r="N1391" s="1399"/>
      <c r="O1391" s="1391"/>
      <c r="P1391" s="1391"/>
      <c r="Q1391" s="1390"/>
      <c r="R1391" s="1398" t="s">
        <v>2014</v>
      </c>
      <c r="S1391" s="1392"/>
      <c r="T1391" s="1391"/>
      <c r="U1391" s="1391"/>
      <c r="V1391" s="1391"/>
      <c r="W1391" s="1392"/>
      <c r="X1391" s="1392"/>
      <c r="Y1391" s="1392"/>
      <c r="AC1391" s="1391"/>
      <c r="AD1391" s="1391"/>
      <c r="AE1391" s="1391"/>
      <c r="AF1391" s="1391"/>
      <c r="AG1391" s="1391"/>
      <c r="AH1391" s="1413"/>
      <c r="AI1391" s="1392"/>
      <c r="AJ1391" s="1392"/>
      <c r="AK1391" s="1391"/>
      <c r="AL1391" s="1391"/>
      <c r="AM1391" s="1391"/>
      <c r="AN1391" s="1391"/>
      <c r="AO1391" s="1393"/>
      <c r="AQ1391" s="1399"/>
      <c r="AR1391" s="1399"/>
      <c r="AS1391" s="1399"/>
      <c r="AV1391" s="1393"/>
      <c r="AW1391" s="1393"/>
      <c r="AX1391" s="1393"/>
      <c r="BN1391" s="1395"/>
      <c r="BO1391" s="1414"/>
    </row>
    <row r="1392" spans="5:67" s="1388" customFormat="1" ht="12.75" hidden="1" customHeight="1">
      <c r="E1392" s="1389"/>
      <c r="F1392" s="1390"/>
      <c r="G1392" s="1399"/>
      <c r="H1392" s="1390"/>
      <c r="I1392" s="1391"/>
      <c r="J1392" s="1391"/>
      <c r="K1392" s="1391"/>
      <c r="L1392" s="1391"/>
      <c r="M1392" s="1393"/>
      <c r="N1392" s="1399"/>
      <c r="O1392" s="1391"/>
      <c r="P1392" s="1391"/>
      <c r="Q1392" s="1390"/>
      <c r="R1392" s="1398" t="s">
        <v>2015</v>
      </c>
      <c r="S1392" s="1392"/>
      <c r="T1392" s="1391"/>
      <c r="U1392" s="1391"/>
      <c r="V1392" s="1391"/>
      <c r="W1392" s="1392"/>
      <c r="X1392" s="1392"/>
      <c r="Y1392" s="1392"/>
      <c r="AC1392" s="1391"/>
      <c r="AD1392" s="1391"/>
      <c r="AE1392" s="1391"/>
      <c r="AF1392" s="1391"/>
      <c r="AG1392" s="1391"/>
      <c r="AH1392" s="1413"/>
      <c r="AI1392" s="1392"/>
      <c r="AJ1392" s="1392"/>
      <c r="AK1392" s="1391"/>
      <c r="AL1392" s="1391"/>
      <c r="AM1392" s="1391"/>
      <c r="AN1392" s="1391"/>
      <c r="AO1392" s="1393"/>
      <c r="AQ1392" s="1399"/>
      <c r="AR1392" s="1399"/>
      <c r="AS1392" s="1399"/>
      <c r="AV1392" s="1393"/>
      <c r="AW1392" s="1393"/>
      <c r="AX1392" s="1393"/>
      <c r="BN1392" s="1395"/>
      <c r="BO1392" s="1414"/>
    </row>
    <row r="1393" spans="5:67" s="1388" customFormat="1" ht="12.75" hidden="1" customHeight="1">
      <c r="E1393" s="1389"/>
      <c r="F1393" s="1390"/>
      <c r="G1393" s="1399"/>
      <c r="H1393" s="1390"/>
      <c r="I1393" s="1391"/>
      <c r="J1393" s="1391"/>
      <c r="K1393" s="1391"/>
      <c r="L1393" s="1391"/>
      <c r="M1393" s="1393"/>
      <c r="N1393" s="1399"/>
      <c r="O1393" s="1391"/>
      <c r="P1393" s="1391"/>
      <c r="Q1393" s="1390"/>
      <c r="R1393" s="1398" t="s">
        <v>1932</v>
      </c>
      <c r="S1393" s="1392"/>
      <c r="T1393" s="1391"/>
      <c r="U1393" s="1391"/>
      <c r="V1393" s="1391"/>
      <c r="W1393" s="1392"/>
      <c r="X1393" s="1392"/>
      <c r="Y1393" s="1392"/>
      <c r="AC1393" s="1391"/>
      <c r="AD1393" s="1391"/>
      <c r="AE1393" s="1391"/>
      <c r="AF1393" s="1391"/>
      <c r="AG1393" s="1391"/>
      <c r="AH1393" s="1413"/>
      <c r="AI1393" s="1392"/>
      <c r="AJ1393" s="1392"/>
      <c r="AK1393" s="1391"/>
      <c r="AL1393" s="1391"/>
      <c r="AM1393" s="1391"/>
      <c r="AN1393" s="1391"/>
      <c r="AO1393" s="1393"/>
      <c r="AQ1393" s="1399"/>
      <c r="AR1393" s="1399"/>
      <c r="AS1393" s="1399"/>
      <c r="AV1393" s="1393"/>
      <c r="AW1393" s="1393"/>
      <c r="AX1393" s="1393"/>
      <c r="BN1393" s="1395"/>
      <c r="BO1393" s="1414"/>
    </row>
    <row r="1394" spans="5:67" s="1388" customFormat="1" ht="12.75" hidden="1" customHeight="1">
      <c r="E1394" s="1389"/>
      <c r="F1394" s="1390"/>
      <c r="G1394" s="1399"/>
      <c r="H1394" s="1390"/>
      <c r="I1394" s="1391"/>
      <c r="J1394" s="1391"/>
      <c r="K1394" s="1391"/>
      <c r="L1394" s="1391"/>
      <c r="M1394" s="1393"/>
      <c r="N1394" s="1399"/>
      <c r="O1394" s="1391"/>
      <c r="P1394" s="1391"/>
      <c r="Q1394" s="1390"/>
      <c r="R1394" s="1398" t="s">
        <v>1819</v>
      </c>
      <c r="S1394" s="1392"/>
      <c r="T1394" s="1391"/>
      <c r="U1394" s="1391"/>
      <c r="V1394" s="1391"/>
      <c r="W1394" s="1392"/>
      <c r="X1394" s="1392"/>
      <c r="Y1394" s="1392"/>
      <c r="AC1394" s="1391"/>
      <c r="AD1394" s="1391"/>
      <c r="AE1394" s="1391"/>
      <c r="AF1394" s="1391"/>
      <c r="AG1394" s="1391"/>
      <c r="AH1394" s="1413"/>
      <c r="AI1394" s="1392"/>
      <c r="AJ1394" s="1392"/>
      <c r="AK1394" s="1391"/>
      <c r="AL1394" s="1391"/>
      <c r="AM1394" s="1391"/>
      <c r="AN1394" s="1391"/>
      <c r="AO1394" s="1393"/>
      <c r="AQ1394" s="1399"/>
      <c r="AR1394" s="1399"/>
      <c r="AS1394" s="1399"/>
      <c r="AV1394" s="1393"/>
      <c r="AW1394" s="1393"/>
      <c r="AX1394" s="1393"/>
      <c r="BN1394" s="1395"/>
      <c r="BO1394" s="1414"/>
    </row>
    <row r="1395" spans="5:67" s="1388" customFormat="1" ht="12.75" hidden="1" customHeight="1">
      <c r="E1395" s="1389"/>
      <c r="F1395" s="1390"/>
      <c r="G1395" s="1399"/>
      <c r="H1395" s="1390"/>
      <c r="I1395" s="1391"/>
      <c r="J1395" s="1391"/>
      <c r="K1395" s="1391"/>
      <c r="L1395" s="1391"/>
      <c r="M1395" s="1393"/>
      <c r="N1395" s="1399"/>
      <c r="O1395" s="1391"/>
      <c r="P1395" s="1391"/>
      <c r="Q1395" s="1390"/>
      <c r="R1395" s="1398" t="s">
        <v>2016</v>
      </c>
      <c r="S1395" s="1392"/>
      <c r="T1395" s="1391"/>
      <c r="U1395" s="1391"/>
      <c r="V1395" s="1391"/>
      <c r="W1395" s="1392"/>
      <c r="X1395" s="1392"/>
      <c r="Y1395" s="1392"/>
      <c r="AC1395" s="1391"/>
      <c r="AD1395" s="1391"/>
      <c r="AE1395" s="1391"/>
      <c r="AF1395" s="1391"/>
      <c r="AG1395" s="1391"/>
      <c r="AH1395" s="1413"/>
      <c r="AI1395" s="1392"/>
      <c r="AJ1395" s="1392"/>
      <c r="AK1395" s="1391"/>
      <c r="AL1395" s="1391"/>
      <c r="AM1395" s="1391"/>
      <c r="AN1395" s="1391"/>
      <c r="AO1395" s="1393"/>
      <c r="AQ1395" s="1399"/>
      <c r="AR1395" s="1399"/>
      <c r="AS1395" s="1399"/>
      <c r="AV1395" s="1393"/>
      <c r="AW1395" s="1393"/>
      <c r="AX1395" s="1393"/>
      <c r="BN1395" s="1395"/>
      <c r="BO1395" s="1414"/>
    </row>
    <row r="1396" spans="5:67" s="1388" customFormat="1" ht="12.75" hidden="1" customHeight="1">
      <c r="E1396" s="1389"/>
      <c r="F1396" s="1390"/>
      <c r="G1396" s="1399"/>
      <c r="H1396" s="1390"/>
      <c r="I1396" s="1391"/>
      <c r="J1396" s="1391"/>
      <c r="K1396" s="1391"/>
      <c r="L1396" s="1391"/>
      <c r="M1396" s="1393"/>
      <c r="N1396" s="1399"/>
      <c r="O1396" s="1391"/>
      <c r="P1396" s="1391"/>
      <c r="Q1396" s="1390"/>
      <c r="R1396" s="1398" t="s">
        <v>2018</v>
      </c>
      <c r="S1396" s="1392"/>
      <c r="T1396" s="1391"/>
      <c r="U1396" s="1391"/>
      <c r="V1396" s="1391"/>
      <c r="W1396" s="1392"/>
      <c r="X1396" s="1392"/>
      <c r="Y1396" s="1392"/>
      <c r="AC1396" s="1391"/>
      <c r="AD1396" s="1391"/>
      <c r="AE1396" s="1391"/>
      <c r="AF1396" s="1391"/>
      <c r="AG1396" s="1391"/>
      <c r="AH1396" s="1413"/>
      <c r="AI1396" s="1392"/>
      <c r="AJ1396" s="1392"/>
      <c r="AK1396" s="1391"/>
      <c r="AL1396" s="1391"/>
      <c r="AM1396" s="1391"/>
      <c r="AN1396" s="1391"/>
      <c r="AO1396" s="1393"/>
      <c r="AQ1396" s="1399"/>
      <c r="AR1396" s="1399"/>
      <c r="AS1396" s="1399"/>
      <c r="AV1396" s="1393"/>
      <c r="AW1396" s="1393"/>
      <c r="AX1396" s="1393"/>
      <c r="BN1396" s="1395"/>
      <c r="BO1396" s="1414"/>
    </row>
    <row r="1397" spans="5:67" s="1388" customFormat="1" ht="12.75" hidden="1" customHeight="1">
      <c r="E1397" s="1389"/>
      <c r="F1397" s="1390"/>
      <c r="G1397" s="1399"/>
      <c r="H1397" s="1390"/>
      <c r="I1397" s="1391"/>
      <c r="J1397" s="1391"/>
      <c r="K1397" s="1391"/>
      <c r="L1397" s="1391"/>
      <c r="M1397" s="1393"/>
      <c r="N1397" s="1399"/>
      <c r="O1397" s="1391"/>
      <c r="P1397" s="1391"/>
      <c r="Q1397" s="1390"/>
      <c r="R1397" s="1398" t="s">
        <v>1932</v>
      </c>
      <c r="S1397" s="1392"/>
      <c r="T1397" s="1391"/>
      <c r="U1397" s="1391"/>
      <c r="V1397" s="1391"/>
      <c r="W1397" s="1392"/>
      <c r="X1397" s="1392"/>
      <c r="Y1397" s="1392"/>
      <c r="AC1397" s="1391"/>
      <c r="AD1397" s="1391"/>
      <c r="AE1397" s="1391"/>
      <c r="AF1397" s="1391"/>
      <c r="AG1397" s="1391"/>
      <c r="AH1397" s="1413"/>
      <c r="AI1397" s="1392"/>
      <c r="AJ1397" s="1392"/>
      <c r="AK1397" s="1391"/>
      <c r="AL1397" s="1391"/>
      <c r="AM1397" s="1391"/>
      <c r="AN1397" s="1391"/>
      <c r="AO1397" s="1393"/>
      <c r="AQ1397" s="1399"/>
      <c r="AR1397" s="1399"/>
      <c r="AS1397" s="1399"/>
      <c r="AV1397" s="1393"/>
      <c r="AW1397" s="1393"/>
      <c r="AX1397" s="1393"/>
      <c r="BN1397" s="1395"/>
      <c r="BO1397" s="1414"/>
    </row>
    <row r="1398" spans="5:67" s="1388" customFormat="1" ht="12.75" hidden="1" customHeight="1">
      <c r="E1398" s="1389"/>
      <c r="F1398" s="1390"/>
      <c r="G1398" s="1399"/>
      <c r="H1398" s="1390"/>
      <c r="I1398" s="1391"/>
      <c r="J1398" s="1391"/>
      <c r="K1398" s="1391"/>
      <c r="L1398" s="1391"/>
      <c r="M1398" s="1393"/>
      <c r="N1398" s="1399"/>
      <c r="O1398" s="1391"/>
      <c r="P1398" s="1391"/>
      <c r="Q1398" s="1390"/>
      <c r="R1398" s="1398"/>
      <c r="S1398" s="1392"/>
      <c r="T1398" s="1391"/>
      <c r="U1398" s="1391"/>
      <c r="V1398" s="1391"/>
      <c r="W1398" s="1392"/>
      <c r="X1398" s="1392"/>
      <c r="Y1398" s="1392"/>
      <c r="AC1398" s="1391"/>
      <c r="AD1398" s="1391"/>
      <c r="AE1398" s="1391"/>
      <c r="AF1398" s="1391"/>
      <c r="AG1398" s="1391"/>
      <c r="AH1398" s="1413"/>
      <c r="AI1398" s="1392"/>
      <c r="AJ1398" s="1392"/>
      <c r="AK1398" s="1391"/>
      <c r="AL1398" s="1391"/>
      <c r="AM1398" s="1391"/>
      <c r="AN1398" s="1391"/>
      <c r="AO1398" s="1393"/>
      <c r="AQ1398" s="1399"/>
      <c r="AR1398" s="1399"/>
      <c r="AS1398" s="1399"/>
      <c r="AV1398" s="1393"/>
      <c r="AW1398" s="1393"/>
      <c r="AX1398" s="1393"/>
      <c r="BN1398" s="1395"/>
      <c r="BO1398" s="1414"/>
    </row>
    <row r="1399" spans="5:67" s="1404" customFormat="1" ht="12.75" customHeight="1">
      <c r="E1399" s="1425"/>
      <c r="F1399" s="1406"/>
      <c r="G1399" s="1407"/>
      <c r="H1399" s="1406"/>
      <c r="I1399" s="1408"/>
      <c r="J1399" s="1408"/>
      <c r="K1399" s="1408"/>
      <c r="L1399" s="1408"/>
      <c r="M1399" s="417"/>
      <c r="N1399" s="1407"/>
      <c r="O1399" s="1408"/>
      <c r="P1399" s="1408"/>
      <c r="Q1399" s="1406"/>
      <c r="R1399" s="1426"/>
      <c r="S1399" s="1409"/>
      <c r="T1399" s="1408"/>
      <c r="U1399" s="1408"/>
      <c r="V1399" s="1408"/>
      <c r="W1399" s="1409"/>
      <c r="X1399" s="1409"/>
      <c r="Y1399" s="1409"/>
      <c r="AC1399" s="1408"/>
      <c r="AD1399" s="1408"/>
      <c r="AE1399" s="1408"/>
      <c r="AF1399" s="1408"/>
      <c r="AG1399" s="1408"/>
      <c r="AH1399" s="1410"/>
      <c r="AI1399" s="1409"/>
      <c r="AJ1399" s="1409"/>
      <c r="AK1399" s="1408"/>
      <c r="AL1399" s="1408"/>
      <c r="AM1399" s="1408"/>
      <c r="AN1399" s="1408"/>
      <c r="AO1399" s="417"/>
      <c r="AQ1399" s="1407"/>
      <c r="AR1399" s="1407"/>
      <c r="AS1399" s="1407"/>
      <c r="AV1399" s="417"/>
      <c r="AW1399" s="417"/>
      <c r="AX1399" s="417"/>
      <c r="BN1399" s="1411"/>
      <c r="BO1399" s="1412"/>
    </row>
  </sheetData>
  <sheetProtection password="C6CC" sheet="1" objects="1" scenarios="1" insertRows="0" deleteRows="0" selectLockedCells="1" autoFilter="0"/>
  <mergeCells count="16">
    <mergeCell ref="Z1002:AB1002"/>
    <mergeCell ref="Z1003:AB1003"/>
    <mergeCell ref="X2:Y2"/>
    <mergeCell ref="I1:L1"/>
    <mergeCell ref="G1:H1"/>
    <mergeCell ref="D1:F1"/>
    <mergeCell ref="D2:F2"/>
    <mergeCell ref="M1:N1"/>
    <mergeCell ref="AH1:AO2"/>
    <mergeCell ref="BP1:BT1"/>
    <mergeCell ref="BN1:BO1"/>
    <mergeCell ref="AY1:BE1"/>
    <mergeCell ref="BC2:BE2"/>
    <mergeCell ref="AY2:AZ2"/>
    <mergeCell ref="BA2:BB2"/>
    <mergeCell ref="AF2:AG2"/>
  </mergeCells>
  <phoneticPr fontId="28" type="noConversion"/>
  <conditionalFormatting sqref="BA4:BA997">
    <cfRule type="expression" dxfId="241" priority="452" stopIfTrue="1">
      <formula>AM4=0</formula>
    </cfRule>
  </conditionalFormatting>
  <conditionalFormatting sqref="BB4:BB997">
    <cfRule type="expression" dxfId="240" priority="453" stopIfTrue="1">
      <formula>AM4=0</formula>
    </cfRule>
  </conditionalFormatting>
  <conditionalFormatting sqref="AL1000:AN1000 E4:E46 G4:L5 T1000:V1000 G6:H6 J6:L6 AE53:AG77 S51:AA51 T50:AA50 R47:AB48 R49:AA49 E53:E79 O53:AB77 G53:L77 G7:L46 O4:AB46 AE4:AG51 AV4:AW997 AQ4:AT997 BF4:BF997 BH4:BH997 BJ4:BJ997 BL4:BL997 AK81:AN81 G81:L81 O81:AB81 AE81:AG81 E81 E84 AE84:AG84 O84:AB84 G84:L84 O86:AB88 AE86:AG91 E86:E102 G86:L88 G97:L98 O93:AB93 R89:AB91 AE93:AG997 G93:I93 O98:AB98 R94:AB95 G96:H96 O97:U97 W96:AB97 O101:AB102 R99:AB100 G101:L102 O104:AB105 E104:E997 AK103 AN103 G104:H104 G105:I105 O113:AB997 G113:L997 R109:AB109 V108:AB108 V110:AB112 R106:AB107 T112 AK4:AN77 AK104:AN997 AK84:AN102">
    <cfRule type="expression" dxfId="239" priority="398" stopIfTrue="1">
      <formula>$IB$1=2</formula>
    </cfRule>
  </conditionalFormatting>
  <conditionalFormatting sqref="AJ52 AD53:AD77 AD49:AD50 F53:F77 F4:F46 AD4:AD47 AH4:AJ51 AO4:AO997 AH81:AJ81 F81 AD81 AD84 F84 AH84:AJ84 F93 AD86:AD91 AD93:AD997 F96:F98 AH53:AJ77 F101:F102 F113:F997 F104:F105 AH86:AJ997">
    <cfRule type="expression" dxfId="238" priority="437" stopIfTrue="1">
      <formula>$II$2=2</formula>
    </cfRule>
  </conditionalFormatting>
  <conditionalFormatting sqref="N53:N77 N4:N46 N84 N86:N87 N97 N102 N113:N997">
    <cfRule type="expression" dxfId="237" priority="497" stopIfTrue="1">
      <formula>$II$2=2</formula>
    </cfRule>
    <cfRule type="expression" dxfId="236" priority="498" stopIfTrue="1">
      <formula>LEN(N4)&gt;200</formula>
    </cfRule>
  </conditionalFormatting>
  <conditionalFormatting sqref="D4:D46 D53:D102 D104:D997">
    <cfRule type="expression" dxfId="235" priority="530" stopIfTrue="1">
      <formula>$IG$1=2</formula>
    </cfRule>
  </conditionalFormatting>
  <conditionalFormatting sqref="C52">
    <cfRule type="expression" dxfId="234" priority="242" stopIfTrue="1">
      <formula>$II$2=2</formula>
    </cfRule>
  </conditionalFormatting>
  <conditionalFormatting sqref="E52 AE52:AG52 G52:L52 O52:AB52">
    <cfRule type="expression" dxfId="233" priority="235" stopIfTrue="1">
      <formula>$IB$1=2</formula>
    </cfRule>
  </conditionalFormatting>
  <conditionalFormatting sqref="AD52 AH52:AI52 F52">
    <cfRule type="expression" dxfId="232" priority="236" stopIfTrue="1">
      <formula>$II$2=2</formula>
    </cfRule>
  </conditionalFormatting>
  <conditionalFormatting sqref="N52">
    <cfRule type="expression" dxfId="231" priority="239" stopIfTrue="1">
      <formula>$II$2=2</formula>
    </cfRule>
    <cfRule type="expression" dxfId="230" priority="240" stopIfTrue="1">
      <formula>LEN(N52)&gt;200</formula>
    </cfRule>
  </conditionalFormatting>
  <conditionalFormatting sqref="D52">
    <cfRule type="expression" dxfId="229" priority="241" stopIfTrue="1">
      <formula>$IG$1=2</formula>
    </cfRule>
  </conditionalFormatting>
  <conditionalFormatting sqref="E51 G51:L51">
    <cfRule type="expression" dxfId="228" priority="232" stopIfTrue="1">
      <formula>$IB$1=2</formula>
    </cfRule>
  </conditionalFormatting>
  <conditionalFormatting sqref="F51">
    <cfRule type="expression" dxfId="227" priority="233" stopIfTrue="1">
      <formula>$II$2=2</formula>
    </cfRule>
  </conditionalFormatting>
  <conditionalFormatting sqref="D51">
    <cfRule type="expression" dxfId="226" priority="234" stopIfTrue="1">
      <formula>$IG$1=2</formula>
    </cfRule>
  </conditionalFormatting>
  <conditionalFormatting sqref="O51:R51">
    <cfRule type="expression" dxfId="225" priority="229" stopIfTrue="1">
      <formula>$IB$1=2</formula>
    </cfRule>
  </conditionalFormatting>
  <conditionalFormatting sqref="N51">
    <cfRule type="expression" dxfId="224" priority="230" stopIfTrue="1">
      <formula>$II$2=2</formula>
    </cfRule>
    <cfRule type="expression" dxfId="223" priority="231" stopIfTrue="1">
      <formula>LEN(N51)&gt;200</formula>
    </cfRule>
  </conditionalFormatting>
  <conditionalFormatting sqref="AB51">
    <cfRule type="expression" dxfId="222" priority="226" stopIfTrue="1">
      <formula>$IB$1=2</formula>
    </cfRule>
  </conditionalFormatting>
  <conditionalFormatting sqref="E50 G50:L50">
    <cfRule type="expression" dxfId="221" priority="221" stopIfTrue="1">
      <formula>$IB$1=2</formula>
    </cfRule>
  </conditionalFormatting>
  <conditionalFormatting sqref="F50">
    <cfRule type="expression" dxfId="220" priority="222" stopIfTrue="1">
      <formula>$II$2=2</formula>
    </cfRule>
  </conditionalFormatting>
  <conditionalFormatting sqref="D50">
    <cfRule type="expression" dxfId="219" priority="223" stopIfTrue="1">
      <formula>$IG$1=2</formula>
    </cfRule>
  </conditionalFormatting>
  <conditionalFormatting sqref="O50:S50">
    <cfRule type="expression" dxfId="218" priority="218" stopIfTrue="1">
      <formula>$IB$1=2</formula>
    </cfRule>
  </conditionalFormatting>
  <conditionalFormatting sqref="N50">
    <cfRule type="expression" dxfId="217" priority="219" stopIfTrue="1">
      <formula>$II$2=2</formula>
    </cfRule>
    <cfRule type="expression" dxfId="216" priority="220" stopIfTrue="1">
      <formula>LEN(N50)&gt;200</formula>
    </cfRule>
  </conditionalFormatting>
  <conditionalFormatting sqref="AB50">
    <cfRule type="expression" dxfId="215" priority="215" stopIfTrue="1">
      <formula>$IB$1=2</formula>
    </cfRule>
  </conditionalFormatting>
  <conditionalFormatting sqref="E49 G49:L49">
    <cfRule type="expression" dxfId="214" priority="210" stopIfTrue="1">
      <formula>$IB$1=2</formula>
    </cfRule>
  </conditionalFormatting>
  <conditionalFormatting sqref="F49">
    <cfRule type="expression" dxfId="213" priority="211" stopIfTrue="1">
      <formula>$II$2=2</formula>
    </cfRule>
  </conditionalFormatting>
  <conditionalFormatting sqref="D49">
    <cfRule type="expression" dxfId="212" priority="212" stopIfTrue="1">
      <formula>$IG$1=2</formula>
    </cfRule>
  </conditionalFormatting>
  <conditionalFormatting sqref="O49:Q49">
    <cfRule type="expression" dxfId="211" priority="207" stopIfTrue="1">
      <formula>$IB$1=2</formula>
    </cfRule>
  </conditionalFormatting>
  <conditionalFormatting sqref="N49">
    <cfRule type="expression" dxfId="210" priority="208" stopIfTrue="1">
      <formula>$II$2=2</formula>
    </cfRule>
    <cfRule type="expression" dxfId="209" priority="209" stopIfTrue="1">
      <formula>LEN(N49)&gt;200</formula>
    </cfRule>
  </conditionalFormatting>
  <conditionalFormatting sqref="AB49">
    <cfRule type="expression" dxfId="208" priority="204" stopIfTrue="1">
      <formula>$IB$1=2</formula>
    </cfRule>
  </conditionalFormatting>
  <conditionalFormatting sqref="E47 G47:L47">
    <cfRule type="expression" dxfId="207" priority="185" stopIfTrue="1">
      <formula>$IB$1=2</formula>
    </cfRule>
  </conditionalFormatting>
  <conditionalFormatting sqref="F47">
    <cfRule type="expression" dxfId="206" priority="186" stopIfTrue="1">
      <formula>$II$2=2</formula>
    </cfRule>
  </conditionalFormatting>
  <conditionalFormatting sqref="D47">
    <cfRule type="expression" dxfId="205" priority="187" stopIfTrue="1">
      <formula>$IG$1=2</formula>
    </cfRule>
  </conditionalFormatting>
  <conditionalFormatting sqref="O47:Q47">
    <cfRule type="expression" dxfId="204" priority="182" stopIfTrue="1">
      <formula>$IB$1=2</formula>
    </cfRule>
  </conditionalFormatting>
  <conditionalFormatting sqref="N47">
    <cfRule type="expression" dxfId="203" priority="183" stopIfTrue="1">
      <formula>$II$2=2</formula>
    </cfRule>
    <cfRule type="expression" dxfId="202" priority="184" stopIfTrue="1">
      <formula>LEN(N47)&gt;200</formula>
    </cfRule>
  </conditionalFormatting>
  <conditionalFormatting sqref="E48 G48:L48">
    <cfRule type="expression" dxfId="201" priority="178" stopIfTrue="1">
      <formula>$IB$1=2</formula>
    </cfRule>
  </conditionalFormatting>
  <conditionalFormatting sqref="F48">
    <cfRule type="expression" dxfId="200" priority="179" stopIfTrue="1">
      <formula>$II$2=2</formula>
    </cfRule>
  </conditionalFormatting>
  <conditionalFormatting sqref="D48">
    <cfRule type="expression" dxfId="199" priority="180" stopIfTrue="1">
      <formula>$IG$1=2</formula>
    </cfRule>
  </conditionalFormatting>
  <conditionalFormatting sqref="O48:Q48">
    <cfRule type="expression" dxfId="198" priority="175" stopIfTrue="1">
      <formula>$IB$1=2</formula>
    </cfRule>
  </conditionalFormatting>
  <conditionalFormatting sqref="N48">
    <cfRule type="expression" dxfId="197" priority="176" stopIfTrue="1">
      <formula>$II$2=2</formula>
    </cfRule>
    <cfRule type="expression" dxfId="196" priority="177" stopIfTrue="1">
      <formula>LEN(N48)&gt;200</formula>
    </cfRule>
  </conditionalFormatting>
  <conditionalFormatting sqref="AU4:AU997">
    <cfRule type="expression" dxfId="195" priority="1187" stopIfTrue="1">
      <formula>AT4=$AT$1020</formula>
    </cfRule>
    <cfRule type="expression" dxfId="194" priority="1188" stopIfTrue="1">
      <formula>AT4=$AT$1021</formula>
    </cfRule>
  </conditionalFormatting>
  <conditionalFormatting sqref="AX4:AX997">
    <cfRule type="expression" dxfId="193" priority="1191" stopIfTrue="1">
      <formula>AV4=$AV$1020</formula>
    </cfRule>
    <cfRule type="expression" dxfId="192" priority="1192" stopIfTrue="1">
      <formula>AV4=$AV$1021</formula>
    </cfRule>
  </conditionalFormatting>
  <conditionalFormatting sqref="AP4:AP997">
    <cfRule type="expression" dxfId="191" priority="1195" stopIfTrue="1">
      <formula>AO4=$AO$1386</formula>
    </cfRule>
  </conditionalFormatting>
  <conditionalFormatting sqref="BC4:BC997">
    <cfRule type="expression" dxfId="190" priority="1197" stopIfTrue="1">
      <formula>L4=$L$1019</formula>
    </cfRule>
    <cfRule type="expression" dxfId="189" priority="1198" stopIfTrue="1">
      <formula>L4=$L$1021</formula>
    </cfRule>
  </conditionalFormatting>
  <conditionalFormatting sqref="BD4:BD997">
    <cfRule type="expression" dxfId="188" priority="1201" stopIfTrue="1">
      <formula>L4=$L$1019</formula>
    </cfRule>
    <cfRule type="expression" dxfId="187" priority="1202" stopIfTrue="1">
      <formula>L4=$L$1021</formula>
    </cfRule>
  </conditionalFormatting>
  <conditionalFormatting sqref="BE4:BE997">
    <cfRule type="expression" dxfId="186" priority="1205" stopIfTrue="1">
      <formula>L4=$L$1019</formula>
    </cfRule>
    <cfRule type="expression" dxfId="185" priority="1206" stopIfTrue="1">
      <formula>L4=$L$1021</formula>
    </cfRule>
  </conditionalFormatting>
  <conditionalFormatting sqref="BN5:BN997">
    <cfRule type="expression" dxfId="184" priority="1209" stopIfTrue="1">
      <formula>L5=$L$1021</formula>
    </cfRule>
  </conditionalFormatting>
  <conditionalFormatting sqref="BO5:BO997">
    <cfRule type="expression" dxfId="183" priority="1211" stopIfTrue="1">
      <formula>L5=$L$1021</formula>
    </cfRule>
  </conditionalFormatting>
  <conditionalFormatting sqref="AC4:AC47 AD51 AC48:AD48 AC49:AC77 AC81 AC84 AC86:AC91 AC93:AC102 AC104:AC997">
    <cfRule type="expression" dxfId="182" priority="1213" stopIfTrue="1">
      <formula>$II$2=2</formula>
    </cfRule>
    <cfRule type="expression" dxfId="181" priority="1214" stopIfTrue="1">
      <formula>AB4=$AB$1020</formula>
    </cfRule>
  </conditionalFormatting>
  <conditionalFormatting sqref="G78:L78 O78:AB78 AE78:AG78 AK78:AN78">
    <cfRule type="expression" dxfId="180" priority="140" stopIfTrue="1">
      <formula>$IB$1=2</formula>
    </cfRule>
  </conditionalFormatting>
  <conditionalFormatting sqref="F78 AD78 AH78:AJ78">
    <cfRule type="expression" dxfId="179" priority="141" stopIfTrue="1">
      <formula>$II$2=2</formula>
    </cfRule>
  </conditionalFormatting>
  <conditionalFormatting sqref="N78">
    <cfRule type="expression" dxfId="178" priority="142" stopIfTrue="1">
      <formula>$II$2=2</formula>
    </cfRule>
    <cfRule type="expression" dxfId="177" priority="143" stopIfTrue="1">
      <formula>LEN(N78)&gt;200</formula>
    </cfRule>
  </conditionalFormatting>
  <conditionalFormatting sqref="AC78">
    <cfRule type="expression" dxfId="176" priority="144" stopIfTrue="1">
      <formula>$II$2=2</formula>
    </cfRule>
    <cfRule type="expression" dxfId="175" priority="145" stopIfTrue="1">
      <formula>AB78=$AB$1020</formula>
    </cfRule>
  </conditionalFormatting>
  <conditionalFormatting sqref="V79:AA79 AE79:AG79 AK79:AN79 V80">
    <cfRule type="expression" dxfId="174" priority="136" stopIfTrue="1">
      <formula>$IB$1=2</formula>
    </cfRule>
  </conditionalFormatting>
  <conditionalFormatting sqref="AD79 AH79:AJ79">
    <cfRule type="expression" dxfId="173" priority="137" stopIfTrue="1">
      <formula>$II$2=2</formula>
    </cfRule>
  </conditionalFormatting>
  <conditionalFormatting sqref="G79:L79">
    <cfRule type="expression" dxfId="172" priority="134" stopIfTrue="1">
      <formula>$IB$1=2</formula>
    </cfRule>
  </conditionalFormatting>
  <conditionalFormatting sqref="F79">
    <cfRule type="expression" dxfId="171" priority="135" stopIfTrue="1">
      <formula>$II$2=2</formula>
    </cfRule>
  </conditionalFormatting>
  <conditionalFormatting sqref="O79:S79">
    <cfRule type="expression" dxfId="170" priority="131" stopIfTrue="1">
      <formula>$IB$1=2</formula>
    </cfRule>
  </conditionalFormatting>
  <conditionalFormatting sqref="N79">
    <cfRule type="expression" dxfId="169" priority="132" stopIfTrue="1">
      <formula>$II$2=2</formula>
    </cfRule>
    <cfRule type="expression" dxfId="168" priority="133" stopIfTrue="1">
      <formula>LEN(N79)&gt;200</formula>
    </cfRule>
  </conditionalFormatting>
  <conditionalFormatting sqref="AB79">
    <cfRule type="expression" dxfId="167" priority="130" stopIfTrue="1">
      <formula>$IB$1=2</formula>
    </cfRule>
  </conditionalFormatting>
  <conditionalFormatting sqref="AC79">
    <cfRule type="expression" dxfId="166" priority="138" stopIfTrue="1">
      <formula>$II$2=2</formula>
    </cfRule>
    <cfRule type="expression" dxfId="165" priority="139" stopIfTrue="1">
      <formula>AB79=$AB$1020</formula>
    </cfRule>
  </conditionalFormatting>
  <conditionalFormatting sqref="AK80:AN80">
    <cfRule type="expression" dxfId="164" priority="126" stopIfTrue="1">
      <formula>$IB$1=2</formula>
    </cfRule>
  </conditionalFormatting>
  <conditionalFormatting sqref="AJ80">
    <cfRule type="expression" dxfId="163" priority="127" stopIfTrue="1">
      <formula>$II$2=2</formula>
    </cfRule>
  </conditionalFormatting>
  <conditionalFormatting sqref="E80 AE80:AG80 G80:L80 O80:S80 W80:AB80">
    <cfRule type="expression" dxfId="162" priority="122" stopIfTrue="1">
      <formula>$IB$1=2</formula>
    </cfRule>
  </conditionalFormatting>
  <conditionalFormatting sqref="AD80 AI80 F80">
    <cfRule type="expression" dxfId="161" priority="123" stopIfTrue="1">
      <formula>$II$2=2</formula>
    </cfRule>
  </conditionalFormatting>
  <conditionalFormatting sqref="N80">
    <cfRule type="expression" dxfId="160" priority="124" stopIfTrue="1">
      <formula>$II$2=2</formula>
    </cfRule>
    <cfRule type="expression" dxfId="159" priority="125" stopIfTrue="1">
      <formula>LEN(N80)&gt;200</formula>
    </cfRule>
  </conditionalFormatting>
  <conditionalFormatting sqref="AC80">
    <cfRule type="expression" dxfId="158" priority="128" stopIfTrue="1">
      <formula>$II$2=2</formula>
    </cfRule>
    <cfRule type="expression" dxfId="157" priority="129" stopIfTrue="1">
      <formula>AB80=$AB$1020</formula>
    </cfRule>
  </conditionalFormatting>
  <conditionalFormatting sqref="T79:U79">
    <cfRule type="expression" dxfId="156" priority="120" stopIfTrue="1">
      <formula>$IB$1=2</formula>
    </cfRule>
  </conditionalFormatting>
  <conditionalFormatting sqref="T80:U80">
    <cfRule type="expression" dxfId="155" priority="119" stopIfTrue="1">
      <formula>$IB$1=2</formula>
    </cfRule>
  </conditionalFormatting>
  <conditionalFormatting sqref="N81">
    <cfRule type="expression" dxfId="154" priority="118" stopIfTrue="1">
      <formula>$II$2=2</formula>
    </cfRule>
  </conditionalFormatting>
  <conditionalFormatting sqref="S82:AA82 AF82:AG82 AK82:AN82">
    <cfRule type="expression" dxfId="153" priority="114" stopIfTrue="1">
      <formula>$IB$1=2</formula>
    </cfRule>
  </conditionalFormatting>
  <conditionalFormatting sqref="AI82:AJ82">
    <cfRule type="expression" dxfId="152" priority="115" stopIfTrue="1">
      <formula>$II$2=2</formula>
    </cfRule>
  </conditionalFormatting>
  <conditionalFormatting sqref="E82 G82:L82">
    <cfRule type="expression" dxfId="151" priority="112" stopIfTrue="1">
      <formula>$IB$1=2</formula>
    </cfRule>
  </conditionalFormatting>
  <conditionalFormatting sqref="F82">
    <cfRule type="expression" dxfId="150" priority="113" stopIfTrue="1">
      <formula>$II$2=2</formula>
    </cfRule>
  </conditionalFormatting>
  <conditionalFormatting sqref="O82:R82">
    <cfRule type="expression" dxfId="149" priority="109" stopIfTrue="1">
      <formula>$IB$1=2</formula>
    </cfRule>
  </conditionalFormatting>
  <conditionalFormatting sqref="N82">
    <cfRule type="expression" dxfId="148" priority="110" stopIfTrue="1">
      <formula>$II$2=2</formula>
    </cfRule>
    <cfRule type="expression" dxfId="147" priority="111" stopIfTrue="1">
      <formula>LEN(N82)&gt;200</formula>
    </cfRule>
  </conditionalFormatting>
  <conditionalFormatting sqref="AC82:AD82">
    <cfRule type="expression" dxfId="146" priority="116" stopIfTrue="1">
      <formula>$II$2=2</formula>
    </cfRule>
    <cfRule type="expression" dxfId="145" priority="117" stopIfTrue="1">
      <formula>AB82=$AB$1020</formula>
    </cfRule>
  </conditionalFormatting>
  <conditionalFormatting sqref="AB82">
    <cfRule type="expression" dxfId="144" priority="107" stopIfTrue="1">
      <formula>$IB$1=2</formula>
    </cfRule>
  </conditionalFormatting>
  <conditionalFormatting sqref="AE82">
    <cfRule type="expression" dxfId="143" priority="106" stopIfTrue="1">
      <formula>$IB$1=2</formula>
    </cfRule>
  </conditionalFormatting>
  <conditionalFormatting sqref="AE83:AG83 E83 O83:AB83 G83:L83 AK83:AN83">
    <cfRule type="expression" dxfId="142" priority="100" stopIfTrue="1">
      <formula>$IB$1=2</formula>
    </cfRule>
  </conditionalFormatting>
  <conditionalFormatting sqref="AD83 F83 AH83:AJ83">
    <cfRule type="expression" dxfId="141" priority="101" stopIfTrue="1">
      <formula>$II$2=2</formula>
    </cfRule>
  </conditionalFormatting>
  <conditionalFormatting sqref="N83">
    <cfRule type="expression" dxfId="140" priority="102" stopIfTrue="1">
      <formula>$II$2=2</formula>
    </cfRule>
    <cfRule type="expression" dxfId="139" priority="103" stopIfTrue="1">
      <formula>LEN(N83)&gt;200</formula>
    </cfRule>
  </conditionalFormatting>
  <conditionalFormatting sqref="AC83">
    <cfRule type="expression" dxfId="138" priority="104" stopIfTrue="1">
      <formula>$II$2=2</formula>
    </cfRule>
    <cfRule type="expression" dxfId="137" priority="105" stopIfTrue="1">
      <formula>AB83=$AB$1020</formula>
    </cfRule>
  </conditionalFormatting>
  <conditionalFormatting sqref="AE85:AG85 E85 O85:AB85 G85:L85">
    <cfRule type="expression" dxfId="136" priority="94" stopIfTrue="1">
      <formula>$IB$1=2</formula>
    </cfRule>
  </conditionalFormatting>
  <conditionalFormatting sqref="AD85 F85 AH85:AJ85">
    <cfRule type="expression" dxfId="135" priority="95" stopIfTrue="1">
      <formula>$II$2=2</formula>
    </cfRule>
  </conditionalFormatting>
  <conditionalFormatting sqref="N85">
    <cfRule type="expression" dxfId="134" priority="96" stopIfTrue="1">
      <formula>$II$2=2</formula>
    </cfRule>
    <cfRule type="expression" dxfId="133" priority="97" stopIfTrue="1">
      <formula>LEN(N85)&gt;200</formula>
    </cfRule>
  </conditionalFormatting>
  <conditionalFormatting sqref="AC85">
    <cfRule type="expression" dxfId="132" priority="98" stopIfTrue="1">
      <formula>$II$2=2</formula>
    </cfRule>
    <cfRule type="expression" dxfId="131" priority="99" stopIfTrue="1">
      <formula>AB85=$AB$1020</formula>
    </cfRule>
  </conditionalFormatting>
  <conditionalFormatting sqref="F86">
    <cfRule type="expression" dxfId="130" priority="93" stopIfTrue="1">
      <formula>$II$2=2</formula>
    </cfRule>
  </conditionalFormatting>
  <conditionalFormatting sqref="F87">
    <cfRule type="expression" dxfId="129" priority="92" stopIfTrue="1">
      <formula>$II$2=2</formula>
    </cfRule>
  </conditionalFormatting>
  <conditionalFormatting sqref="F88">
    <cfRule type="expression" dxfId="128" priority="91" stopIfTrue="1">
      <formula>$II$2=2</formula>
    </cfRule>
  </conditionalFormatting>
  <conditionalFormatting sqref="N88">
    <cfRule type="expression" dxfId="127" priority="89" stopIfTrue="1">
      <formula>$II$2=2</formula>
    </cfRule>
    <cfRule type="expression" dxfId="126" priority="90" stopIfTrue="1">
      <formula>LEN(N88)&gt;200</formula>
    </cfRule>
  </conditionalFormatting>
  <conditionalFormatting sqref="G89:L89 O89:Q89">
    <cfRule type="expression" dxfId="125" priority="85" stopIfTrue="1">
      <formula>$IB$1=2</formula>
    </cfRule>
  </conditionalFormatting>
  <conditionalFormatting sqref="F89">
    <cfRule type="expression" dxfId="124" priority="86" stopIfTrue="1">
      <formula>$II$2=2</formula>
    </cfRule>
  </conditionalFormatting>
  <conditionalFormatting sqref="N89">
    <cfRule type="expression" dxfId="123" priority="87" stopIfTrue="1">
      <formula>$II$2=2</formula>
    </cfRule>
    <cfRule type="expression" dxfId="122" priority="88" stopIfTrue="1">
      <formula>LEN(N89)&gt;200</formula>
    </cfRule>
  </conditionalFormatting>
  <conditionalFormatting sqref="G90:L90 O90:Q90">
    <cfRule type="expression" dxfId="121" priority="81" stopIfTrue="1">
      <formula>$IB$1=2</formula>
    </cfRule>
  </conditionalFormatting>
  <conditionalFormatting sqref="F90">
    <cfRule type="expression" dxfId="120" priority="82" stopIfTrue="1">
      <formula>$II$2=2</formula>
    </cfRule>
  </conditionalFormatting>
  <conditionalFormatting sqref="N90">
    <cfRule type="expression" dxfId="119" priority="79" stopIfTrue="1">
      <formula>$II$2=2</formula>
    </cfRule>
    <cfRule type="expression" dxfId="118" priority="80" stopIfTrue="1">
      <formula>LEN(N90)&gt;200</formula>
    </cfRule>
  </conditionalFormatting>
  <conditionalFormatting sqref="G91:L91 O91:Q91">
    <cfRule type="expression" dxfId="117" priority="77" stopIfTrue="1">
      <formula>$IB$1=2</formula>
    </cfRule>
  </conditionalFormatting>
  <conditionalFormatting sqref="F91">
    <cfRule type="expression" dxfId="116" priority="78" stopIfTrue="1">
      <formula>$II$2=2</formula>
    </cfRule>
  </conditionalFormatting>
  <conditionalFormatting sqref="N91">
    <cfRule type="expression" dxfId="115" priority="75" stopIfTrue="1">
      <formula>$II$2=2</formula>
    </cfRule>
    <cfRule type="expression" dxfId="114" priority="76" stopIfTrue="1">
      <formula>LEN(N91)&gt;200</formula>
    </cfRule>
  </conditionalFormatting>
  <conditionalFormatting sqref="AE92:AG92 O92:AB92 G92:L92">
    <cfRule type="expression" dxfId="113" priority="69" stopIfTrue="1">
      <formula>$IB$1=2</formula>
    </cfRule>
  </conditionalFormatting>
  <conditionalFormatting sqref="AD92 F92">
    <cfRule type="expression" dxfId="112" priority="70" stopIfTrue="1">
      <formula>$II$2=2</formula>
    </cfRule>
  </conditionalFormatting>
  <conditionalFormatting sqref="N92">
    <cfRule type="expression" dxfId="111" priority="71" stopIfTrue="1">
      <formula>$II$2=2</formula>
    </cfRule>
    <cfRule type="expression" dxfId="110" priority="72" stopIfTrue="1">
      <formula>LEN(N92)&gt;200</formula>
    </cfRule>
  </conditionalFormatting>
  <conditionalFormatting sqref="AC92">
    <cfRule type="expression" dxfId="109" priority="73" stopIfTrue="1">
      <formula>$II$2=2</formula>
    </cfRule>
    <cfRule type="expression" dxfId="108" priority="74" stopIfTrue="1">
      <formula>AB92=$AB$1020</formula>
    </cfRule>
  </conditionalFormatting>
  <conditionalFormatting sqref="J93:L93">
    <cfRule type="expression" dxfId="107" priority="68" stopIfTrue="1">
      <formula>$IB$1=2</formula>
    </cfRule>
  </conditionalFormatting>
  <conditionalFormatting sqref="N93">
    <cfRule type="expression" dxfId="106" priority="67" stopIfTrue="1">
      <formula>$II$2=2</formula>
    </cfRule>
  </conditionalFormatting>
  <conditionalFormatting sqref="O94:Q95 G94:I95">
    <cfRule type="expression" dxfId="105" priority="65" stopIfTrue="1">
      <formula>$IB$1=2</formula>
    </cfRule>
  </conditionalFormatting>
  <conditionalFormatting sqref="F94:F95">
    <cfRule type="expression" dxfId="104" priority="66" stopIfTrue="1">
      <formula>$II$2=2</formula>
    </cfRule>
  </conditionalFormatting>
  <conditionalFormatting sqref="J94:L95">
    <cfRule type="expression" dxfId="103" priority="64" stopIfTrue="1">
      <formula>$IB$1=2</formula>
    </cfRule>
  </conditionalFormatting>
  <conditionalFormatting sqref="N94:N95">
    <cfRule type="expression" dxfId="102" priority="63" stopIfTrue="1">
      <formula>$II$2=2</formula>
    </cfRule>
  </conditionalFormatting>
  <conditionalFormatting sqref="R96:V96 V97">
    <cfRule type="expression" dxfId="101" priority="62" stopIfTrue="1">
      <formula>$IB$1=2</formula>
    </cfRule>
  </conditionalFormatting>
  <conditionalFormatting sqref="O96:Q96 I96">
    <cfRule type="expression" dxfId="100" priority="61" stopIfTrue="1">
      <formula>$IB$1=2</formula>
    </cfRule>
  </conditionalFormatting>
  <conditionalFormatting sqref="J96:L96">
    <cfRule type="expression" dxfId="99" priority="60" stopIfTrue="1">
      <formula>$IB$1=2</formula>
    </cfRule>
  </conditionalFormatting>
  <conditionalFormatting sqref="N96">
    <cfRule type="expression" dxfId="98" priority="58" stopIfTrue="1">
      <formula>$II$2=2</formula>
    </cfRule>
  </conditionalFormatting>
  <conditionalFormatting sqref="N98">
    <cfRule type="expression" dxfId="97" priority="57" stopIfTrue="1">
      <formula>$II$2=2</formula>
    </cfRule>
  </conditionalFormatting>
  <conditionalFormatting sqref="G99:L100 O99:Q100">
    <cfRule type="expression" dxfId="96" priority="55" stopIfTrue="1">
      <formula>$IB$1=2</formula>
    </cfRule>
  </conditionalFormatting>
  <conditionalFormatting sqref="F99:F100">
    <cfRule type="expression" dxfId="95" priority="56" stopIfTrue="1">
      <formula>$II$2=2</formula>
    </cfRule>
  </conditionalFormatting>
  <conditionalFormatting sqref="N99:N100">
    <cfRule type="expression" dxfId="94" priority="54" stopIfTrue="1">
      <formula>$II$2=2</formula>
    </cfRule>
  </conditionalFormatting>
  <conditionalFormatting sqref="N101">
    <cfRule type="expression" dxfId="93" priority="53" stopIfTrue="1">
      <formula>$II$2=2</formula>
    </cfRule>
  </conditionalFormatting>
  <conditionalFormatting sqref="T103:AA103">
    <cfRule type="expression" dxfId="92" priority="50" stopIfTrue="1">
      <formula>$IB$1=2</formula>
    </cfRule>
  </conditionalFormatting>
  <conditionalFormatting sqref="E103 G103:J103 L103">
    <cfRule type="expression" dxfId="91" priority="47" stopIfTrue="1">
      <formula>$IB$1=2</formula>
    </cfRule>
  </conditionalFormatting>
  <conditionalFormatting sqref="F103">
    <cfRule type="expression" dxfId="90" priority="48" stopIfTrue="1">
      <formula>$II$2=2</formula>
    </cfRule>
  </conditionalFormatting>
  <conditionalFormatting sqref="D103">
    <cfRule type="expression" dxfId="89" priority="49" stopIfTrue="1">
      <formula>$IG$1=2</formula>
    </cfRule>
  </conditionalFormatting>
  <conditionalFormatting sqref="O103:S103">
    <cfRule type="expression" dxfId="88" priority="44" stopIfTrue="1">
      <formula>$IB$1=2</formula>
    </cfRule>
  </conditionalFormatting>
  <conditionalFormatting sqref="N103">
    <cfRule type="expression" dxfId="87" priority="45" stopIfTrue="1">
      <formula>$II$2=2</formula>
    </cfRule>
    <cfRule type="expression" dxfId="86" priority="46" stopIfTrue="1">
      <formula>LEN(N103)&gt;200</formula>
    </cfRule>
  </conditionalFormatting>
  <conditionalFormatting sqref="AB103">
    <cfRule type="expression" dxfId="85" priority="43" stopIfTrue="1">
      <formula>$IB$1=2</formula>
    </cfRule>
  </conditionalFormatting>
  <conditionalFormatting sqref="AC103">
    <cfRule type="expression" dxfId="84" priority="51" stopIfTrue="1">
      <formula>$II$2=2</formula>
    </cfRule>
    <cfRule type="expression" dxfId="83" priority="52" stopIfTrue="1">
      <formula>AB103=$AB$1020</formula>
    </cfRule>
  </conditionalFormatting>
  <conditionalFormatting sqref="AL103:AM103">
    <cfRule type="expression" dxfId="82" priority="41" stopIfTrue="1">
      <formula>$IB$1=2</formula>
    </cfRule>
  </conditionalFormatting>
  <conditionalFormatting sqref="AH80">
    <cfRule type="expression" dxfId="81" priority="40" stopIfTrue="1">
      <formula>$II$2=2</formula>
    </cfRule>
  </conditionalFormatting>
  <conditionalFormatting sqref="AH82">
    <cfRule type="expression" dxfId="80" priority="39" stopIfTrue="1">
      <formula>$II$2=2</formula>
    </cfRule>
  </conditionalFormatting>
  <conditionalFormatting sqref="I104:J104 L104">
    <cfRule type="expression" dxfId="79" priority="38" stopIfTrue="1">
      <formula>$IB$1=2</formula>
    </cfRule>
  </conditionalFormatting>
  <conditionalFormatting sqref="K103">
    <cfRule type="expression" dxfId="78" priority="36" stopIfTrue="1">
      <formula>$IB$1=2</formula>
    </cfRule>
  </conditionalFormatting>
  <conditionalFormatting sqref="K104">
    <cfRule type="expression" dxfId="77" priority="35" stopIfTrue="1">
      <formula>$IB$1=2</formula>
    </cfRule>
  </conditionalFormatting>
  <conditionalFormatting sqref="N104">
    <cfRule type="expression" dxfId="76" priority="34" stopIfTrue="1">
      <formula>$II$2=2</formula>
    </cfRule>
  </conditionalFormatting>
  <conditionalFormatting sqref="J105">
    <cfRule type="expression" dxfId="75" priority="33" stopIfTrue="1">
      <formula>$IB$1=2</formula>
    </cfRule>
  </conditionalFormatting>
  <conditionalFormatting sqref="K105">
    <cfRule type="expression" dxfId="74" priority="32" stopIfTrue="1">
      <formula>$IB$1=2</formula>
    </cfRule>
  </conditionalFormatting>
  <conditionalFormatting sqref="L105">
    <cfRule type="expression" dxfId="73" priority="31" stopIfTrue="1">
      <formula>$IB$1=2</formula>
    </cfRule>
  </conditionalFormatting>
  <conditionalFormatting sqref="N105">
    <cfRule type="expression" dxfId="72" priority="30" stopIfTrue="1">
      <formula>$II$2=2</formula>
    </cfRule>
  </conditionalFormatting>
  <conditionalFormatting sqref="O111:S111 G111:H111">
    <cfRule type="expression" dxfId="71" priority="26" stopIfTrue="1">
      <formula>$IB$1=2</formula>
    </cfRule>
  </conditionalFormatting>
  <conditionalFormatting sqref="F111">
    <cfRule type="expression" dxfId="70" priority="27" stopIfTrue="1">
      <formula>$II$2=2</formula>
    </cfRule>
  </conditionalFormatting>
  <conditionalFormatting sqref="N111">
    <cfRule type="expression" dxfId="69" priority="28" stopIfTrue="1">
      <formula>$II$2=2</formula>
    </cfRule>
    <cfRule type="expression" dxfId="68" priority="29" stopIfTrue="1">
      <formula>LEN(N111)&gt;200</formula>
    </cfRule>
  </conditionalFormatting>
  <conditionalFormatting sqref="G112:L112 O112:S112">
    <cfRule type="expression" dxfId="67" priority="22" stopIfTrue="1">
      <formula>$IB$1=2</formula>
    </cfRule>
  </conditionalFormatting>
  <conditionalFormatting sqref="F112">
    <cfRule type="expression" dxfId="66" priority="23" stopIfTrue="1">
      <formula>$II$2=2</formula>
    </cfRule>
  </conditionalFormatting>
  <conditionalFormatting sqref="N112">
    <cfRule type="expression" dxfId="65" priority="24" stopIfTrue="1">
      <formula>$II$2=2</formula>
    </cfRule>
    <cfRule type="expression" dxfId="64" priority="25" stopIfTrue="1">
      <formula>LEN(N112)&gt;200</formula>
    </cfRule>
  </conditionalFormatting>
  <conditionalFormatting sqref="O108:U108 G108:L108">
    <cfRule type="expression" dxfId="63" priority="18" stopIfTrue="1">
      <formula>$IB$1=2</formula>
    </cfRule>
  </conditionalFormatting>
  <conditionalFormatting sqref="F108">
    <cfRule type="expression" dxfId="62" priority="19" stopIfTrue="1">
      <formula>$II$2=2</formula>
    </cfRule>
  </conditionalFormatting>
  <conditionalFormatting sqref="N108">
    <cfRule type="expression" dxfId="61" priority="20" stopIfTrue="1">
      <formula>$II$2=2</formula>
    </cfRule>
    <cfRule type="expression" dxfId="60" priority="21" stopIfTrue="1">
      <formula>LEN(N108)&gt;200</formula>
    </cfRule>
  </conditionalFormatting>
  <conditionalFormatting sqref="G110:L110 O110:U110 T111:U111 U112">
    <cfRule type="expression" dxfId="59" priority="14" stopIfTrue="1">
      <formula>$IB$1=2</formula>
    </cfRule>
  </conditionalFormatting>
  <conditionalFormatting sqref="F110">
    <cfRule type="expression" dxfId="58" priority="15" stopIfTrue="1">
      <formula>$II$2=2</formula>
    </cfRule>
  </conditionalFormatting>
  <conditionalFormatting sqref="N110">
    <cfRule type="expression" dxfId="57" priority="16" stopIfTrue="1">
      <formula>$II$2=2</formula>
    </cfRule>
    <cfRule type="expression" dxfId="56" priority="17" stopIfTrue="1">
      <formula>LEN(N110)&gt;200</formula>
    </cfRule>
  </conditionalFormatting>
  <conditionalFormatting sqref="G106:L106 O106:Q106">
    <cfRule type="expression" dxfId="55" priority="10" stopIfTrue="1">
      <formula>$IB$1=2</formula>
    </cfRule>
  </conditionalFormatting>
  <conditionalFormatting sqref="F106">
    <cfRule type="expression" dxfId="54" priority="11" stopIfTrue="1">
      <formula>$II$2=2</formula>
    </cfRule>
  </conditionalFormatting>
  <conditionalFormatting sqref="N106">
    <cfRule type="expression" dxfId="53" priority="12" stopIfTrue="1">
      <formula>$II$2=2</formula>
    </cfRule>
    <cfRule type="expression" dxfId="52" priority="13" stopIfTrue="1">
      <formula>LEN(N106)&gt;200</formula>
    </cfRule>
  </conditionalFormatting>
  <conditionalFormatting sqref="G107:L107 O107:Q107">
    <cfRule type="expression" dxfId="51" priority="6" stopIfTrue="1">
      <formula>$IB$1=2</formula>
    </cfRule>
  </conditionalFormatting>
  <conditionalFormatting sqref="F107">
    <cfRule type="expression" dxfId="50" priority="7" stopIfTrue="1">
      <formula>$II$2=2</formula>
    </cfRule>
  </conditionalFormatting>
  <conditionalFormatting sqref="N107">
    <cfRule type="expression" dxfId="49" priority="8" stopIfTrue="1">
      <formula>$II$2=2</formula>
    </cfRule>
    <cfRule type="expression" dxfId="48" priority="9" stopIfTrue="1">
      <formula>LEN(N107)&gt;200</formula>
    </cfRule>
  </conditionalFormatting>
  <conditionalFormatting sqref="O109:Q109 G109:L109">
    <cfRule type="expression" dxfId="47" priority="2" stopIfTrue="1">
      <formula>$IB$1=2</formula>
    </cfRule>
  </conditionalFormatting>
  <conditionalFormatting sqref="F109">
    <cfRule type="expression" dxfId="46" priority="3" stopIfTrue="1">
      <formula>$II$2=2</formula>
    </cfRule>
  </conditionalFormatting>
  <conditionalFormatting sqref="N109">
    <cfRule type="expression" dxfId="45" priority="4" stopIfTrue="1">
      <formula>$II$2=2</formula>
    </cfRule>
    <cfRule type="expression" dxfId="44" priority="5" stopIfTrue="1">
      <formula>LEN(N109)&gt;200</formula>
    </cfRule>
  </conditionalFormatting>
  <conditionalFormatting sqref="I111:L111">
    <cfRule type="expression" dxfId="43" priority="1" stopIfTrue="1">
      <formula>$IB$1=2</formula>
    </cfRule>
  </conditionalFormatting>
  <dataValidations xWindow="1366" yWindow="693" count="29">
    <dataValidation type="list" allowBlank="1" showInputMessage="1" showErrorMessage="1" error="Scegli da elenco" promptTitle="Scegli" prompt="Determina o Protocollo" sqref="D3">
      <formula1>$D$1019:$D$1020</formula1>
    </dataValidation>
    <dataValidation type="list" errorStyle="information" allowBlank="1" showInputMessage="1" showErrorMessage="1" errorTitle="Valore non in elenco" error="Scegli dalla tendina oppure conferma quello che hai scritto" promptTitle="Scegli" prompt="dalla tendina" sqref="BL4:BL997 BJ4:BJ997 BH4:BH997 BF4:BF997">
      <formula1>$BF$1018:$BF$1028</formula1>
    </dataValidation>
    <dataValidation type="list" errorStyle="information" allowBlank="1" showInputMessage="1" showErrorMessage="1" errorTitle="Valore non in elenco" error="Scegli dalla tendina oppure conferma quello che hai scritto" promptTitle="Scegli" prompt="dalla tendina" sqref="AQ4:AQ997">
      <formula1>$AQ$1018:$AQ$1053</formula1>
    </dataValidation>
    <dataValidation type="list" errorStyle="information" allowBlank="1" showInputMessage="1" showErrorMessage="1" errorTitle="Valore non in elenco" error="Scegli dalla tendina oppure conferma quello che hai scritto" promptTitle="Scegli" prompt="dalla tendina" sqref="AR4:AR997">
      <formula1>$AR$1018:$AR$1028</formula1>
    </dataValidation>
    <dataValidation type="list" errorStyle="information" allowBlank="1" showInputMessage="1" showErrorMessage="1" errorTitle="Valore non in elenco" error="Scegli dalla tendina oppure conferma quello che hai scritto" promptTitle="Scegli" prompt="dalla tendina" sqref="AS4:AS997">
      <formula1>$AS$1018:$AS$1028</formula1>
    </dataValidation>
    <dataValidation type="list" allowBlank="1" showInputMessage="1" showErrorMessage="1" error="Scegli dalla tendina" promptTitle="Scegli" prompt="dalla tendina" sqref="AT4:AT997">
      <formula1>$AT$1018:$AT$1021</formula1>
    </dataValidation>
    <dataValidation type="list" errorStyle="information" allowBlank="1" showInputMessage="1" showErrorMessage="1" errorTitle="Valore non in elenco" error="Scegli dalla tendina oppure conferma quello che hai scritto" promptTitle="Scegli" prompt="dalla tendina" sqref="AU4:AU997">
      <formula1>$AU$1018:$AU$1053</formula1>
    </dataValidation>
    <dataValidation type="list" allowBlank="1" showInputMessage="1" showErrorMessage="1" error="Scegli dalla tendina" promptTitle="Scegli" prompt="dalla tendina" sqref="AV4:AV997">
      <formula1>$AV$1018:$AV$1021</formula1>
    </dataValidation>
    <dataValidation type="list" errorStyle="information" allowBlank="1" showInputMessage="1" showErrorMessage="1" errorTitle="Valore non in elenco" error="Scegli dalla tendina oppure conferma quello che hai scritto" promptTitle="Scegli" prompt="dalla tendina" sqref="AX4:AX997">
      <formula1>$AX$1018:$AX$1028</formula1>
    </dataValidation>
    <dataValidation type="list" errorStyle="information" allowBlank="1" showInputMessage="1" showErrorMessage="1" errorTitle="Valore non in elenco" error="Scegli dalla tendina oppure conferma quello che hai scritto" promptTitle="Scegli" prompt="dalla tendina" sqref="AW4:AW997">
      <formula1>$AW$1018:$AW$1028</formula1>
    </dataValidation>
    <dataValidation type="list" allowBlank="1" showInputMessage="1" showErrorMessage="1" error="Scegli dalla tendina" promptTitle="Scegli" prompt="dalla tendina" sqref="AK4:AK997">
      <formula1>$AK$1018:$AK$1020</formula1>
    </dataValidation>
    <dataValidation type="list" allowBlank="1" showInputMessage="1" showErrorMessage="1" error="Scegli la data dalla tendina" promptTitle="Scegli" prompt="dalla tendina" sqref="AO4:AO997">
      <formula1>$AO$1018:$AO$1389</formula1>
    </dataValidation>
    <dataValidation type="list" errorStyle="information" allowBlank="1" showInputMessage="1" showErrorMessage="1" errorTitle="Valore non in elenco" error="Scegli dalla tendina oppure conferma quello che hai scritto" promptTitle="Scegli" prompt="dalla tendina" sqref="BC4:BC997">
      <formula1>$BC$1018:$BC$1021</formula1>
    </dataValidation>
    <dataValidation type="list" errorStyle="information" allowBlank="1" showInputMessage="1" showErrorMessage="1" errorTitle="Puoi aggiongere la descrizione" error="Per confermare l'inserimento clicca OK" promptTitle="Scegli" prompt="dalla tendina" sqref="X4:X997">
      <formula1>$X$1019:$X$1030</formula1>
    </dataValidation>
    <dataValidation type="list" errorStyle="information" allowBlank="1" showInputMessage="1" showErrorMessage="1" errorTitle="Valore non in elenco" error="Scegli dalla tendina oppure conferma quello che hai scritto" promptTitle="Scegli" prompt="dalla tendina_x000a_o_x000a_inserisci il testo che vuoi" sqref="W4:W997">
      <formula1>$W$1018:$W$1131</formula1>
    </dataValidation>
    <dataValidation type="list" allowBlank="1" showInputMessage="1" showErrorMessage="1" error="Scegli dalla tendina" promptTitle="Scegli" prompt="dalla tendina" sqref="Z4:Z997">
      <formula1>$Z$1018:$Z$1021</formula1>
    </dataValidation>
    <dataValidation type="list" allowBlank="1" showInputMessage="1" showErrorMessage="1" error="Scegli dalla tendina" promptTitle="Scegli" prompt="dalla tendina" sqref="AA4:AA997">
      <formula1>$AA$1018:$AA$1020</formula1>
    </dataValidation>
    <dataValidation type="list" errorStyle="information" allowBlank="1" showInputMessage="1" showErrorMessage="1" errorTitle="Valore non in elenco" error="Scegli dalla tendina oppure conferma quello che hai scritto" promptTitle="Scegli" prompt="dalla tendina" sqref="S4:S997">
      <formula1>$S$1018:$S$1021</formula1>
    </dataValidation>
    <dataValidation type="list" errorStyle="information" allowBlank="1" showInputMessage="1" showErrorMessage="1" errorTitle="Valore non in elenco" error="Scegli dalla tendina oppure conferma quello che hai scritto" promptTitle="Scegli" prompt="dalla tendina" sqref="Q4:Q997">
      <formula1>$Q$1018:$Q$1145</formula1>
    </dataValidation>
    <dataValidation type="list" errorStyle="information" allowBlank="1" showInputMessage="1" showErrorMessage="1" errorTitle="Valore non in elenco" error="Scegli dalla tendina oppure conferma quello che hai scritto" promptTitle="Scegli" prompt="dalla tendina" sqref="R4:R997">
      <formula1>$R$1018:$R$1397</formula1>
    </dataValidation>
    <dataValidation type="list" errorStyle="information" allowBlank="1" showInputMessage="1" showErrorMessage="1" errorTitle="Valore non in elenco" error="Scegli dalla tendina oppure conferma quello che hai scritto" promptTitle="Scegli" prompt="da elenco_x000a_(puoi modificare il testo)" sqref="M4:M997">
      <formula1>$M$1018:$M$1024</formula1>
    </dataValidation>
    <dataValidation type="list" allowBlank="1" showInputMessage="1" showErrorMessage="1" error="Scegli dalla tendina" promptTitle="Scegli" prompt="dalla tendina" sqref="AB4:AB997">
      <formula1>$AB$1018:$AB$1020</formula1>
    </dataValidation>
    <dataValidation type="list" errorStyle="information" allowBlank="1" showInputMessage="1" showErrorMessage="1" errorTitle="Valore non in elenco" error="Scegli dalla tendina oppure conferma quello che hai scritto" promptTitle="Scegli" prompt="dalla tendina" sqref="I4:I997">
      <formula1>$I$1018:$I$1064</formula1>
    </dataValidation>
    <dataValidation type="list" errorStyle="information" allowBlank="1" showInputMessage="1" showErrorMessage="1" errorTitle="Valore non in elenco" error="Scegli dalla tendina oppure conferma quello che hai scritto" promptTitle="Scegli" prompt="dalla tendina" sqref="J4:J997">
      <formula1>$J$1018:$J$1090</formula1>
    </dataValidation>
    <dataValidation type="list" allowBlank="1" showInputMessage="1" showErrorMessage="1" error="Scegli dalla tendina" promptTitle="Scegli" prompt="dalla tendina" sqref="L4:L997">
      <formula1>$L$1018:$L$1021</formula1>
    </dataValidation>
    <dataValidation type="list" allowBlank="1" showInputMessage="1" showErrorMessage="1" error="Scegli la data dalla tendina" promptTitle="Scegli" prompt="dalla tendina" sqref="E4:E997">
      <formula1>$E$1019:$E$1384</formula1>
    </dataValidation>
    <dataValidation type="list" errorStyle="information" allowBlank="1" showInputMessage="1" showErrorMessage="1" errorTitle="Valore non in elenco" error="Scegli dalla tendina oppure conferma quello che hai scritto" promptTitle="Scegli" prompt="dalla tendina" sqref="H4:H997">
      <formula1>$H$1018:$H$1048</formula1>
    </dataValidation>
    <dataValidation type="list" errorStyle="information" allowBlank="1" showInputMessage="1" showErrorMessage="1" errorTitle="Valore non in elenco" error="Scegli dalla tendina oppure conferma quello che hai scritto" promptTitle="Scegli" prompt="dalla tendina" sqref="G4:G997">
      <formula1>$G$1018:$G$1043</formula1>
    </dataValidation>
    <dataValidation type="list" errorStyle="information" allowBlank="1" showInputMessage="1" showErrorMessage="1" errorTitle="Valore non in elenco" error="Scegli dalla tendina oppure conferma quello che hai scritto" promptTitle="Scegli" prompt="dalla tendina" sqref="K4:K997">
      <formula1>$K$1018:$K$1044</formula1>
    </dataValidation>
  </dataValidations>
  <hyperlinks>
    <hyperlink ref="F1000" r:id="rId1"/>
  </hyperlinks>
  <pageMargins left="0.19685039370078741" right="0.19685039370078741" top="0.78740157480314965" bottom="0.78740157480314965" header="0.51181102362204722" footer="0.51181102362204722"/>
  <pageSetup paperSize="8" scale="12" fitToHeight="0" pageOrder="overThenDown" orientation="landscape" r:id="rId2"/>
  <headerFooter alignWithMargins="0">
    <oddHeader>&amp;C&amp;14&amp;F</oddHeader>
    <oddFooter>&amp;L&amp;12www.arenanicola.com&amp;R&amp;12pagina &amp;P di &amp;N</oddFooter>
  </headerFooter>
  <colBreaks count="3" manualBreakCount="3">
    <brk id="33" max="1048575" man="1"/>
    <brk id="50" max="1048575" man="1"/>
    <brk id="73" max="1048575" man="1"/>
  </colBreaks>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3">
    <tabColor indexed="13"/>
  </sheetPr>
  <dimension ref="A1:IV193"/>
  <sheetViews>
    <sheetView showGridLines="0" zoomScaleNormal="100" zoomScaleSheetLayoutView="100" workbookViewId="0">
      <pane xSplit="1" ySplit="3" topLeftCell="B4" activePane="bottomRight" state="frozen"/>
      <selection pane="topRight" activeCell="B1" sqref="B1"/>
      <selection pane="bottomLeft" activeCell="A4" sqref="A4"/>
      <selection pane="bottomRight" activeCell="A4" sqref="A4"/>
    </sheetView>
  </sheetViews>
  <sheetFormatPr defaultColWidth="0" defaultRowHeight="12.75"/>
  <cols>
    <col min="1" max="1" width="15.7109375" style="10" customWidth="1"/>
    <col min="2" max="2" width="13.42578125" style="10" customWidth="1"/>
    <col min="3" max="3" width="21.5703125" style="10" customWidth="1"/>
    <col min="4" max="4" width="14.85546875" style="10" customWidth="1"/>
    <col min="5" max="5" width="13.140625" style="10" customWidth="1"/>
    <col min="6" max="6" width="11.7109375" style="10" customWidth="1"/>
    <col min="7" max="7" width="12.140625" style="10" customWidth="1"/>
    <col min="8" max="8" width="13.5703125" style="10" customWidth="1"/>
    <col min="9" max="9" width="11.42578125" style="10" customWidth="1"/>
    <col min="10" max="10" width="4.5703125" style="10" customWidth="1"/>
    <col min="11" max="12" width="15.7109375" style="10" customWidth="1"/>
    <col min="13" max="13" width="13.42578125" style="10" customWidth="1"/>
    <col min="14" max="14" width="22" style="10" customWidth="1"/>
    <col min="15" max="15" width="14.85546875" style="10" customWidth="1"/>
    <col min="16" max="16" width="13.140625" style="10" customWidth="1"/>
    <col min="17" max="17" width="11.7109375" style="10" customWidth="1"/>
    <col min="18" max="19" width="13.5703125" style="10" customWidth="1"/>
    <col min="20" max="20" width="11.42578125" style="10" customWidth="1"/>
    <col min="21" max="21" width="4.5703125" style="10" customWidth="1"/>
    <col min="22" max="23" width="15.7109375" style="10" customWidth="1"/>
    <col min="24" max="24" width="13.42578125" style="10" customWidth="1"/>
    <col min="25" max="25" width="21.5703125" style="10" customWidth="1"/>
    <col min="26" max="26" width="14.85546875" style="10" customWidth="1"/>
    <col min="27" max="27" width="13.140625" style="10" customWidth="1"/>
    <col min="28" max="28" width="11.7109375" style="10" customWidth="1"/>
    <col min="29" max="29" width="12.140625" style="10" customWidth="1"/>
    <col min="30" max="30" width="13.5703125" style="10" customWidth="1"/>
    <col min="31" max="31" width="11.42578125" style="10" customWidth="1"/>
    <col min="32" max="32" width="4.5703125" style="10" customWidth="1"/>
    <col min="33" max="33" width="15.7109375" style="10" customWidth="1"/>
    <col min="34" max="42" width="9.140625" style="10" customWidth="1"/>
    <col min="43" max="43" width="9.85546875" style="10" customWidth="1"/>
    <col min="44" max="241" width="9.140625" style="10" customWidth="1"/>
    <col min="242" max="242" width="12.7109375" style="1252" customWidth="1"/>
    <col min="243" max="243" width="12.7109375" style="10" hidden="1" customWidth="1"/>
    <col min="244" max="244" width="12.7109375" style="1252" customWidth="1"/>
    <col min="245" max="250" width="9.140625" style="10" customWidth="1"/>
    <col min="251" max="253" width="9.7109375" style="10" customWidth="1"/>
    <col min="254" max="255" width="9.140625" style="10" customWidth="1"/>
    <col min="256" max="16384" width="0" style="10" hidden="1"/>
  </cols>
  <sheetData>
    <row r="1" spans="1:256" ht="8.25" customHeight="1">
      <c r="A1" s="1567" t="s">
        <v>1363</v>
      </c>
    </row>
    <row r="2" spans="1:256" ht="36.75" customHeight="1">
      <c r="A2" s="1567"/>
      <c r="B2" s="948" t="s">
        <v>735</v>
      </c>
      <c r="C2" s="1573" t="s">
        <v>1364</v>
      </c>
      <c r="D2" s="1574"/>
      <c r="E2" s="1574"/>
      <c r="F2" s="1574"/>
      <c r="G2" s="1574"/>
      <c r="H2" s="1574"/>
      <c r="I2" s="1574"/>
      <c r="J2" s="1575"/>
      <c r="K2" s="11"/>
      <c r="L2" s="11"/>
      <c r="M2" s="949" t="s">
        <v>107</v>
      </c>
      <c r="N2" s="1571" t="s">
        <v>1365</v>
      </c>
      <c r="O2" s="1571"/>
      <c r="P2" s="1571"/>
      <c r="Q2" s="1571"/>
      <c r="R2" s="1571"/>
      <c r="S2" s="1571"/>
      <c r="T2" s="1571"/>
      <c r="U2" s="1572"/>
      <c r="V2" s="11"/>
      <c r="W2" s="11"/>
      <c r="X2" s="950" t="s">
        <v>1243</v>
      </c>
      <c r="Y2" s="1569" t="str">
        <f>CONCATENATE(Personalizza!D17," ",Z152)</f>
        <v>Sig.ra Roberta Angela Mpscardi , Devi inserire: data, componenti e verbalizzazioni, nelle celle delle colonne da BE a BL del foglio Determine.</v>
      </c>
      <c r="Z2" s="1569"/>
      <c r="AA2" s="1569"/>
      <c r="AB2" s="1569"/>
      <c r="AC2" s="1569"/>
      <c r="AD2" s="1569"/>
      <c r="AE2" s="1569"/>
      <c r="AF2" s="1570"/>
      <c r="AG2" s="11"/>
    </row>
    <row r="3" spans="1:256" ht="8.25" customHeight="1">
      <c r="A3" s="1349"/>
      <c r="B3" s="627"/>
    </row>
    <row r="4" spans="1:256" ht="16.5" customHeight="1">
      <c r="A4" s="627"/>
      <c r="B4" s="1509" t="str">
        <f>REPT(Personalizza!D8,1)</f>
        <v>Istituto Comprensivo di Esine</v>
      </c>
      <c r="C4" s="1510"/>
      <c r="D4" s="1510"/>
      <c r="E4" s="1510"/>
      <c r="F4" s="1510"/>
      <c r="G4" s="1510"/>
      <c r="H4" s="1510"/>
      <c r="I4" s="1510"/>
      <c r="J4" s="1511"/>
      <c r="K4" s="12"/>
      <c r="L4" s="13"/>
      <c r="M4" s="1509" t="str">
        <f>REPT(Personalizza!D8,1)</f>
        <v>Istituto Comprensivo di Esine</v>
      </c>
      <c r="N4" s="1510"/>
      <c r="O4" s="1510"/>
      <c r="P4" s="1510"/>
      <c r="Q4" s="1510"/>
      <c r="R4" s="1510"/>
      <c r="S4" s="1510"/>
      <c r="T4" s="1510"/>
      <c r="U4" s="1511"/>
      <c r="X4" s="1509" t="str">
        <f>REPT(Personalizza!D8,1)</f>
        <v>Istituto Comprensivo di Esine</v>
      </c>
      <c r="Y4" s="1510"/>
      <c r="Z4" s="1510"/>
      <c r="AA4" s="1510"/>
      <c r="AB4" s="1510"/>
      <c r="AC4" s="1510"/>
      <c r="AD4" s="1510"/>
      <c r="AE4" s="1510"/>
      <c r="AF4" s="1511"/>
      <c r="AG4" s="12"/>
      <c r="II4" s="14">
        <f>IF('Stampa Determina'!D20=' '!II1,1,2)</f>
        <v>1</v>
      </c>
      <c r="IQ4" s="15"/>
      <c r="IR4" s="16">
        <f>IF('Stampa Determina'!D20=' '!II1,1,2)</f>
        <v>1</v>
      </c>
      <c r="IS4" s="15"/>
      <c r="IU4" s="17" t="str">
        <f>REPT('scheda anagrafica'!G193,1)</f>
        <v>BSIC83800Q</v>
      </c>
      <c r="IV4" s="18">
        <f>IF(Personalizza!F1=' '!IV1,1,0)</f>
        <v>1</v>
      </c>
    </row>
    <row r="5" spans="1:256" ht="16.5" customHeight="1">
      <c r="B5" s="1521" t="str">
        <f>REPT(Personalizza!D9,1)</f>
        <v>Via Chiosi, 4 - tel. 0364/46057 - 0364/46058</v>
      </c>
      <c r="C5" s="1522"/>
      <c r="D5" s="1522"/>
      <c r="E5" s="1522"/>
      <c r="F5" s="1522"/>
      <c r="G5" s="1522"/>
      <c r="H5" s="1522"/>
      <c r="I5" s="1522"/>
      <c r="J5" s="1523"/>
      <c r="K5" s="12"/>
      <c r="L5" s="13"/>
      <c r="M5" s="1521" t="str">
        <f>REPT(Personalizza!D9,1)</f>
        <v>Via Chiosi, 4 - tel. 0364/46057 - 0364/46058</v>
      </c>
      <c r="N5" s="1522"/>
      <c r="O5" s="1522"/>
      <c r="P5" s="1522"/>
      <c r="Q5" s="1522"/>
      <c r="R5" s="1522"/>
      <c r="S5" s="1522"/>
      <c r="T5" s="1522"/>
      <c r="U5" s="1523"/>
      <c r="X5" s="1521" t="str">
        <f>REPT(Personalizza!D9,1)</f>
        <v>Via Chiosi, 4 - tel. 0364/46057 - 0364/46058</v>
      </c>
      <c r="Y5" s="1522"/>
      <c r="Z5" s="1522"/>
      <c r="AA5" s="1522"/>
      <c r="AB5" s="1522"/>
      <c r="AC5" s="1522"/>
      <c r="AD5" s="1522"/>
      <c r="AE5" s="1522"/>
      <c r="AF5" s="1523"/>
      <c r="AG5" s="12"/>
      <c r="IU5" s="17" t="str">
        <f>REPT(Personalizza!D12,1)</f>
        <v>BSIC83800Q</v>
      </c>
    </row>
    <row r="6" spans="1:256" ht="16.5" customHeight="1">
      <c r="B6" s="1512" t="str">
        <f>REPT(Personalizza!D10,1)</f>
        <v>25040 Esine BS</v>
      </c>
      <c r="C6" s="1513"/>
      <c r="D6" s="1513"/>
      <c r="E6" s="1513"/>
      <c r="F6" s="1513"/>
      <c r="G6" s="1513"/>
      <c r="H6" s="1513"/>
      <c r="I6" s="1513"/>
      <c r="J6" s="1514"/>
      <c r="K6" s="12"/>
      <c r="L6" s="13"/>
      <c r="M6" s="1512" t="str">
        <f>REPT(Personalizza!D10,1)</f>
        <v>25040 Esine BS</v>
      </c>
      <c r="N6" s="1513"/>
      <c r="O6" s="1513"/>
      <c r="P6" s="1513"/>
      <c r="Q6" s="1513"/>
      <c r="R6" s="1513"/>
      <c r="S6" s="1513"/>
      <c r="T6" s="1513"/>
      <c r="U6" s="1514"/>
      <c r="X6" s="1512" t="str">
        <f>REPT(Personalizza!D10,1)</f>
        <v>25040 Esine BS</v>
      </c>
      <c r="Y6" s="1513"/>
      <c r="Z6" s="1513"/>
      <c r="AA6" s="1513"/>
      <c r="AB6" s="1513"/>
      <c r="AC6" s="1513"/>
      <c r="AD6" s="1513"/>
      <c r="AE6" s="1513"/>
      <c r="AF6" s="1514"/>
      <c r="AG6" s="12"/>
    </row>
    <row r="7" spans="1:256" ht="15" customHeight="1">
      <c r="B7" s="1581" t="s">
        <v>309</v>
      </c>
      <c r="C7" s="1581"/>
      <c r="D7" s="1581"/>
      <c r="E7" s="1581"/>
      <c r="F7" s="1581"/>
      <c r="G7" s="1581"/>
      <c r="H7" s="1581"/>
      <c r="I7" s="1581"/>
      <c r="J7" s="1581"/>
      <c r="K7" s="12"/>
      <c r="L7" s="20"/>
      <c r="M7" s="20"/>
      <c r="N7" s="20"/>
      <c r="O7" s="20"/>
      <c r="P7" s="20"/>
      <c r="Q7" s="20"/>
      <c r="Y7" s="19"/>
      <c r="Z7" s="19"/>
      <c r="AA7" s="19"/>
      <c r="AB7" s="19"/>
      <c r="AC7" s="19"/>
      <c r="AD7" s="19"/>
      <c r="AE7" s="19"/>
      <c r="AF7" s="19"/>
      <c r="AG7" s="12"/>
    </row>
    <row r="8" spans="1:256" ht="18" customHeight="1">
      <c r="B8" s="1077" t="str">
        <f>REPT(DETERMINE!D3,1)</f>
        <v>Determina n°</v>
      </c>
      <c r="C8" s="1078" t="str">
        <f>REPT(B128,1)</f>
        <v>99</v>
      </c>
      <c r="D8" s="1079" t="s">
        <v>109</v>
      </c>
      <c r="E8" s="1577" t="str">
        <f>REPT('Stampa Determina'!D128,1)</f>
        <v>Contratto triennale dal 01/01/2022 al 31/12/2024 noleggio fotocopiatore Ufficio di Segreteria - Ditta Globaloffice</v>
      </c>
      <c r="F8" s="1577"/>
      <c r="G8" s="1577"/>
      <c r="H8" s="1577"/>
      <c r="I8" s="1577"/>
      <c r="J8" s="1578"/>
      <c r="K8" s="12"/>
      <c r="M8" s="1600" t="s">
        <v>84</v>
      </c>
      <c r="N8" s="1601"/>
      <c r="O8" s="1601"/>
      <c r="P8" s="1601"/>
      <c r="Q8" s="1601"/>
      <c r="R8" s="1601"/>
      <c r="S8" s="1601"/>
      <c r="T8" s="1601"/>
      <c r="U8" s="1602"/>
      <c r="X8" s="1591" t="s">
        <v>3</v>
      </c>
      <c r="Y8" s="1592"/>
      <c r="Z8" s="1592"/>
      <c r="AA8" s="1592"/>
      <c r="AB8" s="1592"/>
      <c r="AC8" s="1592"/>
      <c r="AD8" s="1592"/>
      <c r="AE8" s="1592"/>
      <c r="AF8" s="1593"/>
      <c r="AG8" s="12"/>
    </row>
    <row r="9" spans="1:256" ht="18" customHeight="1">
      <c r="B9" s="1080" t="s">
        <v>110</v>
      </c>
      <c r="C9" s="1081">
        <f>SUM(C128+0)</f>
        <v>44537</v>
      </c>
      <c r="D9" s="1082"/>
      <c r="E9" s="1579"/>
      <c r="F9" s="1579"/>
      <c r="G9" s="1579"/>
      <c r="H9" s="1579"/>
      <c r="I9" s="1579"/>
      <c r="J9" s="1580"/>
      <c r="K9" s="12"/>
      <c r="M9" s="1603" t="s">
        <v>627</v>
      </c>
      <c r="N9" s="1604"/>
      <c r="O9" s="1604"/>
      <c r="P9" s="1604"/>
      <c r="Q9" s="1604"/>
      <c r="R9" s="1604"/>
      <c r="S9" s="1604"/>
      <c r="T9" s="1604"/>
      <c r="U9" s="1605"/>
      <c r="W9" s="21" t="str">
        <f>IF(W87&gt;0,CONCATENATE("data ",'Stampa Determina'!BQ128)," ")</f>
        <v xml:space="preserve"> </v>
      </c>
      <c r="X9" s="1594" t="s">
        <v>628</v>
      </c>
      <c r="Y9" s="1595"/>
      <c r="Z9" s="1595"/>
      <c r="AA9" s="1595"/>
      <c r="AB9" s="1595"/>
      <c r="AC9" s="1595"/>
      <c r="AD9" s="1595"/>
      <c r="AE9" s="1595"/>
      <c r="AF9" s="1596"/>
      <c r="AG9" s="12"/>
    </row>
    <row r="10" spans="1:256" ht="12" customHeight="1">
      <c r="A10" s="21" t="str">
        <f>IF('scheda anagrafica'!A7=10," ","                         devi inserire il codice meccanografico nella scheda anagrafica")</f>
        <v xml:space="preserve"> </v>
      </c>
      <c r="B10" s="1560"/>
      <c r="C10" s="1560"/>
      <c r="D10" s="1560"/>
      <c r="E10" s="1560"/>
      <c r="F10" s="1560"/>
      <c r="G10" s="1560"/>
      <c r="H10" s="1560"/>
      <c r="I10" s="1560"/>
      <c r="J10" s="1560"/>
      <c r="K10" s="28"/>
      <c r="M10" s="29"/>
      <c r="N10" s="30"/>
      <c r="O10" s="31"/>
      <c r="P10" s="31"/>
      <c r="Q10" s="31"/>
      <c r="R10" s="31"/>
      <c r="S10" s="31"/>
      <c r="T10" s="31"/>
      <c r="U10" s="31"/>
      <c r="W10" s="21"/>
      <c r="X10" s="22"/>
      <c r="Y10" s="23"/>
      <c r="Z10" s="23"/>
      <c r="AA10" s="24"/>
      <c r="AB10" s="25"/>
      <c r="AC10" s="26"/>
      <c r="AD10" s="23"/>
      <c r="AE10" s="23"/>
      <c r="AF10" s="27"/>
      <c r="AG10" s="28"/>
    </row>
    <row r="11" spans="1:256" ht="12.75" customHeight="1">
      <c r="B11" s="1576" t="s">
        <v>111</v>
      </c>
      <c r="C11" s="1576"/>
      <c r="D11" s="1576"/>
      <c r="E11" s="1576"/>
      <c r="F11" s="1576"/>
      <c r="G11" s="1576"/>
      <c r="H11" s="1576"/>
      <c r="I11" s="1576"/>
      <c r="J11" s="1576"/>
      <c r="K11" s="28"/>
      <c r="M11" s="1576" t="s">
        <v>1241</v>
      </c>
      <c r="N11" s="1576"/>
      <c r="O11" s="1576"/>
      <c r="P11" s="1576"/>
      <c r="Q11" s="1576"/>
      <c r="R11" s="1576"/>
      <c r="S11" s="1576"/>
      <c r="T11" s="1576"/>
      <c r="U11" s="1576"/>
      <c r="X11" s="1576" t="s">
        <v>2</v>
      </c>
      <c r="Y11" s="1576"/>
      <c r="Z11" s="1576"/>
      <c r="AA11" s="1576"/>
      <c r="AB11" s="1576"/>
      <c r="AC11" s="1576"/>
      <c r="AD11" s="1576"/>
      <c r="AE11" s="1576"/>
      <c r="AF11" s="1576"/>
      <c r="AG11" s="28"/>
    </row>
    <row r="12" spans="1:256" ht="12.6" customHeight="1">
      <c r="B12" s="1576"/>
      <c r="C12" s="1576"/>
      <c r="D12" s="1576"/>
      <c r="E12" s="1576"/>
      <c r="F12" s="1576"/>
      <c r="G12" s="1576"/>
      <c r="H12" s="1576"/>
      <c r="I12" s="1576"/>
      <c r="J12" s="1576"/>
      <c r="K12" s="28"/>
      <c r="M12" s="1576"/>
      <c r="N12" s="1576"/>
      <c r="O12" s="1576"/>
      <c r="P12" s="1576"/>
      <c r="Q12" s="1576"/>
      <c r="R12" s="1576"/>
      <c r="S12" s="1576"/>
      <c r="T12" s="1576"/>
      <c r="U12" s="1576"/>
      <c r="X12" s="1576"/>
      <c r="Y12" s="1576"/>
      <c r="Z12" s="1576"/>
      <c r="AA12" s="1576"/>
      <c r="AB12" s="1576"/>
      <c r="AC12" s="1576"/>
      <c r="AD12" s="1576"/>
      <c r="AE12" s="1576"/>
      <c r="AF12" s="1576"/>
      <c r="AG12" s="28"/>
    </row>
    <row r="13" spans="1:256" ht="15" customHeight="1">
      <c r="A13" s="21" t="str">
        <f>IF(Personalizza!E1=10,".","                         devi inserire il codice meccanografico nel foglio Personalizza")</f>
        <v>.</v>
      </c>
      <c r="B13" s="32"/>
      <c r="C13" s="32"/>
      <c r="D13" s="32"/>
      <c r="E13" s="32"/>
      <c r="F13" s="32"/>
      <c r="G13" s="32"/>
      <c r="H13" s="32"/>
      <c r="I13" s="32"/>
      <c r="J13" s="32"/>
      <c r="K13" s="28"/>
      <c r="M13" s="38" t="s">
        <v>737</v>
      </c>
      <c r="N13" s="39" t="str">
        <f>CONCATENATE("la regolarità dell'esecuzione della ",DETERMINE!D1026)</f>
        <v>la regolarità dell'esecuzione della Determina a contrarre n°</v>
      </c>
      <c r="O13" s="1132"/>
      <c r="P13" s="33"/>
      <c r="Q13" s="33"/>
      <c r="R13" s="1139" t="str">
        <f>REPT(B128,1)</f>
        <v>99</v>
      </c>
      <c r="S13" s="1166" t="s">
        <v>110</v>
      </c>
      <c r="T13" s="1583">
        <f>SUM(C128+0)</f>
        <v>44537</v>
      </c>
      <c r="U13" s="1583"/>
      <c r="X13" s="32"/>
      <c r="Y13" s="32"/>
      <c r="Z13" s="32"/>
      <c r="AA13" s="32"/>
      <c r="AB13" s="32"/>
      <c r="AC13" s="32"/>
      <c r="AD13" s="32"/>
      <c r="AE13" s="32"/>
      <c r="AF13" s="32"/>
      <c r="AG13" s="28"/>
    </row>
    <row r="14" spans="1:256" ht="15" customHeight="1">
      <c r="B14" s="652" t="s">
        <v>1242</v>
      </c>
      <c r="C14" s="35" t="s">
        <v>736</v>
      </c>
      <c r="D14" s="596" t="str">
        <f>REPT('Stampa Determina'!E128,1)</f>
        <v>Dirigente Scolastico</v>
      </c>
      <c r="E14" s="37"/>
      <c r="F14" s="37"/>
      <c r="G14" s="37"/>
      <c r="H14" s="37"/>
      <c r="I14" s="37"/>
      <c r="J14" s="37"/>
      <c r="K14" s="28"/>
      <c r="M14" s="1129"/>
      <c r="N14" s="1132" t="str">
        <f>IF(J128=DETERMINE!L1019,"esecuzione di lavori",IF(J128=DETERMINE!L1020,"fornitura di prodotti",IF(J128=DETERMINE!L1021,"prestazione di servizi"," ")))</f>
        <v>prestazione di servizi</v>
      </c>
      <c r="O14" s="1140" t="str">
        <f>REPT('Stampa Determina'!D128,1)</f>
        <v>Contratto triennale dal 01/01/2022 al 31/12/2024 noleggio fotocopiatore Ufficio di Segreteria - Ditta Globaloffice</v>
      </c>
      <c r="P14" s="646"/>
      <c r="Q14" s="647"/>
      <c r="R14" s="647"/>
      <c r="S14" s="647"/>
      <c r="T14" s="648"/>
      <c r="U14" s="1130" t="s">
        <v>739</v>
      </c>
      <c r="X14" s="34" t="s">
        <v>741</v>
      </c>
      <c r="Y14" s="624" t="s">
        <v>1915</v>
      </c>
      <c r="Z14" s="1582" t="str">
        <f>REPT('Stampa Determina'!D15,1)</f>
        <v>Contratto triennale dal 01/01/2022 al 31/12/2024 noleggio fotocopiatore Ufficio di Segreteria - Ditta Globaloffice</v>
      </c>
      <c r="AA14" s="1582"/>
      <c r="AB14" s="1582"/>
      <c r="AC14" s="1582"/>
      <c r="AD14" s="1582"/>
      <c r="AE14" s="1582"/>
      <c r="AF14" s="1582"/>
      <c r="AG14" s="28"/>
    </row>
    <row r="15" spans="1:256" ht="15" customHeight="1">
      <c r="B15" s="652"/>
      <c r="C15" s="43" t="s">
        <v>738</v>
      </c>
      <c r="D15" s="1582" t="str">
        <f>REPT('Stampa Determina'!D128,1)</f>
        <v>Contratto triennale dal 01/01/2022 al 31/12/2024 noleggio fotocopiatore Ufficio di Segreteria - Ditta Globaloffice</v>
      </c>
      <c r="E15" s="1582"/>
      <c r="F15" s="1582"/>
      <c r="G15" s="1582"/>
      <c r="H15" s="1582"/>
      <c r="I15" s="1582"/>
      <c r="J15" s="1582"/>
      <c r="K15" s="44"/>
      <c r="N15" s="1132" t="str">
        <f>IF(AB129&gt;0,"Data inizio fornitura"," ")</f>
        <v xml:space="preserve"> </v>
      </c>
      <c r="O15" s="1335" t="str">
        <f>REPT(AB128,1)</f>
        <v/>
      </c>
      <c r="Q15" s="1132" t="str">
        <f>IF(AC129&gt;0,"Data termine fornitura"," ")</f>
        <v xml:space="preserve"> </v>
      </c>
      <c r="R15" s="1335" t="str">
        <f>REPT(AC128,1)</f>
        <v/>
      </c>
      <c r="Y15" s="625"/>
      <c r="Z15" s="1582"/>
      <c r="AA15" s="1582"/>
      <c r="AB15" s="1582"/>
      <c r="AC15" s="1582"/>
      <c r="AD15" s="1582"/>
      <c r="AE15" s="1582"/>
      <c r="AF15" s="1582"/>
      <c r="AG15" s="44"/>
    </row>
    <row r="16" spans="1:256" ht="16.899999999999999" customHeight="1">
      <c r="B16" s="653"/>
      <c r="D16" s="1582"/>
      <c r="E16" s="1582"/>
      <c r="F16" s="1582"/>
      <c r="G16" s="1582"/>
      <c r="H16" s="1582"/>
      <c r="I16" s="1582"/>
      <c r="J16" s="1582"/>
      <c r="M16" s="38" t="s">
        <v>737</v>
      </c>
      <c r="N16" s="39" t="str">
        <f>CONCATENATE("la copertura finanziaria con imputazione nel Programma Annuale ",D20)</f>
        <v>la copertura finanziaria con imputazione nel Programma Annuale 2021</v>
      </c>
      <c r="O16" s="40"/>
      <c r="P16" s="40"/>
      <c r="Q16" s="40"/>
      <c r="R16" s="40"/>
      <c r="S16" s="45"/>
      <c r="T16" s="45"/>
      <c r="U16" s="40"/>
      <c r="Y16" s="625" t="s">
        <v>1322</v>
      </c>
      <c r="Z16" s="611" t="str">
        <f>REPT('Stampa Determina'!D65,1)</f>
        <v>(1) Contratti di importo inferiore a € 40.000</v>
      </c>
      <c r="AA16" s="599"/>
      <c r="AB16" s="599"/>
      <c r="AC16" s="599"/>
      <c r="AD16" s="599"/>
      <c r="AE16" s="599"/>
      <c r="AF16" s="599"/>
    </row>
    <row r="17" spans="1:244" ht="15" customHeight="1">
      <c r="B17" s="652"/>
      <c r="C17" s="43" t="s">
        <v>740</v>
      </c>
      <c r="D17" s="48" t="str">
        <f>REPT('Stampa Determina'!F128,1)</f>
        <v>Segreteria</v>
      </c>
      <c r="E17" s="37"/>
      <c r="F17" s="37"/>
      <c r="G17" s="37"/>
      <c r="H17" s="37"/>
      <c r="I17" s="37"/>
      <c r="J17" s="37"/>
      <c r="K17" s="20"/>
      <c r="M17" s="46" t="s">
        <v>741</v>
      </c>
      <c r="N17" s="47" t="str">
        <f>IF(Personalizza!D14=Personalizza!D646,"il D.A. Regione Sicilia n° 7753 del 28/12/2018 in particolare gli articoli 11,15, 16, 17, 18 e 19;","il Decreto n° 129 del 28 agosto 2018 in particolare gli articoli 11,15, 16, 17, 18 e 19;")</f>
        <v>il Decreto n° 129 del 28 agosto 2018 in particolare gli articoli 11,15, 16, 17, 18 e 19;</v>
      </c>
      <c r="O17" s="40"/>
      <c r="P17" s="40"/>
      <c r="Q17" s="40"/>
      <c r="R17" s="40"/>
      <c r="S17" s="40"/>
      <c r="T17" s="40"/>
      <c r="U17" s="40"/>
      <c r="X17" s="42"/>
      <c r="Y17" s="624" t="s">
        <v>808</v>
      </c>
      <c r="Z17" s="611" t="str">
        <f>REPT('Stampa Determina'!D17,1)</f>
        <v>Segreteria</v>
      </c>
      <c r="AA17" s="613"/>
      <c r="AB17" s="613"/>
      <c r="AC17" s="613"/>
      <c r="AD17" s="613"/>
      <c r="AE17" s="613"/>
      <c r="AF17" s="613"/>
      <c r="AG17" s="20"/>
    </row>
    <row r="18" spans="1:244" ht="15" customHeight="1">
      <c r="B18" s="652"/>
      <c r="C18" s="43"/>
      <c r="D18" s="48"/>
      <c r="E18" s="37"/>
      <c r="F18" s="37"/>
      <c r="G18" s="37"/>
      <c r="H18" s="37"/>
      <c r="I18" s="37"/>
      <c r="J18" s="37"/>
      <c r="K18" s="20"/>
      <c r="M18" s="46" t="str">
        <f>IF(O41&gt;5000,"Effettuata "," ")</f>
        <v xml:space="preserve"> </v>
      </c>
      <c r="N18" s="644" t="str">
        <f>IF(O41&gt;5000,"la Verifica Inadempimenti, gestito da Equitalia SpA, Legge di Bilancio 2018 commi da 986 a 989 Legge 205/2017,"," ")</f>
        <v xml:space="preserve"> </v>
      </c>
      <c r="O18" s="40"/>
      <c r="P18" s="40"/>
      <c r="Q18" s="40"/>
      <c r="R18" s="40"/>
      <c r="S18" s="40"/>
      <c r="T18" s="40"/>
      <c r="U18" s="40"/>
      <c r="X18" s="42"/>
      <c r="Y18" s="624" t="str">
        <f>IF(Z18=DETERMINE!Q1019,"per l'Attività:",IF(Z18=DETERMINE!Q1020,"per l'Attività:",IF(Z18=DETERMINE!Q1021,"per l'Attività:",IF(Z18=DETERMINE!Q1022,"per l'Attività:",IF(Z18=DETERMINE!Q1023,"per l'Attività:","per il Progetto:")))))</f>
        <v>per l'Attività:</v>
      </c>
      <c r="Z18" s="611" t="str">
        <f>REPT('Stampa Determina'!O128,1)</f>
        <v>A02 - 2  Funzionamento Amministrativo</v>
      </c>
      <c r="AA18" s="613"/>
      <c r="AB18" s="613"/>
      <c r="AC18" s="613"/>
      <c r="AD18" s="613"/>
      <c r="AE18" s="613"/>
      <c r="AF18" s="613"/>
      <c r="AG18" s="20"/>
    </row>
    <row r="19" spans="1:244" ht="18.75" customHeight="1">
      <c r="B19" s="655" t="s">
        <v>741</v>
      </c>
      <c r="C19" s="32" t="s">
        <v>1948</v>
      </c>
      <c r="D19" s="32"/>
      <c r="E19" s="32"/>
      <c r="F19" s="32" t="str">
        <f>IF(Personalizza!D26&gt;0,CONCATENATE(Personalizza!C26,Personalizza!D26,Personalizza!C27,Personalizza!D27,";")," ")</f>
        <v xml:space="preserve"> </v>
      </c>
      <c r="G19" s="32"/>
      <c r="H19" s="32"/>
      <c r="I19" s="32"/>
      <c r="J19" s="32"/>
      <c r="K19" s="15"/>
      <c r="M19" s="38" t="str">
        <f>IF(O41&gt;5000,"Rilevato lo "," ")</f>
        <v xml:space="preserve"> </v>
      </c>
      <c r="N19" s="39" t="str">
        <f>IF(O41&gt;5000,"stato della richiesta: Soggetto non inadempiente."," ")</f>
        <v xml:space="preserve"> </v>
      </c>
      <c r="O19" s="40"/>
      <c r="P19" s="40"/>
      <c r="Q19" s="40"/>
      <c r="R19" s="50" t="str">
        <f>IF(O41&gt;5000,"Verifica effettuata sull'importo Lordo fattura."," ")</f>
        <v xml:space="preserve"> </v>
      </c>
      <c r="S19" s="40"/>
      <c r="T19" s="40"/>
      <c r="U19" s="40"/>
      <c r="X19" s="49"/>
      <c r="Y19" s="624" t="s">
        <v>4</v>
      </c>
      <c r="Z19" s="583">
        <f>SUM('Stampa Determina'!D20)</f>
        <v>2021</v>
      </c>
      <c r="AA19" s="614"/>
      <c r="AB19" s="614"/>
      <c r="AC19" s="614"/>
      <c r="AD19" s="614"/>
      <c r="AE19" s="614"/>
      <c r="AF19" s="614"/>
      <c r="AG19" s="15"/>
    </row>
    <row r="20" spans="1:244" ht="15.75" customHeight="1">
      <c r="B20" s="732" t="s">
        <v>741</v>
      </c>
      <c r="C20" s="731" t="s">
        <v>1472</v>
      </c>
      <c r="D20" s="1123">
        <f>SUM(Personalizza!D6)</f>
        <v>2021</v>
      </c>
      <c r="E20" s="864" t="str">
        <f>IF(AA129&gt;0,"CUP"," ")</f>
        <v xml:space="preserve"> </v>
      </c>
      <c r="F20" s="1165" t="str">
        <f>REPT(AA128,1)</f>
        <v/>
      </c>
      <c r="G20" s="32"/>
      <c r="H20" s="32"/>
      <c r="I20" s="32"/>
      <c r="J20" s="32"/>
      <c r="K20" s="15"/>
      <c r="M20" s="38" t="s">
        <v>1085</v>
      </c>
      <c r="N20" s="822" t="s">
        <v>1086</v>
      </c>
      <c r="O20" s="51"/>
      <c r="P20" s="730"/>
      <c r="Q20" s="51"/>
      <c r="R20" s="51"/>
      <c r="T20" s="729"/>
      <c r="U20" s="729"/>
      <c r="X20" s="38"/>
      <c r="Y20" s="626" t="str">
        <f>CONCATENATE(DETERMINE!D1026)</f>
        <v>Determina a contrarre n°</v>
      </c>
      <c r="Z20" s="833" t="str">
        <f>REPT('Stampa Determina'!C8,1)</f>
        <v>99</v>
      </c>
      <c r="AA20" s="615"/>
      <c r="AB20" s="615"/>
      <c r="AC20" s="615"/>
      <c r="AD20" s="615"/>
      <c r="AE20" s="615"/>
      <c r="AF20" s="614"/>
      <c r="AG20" s="15"/>
    </row>
    <row r="21" spans="1:244" ht="15" customHeight="1">
      <c r="B21" s="654" t="s">
        <v>1473</v>
      </c>
      <c r="C21" s="43" t="s">
        <v>915</v>
      </c>
      <c r="D21" s="32"/>
      <c r="E21" s="32"/>
      <c r="F21" s="32"/>
      <c r="G21" s="32"/>
      <c r="H21" s="32"/>
      <c r="I21" s="32"/>
      <c r="J21" s="32"/>
      <c r="K21" s="15"/>
      <c r="M21" s="52"/>
      <c r="N21" s="53"/>
      <c r="O21" s="54"/>
      <c r="P21" s="55"/>
      <c r="Q21" s="1112" t="str">
        <f>IF(O67=0,CONCATENATE("la liquidazione della spesa di €"," ",),CONCATENATE("la liquidazione della fattura n° ",AE128," del ",AF128," di €"," "))</f>
        <v xml:space="preserve">la liquidazione della fattura n° 50/PA-103/PA-53/PA del 30/06/22-30/11/22-27/06/23 di € </v>
      </c>
      <c r="R21" s="1334">
        <f>SUM(O41)</f>
        <v>1452</v>
      </c>
      <c r="S21" s="1334">
        <f>SUM(O67)</f>
        <v>319.44</v>
      </c>
      <c r="T21" s="1584">
        <f>SUM(R21:S21)</f>
        <v>1771.44</v>
      </c>
      <c r="U21" s="1584"/>
      <c r="Y21" s="626" t="s">
        <v>110</v>
      </c>
      <c r="Z21" s="616">
        <f>SUM('Stampa Determina'!C9+0)</f>
        <v>44537</v>
      </c>
      <c r="AA21" s="614"/>
      <c r="AB21" s="614"/>
      <c r="AC21" s="614"/>
      <c r="AD21" s="614"/>
      <c r="AE21" s="614"/>
      <c r="AF21" s="614"/>
      <c r="AG21" s="15"/>
    </row>
    <row r="22" spans="1:244" ht="15" customHeight="1">
      <c r="B22" s="654" t="s">
        <v>1470</v>
      </c>
      <c r="C22" s="43" t="s">
        <v>1471</v>
      </c>
      <c r="D22" s="32"/>
      <c r="E22" s="32"/>
      <c r="F22" s="32"/>
      <c r="G22" s="32"/>
      <c r="H22" s="32"/>
      <c r="I22" s="32"/>
      <c r="J22" s="32"/>
      <c r="K22" s="15"/>
      <c r="L22" s="1161"/>
      <c r="M22" s="56" t="s">
        <v>1474</v>
      </c>
      <c r="N22" s="53"/>
      <c r="O22" s="54"/>
      <c r="P22" s="55"/>
      <c r="Q22" s="55"/>
      <c r="R22" s="1333" t="s">
        <v>2052</v>
      </c>
      <c r="S22" s="1333" t="s">
        <v>2053</v>
      </c>
      <c r="T22" s="1559" t="s">
        <v>2051</v>
      </c>
      <c r="U22" s="1559"/>
      <c r="X22" s="32"/>
      <c r="Y22" s="625" t="s">
        <v>1751</v>
      </c>
      <c r="Z22" s="612" t="str">
        <f>REPT('Stampa Determina'!O26,1)</f>
        <v>Mandato n. 439-440</v>
      </c>
      <c r="AA22" s="32"/>
      <c r="AB22" s="32"/>
      <c r="AC22" s="32"/>
      <c r="AD22" s="32"/>
      <c r="AE22" s="32"/>
      <c r="AF22" s="32"/>
      <c r="AG22" s="15"/>
    </row>
    <row r="23" spans="1:244" ht="15" customHeight="1">
      <c r="B23" s="654"/>
      <c r="C23" s="43"/>
      <c r="E23" s="32"/>
      <c r="F23" s="32"/>
      <c r="G23" s="32"/>
      <c r="H23" s="728"/>
      <c r="I23" s="728"/>
      <c r="J23" s="728"/>
      <c r="K23" s="15"/>
      <c r="L23" s="58"/>
      <c r="M23" s="45"/>
      <c r="N23" s="1124" t="s">
        <v>1950</v>
      </c>
      <c r="O23" s="1315" t="s">
        <v>1949</v>
      </c>
      <c r="P23" s="66"/>
      <c r="Q23" s="67"/>
      <c r="R23" s="67"/>
      <c r="S23" s="1125"/>
      <c r="T23" s="1125"/>
      <c r="U23" s="67"/>
      <c r="V23" s="10" t="s">
        <v>739</v>
      </c>
      <c r="Y23" s="625" t="s">
        <v>1750</v>
      </c>
      <c r="Z23" s="617" t="str">
        <f>CONCATENATE("n° ",AE128," del ",AF128)</f>
        <v>n° 50/PA-103/PA-53/PA del 30/06/22-30/11/22-27/06/23</v>
      </c>
      <c r="AA23" s="32"/>
      <c r="AB23" s="32"/>
      <c r="AC23" s="32"/>
      <c r="AD23" s="32"/>
      <c r="AE23" s="32"/>
      <c r="AF23" s="32"/>
      <c r="AG23" s="15"/>
    </row>
    <row r="24" spans="1:244" ht="15" customHeight="1">
      <c r="B24" s="655" t="s">
        <v>741</v>
      </c>
      <c r="C24" s="728" t="s">
        <v>1475</v>
      </c>
      <c r="D24" s="728"/>
      <c r="E24" s="728"/>
      <c r="F24" s="728"/>
      <c r="G24" s="728"/>
      <c r="H24" s="728"/>
      <c r="I24" s="728"/>
      <c r="J24" s="728"/>
      <c r="K24" s="15"/>
      <c r="L24" s="58"/>
      <c r="M24" s="1126"/>
      <c r="N24" s="1141" t="s">
        <v>1951</v>
      </c>
      <c r="O24" s="1143" t="str">
        <f>REPT(B128,1)</f>
        <v>99</v>
      </c>
      <c r="P24" s="1141" t="s">
        <v>1952</v>
      </c>
      <c r="Q24" s="1568">
        <f>SUM(C128+0)</f>
        <v>44537</v>
      </c>
      <c r="R24" s="1568"/>
      <c r="S24" s="1127"/>
      <c r="T24" s="1127"/>
      <c r="U24" s="1128"/>
      <c r="V24" s="303" t="s">
        <v>739</v>
      </c>
      <c r="Z24" s="617" t="str">
        <f>CONCATENATE("imponibile € ",R21," + IVA € ",S21," = Totale € ",T21)</f>
        <v>imponibile € 1452 + IVA € 319,44 = Totale € 1771,44</v>
      </c>
      <c r="AE24" s="32"/>
      <c r="AF24" s="32"/>
      <c r="AG24" s="15"/>
    </row>
    <row r="25" spans="1:244" ht="15" customHeight="1">
      <c r="B25" s="656"/>
      <c r="C25" s="728" t="s">
        <v>1477</v>
      </c>
      <c r="D25" s="728"/>
      <c r="E25" s="728"/>
      <c r="F25" s="728"/>
      <c r="G25" s="728"/>
      <c r="H25" s="728"/>
      <c r="I25" s="728"/>
      <c r="J25" s="728"/>
      <c r="K25" s="15"/>
      <c r="L25" s="58"/>
      <c r="M25" s="752"/>
      <c r="N25" s="751" t="s">
        <v>1326</v>
      </c>
      <c r="O25" s="68" t="str">
        <f>REPT('Stampa Determina'!O128,1)</f>
        <v>A02 - 2  Funzionamento Amministrativo</v>
      </c>
      <c r="P25" s="753"/>
      <c r="Q25" s="754"/>
      <c r="R25" s="754"/>
      <c r="S25" s="754"/>
      <c r="T25" s="754"/>
      <c r="U25" s="755"/>
      <c r="X25" s="46" t="s">
        <v>741</v>
      </c>
      <c r="Y25" s="47" t="str">
        <f>IF(Personalizza!D14=Personalizza!D646,"l'articolo 17 comma 3 del D.A. Regione Sicilia n° 7753 del 28/12/2018;","l'articolo 17 comma 3 del Decreto n° 129 del 28 agosto 2018;")</f>
        <v>l'articolo 17 comma 3 del Decreto n° 129 del 28 agosto 2018;</v>
      </c>
      <c r="Z25" s="32"/>
      <c r="AA25" s="32"/>
      <c r="AB25" s="32"/>
      <c r="AC25" s="32"/>
      <c r="AD25" s="32"/>
      <c r="AE25" s="32"/>
      <c r="AF25" s="32"/>
      <c r="AG25" s="15"/>
    </row>
    <row r="26" spans="1:244" ht="15" customHeight="1">
      <c r="B26" s="655" t="s">
        <v>0</v>
      </c>
      <c r="C26" s="728" t="s">
        <v>1921</v>
      </c>
      <c r="D26" s="728"/>
      <c r="E26" s="728"/>
      <c r="F26" s="728"/>
      <c r="G26" s="728"/>
      <c r="H26" s="728"/>
      <c r="I26" s="728"/>
      <c r="J26" s="728"/>
      <c r="K26" s="15"/>
      <c r="L26" s="58"/>
      <c r="M26" s="1561" t="s">
        <v>1476</v>
      </c>
      <c r="N26" s="1133" t="str">
        <f>CONCATENATE("Creditore:")</f>
        <v>Creditore:</v>
      </c>
      <c r="O26" s="1134" t="str">
        <f>CONCATENATE(AD128)</f>
        <v>Mandato n. 439-440</v>
      </c>
      <c r="P26" s="60"/>
      <c r="Q26" s="61"/>
      <c r="R26" s="61"/>
      <c r="S26" s="61"/>
      <c r="T26" s="62"/>
      <c r="U26" s="63"/>
      <c r="V26" s="303" t="s">
        <v>739</v>
      </c>
    </row>
    <row r="27" spans="1:244" ht="15" customHeight="1">
      <c r="B27" s="656"/>
      <c r="C27" s="728" t="s">
        <v>1922</v>
      </c>
      <c r="D27" s="728"/>
      <c r="E27" s="728"/>
      <c r="F27" s="728"/>
      <c r="G27" s="728"/>
      <c r="H27" s="728"/>
      <c r="I27" s="728"/>
      <c r="J27" s="728"/>
      <c r="K27" s="15"/>
      <c r="L27" s="58"/>
      <c r="M27" s="1562"/>
      <c r="N27" s="88" t="s">
        <v>1953</v>
      </c>
      <c r="O27" s="1131" t="str">
        <f>IF(O67=0,CONCATENATE("saldo spesa / fattura ",AE128," - ",AF128," ",),CONCATENATE("imponibile fattura n° ",AE128," del ",AF128," "))</f>
        <v xml:space="preserve">imponibile fattura n° 50/PA-103/PA-53/PA del 30/06/22-30/11/22-27/06/23 </v>
      </c>
      <c r="P27" s="646"/>
      <c r="Q27" s="647"/>
      <c r="R27" s="647"/>
      <c r="S27" s="647"/>
      <c r="T27" s="648"/>
      <c r="U27" s="649"/>
      <c r="V27" s="10" t="s">
        <v>739</v>
      </c>
      <c r="W27" s="823"/>
      <c r="X27" s="627"/>
      <c r="Y27" s="627"/>
    </row>
    <row r="28" spans="1:244" ht="15" customHeight="1">
      <c r="B28" s="655" t="s">
        <v>0</v>
      </c>
      <c r="C28" s="728" t="s">
        <v>403</v>
      </c>
      <c r="D28" s="728"/>
      <c r="E28" s="728"/>
      <c r="F28" s="728"/>
      <c r="G28" s="728"/>
      <c r="H28" s="728"/>
      <c r="I28" s="728"/>
      <c r="J28" s="728"/>
      <c r="K28" s="15"/>
      <c r="L28" s="58"/>
      <c r="M28" s="1563"/>
      <c r="N28" s="779" t="s">
        <v>1843</v>
      </c>
      <c r="O28" s="1164" t="str">
        <f>REPT(Z128,1)</f>
        <v>Z81344AFB2</v>
      </c>
      <c r="P28" s="609"/>
      <c r="Q28" s="1135" t="str">
        <f>IF(R28=M28," ","CUP:")</f>
        <v xml:space="preserve"> </v>
      </c>
      <c r="R28" s="1164" t="str">
        <f>REPT(AA128,1)</f>
        <v/>
      </c>
      <c r="S28" s="1136"/>
      <c r="T28" s="1137"/>
      <c r="U28" s="1138"/>
      <c r="V28" s="10" t="s">
        <v>739</v>
      </c>
      <c r="W28" s="823"/>
      <c r="X28" s="627"/>
      <c r="Y28" s="627"/>
    </row>
    <row r="29" spans="1:244" ht="15" customHeight="1">
      <c r="A29" s="58"/>
      <c r="B29" s="655"/>
      <c r="C29" s="728" t="s">
        <v>1030</v>
      </c>
      <c r="D29" s="728"/>
      <c r="E29" s="728"/>
      <c r="F29" s="728"/>
      <c r="G29" s="728"/>
      <c r="H29" s="728"/>
      <c r="I29" s="728"/>
      <c r="J29" s="728"/>
      <c r="K29" s="70"/>
      <c r="L29" s="58"/>
      <c r="W29" s="823"/>
      <c r="X29" s="627"/>
      <c r="Y29" s="627"/>
      <c r="Z29" s="58"/>
      <c r="AA29" s="58"/>
      <c r="AB29" s="58"/>
      <c r="AC29" s="58"/>
      <c r="AD29" s="58"/>
      <c r="AE29" s="58"/>
      <c r="AF29" s="58"/>
      <c r="AG29" s="58"/>
    </row>
    <row r="30" spans="1:244" s="58" customFormat="1" ht="15" customHeight="1">
      <c r="A30" s="10"/>
      <c r="B30" s="655" t="s">
        <v>741</v>
      </c>
      <c r="C30" s="728" t="s">
        <v>673</v>
      </c>
      <c r="D30" s="728"/>
      <c r="E30" s="728"/>
      <c r="F30" s="728"/>
      <c r="G30" s="728"/>
      <c r="H30" s="728"/>
      <c r="I30" s="728"/>
      <c r="J30" s="728"/>
      <c r="K30" s="15"/>
      <c r="M30" s="777"/>
      <c r="N30" s="59" t="s">
        <v>1955</v>
      </c>
      <c r="O30" s="768" t="str">
        <f>REPT(AN128,1)</f>
        <v/>
      </c>
      <c r="P30" s="769"/>
      <c r="Q30" s="770"/>
      <c r="R30" s="770"/>
      <c r="S30" s="759"/>
      <c r="T30" s="759"/>
      <c r="U30" s="771"/>
      <c r="V30" s="58" t="s">
        <v>739</v>
      </c>
      <c r="W30" s="823"/>
      <c r="X30" s="627"/>
      <c r="Y30" s="627"/>
      <c r="Z30" s="10"/>
      <c r="AA30" s="10"/>
      <c r="AB30" s="10"/>
      <c r="AC30" s="10"/>
      <c r="AD30" s="10"/>
      <c r="AE30" s="10"/>
      <c r="AF30" s="10"/>
      <c r="AG30" s="10"/>
      <c r="IH30" s="1161"/>
      <c r="IJ30" s="1161"/>
    </row>
    <row r="31" spans="1:244" ht="15" customHeight="1">
      <c r="B31" s="656"/>
      <c r="C31" s="728" t="s">
        <v>674</v>
      </c>
      <c r="D31" s="728"/>
      <c r="E31" s="728"/>
      <c r="F31" s="728"/>
      <c r="G31" s="728"/>
      <c r="H31" s="728"/>
      <c r="I31" s="728"/>
      <c r="J31" s="728"/>
      <c r="K31" s="15"/>
      <c r="L31" s="58"/>
      <c r="M31" s="778"/>
      <c r="N31" s="78" t="s">
        <v>1956</v>
      </c>
      <c r="O31" s="585" t="str">
        <f>REPT(AO132,1)</f>
        <v xml:space="preserve"> </v>
      </c>
      <c r="P31" s="772"/>
      <c r="Q31" s="773"/>
      <c r="R31" s="773"/>
      <c r="S31" s="773"/>
      <c r="T31" s="773"/>
      <c r="U31" s="767"/>
      <c r="V31" s="10" t="s">
        <v>739</v>
      </c>
    </row>
    <row r="32" spans="1:244" ht="15" customHeight="1">
      <c r="B32" s="655" t="s">
        <v>741</v>
      </c>
      <c r="C32" s="728" t="s">
        <v>897</v>
      </c>
      <c r="D32" s="728"/>
      <c r="E32" s="728"/>
      <c r="F32" s="728"/>
      <c r="G32" s="728"/>
      <c r="H32" s="728"/>
      <c r="I32" s="728"/>
      <c r="J32" s="728"/>
      <c r="K32" s="15"/>
      <c r="L32" s="58"/>
      <c r="M32" s="777"/>
      <c r="N32" s="780" t="s">
        <v>437</v>
      </c>
      <c r="O32" s="768" t="str">
        <f>REPT(AP128,1)</f>
        <v/>
      </c>
      <c r="P32" s="769"/>
      <c r="Q32" s="770"/>
      <c r="R32" s="770"/>
      <c r="S32" s="770"/>
      <c r="T32" s="770"/>
      <c r="U32" s="771"/>
      <c r="V32" s="10" t="s">
        <v>739</v>
      </c>
      <c r="X32" s="1599" t="str">
        <f>IF('Stampa Determina'!J128=DETERMINE!L1019,"si è riunita per procedere alla verifica e al collaudo dell'esecuzione di lavori.",IF('Stampa Determina'!J128=DETERMINE!L1020,"si è riunita per procedere alla verifica e al collaudo dei prodotti della fornitura.",IF('Stampa Determina'!J128=DETERMINE!L1021,"Attenzione: per i contratti di prestazione di servizi non serve il collaudo."," ")))</f>
        <v>Attenzione: per i contratti di prestazione di servizi non serve il collaudo.</v>
      </c>
      <c r="Y32" s="1599"/>
      <c r="Z32" s="1599"/>
      <c r="AA32" s="1599"/>
      <c r="AB32" s="1599"/>
      <c r="AC32" s="1599"/>
      <c r="AD32" s="1599"/>
      <c r="AE32" s="1599"/>
      <c r="AF32" s="1599"/>
      <c r="AG32" s="15"/>
    </row>
    <row r="33" spans="1:244" ht="15" customHeight="1">
      <c r="B33" s="656"/>
      <c r="C33" s="728" t="s">
        <v>898</v>
      </c>
      <c r="D33" s="728"/>
      <c r="E33" s="728"/>
      <c r="F33" s="728"/>
      <c r="G33" s="728"/>
      <c r="H33" s="728"/>
      <c r="I33" s="728"/>
      <c r="J33" s="728"/>
      <c r="K33" s="15"/>
      <c r="L33" s="58"/>
      <c r="M33" s="781"/>
      <c r="N33" s="782" t="s">
        <v>1957</v>
      </c>
      <c r="O33" s="611" t="str">
        <f>REPT(AQ128,1)</f>
        <v/>
      </c>
      <c r="P33" s="774"/>
      <c r="Q33" s="775"/>
      <c r="R33" s="775"/>
      <c r="S33" s="775"/>
      <c r="T33" s="775"/>
      <c r="U33" s="776"/>
      <c r="V33" s="10" t="s">
        <v>739</v>
      </c>
      <c r="AG33" s="15"/>
    </row>
    <row r="34" spans="1:244" ht="15" customHeight="1">
      <c r="A34" s="58"/>
      <c r="B34" s="655" t="s">
        <v>741</v>
      </c>
      <c r="C34" s="576" t="s">
        <v>438</v>
      </c>
      <c r="D34" s="576"/>
      <c r="E34" s="576"/>
      <c r="F34" s="576"/>
      <c r="G34" s="576"/>
      <c r="H34" s="576"/>
      <c r="I34" s="576"/>
      <c r="J34" s="576"/>
      <c r="K34" s="70"/>
      <c r="L34" s="58"/>
      <c r="M34" s="778"/>
      <c r="N34" s="783" t="s">
        <v>1958</v>
      </c>
      <c r="O34" s="585" t="str">
        <f>REPT(AR128,1)</f>
        <v/>
      </c>
      <c r="P34" s="772"/>
      <c r="Q34" s="773"/>
      <c r="R34" s="773"/>
      <c r="S34" s="773"/>
      <c r="T34" s="773"/>
      <c r="U34" s="767"/>
      <c r="V34" s="10" t="s">
        <v>739</v>
      </c>
      <c r="X34" s="617" t="s">
        <v>1</v>
      </c>
      <c r="Y34" s="58"/>
      <c r="Z34" s="32"/>
      <c r="AA34" s="32"/>
      <c r="AB34" s="32"/>
      <c r="AC34" s="32"/>
      <c r="AD34" s="32"/>
      <c r="AE34" s="32"/>
      <c r="AF34" s="32"/>
      <c r="AG34" s="15"/>
    </row>
    <row r="35" spans="1:244" s="58" customFormat="1" ht="15" customHeight="1">
      <c r="B35" s="655"/>
      <c r="C35" s="576" t="s">
        <v>256</v>
      </c>
      <c r="D35" s="576"/>
      <c r="E35" s="576"/>
      <c r="F35" s="576"/>
      <c r="G35" s="576"/>
      <c r="H35" s="576"/>
      <c r="I35" s="576"/>
      <c r="J35" s="576"/>
      <c r="K35" s="70"/>
      <c r="W35" s="10"/>
      <c r="X35" s="10"/>
      <c r="Y35" s="10"/>
      <c r="Z35" s="10"/>
      <c r="AA35" s="10"/>
      <c r="AB35" s="10"/>
      <c r="AC35" s="10"/>
      <c r="AD35" s="10"/>
      <c r="AE35" s="10"/>
      <c r="AF35" s="10"/>
      <c r="AG35" s="70"/>
      <c r="IH35" s="1161"/>
      <c r="IJ35" s="1161"/>
    </row>
    <row r="36" spans="1:244" s="58" customFormat="1" ht="15" customHeight="1">
      <c r="A36" s="10"/>
      <c r="B36" s="657" t="s">
        <v>741</v>
      </c>
      <c r="C36" s="728" t="s">
        <v>767</v>
      </c>
      <c r="D36" s="728"/>
      <c r="E36" s="728"/>
      <c r="F36" s="728"/>
      <c r="G36" s="728"/>
      <c r="H36" s="728"/>
      <c r="I36" s="728"/>
      <c r="J36" s="728"/>
      <c r="K36" s="15"/>
      <c r="M36" s="72"/>
      <c r="N36" s="59" t="s">
        <v>672</v>
      </c>
      <c r="O36" s="73" t="str">
        <f>REPT(W128,1)</f>
        <v/>
      </c>
      <c r="P36" s="74"/>
      <c r="Q36" s="75"/>
      <c r="R36" s="75"/>
      <c r="S36" s="75"/>
      <c r="T36" s="75"/>
      <c r="U36" s="76"/>
      <c r="V36" s="58" t="s">
        <v>739</v>
      </c>
      <c r="W36" s="10"/>
      <c r="X36" s="601"/>
      <c r="Y36" s="1598" t="str">
        <f>IF(Y140=TRUE,Z140,Z141)</f>
        <v>I materiali impiegati corrispondono per caratteristiche tecniche e dotazioni a quanto descritto nell’ordinazione e nell’offerta a cui la stessa fa riferimento;</v>
      </c>
      <c r="Z36" s="1598"/>
      <c r="AA36" s="1598"/>
      <c r="AB36" s="1598"/>
      <c r="AC36" s="1598"/>
      <c r="AD36" s="1598"/>
      <c r="AE36" s="1598"/>
      <c r="AF36" s="1598"/>
      <c r="AG36" s="10"/>
      <c r="IH36" s="1161"/>
      <c r="IJ36" s="1161"/>
    </row>
    <row r="37" spans="1:244" ht="15" customHeight="1">
      <c r="A37" s="58"/>
      <c r="B37" s="656"/>
      <c r="C37" s="728" t="s">
        <v>774</v>
      </c>
      <c r="D37" s="728"/>
      <c r="E37" s="728"/>
      <c r="F37" s="728"/>
      <c r="G37" s="728"/>
      <c r="H37" s="728"/>
      <c r="I37" s="728"/>
      <c r="J37" s="728"/>
      <c r="K37" s="70"/>
      <c r="L37" s="58"/>
      <c r="M37" s="83"/>
      <c r="N37" s="88" t="s">
        <v>1840</v>
      </c>
      <c r="O37" s="84" t="s">
        <v>1841</v>
      </c>
      <c r="P37" s="85"/>
      <c r="Q37" s="86"/>
      <c r="R37" s="86"/>
      <c r="S37" s="86"/>
      <c r="T37" s="86"/>
      <c r="U37" s="87"/>
      <c r="V37" s="10" t="s">
        <v>739</v>
      </c>
      <c r="X37" s="64"/>
      <c r="Y37" s="1598"/>
      <c r="Z37" s="1598"/>
      <c r="AA37" s="1598"/>
      <c r="AB37" s="1598"/>
      <c r="AC37" s="1598"/>
      <c r="AD37" s="1598"/>
      <c r="AE37" s="1598"/>
      <c r="AF37" s="1598"/>
    </row>
    <row r="38" spans="1:244" s="58" customFormat="1" ht="15" customHeight="1">
      <c r="A38" s="10"/>
      <c r="B38" s="656"/>
      <c r="C38" s="728" t="s">
        <v>775</v>
      </c>
      <c r="D38" s="728"/>
      <c r="E38" s="728"/>
      <c r="F38" s="728"/>
      <c r="G38" s="728"/>
      <c r="H38" s="728"/>
      <c r="I38" s="728"/>
      <c r="J38" s="728"/>
      <c r="K38" s="15"/>
      <c r="M38" s="77"/>
      <c r="N38" s="78" t="s">
        <v>1842</v>
      </c>
      <c r="O38" s="79" t="str">
        <f>REPT(X128,1)</f>
        <v/>
      </c>
      <c r="P38" s="80"/>
      <c r="Q38" s="81"/>
      <c r="R38" s="81"/>
      <c r="S38" s="90"/>
      <c r="T38" s="81"/>
      <c r="U38" s="82"/>
      <c r="V38" s="58" t="s">
        <v>739</v>
      </c>
      <c r="W38" s="10"/>
      <c r="X38" s="601"/>
      <c r="Y38" s="600" t="str">
        <f>IF(Y142=TRUE,Z142,Z143)</f>
        <v>I materiali impiegati sono tutti di buona qualità;</v>
      </c>
      <c r="Z38" s="600"/>
      <c r="AA38" s="600"/>
      <c r="AB38" s="600"/>
      <c r="AC38" s="600"/>
      <c r="AD38" s="600"/>
      <c r="AE38" s="600"/>
      <c r="AF38" s="600"/>
      <c r="AG38" s="10"/>
      <c r="IH38" s="1161"/>
      <c r="IJ38" s="1161"/>
    </row>
    <row r="39" spans="1:244" ht="15" customHeight="1">
      <c r="B39" s="656"/>
      <c r="C39" s="728" t="s">
        <v>255</v>
      </c>
      <c r="D39" s="728"/>
      <c r="E39" s="728"/>
      <c r="F39" s="728"/>
      <c r="G39" s="728"/>
      <c r="H39" s="728"/>
      <c r="I39" s="728"/>
      <c r="J39" s="728"/>
      <c r="K39" s="15"/>
      <c r="L39" s="58"/>
      <c r="W39" s="58"/>
      <c r="X39" s="601"/>
      <c r="Y39" s="600" t="str">
        <f>IF(Y144=TRUE,Z144,Z145)</f>
        <v>Le lavorazioni risultano eseguite con accuratezza;</v>
      </c>
      <c r="Z39" s="600"/>
      <c r="AA39" s="600"/>
      <c r="AB39" s="600"/>
      <c r="AC39" s="600"/>
      <c r="AD39" s="600"/>
      <c r="AE39" s="600"/>
      <c r="AF39" s="600"/>
      <c r="AG39" s="58"/>
    </row>
    <row r="40" spans="1:244" ht="15" customHeight="1">
      <c r="B40" s="655" t="s">
        <v>913</v>
      </c>
      <c r="C40" s="1566" t="s">
        <v>2440</v>
      </c>
      <c r="D40" s="1566"/>
      <c r="E40" s="1566"/>
      <c r="F40" s="1566"/>
      <c r="G40" s="1566"/>
      <c r="H40" s="1566"/>
      <c r="I40" s="1566"/>
      <c r="J40" s="1566"/>
      <c r="L40" s="58"/>
      <c r="M40" s="756"/>
      <c r="N40" s="69" t="s">
        <v>1564</v>
      </c>
      <c r="O40" s="757" t="str">
        <f>CONCATENATE(P128)</f>
        <v/>
      </c>
      <c r="P40" s="758"/>
      <c r="Q40" s="759"/>
      <c r="R40" s="759"/>
      <c r="S40" s="759"/>
      <c r="T40" s="759"/>
      <c r="U40" s="760"/>
      <c r="V40" s="10" t="s">
        <v>739</v>
      </c>
      <c r="W40" s="58"/>
      <c r="X40" s="601"/>
      <c r="Y40" s="600" t="str">
        <f>IF(Y146=TRUE,Z146,Z147)</f>
        <v xml:space="preserve">La fornitura è conforme a quanto richiesto; </v>
      </c>
      <c r="Z40" s="600"/>
      <c r="AA40" s="600"/>
      <c r="AB40" s="600"/>
      <c r="AC40" s="600"/>
      <c r="AD40" s="600"/>
      <c r="AE40" s="600"/>
      <c r="AF40" s="600"/>
      <c r="AG40" s="58"/>
    </row>
    <row r="41" spans="1:244" ht="15" customHeight="1">
      <c r="B41" s="653"/>
      <c r="C41" s="1566"/>
      <c r="D41" s="1566"/>
      <c r="E41" s="1566"/>
      <c r="F41" s="1566"/>
      <c r="G41" s="1566"/>
      <c r="H41" s="1566"/>
      <c r="I41" s="1566"/>
      <c r="J41" s="1566"/>
      <c r="L41" s="58"/>
      <c r="M41" s="761"/>
      <c r="N41" s="779" t="s">
        <v>1327</v>
      </c>
      <c r="O41" s="1565">
        <f>SUM(AH128+1-1)</f>
        <v>1452</v>
      </c>
      <c r="P41" s="1565"/>
      <c r="Q41" s="317" t="str">
        <f>IF(AK128=AK135," ",IF(O41&gt;5000,"Imponibile superiore a 4.999,99 soggetto a Verifica adempimenti"," "))</f>
        <v xml:space="preserve"> </v>
      </c>
      <c r="R41" s="762"/>
      <c r="S41" s="762"/>
      <c r="T41" s="763"/>
      <c r="U41" s="764"/>
      <c r="V41" s="10" t="s">
        <v>739</v>
      </c>
      <c r="X41" s="601"/>
      <c r="Y41" s="600" t="str">
        <f>IF(Y148=TRUE,Z148,Z149)</f>
        <v>La fornitura è perfettamente funzionante e priva di difetti palesi.</v>
      </c>
      <c r="Z41" s="600"/>
      <c r="AA41" s="600"/>
      <c r="AB41" s="600"/>
      <c r="AC41" s="600"/>
      <c r="AD41" s="600"/>
      <c r="AE41" s="600"/>
      <c r="AF41" s="600"/>
    </row>
    <row r="42" spans="1:244" ht="15" customHeight="1">
      <c r="B42" s="655" t="str">
        <f>IF(A154=7,B141,IF(A154=6,B141,IF(A154=5,B141,IF(A154=4,B141," "))))</f>
        <v xml:space="preserve"> </v>
      </c>
      <c r="C42" s="1566" t="str">
        <f>IF(A154=7,CONCATENATE(C141,C142),IF(A154=6,CONCATENATE(C141,C142),IF(A154=5,CONCATENATE(C141,C142),IF(A154=4,CONCATENATE(C141,C142)," "))))</f>
        <v xml:space="preserve"> </v>
      </c>
      <c r="D42" s="1566"/>
      <c r="E42" s="1566"/>
      <c r="F42" s="1566"/>
      <c r="G42" s="1566"/>
      <c r="H42" s="1566"/>
      <c r="I42" s="1566"/>
      <c r="J42" s="1566"/>
      <c r="K42" s="70" t="s">
        <v>739</v>
      </c>
      <c r="L42" s="58"/>
      <c r="M42" s="765"/>
      <c r="N42" s="743" t="s">
        <v>1324</v>
      </c>
      <c r="O42" s="757" t="str">
        <f>REPT(Q128,1)</f>
        <v/>
      </c>
      <c r="P42" s="351"/>
      <c r="Q42" s="351"/>
      <c r="R42" s="351"/>
      <c r="S42" s="351"/>
      <c r="T42" s="351"/>
      <c r="U42" s="352"/>
      <c r="V42" s="10" t="s">
        <v>739</v>
      </c>
      <c r="W42" s="315"/>
      <c r="X42" s="57"/>
      <c r="Z42" s="147"/>
      <c r="AA42" s="147"/>
      <c r="AB42" s="147"/>
      <c r="AC42" s="147"/>
      <c r="AD42" s="147"/>
      <c r="AE42" s="147"/>
      <c r="AF42" s="147"/>
      <c r="AG42" s="15"/>
    </row>
    <row r="43" spans="1:244" ht="15" customHeight="1">
      <c r="B43" s="653"/>
      <c r="C43" s="1566"/>
      <c r="D43" s="1566"/>
      <c r="E43" s="1566"/>
      <c r="F43" s="1566"/>
      <c r="G43" s="1566"/>
      <c r="H43" s="1566"/>
      <c r="I43" s="1566"/>
      <c r="J43" s="1566"/>
      <c r="K43" s="70" t="s">
        <v>739</v>
      </c>
      <c r="L43" s="58"/>
      <c r="M43" s="766"/>
      <c r="N43" s="744" t="s">
        <v>1325</v>
      </c>
      <c r="O43" s="794" t="str">
        <f>CONCATENATE(".           ",R128)</f>
        <v xml:space="preserve">.           </v>
      </c>
      <c r="P43" s="650" t="str">
        <f>REPT(S128,1)</f>
        <v/>
      </c>
      <c r="Q43" s="762"/>
      <c r="R43" s="762"/>
      <c r="S43" s="762"/>
      <c r="T43" s="762"/>
      <c r="U43" s="767"/>
      <c r="V43" s="303" t="s">
        <v>739</v>
      </c>
      <c r="W43" s="58"/>
      <c r="X43" s="1597" t="str">
        <f>IF(X150=5,"La Commissione,
pertanto ha constatato la perfetta efficienza dei materiali predetti, che sono risultati qualitativamente rispondenti allo scopo cui devono essere adibiti ed esenti da menomazioni e difetti che ne possono pregiudicare il pieno impiego.","La Commissione,
pertanto ha constatato la non perfetta efficienza dei materiali predetti, che sono risultati qualitativamente non rispondenti allo scopo cui devono essere adibiti.")</f>
        <v>La Commissione,
pertanto ha constatato la perfetta efficienza dei materiali predetti, che sono risultati qualitativamente rispondenti allo scopo cui devono essere adibiti ed esenti da menomazioni e difetti che ne possono pregiudicare il pieno impiego.</v>
      </c>
      <c r="Y43" s="1597"/>
      <c r="Z43" s="1597"/>
      <c r="AA43" s="1597"/>
      <c r="AB43" s="1597"/>
      <c r="AC43" s="1597"/>
      <c r="AD43" s="1597"/>
      <c r="AE43" s="1597"/>
      <c r="AF43" s="1597"/>
      <c r="AG43" s="70"/>
    </row>
    <row r="44" spans="1:244" ht="15" customHeight="1">
      <c r="B44" s="655" t="str">
        <f>IF(A154=7,B143,IF(A154=6,B143,IF(A154=5,B143,IF(A154=3,B141," "))))</f>
        <v>Visto</v>
      </c>
      <c r="C44" s="1566" t="str">
        <f>IF(A154=7,C143,IF(A154=6,C143,IF(A154=5,C143,IF(A154=3,CONCATENATE(C141,C142)," "))))</f>
        <v>il Decreto n° 129 del 28 agosto 2018 Regolamento concernente le Istruzioni generali sulla gestione amministrativo-contabile delle istituzioni scolastiche, in particolare il Titolo V "Attività negoziale";</v>
      </c>
      <c r="D44" s="1566"/>
      <c r="E44" s="1566"/>
      <c r="F44" s="1566"/>
      <c r="G44" s="1566"/>
      <c r="H44" s="1566"/>
      <c r="I44" s="1566"/>
      <c r="J44" s="1566"/>
      <c r="K44" s="182" t="s">
        <v>739</v>
      </c>
      <c r="L44" s="58"/>
      <c r="X44" s="1597"/>
      <c r="Y44" s="1597"/>
      <c r="Z44" s="1597"/>
      <c r="AA44" s="1597"/>
      <c r="AB44" s="1597"/>
      <c r="AC44" s="1597"/>
      <c r="AD44" s="1597"/>
      <c r="AE44" s="1597"/>
      <c r="AF44" s="1597"/>
      <c r="AG44" s="15"/>
    </row>
    <row r="45" spans="1:244" ht="15" customHeight="1">
      <c r="A45" s="823"/>
      <c r="B45" s="1118"/>
      <c r="C45" s="1566"/>
      <c r="D45" s="1566"/>
      <c r="E45" s="1566"/>
      <c r="F45" s="1566"/>
      <c r="G45" s="1566"/>
      <c r="H45" s="1566"/>
      <c r="I45" s="1566"/>
      <c r="J45" s="1566"/>
      <c r="K45" s="182" t="s">
        <v>739</v>
      </c>
      <c r="L45" s="58"/>
      <c r="M45" s="45"/>
      <c r="N45" s="936" t="str">
        <f>IF(O67&gt;0,"Tipo di mandato:"," ")</f>
        <v>Tipo di mandato:</v>
      </c>
      <c r="O45" s="1316" t="str">
        <f>IF(O67&gt;0,"Mandato Split Payment"," ")</f>
        <v>Mandato Split Payment</v>
      </c>
      <c r="P45" s="32"/>
      <c r="Q45" s="32"/>
      <c r="R45" s="32"/>
      <c r="S45" s="32"/>
      <c r="T45" s="32"/>
      <c r="U45" s="32"/>
      <c r="X45" s="1597"/>
      <c r="Y45" s="1597"/>
      <c r="Z45" s="1597"/>
      <c r="AA45" s="1597"/>
      <c r="AB45" s="1597"/>
      <c r="AC45" s="1597"/>
      <c r="AD45" s="1597"/>
      <c r="AE45" s="1597"/>
      <c r="AF45" s="1597"/>
      <c r="AG45" s="15"/>
    </row>
    <row r="46" spans="1:244" ht="15" customHeight="1">
      <c r="A46" s="89"/>
      <c r="B46" s="1105" t="str">
        <f>IF(A154=7,B145,IF(A154=6,B145,IF(A154=5,B145,IF(A154=4,B143," "))))</f>
        <v xml:space="preserve"> </v>
      </c>
      <c r="C46" s="1631" t="str">
        <f>IF(A154=7,C145,IF(A154=6,C145,IF(A154=5,C145,IF(A154=4,C143," "))))</f>
        <v xml:space="preserve"> </v>
      </c>
      <c r="D46" s="1631"/>
      <c r="E46" s="1631"/>
      <c r="F46" s="1631"/>
      <c r="G46" s="1631"/>
      <c r="H46" s="1631"/>
      <c r="I46" s="1631"/>
      <c r="J46" s="1631"/>
      <c r="K46" s="182" t="s">
        <v>739</v>
      </c>
      <c r="L46" s="58"/>
      <c r="M46" s="1160"/>
      <c r="N46" s="105" t="s">
        <v>1845</v>
      </c>
      <c r="O46" s="106"/>
      <c r="P46" s="107"/>
      <c r="Q46" s="106"/>
      <c r="R46" s="108"/>
      <c r="S46" s="106"/>
      <c r="T46" s="109"/>
      <c r="U46" s="109"/>
      <c r="V46" s="28"/>
      <c r="X46" s="38"/>
      <c r="AA46" s="32"/>
      <c r="AB46" s="32"/>
      <c r="AC46" s="598"/>
      <c r="AD46" s="41"/>
      <c r="AE46" s="597"/>
      <c r="AF46" s="32"/>
    </row>
    <row r="47" spans="1:244" ht="15" customHeight="1">
      <c r="A47" s="823"/>
      <c r="B47" s="65"/>
      <c r="C47" s="1631"/>
      <c r="D47" s="1631"/>
      <c r="E47" s="1631"/>
      <c r="F47" s="1631"/>
      <c r="G47" s="1631"/>
      <c r="H47" s="1631"/>
      <c r="I47" s="1631"/>
      <c r="J47" s="1631"/>
      <c r="K47" s="182" t="s">
        <v>739</v>
      </c>
      <c r="L47" s="58"/>
      <c r="M47" s="785"/>
      <c r="N47" s="1142" t="s">
        <v>439</v>
      </c>
      <c r="O47" s="1143" t="str">
        <f>REPT(B128,1)</f>
        <v>99</v>
      </c>
      <c r="P47" s="1144" t="s">
        <v>440</v>
      </c>
      <c r="Q47" s="1564">
        <f>SUM(C128+0)</f>
        <v>44537</v>
      </c>
      <c r="R47" s="1564"/>
      <c r="S47" s="112"/>
      <c r="T47" s="114"/>
      <c r="U47" s="115"/>
      <c r="V47" s="10" t="s">
        <v>739</v>
      </c>
      <c r="X47" s="629"/>
      <c r="Y47" s="630" t="s">
        <v>1920</v>
      </c>
      <c r="Z47" s="631" t="str">
        <f>IF(X150=5,"POSITIVO","NEGATIVO")</f>
        <v>POSITIVO</v>
      </c>
      <c r="AA47" s="631"/>
      <c r="AB47" s="631"/>
      <c r="AC47" s="631"/>
      <c r="AD47" s="631"/>
      <c r="AE47" s="631"/>
      <c r="AF47" s="632"/>
    </row>
    <row r="48" spans="1:244" ht="15" customHeight="1">
      <c r="A48" s="823"/>
      <c r="B48" s="1105" t="str">
        <f>IF(A154=7,B147,IF(A154=6,B147,IF(A154=3,B143," ")))</f>
        <v xml:space="preserve"> </v>
      </c>
      <c r="C48" s="1631" t="str">
        <f>IF(A154=7,C147,IF(A154=6,C147,IF(A154=3,C143," ")))</f>
        <v xml:space="preserve"> </v>
      </c>
      <c r="D48" s="1631"/>
      <c r="E48" s="1631"/>
      <c r="F48" s="1631"/>
      <c r="G48" s="1631"/>
      <c r="H48" s="1631"/>
      <c r="I48" s="1631"/>
      <c r="J48" s="1631"/>
      <c r="K48" s="182" t="s">
        <v>739</v>
      </c>
      <c r="L48" s="58"/>
      <c r="M48" s="785"/>
      <c r="N48" s="786" t="s">
        <v>1326</v>
      </c>
      <c r="O48" s="110" t="str">
        <f>REPT('Stampa Determina'!O128,1)</f>
        <v>A02 - 2  Funzionamento Amministrativo</v>
      </c>
      <c r="P48" s="111"/>
      <c r="Q48" s="112"/>
      <c r="R48" s="113"/>
      <c r="S48" s="112"/>
      <c r="T48" s="114"/>
      <c r="U48" s="115"/>
      <c r="V48" s="303" t="s">
        <v>739</v>
      </c>
      <c r="AA48" s="57"/>
      <c r="AB48" s="57"/>
      <c r="AC48" s="57"/>
      <c r="AD48" s="57"/>
      <c r="AE48" s="57"/>
      <c r="AF48" s="57"/>
      <c r="AG48" s="15"/>
    </row>
    <row r="49" spans="1:244" ht="15" customHeight="1">
      <c r="A49" s="823"/>
      <c r="B49" s="65"/>
      <c r="C49" s="1631"/>
      <c r="D49" s="1631"/>
      <c r="E49" s="1631"/>
      <c r="F49" s="1631"/>
      <c r="G49" s="1631"/>
      <c r="H49" s="1631"/>
      <c r="I49" s="1631"/>
      <c r="J49" s="1631"/>
      <c r="K49" s="58" t="s">
        <v>739</v>
      </c>
      <c r="L49" s="58"/>
      <c r="X49" s="618" t="s">
        <v>1298</v>
      </c>
      <c r="Y49" s="57"/>
      <c r="Z49" s="57"/>
      <c r="AA49" s="57"/>
      <c r="AB49" s="57"/>
      <c r="AC49" s="57"/>
      <c r="AD49" s="57"/>
      <c r="AE49" s="57"/>
      <c r="AF49" s="57"/>
      <c r="AG49" s="15"/>
    </row>
    <row r="50" spans="1:244" ht="15" customHeight="1">
      <c r="A50" s="89"/>
      <c r="B50" s="1105" t="str">
        <f>IF(A154=7,B149,IF(A154=6,B149,IF(A154=5,B147,IF(A154=4,B145," "))))</f>
        <v xml:space="preserve"> </v>
      </c>
      <c r="C50" s="1631" t="str">
        <f>IF(A154=7,C149,IF(A154=6,C149,IF(A154=5,C147,IF(A154=4,C145," "))))</f>
        <v xml:space="preserve"> </v>
      </c>
      <c r="D50" s="1631"/>
      <c r="E50" s="1631"/>
      <c r="F50" s="1631"/>
      <c r="G50" s="1631"/>
      <c r="H50" s="1631"/>
      <c r="I50" s="1631"/>
      <c r="J50" s="1631"/>
      <c r="K50" s="58" t="s">
        <v>739</v>
      </c>
      <c r="L50" s="58"/>
      <c r="M50" s="1561" t="s">
        <v>1844</v>
      </c>
      <c r="N50" s="1154" t="s">
        <v>1954</v>
      </c>
      <c r="O50" s="1155" t="str">
        <f>REPT(Personalizza!D22,1)</f>
        <v xml:space="preserve">Agenzia delle Entrate di </v>
      </c>
      <c r="P50" s="95"/>
      <c r="Q50" s="96"/>
      <c r="R50" s="97"/>
      <c r="S50" s="96"/>
      <c r="T50" s="98"/>
      <c r="U50" s="99"/>
      <c r="V50" s="303" t="s">
        <v>739</v>
      </c>
      <c r="W50" s="622"/>
      <c r="X50" s="1585" t="str">
        <f>REPT('Stampa Determina'!BW128,1)</f>
        <v/>
      </c>
      <c r="Y50" s="1586"/>
      <c r="Z50" s="1586"/>
      <c r="AA50" s="1586"/>
      <c r="AB50" s="1586"/>
      <c r="AC50" s="1586"/>
      <c r="AD50" s="1586"/>
      <c r="AE50" s="1586"/>
      <c r="AF50" s="1587"/>
      <c r="AG50" s="15"/>
    </row>
    <row r="51" spans="1:244" ht="15" customHeight="1">
      <c r="B51" s="65"/>
      <c r="C51" s="1631"/>
      <c r="D51" s="1631"/>
      <c r="E51" s="1631"/>
      <c r="F51" s="1631"/>
      <c r="G51" s="1631"/>
      <c r="H51" s="1631"/>
      <c r="I51" s="1631"/>
      <c r="J51" s="1631"/>
      <c r="K51" s="58" t="s">
        <v>739</v>
      </c>
      <c r="L51" s="58"/>
      <c r="M51" s="1562"/>
      <c r="N51" s="1152" t="s">
        <v>1953</v>
      </c>
      <c r="O51" s="1153" t="str">
        <f>IF(BL128=BK128,"la liquidazione della spesa ",CONCATENATE("IVA fattura n° ",AE128," del ",AF128," ",AD128," "))</f>
        <v xml:space="preserve">IVA fattura n° 50/PA-103/PA-53/PA del 30/06/22-30/11/22-27/06/23 Mandato n. 439-440 </v>
      </c>
      <c r="P51" s="100"/>
      <c r="Q51" s="101"/>
      <c r="R51" s="102"/>
      <c r="S51" s="101"/>
      <c r="T51" s="103"/>
      <c r="U51" s="104"/>
      <c r="V51" s="303" t="s">
        <v>739</v>
      </c>
      <c r="W51" s="91"/>
      <c r="X51" s="1588"/>
      <c r="Y51" s="1589"/>
      <c r="Z51" s="1589"/>
      <c r="AA51" s="1589"/>
      <c r="AB51" s="1589"/>
      <c r="AC51" s="1589"/>
      <c r="AD51" s="1589"/>
      <c r="AE51" s="1589"/>
      <c r="AF51" s="1590"/>
      <c r="AG51" s="15"/>
    </row>
    <row r="52" spans="1:244" ht="15" customHeight="1">
      <c r="B52" s="1105" t="str">
        <f>IF(A154=7,B151,IF(A154=6,B153,IF(A154=3,B153," ")))</f>
        <v>Rilevata</v>
      </c>
      <c r="C52" s="1631" t="str">
        <f>IF(A154=7,C151,IF(A154=6,C153,IF(A154=3,C153," ")))</f>
        <v>l’esigenza di indire, in relazione all’importo finanziario, la procedura per l’acquisizione di lavori, servizi e forniture,</v>
      </c>
      <c r="D52" s="1631"/>
      <c r="E52" s="1631"/>
      <c r="F52" s="1631"/>
      <c r="G52" s="1631"/>
      <c r="H52" s="1631"/>
      <c r="I52" s="1631"/>
      <c r="J52" s="1631"/>
      <c r="K52" s="70" t="s">
        <v>739</v>
      </c>
      <c r="L52" s="58"/>
      <c r="M52" s="1563"/>
      <c r="N52" s="787" t="s">
        <v>1843</v>
      </c>
      <c r="O52" s="1163" t="str">
        <f>REPT(Z128,1)</f>
        <v>Z81344AFB2</v>
      </c>
      <c r="P52" s="1156"/>
      <c r="Q52" s="1157" t="str">
        <f>IF(R28=M28," ","CUP:")</f>
        <v xml:space="preserve"> </v>
      </c>
      <c r="R52" s="1163" t="str">
        <f>REPT(AA128,1)</f>
        <v/>
      </c>
      <c r="S52" s="1156"/>
      <c r="T52" s="1158"/>
      <c r="U52" s="1159"/>
      <c r="V52" s="10" t="s">
        <v>739</v>
      </c>
      <c r="W52" s="642"/>
      <c r="X52" s="1588"/>
      <c r="Y52" s="1589"/>
      <c r="Z52" s="1589"/>
      <c r="AA52" s="1589"/>
      <c r="AB52" s="1589"/>
      <c r="AC52" s="1589"/>
      <c r="AD52" s="1589"/>
      <c r="AE52" s="1589"/>
      <c r="AF52" s="1590"/>
      <c r="AG52" s="15"/>
    </row>
    <row r="53" spans="1:244" ht="15" customHeight="1">
      <c r="B53" s="65"/>
      <c r="C53" s="1631"/>
      <c r="D53" s="1631"/>
      <c r="E53" s="1631"/>
      <c r="F53" s="1631"/>
      <c r="G53" s="1631"/>
      <c r="H53" s="1631"/>
      <c r="I53" s="1631"/>
      <c r="J53" s="1631"/>
      <c r="K53" s="70" t="s">
        <v>739</v>
      </c>
      <c r="L53" s="58"/>
      <c r="W53" s="823"/>
      <c r="X53" s="812"/>
      <c r="Y53" s="813"/>
      <c r="Z53" s="813"/>
      <c r="AA53" s="813"/>
      <c r="AB53" s="813"/>
      <c r="AC53" s="813"/>
      <c r="AD53" s="813"/>
      <c r="AE53" s="813"/>
      <c r="AF53" s="814"/>
    </row>
    <row r="54" spans="1:244" ht="15" customHeight="1">
      <c r="A54" s="91"/>
      <c r="B54" s="1106" t="str">
        <f>IF(A154=7,B153,IF(A154=5,B153,IF(A154=4,B153," ")))</f>
        <v xml:space="preserve"> </v>
      </c>
      <c r="C54" s="32" t="str">
        <f>IF(A154=7,C153,IF(A154=5,C153,IF(A154=4,C153," ")))</f>
        <v xml:space="preserve"> </v>
      </c>
      <c r="D54" s="1095"/>
      <c r="E54" s="1095"/>
      <c r="F54" s="1095"/>
      <c r="G54" s="1095"/>
      <c r="H54" s="1095"/>
      <c r="I54" s="1095"/>
      <c r="J54" s="1095"/>
      <c r="K54" s="70" t="s">
        <v>739</v>
      </c>
      <c r="L54" s="58"/>
      <c r="M54" s="739"/>
      <c r="N54" s="94" t="s">
        <v>1955</v>
      </c>
      <c r="O54" s="130" t="s">
        <v>1847</v>
      </c>
      <c r="P54" s="131"/>
      <c r="Q54" s="118"/>
      <c r="R54" s="119"/>
      <c r="S54" s="118"/>
      <c r="T54" s="120"/>
      <c r="U54" s="121"/>
      <c r="V54" s="10" t="s">
        <v>739</v>
      </c>
      <c r="W54" s="823"/>
      <c r="X54" s="812"/>
      <c r="Y54" s="813"/>
      <c r="Z54" s="813"/>
      <c r="AA54" s="813"/>
      <c r="AB54" s="813"/>
      <c r="AC54" s="813"/>
      <c r="AD54" s="813"/>
      <c r="AE54" s="813"/>
      <c r="AF54" s="814"/>
      <c r="AG54" s="93"/>
    </row>
    <row r="55" spans="1:244" ht="15" customHeight="1">
      <c r="A55" s="91"/>
      <c r="B55" s="1632" t="s">
        <v>916</v>
      </c>
      <c r="C55" s="1632"/>
      <c r="D55" s="1632"/>
      <c r="E55" s="1632"/>
      <c r="F55" s="1632"/>
      <c r="G55" s="1632"/>
      <c r="H55" s="1632"/>
      <c r="I55" s="1632"/>
      <c r="J55" s="1632"/>
      <c r="K55" s="58" t="s">
        <v>739</v>
      </c>
      <c r="L55" s="58"/>
      <c r="M55" s="741"/>
      <c r="N55" s="1162" t="s">
        <v>1956</v>
      </c>
      <c r="O55" s="137" t="s">
        <v>675</v>
      </c>
      <c r="P55" s="138"/>
      <c r="Q55" s="123"/>
      <c r="R55" s="124"/>
      <c r="S55" s="123"/>
      <c r="T55" s="125"/>
      <c r="U55" s="126"/>
      <c r="V55" s="10" t="s">
        <v>739</v>
      </c>
      <c r="W55" s="823"/>
      <c r="X55" s="812"/>
      <c r="Y55" s="813"/>
      <c r="Z55" s="813"/>
      <c r="AA55" s="813"/>
      <c r="AB55" s="813"/>
      <c r="AC55" s="813"/>
      <c r="AD55" s="813"/>
      <c r="AE55" s="813"/>
      <c r="AF55" s="814"/>
      <c r="AG55" s="93"/>
    </row>
    <row r="56" spans="1:244" ht="15" customHeight="1">
      <c r="B56" s="1632"/>
      <c r="C56" s="1632"/>
      <c r="D56" s="1632"/>
      <c r="E56" s="1632"/>
      <c r="F56" s="1632"/>
      <c r="G56" s="1632"/>
      <c r="H56" s="1632"/>
      <c r="I56" s="1632"/>
      <c r="J56" s="1632"/>
      <c r="K56" s="58" t="s">
        <v>739</v>
      </c>
      <c r="L56" s="58"/>
      <c r="M56" s="739"/>
      <c r="N56" s="788" t="s">
        <v>437</v>
      </c>
      <c r="O56" s="143" t="s">
        <v>677</v>
      </c>
      <c r="P56" s="131"/>
      <c r="Q56" s="118"/>
      <c r="R56" s="119"/>
      <c r="S56" s="118"/>
      <c r="T56" s="120"/>
      <c r="U56" s="121"/>
      <c r="V56" s="10" t="s">
        <v>739</v>
      </c>
      <c r="W56" s="823"/>
      <c r="X56" s="812"/>
      <c r="Y56" s="813"/>
      <c r="Z56" s="813"/>
      <c r="AA56" s="813"/>
      <c r="AB56" s="813"/>
      <c r="AC56" s="813"/>
      <c r="AD56" s="813"/>
      <c r="AE56" s="813"/>
      <c r="AF56" s="814"/>
      <c r="AG56" s="93"/>
    </row>
    <row r="57" spans="1:244" s="58" customFormat="1" ht="15" customHeight="1">
      <c r="A57" s="10"/>
      <c r="B57" s="128" t="s">
        <v>919</v>
      </c>
      <c r="C57" s="1098"/>
      <c r="D57" s="1633" t="str">
        <f>REPT('Stampa Determina'!D128,1)</f>
        <v>Contratto triennale dal 01/01/2022 al 31/12/2024 noleggio fotocopiatore Ufficio di Segreteria - Ditta Globaloffice</v>
      </c>
      <c r="E57" s="1633"/>
      <c r="F57" s="1633"/>
      <c r="G57" s="1633"/>
      <c r="H57" s="1633"/>
      <c r="I57" s="1633"/>
      <c r="J57" s="1634"/>
      <c r="K57" s="58" t="s">
        <v>739</v>
      </c>
      <c r="M57" s="789"/>
      <c r="N57" s="790" t="s">
        <v>1957</v>
      </c>
      <c r="O57" s="36" t="s">
        <v>675</v>
      </c>
      <c r="P57" s="145"/>
      <c r="Q57" s="71"/>
      <c r="R57" s="146"/>
      <c r="S57" s="71"/>
      <c r="T57" s="147"/>
      <c r="U57" s="148"/>
      <c r="V57" s="58" t="s">
        <v>739</v>
      </c>
      <c r="W57" s="823"/>
      <c r="X57" s="812"/>
      <c r="Y57" s="813"/>
      <c r="Z57" s="813"/>
      <c r="AA57" s="813"/>
      <c r="AB57" s="813"/>
      <c r="AC57" s="813"/>
      <c r="AD57" s="813"/>
      <c r="AE57" s="813"/>
      <c r="AF57" s="814"/>
      <c r="AG57" s="28"/>
      <c r="IH57" s="1161"/>
      <c r="IJ57" s="1161"/>
    </row>
    <row r="58" spans="1:244" s="58" customFormat="1" ht="15" customHeight="1">
      <c r="A58" s="10"/>
      <c r="B58" s="1102"/>
      <c r="C58" s="37"/>
      <c r="D58" s="1635"/>
      <c r="E58" s="1635"/>
      <c r="F58" s="1635"/>
      <c r="G58" s="1635"/>
      <c r="H58" s="1635"/>
      <c r="I58" s="1635"/>
      <c r="J58" s="1636"/>
      <c r="K58" s="160" t="s">
        <v>739</v>
      </c>
      <c r="M58" s="741"/>
      <c r="N58" s="791" t="s">
        <v>1958</v>
      </c>
      <c r="O58" s="137" t="s">
        <v>675</v>
      </c>
      <c r="P58" s="138"/>
      <c r="Q58" s="123"/>
      <c r="R58" s="124"/>
      <c r="S58" s="123"/>
      <c r="T58" s="125"/>
      <c r="U58" s="126"/>
      <c r="V58" s="58" t="s">
        <v>739</v>
      </c>
      <c r="W58" s="823"/>
      <c r="X58" s="812"/>
      <c r="Y58" s="813"/>
      <c r="Z58" s="813"/>
      <c r="AA58" s="813"/>
      <c r="AB58" s="813"/>
      <c r="AC58" s="813"/>
      <c r="AD58" s="813"/>
      <c r="AE58" s="813"/>
      <c r="AF58" s="814"/>
      <c r="AG58" s="10"/>
      <c r="IH58" s="1161"/>
      <c r="IJ58" s="1161"/>
    </row>
    <row r="59" spans="1:244" s="58" customFormat="1" ht="15" customHeight="1">
      <c r="B59" s="1336"/>
      <c r="C59" s="79" t="str">
        <f>IF(AB129&gt;0,"Data inizio fornitura"," ")</f>
        <v xml:space="preserve"> </v>
      </c>
      <c r="D59" s="79" t="str">
        <f>REPT(AB128,1)</f>
        <v/>
      </c>
      <c r="E59" s="79"/>
      <c r="F59" s="1339" t="str">
        <f>IF(AC129&gt;0,"Data termine fornitura"," ")</f>
        <v xml:space="preserve"> </v>
      </c>
      <c r="G59" s="79" t="str">
        <f>REPT(AC128,1)</f>
        <v/>
      </c>
      <c r="H59" s="1337"/>
      <c r="I59" s="1337"/>
      <c r="J59" s="1338"/>
      <c r="K59" s="58" t="s">
        <v>739</v>
      </c>
      <c r="W59" s="823"/>
      <c r="X59" s="815"/>
      <c r="Y59" s="816"/>
      <c r="Z59" s="816"/>
      <c r="AA59" s="816"/>
      <c r="AB59" s="816"/>
      <c r="AC59" s="816"/>
      <c r="AD59" s="816"/>
      <c r="AE59" s="816"/>
      <c r="AF59" s="817"/>
      <c r="AG59" s="28"/>
      <c r="IH59" s="1161"/>
      <c r="IJ59" s="1161"/>
    </row>
    <row r="60" spans="1:244" s="58" customFormat="1" ht="15.95" customHeight="1">
      <c r="B60" s="1624" t="str">
        <f>REPT(T128,1)</f>
        <v/>
      </c>
      <c r="C60" s="1625"/>
      <c r="D60" s="1626">
        <f>SUM(U128+1-1)*' '!II11</f>
        <v>2904</v>
      </c>
      <c r="E60" s="1626"/>
      <c r="F60" s="1314" t="str">
        <f>IF(G60&gt;0,"più IVA"," ")</f>
        <v>più IVA</v>
      </c>
      <c r="G60" s="1626">
        <f>SUM(V128+1-1)*' '!II11</f>
        <v>638.88</v>
      </c>
      <c r="H60" s="1626"/>
      <c r="I60" s="1308"/>
      <c r="J60" s="1309"/>
      <c r="K60" s="58" t="s">
        <v>739</v>
      </c>
      <c r="M60" s="739"/>
      <c r="N60" s="740" t="s">
        <v>672</v>
      </c>
      <c r="O60" s="143" t="s">
        <v>89</v>
      </c>
      <c r="P60" s="131"/>
      <c r="Q60" s="118"/>
      <c r="R60" s="119"/>
      <c r="S60" s="118"/>
      <c r="T60" s="120"/>
      <c r="U60" s="121"/>
      <c r="V60" s="58" t="s">
        <v>739</v>
      </c>
      <c r="W60" s="10"/>
      <c r="X60" s="602"/>
      <c r="Y60" s="602"/>
      <c r="Z60" s="602"/>
      <c r="AA60" s="602"/>
      <c r="AB60" s="602"/>
      <c r="AC60" s="602"/>
      <c r="AD60" s="602"/>
      <c r="AE60" s="602"/>
      <c r="AF60" s="602"/>
      <c r="AG60" s="122"/>
      <c r="IH60" s="1161"/>
      <c r="IJ60" s="1161"/>
    </row>
    <row r="61" spans="1:244" s="58" customFormat="1" ht="15.95" customHeight="1">
      <c r="A61" s="10"/>
      <c r="B61" s="1313" t="s">
        <v>2045</v>
      </c>
      <c r="C61" s="1310"/>
      <c r="D61" s="1311"/>
      <c r="E61" s="1311"/>
      <c r="F61" s="1312"/>
      <c r="G61" s="1311"/>
      <c r="H61" s="1629">
        <f>SUM(D60+G60)</f>
        <v>3542.88</v>
      </c>
      <c r="I61" s="1629"/>
      <c r="J61" s="1097"/>
      <c r="K61" s="1433" t="s">
        <v>739</v>
      </c>
      <c r="M61" s="789"/>
      <c r="N61" s="792" t="s">
        <v>1840</v>
      </c>
      <c r="O61" s="36" t="s">
        <v>1841</v>
      </c>
      <c r="P61" s="145"/>
      <c r="Q61" s="71"/>
      <c r="R61" s="146"/>
      <c r="S61" s="71"/>
      <c r="T61" s="147"/>
      <c r="U61" s="148"/>
      <c r="V61" s="58" t="s">
        <v>739</v>
      </c>
      <c r="W61" s="10"/>
      <c r="X61" s="603" t="s">
        <v>1187</v>
      </c>
      <c r="Y61" s="604"/>
      <c r="Z61" s="604"/>
      <c r="AA61" s="604"/>
      <c r="AB61" s="604"/>
      <c r="AC61" s="604"/>
      <c r="AD61" s="604"/>
      <c r="AE61" s="604"/>
      <c r="AF61" s="605"/>
      <c r="AG61" s="127"/>
      <c r="IH61" s="1161"/>
      <c r="IJ61" s="1161"/>
    </row>
    <row r="62" spans="1:244" s="58" customFormat="1" ht="15" customHeight="1">
      <c r="B62" s="1317" t="s">
        <v>1563</v>
      </c>
      <c r="C62" s="1308"/>
      <c r="D62" s="1155" t="str">
        <f>REPT('Stampa Determina'!O128,1)</f>
        <v>A02 - 2  Funzionamento Amministrativo</v>
      </c>
      <c r="E62" s="1318"/>
      <c r="F62" s="1318"/>
      <c r="G62" s="1318"/>
      <c r="H62" s="1318"/>
      <c r="I62" s="1318"/>
      <c r="J62" s="1319"/>
      <c r="K62" s="58" t="s">
        <v>739</v>
      </c>
      <c r="M62" s="789"/>
      <c r="N62" s="792" t="s">
        <v>1842</v>
      </c>
      <c r="O62" s="36" t="s">
        <v>683</v>
      </c>
      <c r="P62" s="145"/>
      <c r="Q62" s="71"/>
      <c r="R62" s="146"/>
      <c r="S62" s="71"/>
      <c r="T62" s="147"/>
      <c r="U62" s="148"/>
      <c r="V62" s="58" t="s">
        <v>739</v>
      </c>
      <c r="X62" s="606"/>
      <c r="Y62" s="622" t="s">
        <v>1323</v>
      </c>
      <c r="Z62" s="623" t="str">
        <f>REPT('Stampa Determina'!BR128,1)</f>
        <v/>
      </c>
      <c r="AA62" s="623"/>
      <c r="AB62" s="623"/>
      <c r="AC62" s="28" t="s">
        <v>617</v>
      </c>
      <c r="AD62" s="28"/>
      <c r="AE62" s="28"/>
      <c r="AF62" s="607"/>
      <c r="IH62" s="1161"/>
      <c r="IJ62" s="1161"/>
    </row>
    <row r="63" spans="1:244" s="58" customFormat="1" ht="15" customHeight="1">
      <c r="A63" s="1113">
        <f>LEN(D63)</f>
        <v>0</v>
      </c>
      <c r="B63" s="1099" t="s">
        <v>1564</v>
      </c>
      <c r="C63" s="71"/>
      <c r="D63" s="611" t="str">
        <f>IF(Personalizza!D20=Personalizza!D637,O40,Personalizza!D639)</f>
        <v/>
      </c>
      <c r="E63" s="132"/>
      <c r="F63" s="132"/>
      <c r="G63" s="133"/>
      <c r="H63" s="134"/>
      <c r="I63" s="132"/>
      <c r="J63" s="135"/>
      <c r="K63" s="58" t="s">
        <v>739</v>
      </c>
      <c r="M63" s="1147"/>
      <c r="N63" s="1145" t="s">
        <v>1903</v>
      </c>
      <c r="O63" s="1146" t="str">
        <f>REPT(Personalizza!D23,1)</f>
        <v>0001777</v>
      </c>
      <c r="P63" s="145"/>
      <c r="Q63" s="71"/>
      <c r="R63" s="146"/>
      <c r="S63" s="71"/>
      <c r="T63" s="147"/>
      <c r="U63" s="148"/>
      <c r="V63" s="58" t="s">
        <v>739</v>
      </c>
      <c r="W63" s="10"/>
      <c r="X63" s="606"/>
      <c r="Y63" s="28"/>
      <c r="Z63" s="28"/>
      <c r="AA63" s="28"/>
      <c r="AB63" s="28"/>
      <c r="AC63" s="28"/>
      <c r="AD63" s="28"/>
      <c r="AE63" s="28"/>
      <c r="AF63" s="607"/>
      <c r="AG63" s="136"/>
      <c r="IH63" s="1161"/>
      <c r="IJ63" s="1161"/>
    </row>
    <row r="64" spans="1:244" s="58" customFormat="1" ht="15" customHeight="1">
      <c r="A64" s="1113">
        <f>LEN(D64)</f>
        <v>12</v>
      </c>
      <c r="B64" s="1100" t="s">
        <v>1324</v>
      </c>
      <c r="C64" s="1093"/>
      <c r="D64" s="585" t="str">
        <f>CONCATENATE(O42,O43,P43)</f>
        <v xml:space="preserve">.           </v>
      </c>
      <c r="E64" s="1094"/>
      <c r="F64" s="139"/>
      <c r="G64" s="140"/>
      <c r="H64" s="141"/>
      <c r="I64" s="142"/>
      <c r="J64" s="1096"/>
      <c r="K64" s="58" t="s">
        <v>739</v>
      </c>
      <c r="M64" s="793"/>
      <c r="N64" s="787" t="s">
        <v>679</v>
      </c>
      <c r="O64" s="784" t="s">
        <v>680</v>
      </c>
      <c r="P64" s="772" t="s">
        <v>681</v>
      </c>
      <c r="Q64" s="1148"/>
      <c r="R64" s="585" t="str">
        <f>REPT(Personalizza!D13,1)</f>
        <v/>
      </c>
      <c r="S64" s="1149"/>
      <c r="T64" s="1150"/>
      <c r="U64" s="1151"/>
      <c r="V64" s="58" t="s">
        <v>739</v>
      </c>
      <c r="W64" s="10"/>
      <c r="X64" s="606"/>
      <c r="Y64" s="622" t="s">
        <v>1323</v>
      </c>
      <c r="Z64" s="623" t="str">
        <f>REPT('Stampa Determina'!BS128,1)</f>
        <v/>
      </c>
      <c r="AA64" s="623"/>
      <c r="AB64" s="623"/>
      <c r="AC64" s="28"/>
      <c r="AD64" s="28"/>
      <c r="AE64" s="28"/>
      <c r="AF64" s="607"/>
      <c r="IH64" s="1161"/>
      <c r="IJ64" s="1161"/>
    </row>
    <row r="65" spans="2:244" s="58" customFormat="1" ht="15" customHeight="1">
      <c r="B65" s="1307" t="str">
        <f>IF(G128=DETERMINE!I1019," ","Fattispecie contrattuale:")</f>
        <v>Fattispecie contrattuale:</v>
      </c>
      <c r="C65" s="71"/>
      <c r="D65" s="1622" t="str">
        <f>REPT('Stampa Determina'!G128,1)</f>
        <v>(1) Contratti di importo inferiore a € 40.000</v>
      </c>
      <c r="E65" s="1622"/>
      <c r="F65" s="1622"/>
      <c r="G65" s="1622"/>
      <c r="H65" s="1622"/>
      <c r="I65" s="1622"/>
      <c r="J65" s="1623"/>
      <c r="K65" s="1103" t="s">
        <v>739</v>
      </c>
      <c r="W65" s="10"/>
      <c r="X65" s="606"/>
      <c r="Y65" s="28"/>
      <c r="Z65" s="28"/>
      <c r="AA65" s="28"/>
      <c r="AB65" s="28"/>
      <c r="AC65" s="28"/>
      <c r="AD65" s="28"/>
      <c r="AE65" s="28"/>
      <c r="AF65" s="607"/>
      <c r="IH65" s="1161"/>
      <c r="IJ65" s="1161"/>
    </row>
    <row r="66" spans="2:244" s="58" customFormat="1" ht="15" customHeight="1">
      <c r="B66" s="1101"/>
      <c r="C66" s="71"/>
      <c r="D66" s="1622"/>
      <c r="E66" s="1622"/>
      <c r="F66" s="1622"/>
      <c r="G66" s="1622"/>
      <c r="H66" s="1622"/>
      <c r="I66" s="1622"/>
      <c r="J66" s="1623"/>
      <c r="K66" s="58" t="s">
        <v>739</v>
      </c>
      <c r="M66" s="739"/>
      <c r="N66" s="740" t="s">
        <v>1564</v>
      </c>
      <c r="O66" s="116" t="str">
        <f>IF(Personalizza!D20=Personalizza!D637,O40,Personalizza!D639)</f>
        <v/>
      </c>
      <c r="P66" s="117"/>
      <c r="Q66" s="745"/>
      <c r="R66" s="746"/>
      <c r="S66" s="745"/>
      <c r="T66" s="747"/>
      <c r="U66" s="748"/>
      <c r="V66" s="58" t="s">
        <v>739</v>
      </c>
      <c r="W66" s="10"/>
      <c r="X66" s="606"/>
      <c r="Y66" s="622" t="s">
        <v>1323</v>
      </c>
      <c r="Z66" s="623" t="str">
        <f>REPT('Stampa Determina'!BT128,1)</f>
        <v/>
      </c>
      <c r="AA66" s="623"/>
      <c r="AB66" s="623"/>
      <c r="AC66" s="28"/>
      <c r="AD66" s="28"/>
      <c r="AE66" s="28"/>
      <c r="AF66" s="607"/>
      <c r="AG66" s="144"/>
      <c r="IH66" s="1161"/>
      <c r="IJ66" s="1161"/>
    </row>
    <row r="67" spans="2:244" s="58" customFormat="1" ht="15" customHeight="1">
      <c r="B67" s="1101" t="str">
        <f>IF(H129=DETERMINE!J1020," ","Modalità di espletamento Bando:")</f>
        <v>Modalità di espletamento Bando:</v>
      </c>
      <c r="C67" s="71"/>
      <c r="D67" s="842" t="str">
        <f>REPT('Stampa Determina'!H128,1)</f>
        <v>(8) Affidamento diretto</v>
      </c>
      <c r="E67" s="1294"/>
      <c r="F67" s="1294"/>
      <c r="G67" s="1294"/>
      <c r="H67" s="1294"/>
      <c r="I67" s="1294"/>
      <c r="J67" s="1295"/>
      <c r="K67" s="58" t="s">
        <v>739</v>
      </c>
      <c r="M67" s="789"/>
      <c r="N67" s="792" t="s">
        <v>1327</v>
      </c>
      <c r="O67" s="1612">
        <f>IF(BK128=BL128,0,AI128+0)</f>
        <v>319.44</v>
      </c>
      <c r="P67" s="1612"/>
      <c r="Q67" s="1107"/>
      <c r="R67" s="1108"/>
      <c r="S67" s="1107"/>
      <c r="T67" s="1109"/>
      <c r="U67" s="1110"/>
      <c r="V67" s="58" t="s">
        <v>739</v>
      </c>
      <c r="W67" s="10"/>
      <c r="X67" s="606"/>
      <c r="Y67" s="28"/>
      <c r="Z67" s="28"/>
      <c r="AA67" s="28"/>
      <c r="AB67" s="28"/>
      <c r="AC67" s="28"/>
      <c r="AD67" s="28"/>
      <c r="AE67" s="28"/>
      <c r="AF67" s="607"/>
      <c r="IH67" s="1161"/>
      <c r="IJ67" s="1161"/>
    </row>
    <row r="68" spans="2:244" s="58" customFormat="1" ht="15" customHeight="1">
      <c r="B68" s="1101" t="str">
        <f>IF(I129=DETERMINE!K1020," ","Criterio di aggiudicazione:")</f>
        <v>Criterio di aggiudicazione:</v>
      </c>
      <c r="C68" s="71"/>
      <c r="D68" s="842" t="str">
        <f>REPT('Stampa Determina'!I128,1)</f>
        <v>(12) Contratto in essere</v>
      </c>
      <c r="E68" s="843"/>
      <c r="F68" s="844"/>
      <c r="G68" s="845"/>
      <c r="H68" s="846"/>
      <c r="I68" s="843"/>
      <c r="J68" s="847"/>
      <c r="K68" s="160" t="s">
        <v>739</v>
      </c>
      <c r="M68" s="742"/>
      <c r="N68" s="743" t="s">
        <v>1324</v>
      </c>
      <c r="O68" s="116" t="str">
        <f>REPT(Q128,1)</f>
        <v/>
      </c>
      <c r="P68" s="743"/>
      <c r="Q68" s="743"/>
      <c r="R68" s="743"/>
      <c r="S68" s="743"/>
      <c r="T68" s="743"/>
      <c r="U68" s="818"/>
      <c r="V68" s="58" t="s">
        <v>739</v>
      </c>
      <c r="W68" s="10"/>
      <c r="X68" s="606"/>
      <c r="Y68" s="622" t="s">
        <v>1323</v>
      </c>
      <c r="Z68" s="623" t="str">
        <f>REPT('Stampa Determina'!BU128,1)</f>
        <v/>
      </c>
      <c r="AA68" s="623"/>
      <c r="AB68" s="623"/>
      <c r="AC68" s="28"/>
      <c r="AD68" s="28"/>
      <c r="AE68" s="28"/>
      <c r="AF68" s="607"/>
      <c r="AG68" s="149"/>
      <c r="IH68" s="1161"/>
      <c r="IJ68" s="1161"/>
    </row>
    <row r="69" spans="2:244" s="58" customFormat="1" ht="15" customHeight="1">
      <c r="B69" s="1296" t="s">
        <v>678</v>
      </c>
      <c r="C69" s="830"/>
      <c r="D69" s="848" t="str">
        <f>IF(J128=DETERMINE!L1019,"Esecuzione di lavori",IF(J128=DETERMINE!L1020,"Fornitura di prodotti",IF(J128=DETERMINE!L1021,"Prestazione di servizi"," ")))</f>
        <v>Prestazione di servizi</v>
      </c>
      <c r="E69" s="849"/>
      <c r="F69" s="850"/>
      <c r="G69" s="851"/>
      <c r="H69" s="852"/>
      <c r="I69" s="853"/>
      <c r="J69" s="854"/>
      <c r="K69" s="160" t="s">
        <v>739</v>
      </c>
      <c r="M69" s="819"/>
      <c r="N69" s="820" t="s">
        <v>1325</v>
      </c>
      <c r="O69" s="1111" t="str">
        <f>CONCATENATE(".           ",R128)</f>
        <v xml:space="preserve">.           </v>
      </c>
      <c r="P69" s="1111" t="str">
        <f>REPT(S128,1)</f>
        <v/>
      </c>
      <c r="Q69" s="749"/>
      <c r="R69" s="749"/>
      <c r="S69" s="749"/>
      <c r="T69" s="749"/>
      <c r="U69" s="750"/>
      <c r="V69" s="58" t="s">
        <v>739</v>
      </c>
      <c r="W69" s="10"/>
      <c r="X69" s="606"/>
      <c r="Y69" s="28"/>
      <c r="Z69" s="28"/>
      <c r="AA69" s="28"/>
      <c r="AB69" s="28"/>
      <c r="AC69" s="28"/>
      <c r="AD69" s="28"/>
      <c r="AE69" s="28"/>
      <c r="AF69" s="607"/>
      <c r="AG69" s="150"/>
      <c r="IH69" s="1161"/>
      <c r="IJ69" s="1161"/>
    </row>
    <row r="70" spans="2:244" s="58" customFormat="1" ht="15" customHeight="1">
      <c r="B70" s="1615" t="s">
        <v>2439</v>
      </c>
      <c r="C70" s="1616"/>
      <c r="D70" s="1616"/>
      <c r="E70" s="1616"/>
      <c r="F70" s="1616"/>
      <c r="G70" s="1616"/>
      <c r="H70" s="1616"/>
      <c r="I70" s="1616"/>
      <c r="J70" s="1617"/>
      <c r="K70" s="58" t="s">
        <v>739</v>
      </c>
      <c r="L70" s="10"/>
      <c r="M70" s="156"/>
      <c r="N70" s="156"/>
      <c r="O70" s="92"/>
      <c r="P70" s="156"/>
      <c r="Q70" s="157"/>
      <c r="R70" s="157"/>
      <c r="S70" s="158"/>
      <c r="T70" s="159"/>
      <c r="U70" s="157"/>
      <c r="W70" s="10"/>
      <c r="X70" s="606"/>
      <c r="Y70" s="622" t="s">
        <v>1323</v>
      </c>
      <c r="Z70" s="623" t="str">
        <f>REPT('Stampa Determina'!BV128,1)</f>
        <v/>
      </c>
      <c r="AA70" s="623"/>
      <c r="AB70" s="623"/>
      <c r="AC70" s="28"/>
      <c r="AD70" s="28"/>
      <c r="AE70" s="28"/>
      <c r="AF70" s="607"/>
      <c r="IH70" s="1161"/>
      <c r="IJ70" s="1161"/>
    </row>
    <row r="71" spans="2:244" s="58" customFormat="1" ht="15" customHeight="1">
      <c r="B71" s="1618"/>
      <c r="C71" s="1619"/>
      <c r="D71" s="1619"/>
      <c r="E71" s="1619"/>
      <c r="F71" s="1619"/>
      <c r="G71" s="1619"/>
      <c r="H71" s="1619"/>
      <c r="I71" s="1619"/>
      <c r="J71" s="1620"/>
      <c r="K71" s="58" t="s">
        <v>739</v>
      </c>
      <c r="L71" s="10"/>
      <c r="M71" s="157" t="str">
        <f>IF(AG128=DETERMINE!AK1019,"La liquidazione dell'impegno è avvenuto nei termini contrattuali.",IF(AG128=DETERMINE!AK1020,"La liquidazione dell'impegno è avvenuto dopo i termini contrattuali."," "))</f>
        <v xml:space="preserve"> </v>
      </c>
      <c r="N71" s="157"/>
      <c r="O71" s="158"/>
      <c r="P71" s="157"/>
      <c r="Q71" s="157"/>
      <c r="R71" s="157"/>
      <c r="S71" s="157"/>
      <c r="T71" s="157"/>
      <c r="U71" s="157"/>
      <c r="W71" s="10"/>
      <c r="X71" s="608"/>
      <c r="Y71" s="609"/>
      <c r="Z71" s="609"/>
      <c r="AA71" s="609"/>
      <c r="AB71" s="609"/>
      <c r="AC71" s="609"/>
      <c r="AD71" s="609"/>
      <c r="AE71" s="609"/>
      <c r="AF71" s="610"/>
      <c r="AG71" s="152"/>
      <c r="IH71" s="1161"/>
      <c r="IJ71" s="1161"/>
    </row>
    <row r="72" spans="2:244" s="58" customFormat="1" ht="15" customHeight="1">
      <c r="B72" s="1613" t="str">
        <f>IF(K129&gt;20,K130," ")</f>
        <v xml:space="preserve"> </v>
      </c>
      <c r="C72" s="1608" t="str">
        <f>REPT(K128,1)</f>
        <v/>
      </c>
      <c r="D72" s="1608"/>
      <c r="E72" s="1608"/>
      <c r="F72" s="1608"/>
      <c r="G72" s="1608"/>
      <c r="H72" s="1608"/>
      <c r="I72" s="1608"/>
      <c r="J72" s="1609"/>
      <c r="K72" s="160" t="s">
        <v>739</v>
      </c>
      <c r="L72" s="10"/>
      <c r="M72" s="157" t="str">
        <f>IF(AL128="agli atti","La dichiarazione tracciabilità dei flussi finanziari, prevista dall’art 3 della legge n 136/2010, è depositata agli atti di quest'ufficio."," ")</f>
        <v xml:space="preserve"> </v>
      </c>
      <c r="N72" s="157"/>
      <c r="O72" s="158"/>
      <c r="P72" s="157"/>
      <c r="Q72" s="157"/>
      <c r="R72" s="157"/>
      <c r="S72" s="157"/>
      <c r="T72" s="157"/>
      <c r="U72" s="157"/>
      <c r="V72" s="160"/>
      <c r="AG72" s="152"/>
      <c r="IH72" s="1161"/>
      <c r="IJ72" s="1161"/>
    </row>
    <row r="73" spans="2:244" s="58" customFormat="1" ht="15" customHeight="1">
      <c r="B73" s="1614"/>
      <c r="C73" s="1610"/>
      <c r="D73" s="1610"/>
      <c r="E73" s="1610"/>
      <c r="F73" s="1610"/>
      <c r="G73" s="1610"/>
      <c r="H73" s="1610"/>
      <c r="I73" s="1610"/>
      <c r="J73" s="1611"/>
      <c r="K73" s="160" t="s">
        <v>739</v>
      </c>
      <c r="L73" s="10"/>
      <c r="M73" s="157" t="str">
        <f>IF(AM128="regolare","Il DURC, art. 31 DL 69/2013 convertito nella legge 98/2013, depositato agli atti di quest'ufficio, risulta valido e regolare.",IF(AM128="non regolare","Il DURC, art. 31 DL 69/2013 convertito nella legge 98/2013, depositato agli atti di quest'ufficio, risulta valido e non regolare.",IF(AM128="non richiesto","Il DURC, art. 31 DL 69/2013 convertito nella legge 98/2013, non è richiesto per questo tipo di creditore.",IF(AM128="impresa estera, no dipendenti IT","DURC, art. 31 DL 69/2013: Impresa estera senza dipendenti in Italia, non soggetta all'applicabilità del sistema DURC"," "))))</f>
        <v xml:space="preserve"> </v>
      </c>
      <c r="N73" s="157"/>
      <c r="O73" s="158"/>
      <c r="P73" s="157"/>
      <c r="Q73" s="157"/>
      <c r="R73" s="157"/>
      <c r="S73" s="157"/>
      <c r="T73" s="157"/>
      <c r="U73" s="157"/>
      <c r="V73" s="160"/>
      <c r="X73" s="58" t="str">
        <f>CONCATENATE(W8," ",W9)</f>
        <v xml:space="preserve">  </v>
      </c>
      <c r="IH73" s="1161"/>
      <c r="IJ73" s="1161"/>
    </row>
    <row r="74" spans="2:244" s="58" customFormat="1" ht="15" customHeight="1">
      <c r="B74" s="1613" t="str">
        <f>IF(L129&gt;1,L130," ")</f>
        <v>art. 32, c. 2,
D.Lgs 50/2016</v>
      </c>
      <c r="C74" s="1608" t="str">
        <f>REPT('Stampa Determina'!L128,1)</f>
        <v>Contratto triennale dal 01/01/2022 al 31/12/2024 noleggio fotocopiatore Ufficio di Segreteria - Ditta Globaloffice P.IVA 03163010980</v>
      </c>
      <c r="D74" s="1608"/>
      <c r="E74" s="1608"/>
      <c r="F74" s="1608"/>
      <c r="G74" s="1608"/>
      <c r="H74" s="1608"/>
      <c r="I74" s="1608"/>
      <c r="J74" s="1609"/>
      <c r="K74" s="58" t="s">
        <v>739</v>
      </c>
      <c r="L74" s="10"/>
      <c r="M74" s="1607" t="str">
        <f>IF(O67=0,BN128,BO128)</f>
        <v>Per quanto riguarda la gestione contabile della fattura, quest’amministrazione provvederà alla contabilizzazione nella Piattaforma per la certificazione dei crediti; l’IVA, verrà contabilizzata ponendola nello stato SSP (sospeso) indicando l’apposita causale “SPLITIVA”.</v>
      </c>
      <c r="N74" s="1607"/>
      <c r="O74" s="1607"/>
      <c r="P74" s="1607"/>
      <c r="Q74" s="1607"/>
      <c r="R74" s="1607"/>
      <c r="S74" s="1607"/>
      <c r="T74" s="1607"/>
      <c r="U74" s="1607"/>
      <c r="V74" s="160"/>
      <c r="AG74" s="152"/>
      <c r="IH74" s="1161"/>
      <c r="IJ74" s="1161"/>
    </row>
    <row r="75" spans="2:244" s="58" customFormat="1" ht="15" customHeight="1">
      <c r="B75" s="1614"/>
      <c r="C75" s="1610"/>
      <c r="D75" s="1610"/>
      <c r="E75" s="1610"/>
      <c r="F75" s="1610"/>
      <c r="G75" s="1610"/>
      <c r="H75" s="1610"/>
      <c r="I75" s="1610"/>
      <c r="J75" s="1611"/>
      <c r="K75" s="58" t="s">
        <v>739</v>
      </c>
      <c r="L75" s="10"/>
      <c r="M75" s="1607"/>
      <c r="N75" s="1607"/>
      <c r="O75" s="1607"/>
      <c r="P75" s="1607"/>
      <c r="Q75" s="1607"/>
      <c r="R75" s="1607"/>
      <c r="S75" s="1607"/>
      <c r="T75" s="1607"/>
      <c r="U75" s="1607"/>
      <c r="V75" s="160"/>
      <c r="X75" s="619" t="str">
        <f>REPT('Stampa Determina'!B80,1)</f>
        <v xml:space="preserve"> </v>
      </c>
      <c r="Y75" s="32"/>
      <c r="Z75" s="32"/>
      <c r="AA75" s="32"/>
      <c r="AB75" s="32"/>
      <c r="AC75" s="23"/>
      <c r="AD75" s="581" t="s">
        <v>1825</v>
      </c>
      <c r="AE75" s="23"/>
      <c r="AF75" s="23"/>
      <c r="AG75" s="152"/>
      <c r="IH75" s="1161"/>
      <c r="IJ75" s="1161"/>
    </row>
    <row r="76" spans="2:244" s="58" customFormat="1" ht="15" customHeight="1">
      <c r="B76" s="1378" t="s">
        <v>918</v>
      </c>
      <c r="C76" s="1627" t="str">
        <f>IF(Y128=B133,C133,C132)</f>
        <v xml:space="preserve">È onere di questa Stazione Appaltante procedere all’acquisizione del Codice Identificativo Gara (CIG) </v>
      </c>
      <c r="D76" s="1627"/>
      <c r="E76" s="1627"/>
      <c r="F76" s="1627"/>
      <c r="G76" s="1627"/>
      <c r="H76" s="1627"/>
      <c r="I76" s="1627"/>
      <c r="J76" s="1628"/>
      <c r="K76" s="160" t="s">
        <v>739</v>
      </c>
      <c r="L76" s="10"/>
      <c r="M76" s="1607"/>
      <c r="N76" s="1607"/>
      <c r="O76" s="1607"/>
      <c r="P76" s="1607"/>
      <c r="Q76" s="1607"/>
      <c r="R76" s="1607"/>
      <c r="S76" s="1607"/>
      <c r="T76" s="1607"/>
      <c r="U76" s="1607"/>
      <c r="V76" s="821"/>
      <c r="X76" s="619" t="str">
        <f>REPT('Stampa Determina'!F80,1)</f>
        <v/>
      </c>
      <c r="Y76" s="32"/>
      <c r="Z76" s="32"/>
      <c r="AA76" s="32"/>
      <c r="AB76" s="32"/>
      <c r="AC76" s="23"/>
      <c r="AD76" s="581" t="str">
        <f>REPT(Z62,1)</f>
        <v/>
      </c>
      <c r="AE76" s="23"/>
      <c r="AF76" s="23"/>
      <c r="AG76" s="152"/>
      <c r="IH76" s="1161"/>
      <c r="IJ76" s="1161"/>
    </row>
    <row r="77" spans="2:244" s="58" customFormat="1" ht="15" customHeight="1">
      <c r="B77" s="658" t="s">
        <v>682</v>
      </c>
      <c r="C77" s="129"/>
      <c r="D77" s="824"/>
      <c r="E77" s="824"/>
      <c r="F77" s="824"/>
      <c r="G77" s="824"/>
      <c r="H77" s="824"/>
      <c r="I77" s="824"/>
      <c r="J77" s="825"/>
      <c r="K77" s="160" t="s">
        <v>739</v>
      </c>
      <c r="L77" s="10"/>
      <c r="M77" s="161" t="s">
        <v>1299</v>
      </c>
      <c r="N77" s="162"/>
      <c r="O77" s="162"/>
      <c r="P77" s="163"/>
      <c r="Q77" s="157"/>
      <c r="R77" s="157"/>
      <c r="S77" s="163"/>
      <c r="T77" s="157"/>
      <c r="U77" s="157"/>
      <c r="V77" s="160"/>
      <c r="Y77" s="32"/>
      <c r="Z77" s="32"/>
      <c r="AA77" s="32"/>
      <c r="AB77" s="32"/>
      <c r="AC77" s="622"/>
      <c r="AD77" s="620"/>
      <c r="AE77" s="23"/>
      <c r="AF77" s="23"/>
      <c r="IH77" s="1161"/>
      <c r="IJ77" s="1161"/>
    </row>
    <row r="78" spans="2:244" s="58" customFormat="1" ht="15" customHeight="1">
      <c r="B78" s="153" t="s">
        <v>684</v>
      </c>
      <c r="C78" s="37"/>
      <c r="D78" s="826"/>
      <c r="E78" s="826"/>
      <c r="F78" s="826"/>
      <c r="G78" s="826"/>
      <c r="H78" s="826"/>
      <c r="I78" s="826"/>
      <c r="J78" s="827"/>
      <c r="K78" s="58" t="s">
        <v>739</v>
      </c>
      <c r="L78" s="10"/>
      <c r="M78" s="1379" t="s">
        <v>1300</v>
      </c>
      <c r="O78" s="158" t="str">
        <f>IF(O67=0,"                       impegno numero ","per l'imponibile: impegno numero ")</f>
        <v xml:space="preserve">per l'imponibile: impegno numero </v>
      </c>
      <c r="P78" s="164" t="str">
        <f>REPT(AS128,1)</f>
        <v/>
      </c>
      <c r="Q78" s="165" t="str">
        <f>IF(AJ132=12,AJ129,IF(AJ132=15,AJ129," "))</f>
        <v xml:space="preserve"> </v>
      </c>
      <c r="R78" s="163" t="s">
        <v>1301</v>
      </c>
      <c r="S78" s="164" t="str">
        <f>REPT(AT128,1)</f>
        <v>296-179</v>
      </c>
      <c r="T78" s="166" t="str">
        <f>IF(AJ132=15,AJ133,AJ129)</f>
        <v>/ P.A. 2021</v>
      </c>
      <c r="U78" s="163"/>
      <c r="V78" s="160"/>
      <c r="Y78" s="32"/>
      <c r="Z78" s="32"/>
      <c r="AA78" s="32"/>
      <c r="AB78" s="32"/>
      <c r="AC78" s="622"/>
      <c r="AD78" s="621"/>
      <c r="AE78" s="23"/>
      <c r="AF78" s="23"/>
      <c r="AG78" s="152"/>
      <c r="IH78" s="1161"/>
      <c r="IJ78" s="1161"/>
    </row>
    <row r="79" spans="2:244" s="58" customFormat="1" ht="15" customHeight="1">
      <c r="B79" s="154" t="s">
        <v>1837</v>
      </c>
      <c r="C79" s="155"/>
      <c r="D79" s="828"/>
      <c r="E79" s="828"/>
      <c r="F79" s="828"/>
      <c r="G79" s="828"/>
      <c r="H79" s="828"/>
      <c r="I79" s="828"/>
      <c r="J79" s="829"/>
      <c r="K79" s="160" t="s">
        <v>739</v>
      </c>
      <c r="L79" s="10"/>
      <c r="M79" s="598" t="s">
        <v>1302</v>
      </c>
      <c r="O79" s="158" t="s">
        <v>763</v>
      </c>
      <c r="P79" s="169" t="str">
        <f>REPT(AU128,1)</f>
        <v/>
      </c>
      <c r="Q79" s="165" t="str">
        <f>IF(AJ132=12,AJ129,IF(AJ132=15,AJ129," "))</f>
        <v xml:space="preserve"> </v>
      </c>
      <c r="R79" s="168" t="s">
        <v>1301</v>
      </c>
      <c r="S79" s="169" t="str">
        <f>REPT(AV128,1)</f>
        <v>297-180</v>
      </c>
      <c r="T79" s="165" t="str">
        <f>IF(AJ132=15,AJ133,AJ129)</f>
        <v>/ P.A. 2021</v>
      </c>
      <c r="U79" s="170"/>
      <c r="AG79" s="152"/>
      <c r="IH79" s="1161"/>
      <c r="IJ79" s="1161"/>
    </row>
    <row r="80" spans="2:244" s="58" customFormat="1" ht="15" customHeight="1">
      <c r="B80" s="870" t="str">
        <f>IF(M129&gt;0,"Responsabile del procedimento amministrativo:"," ")</f>
        <v xml:space="preserve"> </v>
      </c>
      <c r="C80" s="37"/>
      <c r="D80" s="37"/>
      <c r="E80" s="855"/>
      <c r="F80" s="1104" t="str">
        <f>REPT('Stampa Determina'!M128,1)</f>
        <v/>
      </c>
      <c r="G80" s="856"/>
      <c r="H80" s="160"/>
      <c r="I80" s="856"/>
      <c r="J80" s="856"/>
      <c r="K80" s="152"/>
      <c r="L80" s="10"/>
      <c r="M80" s="172" t="str">
        <f>IF(J128=DETERMINE!L1020,"I beni della fornitura sono stati presi in carico nel registro:"," ")</f>
        <v xml:space="preserve"> </v>
      </c>
      <c r="N80" s="173"/>
      <c r="O80" s="173"/>
      <c r="P80" s="1606" t="str">
        <f>REPT(AW128,1)</f>
        <v/>
      </c>
      <c r="Q80" s="172" t="str">
        <f>IF(P80="Inventario e facile consumo","dal numero:"," ")</f>
        <v xml:space="preserve"> </v>
      </c>
      <c r="R80" s="834"/>
      <c r="S80" s="174" t="str">
        <f>IF(P80="Inventario e facile consumo","al numero:"," ")</f>
        <v xml:space="preserve"> </v>
      </c>
      <c r="T80" s="835"/>
      <c r="U80" s="163"/>
      <c r="AG80" s="175"/>
      <c r="IH80" s="1161"/>
      <c r="IJ80" s="1161"/>
    </row>
    <row r="81" spans="1:244" s="58" customFormat="1" ht="15" customHeight="1">
      <c r="B81" s="870" t="s">
        <v>1400</v>
      </c>
      <c r="F81" s="1104" t="str">
        <f>IF(N129&gt;0,N128,"Dirigente Scolastico")</f>
        <v>Dirigente Scolastico</v>
      </c>
      <c r="K81" s="175"/>
      <c r="L81" s="176"/>
      <c r="M81" s="177"/>
      <c r="N81" s="163"/>
      <c r="O81" s="163"/>
      <c r="P81" s="1606"/>
      <c r="Q81" s="160" t="str">
        <f>IF(V86&gt;9,"dal numero:"," ")</f>
        <v xml:space="preserve"> </v>
      </c>
      <c r="R81" s="836" t="str">
        <f>REPT(AX128,1)</f>
        <v/>
      </c>
      <c r="S81" s="150" t="str">
        <f>IF(V86&gt;9,"al numero:"," ")</f>
        <v xml:space="preserve"> </v>
      </c>
      <c r="T81" s="836" t="str">
        <f>REPT(AY128,1)</f>
        <v/>
      </c>
      <c r="AG81" s="175"/>
      <c r="IH81" s="1161"/>
      <c r="IJ81" s="1161"/>
    </row>
    <row r="82" spans="1:244" s="58" customFormat="1" ht="15" customHeight="1">
      <c r="H82" s="581" t="s">
        <v>111</v>
      </c>
      <c r="K82" s="175"/>
      <c r="L82" s="10"/>
      <c r="M82" s="178" t="s">
        <v>764</v>
      </c>
      <c r="N82" s="179" t="str">
        <f>IF(AJ132=12,AJ128," ")</f>
        <v xml:space="preserve"> </v>
      </c>
      <c r="P82" s="180"/>
      <c r="Q82" s="20"/>
      <c r="R82" s="20"/>
      <c r="S82" s="582" t="s">
        <v>765</v>
      </c>
      <c r="T82" s="20"/>
      <c r="U82" s="20"/>
      <c r="AG82" s="182"/>
      <c r="IH82" s="1161"/>
      <c r="IJ82" s="1161"/>
    </row>
    <row r="83" spans="1:244" s="58" customFormat="1" ht="15" customHeight="1">
      <c r="H83" s="581" t="str">
        <f>REPT(Personalizza!D16,1)</f>
        <v>Dott.ssa Lucia Rinchetti</v>
      </c>
      <c r="K83" s="182"/>
      <c r="L83" s="10"/>
      <c r="O83" s="183" t="str">
        <f>IF(AJ132=15,AJ130," ")</f>
        <v xml:space="preserve"> </v>
      </c>
      <c r="P83" s="184" t="str">
        <f>REPT(AZ128,1)</f>
        <v/>
      </c>
      <c r="Q83" s="20"/>
      <c r="R83" s="20"/>
      <c r="S83" s="582" t="str">
        <f>REPT(Personalizza!D17,1)</f>
        <v>Sig.ra Roberta Angela Mpscardi</v>
      </c>
      <c r="T83" s="20"/>
      <c r="U83" s="20"/>
      <c r="IH83" s="1161"/>
      <c r="IJ83" s="1161"/>
    </row>
    <row r="84" spans="1:244" s="58" customFormat="1" ht="9.9499999999999993" customHeight="1">
      <c r="H84" s="167" t="str">
        <f>IF(Personalizza!D18=Personalizza!D626,Personalizza!D630,IF(Personalizza!D18=Personalizza!D628,Personalizza!D630," "))</f>
        <v>Firma autografa omessa ai sensi</v>
      </c>
      <c r="L84" s="10"/>
      <c r="N84" s="185"/>
      <c r="O84" s="185"/>
      <c r="P84" s="20"/>
      <c r="Q84" s="20"/>
      <c r="R84" s="181"/>
      <c r="S84" s="186" t="str">
        <f>IF(Personalizza!D18=Personalizza!D627,Personalizza!D633,IF(Personalizza!D18=Personalizza!D628,Personalizza!D633," "))</f>
        <v>Firma autografa omessa ai sensi</v>
      </c>
      <c r="T84" s="20"/>
      <c r="U84" s="20"/>
      <c r="AG84" s="182"/>
      <c r="IH84" s="1161"/>
      <c r="IJ84" s="1161"/>
    </row>
    <row r="85" spans="1:244" s="58" customFormat="1" ht="9.9499999999999993" customHeight="1">
      <c r="H85" s="171" t="str">
        <f>IF(Personalizza!D18=Personalizza!D626,Personalizza!D631,IF(Personalizza!D18=Personalizza!D628,Personalizza!D631," "))</f>
        <v>e per gli effetti dell'art. 3, c. 2, D. Lgs. n. 39/1993</v>
      </c>
      <c r="K85" s="182"/>
      <c r="L85" s="10"/>
      <c r="M85" s="160"/>
      <c r="N85" s="10"/>
      <c r="O85" s="10"/>
      <c r="P85" s="10"/>
      <c r="Q85" s="10"/>
      <c r="R85" s="10"/>
      <c r="S85" s="186" t="str">
        <f>IF(Personalizza!D18=Personalizza!D627,Personalizza!D634,IF(Personalizza!D18=Personalizza!D628,Personalizza!D634," "))</f>
        <v>e per gli effetti dell'art. 3, c. 2, D. Lgs. n. 39/1993</v>
      </c>
      <c r="T85" s="10"/>
      <c r="U85" s="10"/>
      <c r="IH85" s="1161"/>
      <c r="IJ85" s="1161"/>
    </row>
    <row r="86" spans="1:244" s="70" customFormat="1" ht="12.75" customHeight="1">
      <c r="L86" s="15"/>
      <c r="M86" s="15"/>
      <c r="N86" s="15"/>
      <c r="O86" s="15"/>
      <c r="P86" s="15"/>
      <c r="Q86" s="15"/>
      <c r="R86" s="15"/>
      <c r="S86" s="15"/>
      <c r="T86" s="15"/>
      <c r="U86" s="15"/>
      <c r="V86" s="157">
        <f>LEN(P80)</f>
        <v>0</v>
      </c>
      <c r="W86" s="315">
        <f>LEN('Stampa Determina'!BP128)</f>
        <v>0</v>
      </c>
      <c r="X86" s="58"/>
      <c r="Y86" s="58"/>
      <c r="Z86" s="58"/>
      <c r="AA86" s="58"/>
      <c r="AB86" s="58"/>
      <c r="AC86" s="58"/>
      <c r="AD86" s="58"/>
      <c r="AE86" s="58"/>
      <c r="AF86" s="58"/>
      <c r="AG86" s="182"/>
      <c r="IH86" s="1161"/>
      <c r="IJ86" s="1161"/>
    </row>
    <row r="87" spans="1:244" s="58" customFormat="1" ht="12.75" customHeight="1">
      <c r="K87" s="182"/>
      <c r="L87" s="187"/>
      <c r="M87" s="10"/>
      <c r="N87" s="10"/>
      <c r="O87" s="10"/>
      <c r="P87" s="10"/>
      <c r="Q87" s="10"/>
      <c r="R87" s="10"/>
      <c r="S87" s="10"/>
      <c r="T87" s="10"/>
      <c r="U87" s="10"/>
      <c r="W87" s="315">
        <f>LEN('Stampa Determina'!BQ128)</f>
        <v>0</v>
      </c>
      <c r="AG87" s="182"/>
      <c r="IH87" s="1161"/>
      <c r="IJ87" s="1161"/>
    </row>
    <row r="88" spans="1:244" s="58" customFormat="1" ht="12.75" customHeight="1">
      <c r="B88" s="28"/>
      <c r="C88" s="28"/>
      <c r="K88" s="182"/>
      <c r="L88" s="10"/>
      <c r="M88" s="10"/>
      <c r="N88" s="10"/>
      <c r="O88" s="10"/>
      <c r="P88" s="10"/>
      <c r="Q88" s="10"/>
      <c r="R88" s="10"/>
      <c r="S88" s="10"/>
      <c r="T88" s="10"/>
      <c r="U88" s="10"/>
      <c r="Z88" s="160"/>
      <c r="AA88" s="160"/>
      <c r="AB88" s="160"/>
      <c r="AC88" s="160"/>
      <c r="AD88" s="160"/>
      <c r="AE88" s="160"/>
      <c r="AF88" s="160"/>
      <c r="IH88" s="1161"/>
      <c r="IJ88" s="1161"/>
    </row>
    <row r="89" spans="1:244" s="58" customFormat="1" ht="12.75" customHeight="1">
      <c r="B89" s="333"/>
      <c r="C89" s="28"/>
      <c r="D89" s="160"/>
      <c r="E89" s="160"/>
      <c r="F89" s="160"/>
      <c r="G89" s="160"/>
      <c r="H89" s="160"/>
      <c r="I89" s="160"/>
      <c r="J89" s="160"/>
      <c r="L89" s="10"/>
      <c r="M89" s="10"/>
      <c r="N89" s="10"/>
      <c r="O89" s="10"/>
      <c r="P89" s="10"/>
      <c r="Q89" s="10"/>
      <c r="R89" s="10"/>
      <c r="S89" s="10"/>
      <c r="T89" s="10"/>
      <c r="U89" s="10"/>
      <c r="Z89" s="28"/>
      <c r="AA89" s="28"/>
      <c r="AB89" s="28"/>
      <c r="AC89" s="28"/>
      <c r="AE89" s="28"/>
      <c r="AF89" s="28"/>
      <c r="AG89" s="182"/>
      <c r="IH89" s="1161"/>
      <c r="IJ89" s="1161"/>
    </row>
    <row r="90" spans="1:244" s="58" customFormat="1" ht="12.75" customHeight="1">
      <c r="K90" s="182"/>
      <c r="L90" s="10"/>
      <c r="Z90" s="188"/>
      <c r="AA90" s="28"/>
      <c r="AB90" s="28"/>
      <c r="AC90" s="28"/>
      <c r="AE90" s="28"/>
      <c r="AF90" s="28"/>
      <c r="AG90" s="182"/>
      <c r="IH90" s="1161"/>
      <c r="IJ90" s="1161"/>
    </row>
    <row r="91" spans="1:244" ht="18" customHeight="1"/>
    <row r="92" spans="1:244" ht="18" customHeight="1"/>
    <row r="93" spans="1:244">
      <c r="A93" s="1440"/>
    </row>
    <row r="94" spans="1:244">
      <c r="B94" s="303"/>
    </row>
    <row r="106" spans="11:21" ht="12.75" customHeight="1">
      <c r="K106" s="20"/>
    </row>
    <row r="107" spans="11:21" ht="12.75" customHeight="1">
      <c r="K107" s="20"/>
    </row>
    <row r="108" spans="11:21" ht="12.75" customHeight="1">
      <c r="K108" s="189"/>
    </row>
    <row r="109" spans="11:21" ht="12.75" customHeight="1">
      <c r="K109" s="189"/>
    </row>
    <row r="110" spans="11:21" ht="12.75" customHeight="1">
      <c r="K110" s="189"/>
    </row>
    <row r="111" spans="11:21" ht="12.75" customHeight="1">
      <c r="K111" s="20"/>
    </row>
    <row r="112" spans="11:21" ht="12.75" customHeight="1">
      <c r="K112" s="28"/>
      <c r="M112" s="65"/>
      <c r="N112" s="65"/>
      <c r="O112" s="66"/>
      <c r="P112" s="66"/>
      <c r="Q112" s="67"/>
      <c r="R112" s="67"/>
      <c r="S112" s="67"/>
      <c r="T112" s="67"/>
      <c r="U112" s="67"/>
    </row>
    <row r="113" spans="2:75" ht="12.75" customHeight="1">
      <c r="K113" s="28"/>
    </row>
    <row r="114" spans="2:75" ht="12.75" customHeight="1">
      <c r="K114" s="28"/>
    </row>
    <row r="115" spans="2:75" ht="12.75" customHeight="1">
      <c r="K115" s="28"/>
    </row>
    <row r="116" spans="2:75" ht="12.75" customHeight="1">
      <c r="K116" s="20"/>
    </row>
    <row r="117" spans="2:75" ht="12.75" customHeight="1">
      <c r="K117" s="20"/>
      <c r="Y117" s="1306"/>
    </row>
    <row r="118" spans="2:75" ht="12.75" customHeight="1">
      <c r="K118" s="20"/>
    </row>
    <row r="119" spans="2:75" ht="12.75" customHeight="1"/>
    <row r="120" spans="2:75" ht="12.75" customHeight="1"/>
    <row r="121" spans="2:75" s="70" customFormat="1" ht="12.75" customHeight="1"/>
    <row r="122" spans="2:75" s="1320" customFormat="1" ht="12.75" hidden="1" customHeight="1"/>
    <row r="123" spans="2:75" s="1320" customFormat="1" ht="12.75" hidden="1" customHeight="1"/>
    <row r="124" spans="2:75" s="1320" customFormat="1" ht="5.25" hidden="1"/>
    <row r="125" spans="2:75" s="1320" customFormat="1" ht="5.25" hidden="1"/>
    <row r="126" spans="2:75" s="1320" customFormat="1" ht="5.25" hidden="1"/>
    <row r="127" spans="2:75" s="1358" customFormat="1" ht="5.25" hidden="1">
      <c r="B127" s="1353"/>
      <c r="C127" s="1353"/>
      <c r="D127" s="1354"/>
      <c r="E127" s="1355"/>
      <c r="F127" s="1355"/>
      <c r="G127" s="1356"/>
      <c r="H127" s="1357"/>
      <c r="I127" s="1357"/>
      <c r="J127" s="1357"/>
      <c r="L127" s="1357"/>
      <c r="O127" s="1354"/>
      <c r="P127" s="1355"/>
      <c r="T127" s="1359"/>
      <c r="U127" s="1355"/>
      <c r="W127" s="1355"/>
      <c r="X127" s="1356"/>
      <c r="Z127" s="1356"/>
      <c r="AA127" s="1354"/>
      <c r="AD127" s="1355"/>
      <c r="AE127" s="1355"/>
      <c r="AF127" s="1360"/>
      <c r="AG127" s="1357"/>
      <c r="AH127" s="1357"/>
      <c r="AI127" s="1355"/>
      <c r="AJ127" s="1354"/>
      <c r="AK127" s="1355"/>
      <c r="AL127" s="1354"/>
      <c r="AM127" s="1355"/>
      <c r="AN127" s="1361"/>
      <c r="AO127" s="1355"/>
      <c r="AP127" s="1355"/>
      <c r="AQ127" s="1361"/>
      <c r="AR127" s="1361"/>
      <c r="AS127" s="1361"/>
      <c r="AT127" s="1361"/>
      <c r="AU127" s="1361"/>
      <c r="AV127" s="1361"/>
      <c r="AW127" s="1361"/>
      <c r="AX127" s="1361"/>
      <c r="AY127" s="1361"/>
    </row>
    <row r="128" spans="2:75" s="1367" customFormat="1" ht="27.75" hidden="1" customHeight="1">
      <c r="B128" s="1362" t="str">
        <f>CONCATENATE(INDEX(DETERMINE!D4:D998,$BI$128,))</f>
        <v>99</v>
      </c>
      <c r="C128" s="1363">
        <f>CONCATENATE(INDEX(DETERMINE!E4:E998,$BI$128,))+0</f>
        <v>44537</v>
      </c>
      <c r="D128" s="1364" t="str">
        <f>CONCATENATE(INDEX(DETERMINE!F4:F998,$BI$128,))</f>
        <v>Contratto triennale dal 01/01/2022 al 31/12/2024 noleggio fotocopiatore Ufficio di Segreteria - Ditta Globaloffice</v>
      </c>
      <c r="E128" s="1364" t="str">
        <f>CONCATENATE(INDEX(DETERMINE!G4:G998,$BI$128,))</f>
        <v>Dirigente Scolastico</v>
      </c>
      <c r="F128" s="1364" t="str">
        <f>CONCATENATE(INDEX(DETERMINE!H4:H998,$BI$128,))</f>
        <v>Segreteria</v>
      </c>
      <c r="G128" s="1364" t="str">
        <f>CONCATENATE(INDEX(DETERMINE!I4:I998,$BI$128,))</f>
        <v>(1) Contratti di importo inferiore a € 40.000</v>
      </c>
      <c r="H128" s="1364" t="str">
        <f>CONCATENATE(INDEX(DETERMINE!J4:J998,$BI$128,))</f>
        <v>(8) Affidamento diretto</v>
      </c>
      <c r="I128" s="1364" t="str">
        <f>CONCATENATE(INDEX(DETERMINE!K4:K998,$BI$128,))</f>
        <v>(12) Contratto in essere</v>
      </c>
      <c r="J128" s="1364" t="str">
        <f>CONCATENATE(INDEX(DETERMINE!L4:L998,$BI$128,))</f>
        <v>Servizi</v>
      </c>
      <c r="K128" s="1364" t="str">
        <f>CONCATENATE(INDEX(DETERMINE!M4:M998,$BI$128,))</f>
        <v/>
      </c>
      <c r="L128" s="1364" t="str">
        <f>CONCATENATE(INDEX(DETERMINE!N4:N998,$BI$128,))</f>
        <v>Contratto triennale dal 01/01/2022 al 31/12/2024 noleggio fotocopiatore Ufficio di Segreteria - Ditta Globaloffice P.IVA 03163010980</v>
      </c>
      <c r="M128" s="1364" t="str">
        <f>CONCATENATE(INDEX(DETERMINE!O4:O998,$BI$128,))</f>
        <v/>
      </c>
      <c r="N128" s="1364" t="str">
        <f>CONCATENATE(INDEX(DETERMINE!P4:P998,$BI$128,))</f>
        <v/>
      </c>
      <c r="O128" s="1364" t="str">
        <f>CONCATENATE(INDEX(DETERMINE!Q4:Q998,$BI$128,))</f>
        <v>A02 - 2  Funzionamento Amministrativo</v>
      </c>
      <c r="P128" s="1364" t="str">
        <f>CONCATENATE(INDEX(DETERMINE!R4:R998,$BI$128,))</f>
        <v/>
      </c>
      <c r="Q128" s="1364" t="str">
        <f>CONCATENATE(INDEX(DETERMINE!W4:W998,$BI$128,))</f>
        <v/>
      </c>
      <c r="R128" s="1364" t="str">
        <f>CONCATENATE(INDEX(DETERMINE!X4:X998,$BI$128,))</f>
        <v/>
      </c>
      <c r="S128" s="1364" t="str">
        <f>CONCATENATE(INDEX(DETERMINE!Y4:Y998,$BI$128,))</f>
        <v/>
      </c>
      <c r="T128" s="1364" t="str">
        <f>CONCATENATE(INDEX(DETERMINE!S4:S998,$BI$128,))</f>
        <v/>
      </c>
      <c r="U128" s="1364" t="str">
        <f>CONCATENATE(INDEX(DETERMINE!T4:T998,$BI$128,))</f>
        <v>2904</v>
      </c>
      <c r="V128" s="1364" t="str">
        <f>CONCATENATE(INDEX(DETERMINE!U4:U998,$BI$128,))</f>
        <v>638,88</v>
      </c>
      <c r="W128" s="1364" t="str">
        <f>CONCATENATE(INDEX(DETERMINE!Z4:Z998,$BI$128,))</f>
        <v/>
      </c>
      <c r="X128" s="1364" t="str">
        <f>CONCATENATE(INDEX(DETERMINE!AA4:AA998,$BI$128,))</f>
        <v/>
      </c>
      <c r="Y128" s="1364" t="str">
        <f>CONCATENATE(INDEX(DETERMINE!AB4:AB998,$BI$128,))</f>
        <v>SI</v>
      </c>
      <c r="Z128" s="1364" t="str">
        <f>CONCATENATE(INDEX(DETERMINE!AC4:AC998,$BI$128,))</f>
        <v>Z81344AFB2</v>
      </c>
      <c r="AA128" s="1364" t="str">
        <f>CONCATENATE(INDEX(DETERMINE!AD4:AD998,$BI$128,))</f>
        <v/>
      </c>
      <c r="AB128" s="1364" t="str">
        <f>CONCATENATE(INDEX(DETERMINE!AF4:AF998,$BI$128,))</f>
        <v/>
      </c>
      <c r="AC128" s="1364" t="str">
        <f>CONCATENATE(INDEX(DETERMINE!AG4:AG998,$BI$128,))</f>
        <v/>
      </c>
      <c r="AD128" s="1364" t="str">
        <f>CONCATENATE(INDEX(DETERMINE!AH4:AH998,$BI$128,))</f>
        <v>Mandato n. 439-440</v>
      </c>
      <c r="AE128" s="1364" t="str">
        <f>CONCATENATE(INDEX(DETERMINE!AI4:AI998,$BI$128,))</f>
        <v>50/PA-103/PA-53/PA</v>
      </c>
      <c r="AF128" s="1363" t="str">
        <f>CONCATENATE(INDEX(DETERMINE!AJ4:AJ998,$BI$128,))</f>
        <v>30/06/22-30/11/22-27/06/23</v>
      </c>
      <c r="AG128" s="1363" t="str">
        <f>CONCATENATE(INDEX(DETERMINE!AK4:AK998,$BI$128,))</f>
        <v/>
      </c>
      <c r="AH128" s="1365" t="str">
        <f>CONCATENATE(INDEX(DETERMINE!AL4:AL998,$BI$128,))</f>
        <v>1452</v>
      </c>
      <c r="AI128" s="1365" t="str">
        <f>CONCATENATE(INDEX(DETERMINE!AM4:AM998,$BI$128,))</f>
        <v>319,44</v>
      </c>
      <c r="AJ128" s="1364" t="str">
        <f>CONCATENATE(INDEX(DETERMINE!AO4:AO998,$BI$128,))</f>
        <v/>
      </c>
      <c r="AK128" s="1364" t="str">
        <f>CONCATENATE(INDEX(DETERMINE!AQ4:AQ998,$BI$128,))</f>
        <v/>
      </c>
      <c r="AL128" s="1364" t="str">
        <f>CONCATENATE(INDEX(DETERMINE!AR4:AR998,$BI$128,))</f>
        <v/>
      </c>
      <c r="AM128" s="1364" t="str">
        <f>CONCATENATE(INDEX(DETERMINE!AS4:AS998,$BI$128,))</f>
        <v/>
      </c>
      <c r="AN128" s="1364" t="str">
        <f>CONCATENATE(INDEX(DETERMINE!AT4:AT998,$BI$128,))</f>
        <v/>
      </c>
      <c r="AO128" s="1364" t="str">
        <f>CONCATENATE(INDEX(DETERMINE!AU4:AU998,$BI$128,))</f>
        <v/>
      </c>
      <c r="AP128" s="1364" t="str">
        <f>CONCATENATE(INDEX(DETERMINE!AV4:AV998,$BI$128,))</f>
        <v/>
      </c>
      <c r="AQ128" s="1364" t="str">
        <f>CONCATENATE(INDEX(DETERMINE!AW4:AW998,$BI$128,))</f>
        <v/>
      </c>
      <c r="AR128" s="1364" t="str">
        <f>CONCATENATE(INDEX(DETERMINE!AX4:AX998,$BI$128,))</f>
        <v/>
      </c>
      <c r="AS128" s="1364" t="str">
        <f>CONCATENATE(INDEX(DETERMINE!AY4:AY998,$BI$128,))</f>
        <v/>
      </c>
      <c r="AT128" s="1364" t="str">
        <f>CONCATENATE(INDEX(DETERMINE!AZ4:AZ998,$BI$128,))</f>
        <v>296-179</v>
      </c>
      <c r="AU128" s="1364" t="str">
        <f>CONCATENATE(INDEX(DETERMINE!BA4:BA998,$BI$128,))</f>
        <v/>
      </c>
      <c r="AV128" s="1364" t="str">
        <f>CONCATENATE(INDEX(DETERMINE!BB4:BB998,$BI$128,))</f>
        <v>297-180</v>
      </c>
      <c r="AW128" s="1364" t="str">
        <f>CONCATENATE(INDEX(DETERMINE!BC4:BC998,$BI$128,))</f>
        <v/>
      </c>
      <c r="AX128" s="1364" t="str">
        <f>CONCATENATE(INDEX(DETERMINE!BD4:BD998,$BI$128,))</f>
        <v/>
      </c>
      <c r="AY128" s="1364" t="str">
        <f>CONCATENATE(INDEX(DETERMINE!BE4:BE998,$BI$128,))</f>
        <v/>
      </c>
      <c r="AZ128" s="1364" t="str">
        <f>CONCATENATE(INDEX(DETERMINE!AP4:AP998,$BI$128,))</f>
        <v/>
      </c>
      <c r="BA128" s="1364" t="str">
        <f>CONCATENATE(INDEX(DETERMINE!BF4:BF998,$BI$128,))</f>
        <v/>
      </c>
      <c r="BB128" s="1364" t="str">
        <f>CONCATENATE(INDEX(DETERMINE!BG4:BG998,$BI$128,))</f>
        <v/>
      </c>
      <c r="BC128" s="1364" t="str">
        <f>CONCATENATE(INDEX(DETERMINE!BH4:BH998,$BI$128,))</f>
        <v/>
      </c>
      <c r="BD128" s="1364" t="str">
        <f>CONCATENATE(INDEX(DETERMINE!BI4:BI998,$BI$128,))</f>
        <v/>
      </c>
      <c r="BE128" s="1364" t="str">
        <f>CONCATENATE(INDEX(DETERMINE!BJ4:BJ998,$BI$128,))</f>
        <v/>
      </c>
      <c r="BF128" s="1364" t="str">
        <f>CONCATENATE(INDEX(DETERMINE!BK4:BK998,$BI$128,))</f>
        <v/>
      </c>
      <c r="BG128" s="1364" t="str">
        <f>CONCATENATE(INDEX(DETERMINE!BL4:BL998,$BI$128,))</f>
        <v/>
      </c>
      <c r="BH128" s="1364" t="str">
        <f>CONCATENATE(INDEX(DETERMINE!BM4:BM998,$BI$128,))</f>
        <v/>
      </c>
      <c r="BI128" s="1366">
        <v>106</v>
      </c>
      <c r="BK128" s="1367" t="str">
        <f>IF(AI128=BJ128,"attenzione"," ")</f>
        <v xml:space="preserve"> </v>
      </c>
      <c r="BL128" s="1367" t="s">
        <v>766</v>
      </c>
      <c r="BN128" s="1367" t="str">
        <f>CONCATENATE("Esclusione dal meccanismo dello split payment, ",AK128)</f>
        <v xml:space="preserve">Esclusione dal meccanismo dello split payment, </v>
      </c>
      <c r="BO128" s="1367" t="s">
        <v>1835</v>
      </c>
      <c r="BP128" s="1367" t="str">
        <f>CONCATENATE(INDEX(DETERMINE!BN4:BN997,BI128,))</f>
        <v/>
      </c>
      <c r="BQ128" s="1367" t="str">
        <f>CONCATENATE(INDEX(DETERMINE!BO4:BO997,BI128,))</f>
        <v/>
      </c>
      <c r="BR128" s="1367" t="str">
        <f>CONCATENATE(INDEX(DETERMINE!BP4:BP997,BI128,))</f>
        <v/>
      </c>
      <c r="BS128" s="1367" t="str">
        <f>CONCATENATE(INDEX(DETERMINE!BQ4:BQ997,BI128,))</f>
        <v/>
      </c>
      <c r="BT128" s="1367" t="str">
        <f>CONCATENATE(INDEX(DETERMINE!BR4:BR997,BI128,))</f>
        <v/>
      </c>
      <c r="BU128" s="1367" t="str">
        <f>CONCATENATE(INDEX(DETERMINE!BS4:BS997,BI128,))</f>
        <v/>
      </c>
      <c r="BV128" s="1367" t="str">
        <f>CONCATENATE(INDEX(DETERMINE!BT4:BT997,BI128,))</f>
        <v/>
      </c>
      <c r="BW128" s="1367" t="str">
        <f>CONCATENATE(INDEX(DETERMINE!BU4:BU997,BI128,))</f>
        <v/>
      </c>
    </row>
    <row r="129" spans="1:75" s="1320" customFormat="1" ht="5.25" hidden="1">
      <c r="K129" s="1320">
        <f>LEN(K128)</f>
        <v>0</v>
      </c>
      <c r="L129" s="1320">
        <f>LEN(L128)</f>
        <v>132</v>
      </c>
      <c r="M129" s="1320">
        <f>LEN(M128)</f>
        <v>0</v>
      </c>
      <c r="N129" s="1320">
        <f>LEN(N128)</f>
        <v>0</v>
      </c>
      <c r="AA129" s="1321">
        <f>LEN(AA128)</f>
        <v>0</v>
      </c>
      <c r="AB129" s="1321">
        <f t="shared" ref="AB129:AC129" si="0">LEN(AB128)</f>
        <v>0</v>
      </c>
      <c r="AC129" s="1321">
        <f t="shared" si="0"/>
        <v>0</v>
      </c>
      <c r="AJ129" s="1320" t="str">
        <f>CONCATENATE("/ P.A. ",D20)</f>
        <v>/ P.A. 2021</v>
      </c>
      <c r="BP129" s="1320" t="str">
        <f>REPT(BP128,1)</f>
        <v/>
      </c>
      <c r="BQ129" s="1320" t="str">
        <f>REPT(BQ128,1)</f>
        <v/>
      </c>
    </row>
    <row r="130" spans="1:75" s="1320" customFormat="1" ht="5.25" hidden="1">
      <c r="K130" s="1368" t="str">
        <f>IF(K129&gt;20,"art. 45, c. 2,
D. 129/2018"," ")</f>
        <v xml:space="preserve"> </v>
      </c>
      <c r="L130" s="1320" t="str">
        <f>IF(L129&gt;1,"art. 32, c. 2,
D.Lgs 50/2016"," ")</f>
        <v>art. 32, c. 2,
D.Lgs 50/2016</v>
      </c>
      <c r="AJ130" s="1320" t="str">
        <f>CONCATENATE("residuo passivo Esercizio Finanziario ",D20," pagato il ")</f>
        <v xml:space="preserve">residuo passivo Esercizio Finanziario 2021 pagato il </v>
      </c>
      <c r="BW130" s="1322" t="str">
        <f>REPT(BW128,1)</f>
        <v/>
      </c>
    </row>
    <row r="131" spans="1:75" s="1320" customFormat="1" ht="5.25" hidden="1">
      <c r="BW131" s="1322"/>
    </row>
    <row r="132" spans="1:75" s="1320" customFormat="1" ht="5.25" hidden="1">
      <c r="C132" s="1320" t="s">
        <v>917</v>
      </c>
      <c r="AJ132" s="1320">
        <f>LEN(AJ128)</f>
        <v>0</v>
      </c>
      <c r="AO132" s="1320" t="str">
        <f>IF('Stampa Determina'!AO128=DETERMINE!AU1019,DETERMINE!AZ1019,IF('Stampa Determina'!AO128=DETERMINE!AU1020,DETERMINE!AZ1020,IF('Stampa Determina'!AO128=DETERMINE!AU1021,DETERMINE!AZ1021,IF('Stampa Determina'!AO128=DETERMINE!AU1022,DETERMINE!AZ1022,IF('Stampa Determina'!AO128=DETERMINE!AU1023,DETERMINE!AZ1023,IF('Stampa Determina'!AO128=DETERMINE!AU1024,DETERMINE!AZ1024,IF('Stampa Determina'!AO128=DETERMINE!AU1025,DETERMINE!AZ1025,IF('Stampa Determina'!AO128=DETERMINE!AU1026,DETERMINE!AZ1026,AO133))))))))</f>
        <v xml:space="preserve"> </v>
      </c>
    </row>
    <row r="133" spans="1:75" s="1320" customFormat="1" ht="5.25" hidden="1">
      <c r="B133" s="1368" t="s">
        <v>1188</v>
      </c>
      <c r="C133" s="1320" t="s">
        <v>30</v>
      </c>
      <c r="AJ133" s="1369" t="str">
        <f>CONCATENATE("/ P.A. ",D20+1)</f>
        <v>/ P.A. 2022</v>
      </c>
      <c r="AO133" s="1320" t="str">
        <f>IF('Stampa Determina'!AO128=DETERMINE!AU1027,DETERMINE!AZ1027,IF('Stampa Determina'!AO128=DETERMINE!AU1028,DETERMINE!AZ1028,IF('Stampa Determina'!AO128=DETERMINE!AU1029,DETERMINE!AZ1029,IF('Stampa Determina'!AO128=DETERMINE!AU1030,DETERMINE!AZ1030,IF('Stampa Determina'!AO128=DETERMINE!AU1031,DETERMINE!AZ1031,IF('Stampa Determina'!AO128=DETERMINE!AU1032,DETERMINE!AZ1032,IF('Stampa Determina'!AO128=DETERMINE!AU1033,DETERMINE!AZ1033,IF('Stampa Determina'!AO128=DETERMINE!AU1034,DETERMINE!AZ1034,AO134))))))))</f>
        <v xml:space="preserve"> </v>
      </c>
    </row>
    <row r="134" spans="1:75" s="1320" customFormat="1" ht="5.25" hidden="1">
      <c r="AO134" s="1320" t="str">
        <f>IF('Stampa Determina'!AO128=DETERMINE!AU1035,DETERMINE!AZ1035,IF('Stampa Determina'!AO128=DETERMINE!AU1036,DETERMINE!AZ1036,IF('Stampa Determina'!AO128=DETERMINE!AU1037,DETERMINE!AZ1037,IF('Stampa Determina'!AO128=DETERMINE!AU1038,DETERMINE!AZ1038,IF('Stampa Determina'!AO128=DETERMINE!AU1039,DETERMINE!AZ1039,IF('Stampa Determina'!AO128=DETERMINE!AU1040,DETERMINE!AZ1040,IF('Stampa Determina'!AO128=DETERMINE!AU1041,DETERMINE!AZ1041,IF('Stampa Determina'!AO128=DETERMINE!AU1042,DETERMINE!AZ1042,AO135))))))))</f>
        <v xml:space="preserve"> </v>
      </c>
    </row>
    <row r="135" spans="1:75" s="1320" customFormat="1" ht="5.25" hidden="1">
      <c r="B135" s="1436"/>
      <c r="C135" s="1321"/>
      <c r="D135" s="1437"/>
      <c r="E135" s="1437"/>
      <c r="F135" s="1437"/>
      <c r="G135" s="1437"/>
      <c r="H135" s="1437"/>
      <c r="I135" s="1437"/>
      <c r="J135" s="1437"/>
      <c r="AK135" s="1320" t="s">
        <v>29</v>
      </c>
      <c r="AO135" s="1320" t="str">
        <f>IF('Stampa Determina'!AO128=DETERMINE!AU1043,DETERMINE!AZ1043,IF('Stampa Determina'!AO128=DETERMINE!AU1044,DETERMINE!AZ1044,IF('Stampa Determina'!AO128=DETERMINE!AU1045,DETERMINE!AZ1045,IF('Stampa Determina'!AO128=DETERMINE!AU1046,DETERMINE!AZ1046,IF('Stampa Determina'!AO128=DETERMINE!AU1047,DETERMINE!AZ1047,IF('Stampa Determina'!AO128=DETERMINE!AU1048,DETERMINE!AZ1048," "))))))</f>
        <v xml:space="preserve"> </v>
      </c>
    </row>
    <row r="136" spans="1:75" s="1320" customFormat="1" ht="5.25" hidden="1">
      <c r="B136" s="1437"/>
      <c r="C136" s="1321"/>
      <c r="D136" s="1437"/>
      <c r="E136" s="1437"/>
      <c r="F136" s="1437"/>
      <c r="G136" s="1437"/>
      <c r="H136" s="1437"/>
      <c r="I136" s="1437"/>
      <c r="J136" s="1437"/>
    </row>
    <row r="137" spans="1:75" s="1320" customFormat="1" ht="5.25" hidden="1">
      <c r="B137" s="1436"/>
      <c r="C137" s="1438"/>
      <c r="D137" s="1438"/>
      <c r="E137" s="1438"/>
      <c r="F137" s="1438"/>
      <c r="G137" s="1438"/>
      <c r="H137" s="1438"/>
      <c r="I137" s="1438"/>
      <c r="J137" s="1438"/>
    </row>
    <row r="138" spans="1:75" s="1320" customFormat="1" ht="5.25" hidden="1">
      <c r="B138" s="1436"/>
      <c r="C138" s="1438"/>
      <c r="D138" s="1438"/>
      <c r="E138" s="1438"/>
      <c r="F138" s="1438"/>
      <c r="G138" s="1438"/>
      <c r="H138" s="1438"/>
      <c r="I138" s="1438"/>
      <c r="J138" s="1438"/>
    </row>
    <row r="139" spans="1:75" s="1320" customFormat="1" ht="12.75" hidden="1" customHeight="1">
      <c r="B139" s="1436"/>
      <c r="C139" s="1439"/>
      <c r="D139" s="1439"/>
      <c r="E139" s="1439"/>
      <c r="F139" s="1439"/>
      <c r="G139" s="1439"/>
      <c r="H139" s="1439"/>
      <c r="I139" s="1439"/>
      <c r="J139" s="1439"/>
      <c r="L139" s="1371"/>
      <c r="M139" s="1372"/>
    </row>
    <row r="140" spans="1:75" s="1320" customFormat="1" ht="12.75" hidden="1" customHeight="1">
      <c r="B140" s="1437"/>
      <c r="C140" s="1439"/>
      <c r="D140" s="1439"/>
      <c r="E140" s="1439"/>
      <c r="F140" s="1439"/>
      <c r="G140" s="1439"/>
      <c r="H140" s="1439"/>
      <c r="I140" s="1439"/>
      <c r="J140" s="1439"/>
      <c r="L140" s="1371"/>
      <c r="M140" s="1372"/>
      <c r="X140" s="1321">
        <f>IF(Y36=Z140,1,0)</f>
        <v>1</v>
      </c>
      <c r="Y140" s="1373" t="b">
        <v>1</v>
      </c>
      <c r="Z140" s="1320" t="s">
        <v>618</v>
      </c>
      <c r="AJ140" s="1370"/>
    </row>
    <row r="141" spans="1:75" s="1320" customFormat="1" ht="12.75" hidden="1" customHeight="1">
      <c r="A141" s="1320">
        <f>IF(K141&gt;0,1,0)</f>
        <v>1</v>
      </c>
      <c r="B141" s="1436" t="s">
        <v>741</v>
      </c>
      <c r="C141" s="1321" t="str">
        <f>IF(Personalizza!D14=Personalizza!D646,"il D.A. Regione Sicilia n° 7753 del 28/12/2018 Regolamento concernente le Istruzioni generali sulla gestione ","il Decreto n° 129 del 28 agosto 2018 Regolamento concernente le Istruzioni generali sulla gestione ")</f>
        <v xml:space="preserve">il Decreto n° 129 del 28 agosto 2018 Regolamento concernente le Istruzioni generali sulla gestione </v>
      </c>
      <c r="D141" s="1437"/>
      <c r="E141" s="1437"/>
      <c r="F141" s="1437"/>
      <c r="G141" s="1437"/>
      <c r="H141" s="1437"/>
      <c r="I141" s="1437"/>
      <c r="J141" s="1437"/>
      <c r="K141" s="1320">
        <f>LEN(B141)</f>
        <v>5</v>
      </c>
      <c r="L141" s="1371"/>
      <c r="M141" s="1372"/>
      <c r="Y141" s="1373"/>
      <c r="Z141" s="1320" t="s">
        <v>619</v>
      </c>
      <c r="AJ141" s="1370"/>
    </row>
    <row r="142" spans="1:75" s="1320" customFormat="1" ht="12.75" hidden="1" customHeight="1">
      <c r="B142" s="1437"/>
      <c r="C142" s="1321" t="s">
        <v>1527</v>
      </c>
      <c r="D142" s="1437"/>
      <c r="E142" s="1437"/>
      <c r="F142" s="1437"/>
      <c r="G142" s="1437"/>
      <c r="H142" s="1437"/>
      <c r="I142" s="1437"/>
      <c r="J142" s="1437"/>
      <c r="K142" s="1370"/>
      <c r="L142" s="1371"/>
      <c r="M142" s="1372"/>
      <c r="X142" s="1321">
        <f>IF(Y38=Z142,1,0)</f>
        <v>1</v>
      </c>
      <c r="Y142" s="1373" t="b">
        <v>1</v>
      </c>
      <c r="Z142" s="1320" t="s">
        <v>1916</v>
      </c>
      <c r="AJ142" s="1370"/>
    </row>
    <row r="143" spans="1:75" s="1320" customFormat="1" ht="12.75" hidden="1" customHeight="1">
      <c r="A143" s="1320">
        <f>IF(K143&gt;0,1,0)</f>
        <v>1</v>
      </c>
      <c r="B143" s="1436" t="str">
        <f>IF(Personalizza!D30&gt;0,"Visto"," ")</f>
        <v xml:space="preserve"> </v>
      </c>
      <c r="C143" s="1630" t="str">
        <f>IF(Personalizza!D30&gt;0,CONCATENATE("il Regolamento d’Istituto che disciplina le modalità di acquisti di lavori, servizi e forniture approvato dal Consiglio di Istituto con delibera n° ",Personalizza!D30," del ",Personalizza!D31)," ")</f>
        <v xml:space="preserve"> </v>
      </c>
      <c r="D143" s="1630"/>
      <c r="E143" s="1630"/>
      <c r="F143" s="1630"/>
      <c r="G143" s="1630"/>
      <c r="H143" s="1630"/>
      <c r="I143" s="1630"/>
      <c r="J143" s="1630"/>
      <c r="K143" s="1320">
        <f>LEN(B143)</f>
        <v>1</v>
      </c>
      <c r="L143" s="1371"/>
      <c r="M143" s="1372"/>
      <c r="Y143" s="1373"/>
      <c r="Z143" s="1320" t="s">
        <v>620</v>
      </c>
    </row>
    <row r="144" spans="1:75" s="1320" customFormat="1" ht="12.75" hidden="1" customHeight="1">
      <c r="B144" s="1436"/>
      <c r="C144" s="1630"/>
      <c r="D144" s="1630"/>
      <c r="E144" s="1630"/>
      <c r="F144" s="1630"/>
      <c r="G144" s="1630"/>
      <c r="H144" s="1630"/>
      <c r="I144" s="1630"/>
      <c r="J144" s="1630"/>
      <c r="L144" s="1371"/>
      <c r="M144" s="1372"/>
      <c r="X144" s="1321">
        <f>IF(Y39=Z144,1,0)</f>
        <v>1</v>
      </c>
      <c r="Y144" s="1373" t="b">
        <v>1</v>
      </c>
      <c r="Z144" s="1320" t="s">
        <v>1918</v>
      </c>
      <c r="AJ144" s="1370"/>
    </row>
    <row r="145" spans="1:36" s="1320" customFormat="1" ht="12.75" hidden="1" customHeight="1">
      <c r="A145" s="1320">
        <f>IF(K145&gt;0,1,0)</f>
        <v>0</v>
      </c>
      <c r="B145" s="1436" t="str">
        <f>REPT(BA128,1)</f>
        <v/>
      </c>
      <c r="C145" s="1621" t="str">
        <f>REPT(BB128,1)</f>
        <v/>
      </c>
      <c r="D145" s="1621"/>
      <c r="E145" s="1621"/>
      <c r="F145" s="1621"/>
      <c r="G145" s="1621"/>
      <c r="H145" s="1621"/>
      <c r="I145" s="1621"/>
      <c r="J145" s="1621"/>
      <c r="K145" s="1320">
        <f>LEN(B145)</f>
        <v>0</v>
      </c>
      <c r="L145" s="1371"/>
      <c r="M145" s="1372"/>
      <c r="Y145" s="1373"/>
      <c r="Z145" s="1320" t="s">
        <v>621</v>
      </c>
      <c r="AJ145" s="1370"/>
    </row>
    <row r="146" spans="1:36" s="1320" customFormat="1" ht="12.75" hidden="1" customHeight="1">
      <c r="B146" s="1437"/>
      <c r="C146" s="1621"/>
      <c r="D146" s="1621"/>
      <c r="E146" s="1621"/>
      <c r="F146" s="1621"/>
      <c r="G146" s="1621"/>
      <c r="H146" s="1621"/>
      <c r="I146" s="1621"/>
      <c r="J146" s="1621"/>
      <c r="L146" s="1371"/>
      <c r="M146" s="1372"/>
      <c r="X146" s="1321">
        <f>IF(Y40=Z146,1,0)</f>
        <v>1</v>
      </c>
      <c r="Y146" s="1373" t="b">
        <v>1</v>
      </c>
      <c r="Z146" s="1320" t="s">
        <v>1031</v>
      </c>
      <c r="AJ146" s="1370"/>
    </row>
    <row r="147" spans="1:36" s="1320" customFormat="1" ht="12.75" hidden="1" customHeight="1">
      <c r="A147" s="1320">
        <f>IF(K147&gt;0,1,0)</f>
        <v>0</v>
      </c>
      <c r="B147" s="1436" t="str">
        <f>REPT(BC128,1)</f>
        <v/>
      </c>
      <c r="C147" s="1621" t="str">
        <f>REPT(BD128,1)</f>
        <v/>
      </c>
      <c r="D147" s="1621"/>
      <c r="E147" s="1621"/>
      <c r="F147" s="1621"/>
      <c r="G147" s="1621"/>
      <c r="H147" s="1621"/>
      <c r="I147" s="1621"/>
      <c r="J147" s="1621"/>
      <c r="K147" s="1320">
        <f>LEN(B147)</f>
        <v>0</v>
      </c>
      <c r="L147" s="1371"/>
      <c r="M147" s="1372"/>
      <c r="Y147" s="1373"/>
      <c r="Z147" s="1320" t="s">
        <v>622</v>
      </c>
      <c r="AJ147" s="1370"/>
    </row>
    <row r="148" spans="1:36" s="1320" customFormat="1" ht="12.75" hidden="1" customHeight="1">
      <c r="B148" s="1437"/>
      <c r="C148" s="1621"/>
      <c r="D148" s="1621"/>
      <c r="E148" s="1621"/>
      <c r="F148" s="1621"/>
      <c r="G148" s="1621"/>
      <c r="H148" s="1621"/>
      <c r="I148" s="1621"/>
      <c r="J148" s="1621"/>
      <c r="L148" s="1371"/>
      <c r="M148" s="1372"/>
      <c r="X148" s="1321">
        <f>IF(Y41=Z148,1,0)</f>
        <v>1</v>
      </c>
      <c r="Y148" s="1373" t="b">
        <v>1</v>
      </c>
      <c r="Z148" s="1320" t="s">
        <v>616</v>
      </c>
      <c r="AJ148" s="1370"/>
    </row>
    <row r="149" spans="1:36" s="1320" customFormat="1" ht="12.75" hidden="1" customHeight="1">
      <c r="A149" s="1320">
        <f>IF(K149&gt;0,1,0)</f>
        <v>0</v>
      </c>
      <c r="B149" s="1436" t="str">
        <f>REPT(BE128,1)</f>
        <v/>
      </c>
      <c r="C149" s="1621" t="str">
        <f>REPT(BF128,1)</f>
        <v/>
      </c>
      <c r="D149" s="1621"/>
      <c r="E149" s="1621"/>
      <c r="F149" s="1621"/>
      <c r="G149" s="1621"/>
      <c r="H149" s="1621"/>
      <c r="I149" s="1621"/>
      <c r="J149" s="1621"/>
      <c r="K149" s="1320">
        <f>LEN(B149)</f>
        <v>0</v>
      </c>
      <c r="L149" s="1371"/>
      <c r="M149" s="1372"/>
      <c r="Z149" s="1320" t="s">
        <v>1919</v>
      </c>
    </row>
    <row r="150" spans="1:36" s="1320" customFormat="1" ht="12.75" hidden="1" customHeight="1">
      <c r="B150" s="1437"/>
      <c r="C150" s="1621"/>
      <c r="D150" s="1621"/>
      <c r="E150" s="1621"/>
      <c r="F150" s="1621"/>
      <c r="G150" s="1621"/>
      <c r="H150" s="1621"/>
      <c r="I150" s="1621"/>
      <c r="J150" s="1621"/>
      <c r="L150" s="1371"/>
      <c r="M150" s="1372"/>
      <c r="X150" s="1321">
        <f>SUM(X140+X142+X144+X146+X148)</f>
        <v>5</v>
      </c>
      <c r="Z150" s="1320" t="s">
        <v>1917</v>
      </c>
      <c r="AJ150" s="1370"/>
    </row>
    <row r="151" spans="1:36" s="1320" customFormat="1" ht="12.75" hidden="1" customHeight="1">
      <c r="A151" s="1320">
        <f>IF(K151&gt;0,1,0)</f>
        <v>0</v>
      </c>
      <c r="B151" s="1436" t="str">
        <f>REPT(BG128,1)</f>
        <v/>
      </c>
      <c r="C151" s="1621" t="str">
        <f>REPT(BH128,1)</f>
        <v/>
      </c>
      <c r="D151" s="1621"/>
      <c r="E151" s="1621"/>
      <c r="F151" s="1621"/>
      <c r="G151" s="1621"/>
      <c r="H151" s="1621"/>
      <c r="I151" s="1621"/>
      <c r="J151" s="1621"/>
      <c r="K151" s="1320">
        <f>LEN(B151)</f>
        <v>0</v>
      </c>
      <c r="L151" s="1371"/>
      <c r="M151" s="1372"/>
      <c r="Z151" s="1320" t="s">
        <v>1321</v>
      </c>
    </row>
    <row r="152" spans="1:36" s="1320" customFormat="1" ht="12.75" hidden="1" customHeight="1">
      <c r="B152" s="1437"/>
      <c r="C152" s="1621"/>
      <c r="D152" s="1621"/>
      <c r="E152" s="1621"/>
      <c r="F152" s="1621"/>
      <c r="G152" s="1621"/>
      <c r="H152" s="1621"/>
      <c r="I152" s="1621"/>
      <c r="J152" s="1621"/>
      <c r="X152" s="1358">
        <f>SUM(W86:W87)</f>
        <v>0</v>
      </c>
      <c r="Z152" s="1320" t="str">
        <f>IF(X152=0,", Devi inserire: data, componenti e verbalizzazioni, nelle celle delle colonne da BE a BL del foglio Determine."," ")</f>
        <v>, Devi inserire: data, componenti e verbalizzazioni, nelle celle delle colonne da BE a BL del foglio Determine.</v>
      </c>
    </row>
    <row r="153" spans="1:36" s="1320" customFormat="1" ht="12.75" hidden="1" customHeight="1">
      <c r="A153" s="1320">
        <f>IF(K153&gt;0,1,0)</f>
        <v>1</v>
      </c>
      <c r="B153" s="1436" t="s">
        <v>1846</v>
      </c>
      <c r="C153" s="1437" t="s">
        <v>489</v>
      </c>
      <c r="D153" s="1439"/>
      <c r="E153" s="1439"/>
      <c r="F153" s="1439"/>
      <c r="G153" s="1439"/>
      <c r="H153" s="1439"/>
      <c r="I153" s="1439"/>
      <c r="J153" s="1439"/>
      <c r="K153" s="1320">
        <f>LEN(B153)</f>
        <v>8</v>
      </c>
    </row>
    <row r="154" spans="1:36" s="1320" customFormat="1" ht="5.25" hidden="1">
      <c r="A154" s="1320">
        <f>SUM(A141:A153)</f>
        <v>3</v>
      </c>
    </row>
    <row r="155" spans="1:36" s="70" customFormat="1"/>
    <row r="158" spans="1:36" ht="18" customHeight="1">
      <c r="C158" s="1095"/>
      <c r="D158" s="1095"/>
      <c r="E158" s="1095"/>
      <c r="F158" s="1095"/>
      <c r="G158" s="1095"/>
      <c r="H158" s="1095"/>
      <c r="I158" s="1095"/>
      <c r="J158" s="1095"/>
    </row>
    <row r="159" spans="1:36" ht="16.5" customHeight="1">
      <c r="C159" s="1095"/>
      <c r="D159" s="1095"/>
      <c r="E159" s="1095"/>
      <c r="F159" s="1095"/>
      <c r="G159" s="1095"/>
      <c r="H159" s="1095"/>
      <c r="I159" s="1095"/>
      <c r="J159" s="1095"/>
    </row>
    <row r="160" spans="1:36" ht="12.75" customHeight="1"/>
    <row r="161" spans="1:11">
      <c r="K161" s="28"/>
    </row>
    <row r="162" spans="1:11">
      <c r="K162" s="28"/>
    </row>
    <row r="163" spans="1:11">
      <c r="K163" s="28"/>
    </row>
    <row r="164" spans="1:11">
      <c r="K164" s="28"/>
    </row>
    <row r="165" spans="1:11">
      <c r="K165" s="28"/>
    </row>
    <row r="166" spans="1:11">
      <c r="K166" s="28"/>
    </row>
    <row r="167" spans="1:11">
      <c r="K167" s="28"/>
    </row>
    <row r="168" spans="1:11">
      <c r="K168" s="28"/>
    </row>
    <row r="169" spans="1:11">
      <c r="K169" s="190"/>
    </row>
    <row r="170" spans="1:11">
      <c r="K170" s="191"/>
    </row>
    <row r="171" spans="1:11">
      <c r="A171" s="28"/>
      <c r="K171" s="191"/>
    </row>
    <row r="172" spans="1:11" ht="15.75">
      <c r="A172" s="28"/>
      <c r="K172" s="122"/>
    </row>
    <row r="173" spans="1:11" ht="15">
      <c r="A173" s="28"/>
      <c r="K173" s="192"/>
    </row>
    <row r="174" spans="1:11">
      <c r="A174" s="28"/>
      <c r="K174" s="193"/>
    </row>
    <row r="175" spans="1:11">
      <c r="A175" s="28"/>
      <c r="K175" s="183"/>
    </row>
    <row r="176" spans="1:11">
      <c r="A176" s="28"/>
      <c r="K176" s="194"/>
    </row>
    <row r="177" spans="1:11">
      <c r="A177" s="160"/>
      <c r="K177" s="160"/>
    </row>
    <row r="178" spans="1:11">
      <c r="A178" s="28"/>
      <c r="K178" s="195"/>
    </row>
    <row r="179" spans="1:11">
      <c r="A179" s="28"/>
      <c r="K179" s="195"/>
    </row>
    <row r="180" spans="1:11">
      <c r="A180" s="28"/>
      <c r="K180" s="195"/>
    </row>
    <row r="181" spans="1:11">
      <c r="A181" s="28"/>
      <c r="K181" s="196"/>
    </row>
    <row r="182" spans="1:11">
      <c r="A182" s="160"/>
      <c r="K182" s="160"/>
    </row>
    <row r="183" spans="1:11">
      <c r="A183" s="160"/>
      <c r="K183" s="160"/>
    </row>
    <row r="184" spans="1:11">
      <c r="A184" s="28"/>
      <c r="K184" s="197"/>
    </row>
    <row r="185" spans="1:11">
      <c r="A185" s="160"/>
      <c r="B185" s="28"/>
      <c r="C185" s="28"/>
      <c r="D185" s="28"/>
      <c r="E185" s="28"/>
      <c r="F185" s="28"/>
      <c r="G185" s="28"/>
      <c r="H185" s="28"/>
      <c r="I185" s="28"/>
      <c r="J185" s="28"/>
      <c r="K185" s="160"/>
    </row>
    <row r="186" spans="1:11">
      <c r="A186" s="28"/>
      <c r="B186" s="28"/>
      <c r="C186" s="28"/>
      <c r="D186" s="28"/>
      <c r="E186" s="28"/>
      <c r="F186" s="28"/>
      <c r="G186" s="28"/>
      <c r="H186" s="28"/>
      <c r="I186" s="28"/>
      <c r="J186" s="28"/>
      <c r="K186" s="28"/>
    </row>
    <row r="187" spans="1:11">
      <c r="A187" s="28"/>
      <c r="B187" s="28"/>
      <c r="C187" s="28"/>
      <c r="D187" s="28"/>
      <c r="E187" s="28"/>
      <c r="F187" s="28"/>
      <c r="G187" s="28"/>
      <c r="H187" s="28"/>
      <c r="I187" s="28"/>
      <c r="J187" s="28"/>
      <c r="K187" s="28"/>
    </row>
    <row r="188" spans="1:11">
      <c r="A188" s="28"/>
      <c r="B188" s="28"/>
      <c r="C188" s="28"/>
      <c r="D188" s="28"/>
      <c r="E188" s="28"/>
      <c r="F188" s="28"/>
      <c r="G188" s="28"/>
      <c r="H188" s="28"/>
      <c r="I188" s="28"/>
      <c r="J188" s="28"/>
      <c r="K188" s="28"/>
    </row>
    <row r="189" spans="1:11">
      <c r="A189" s="28"/>
      <c r="B189" s="28"/>
      <c r="C189" s="28"/>
      <c r="D189" s="28"/>
      <c r="E189" s="28"/>
      <c r="F189" s="28"/>
      <c r="G189" s="28"/>
      <c r="H189" s="28"/>
      <c r="I189" s="28"/>
      <c r="J189" s="28"/>
      <c r="K189" s="28"/>
    </row>
    <row r="190" spans="1:11">
      <c r="A190" s="28"/>
      <c r="B190" s="28"/>
      <c r="C190" s="28"/>
      <c r="D190" s="28"/>
      <c r="E190" s="28"/>
      <c r="F190" s="28"/>
      <c r="G190" s="28"/>
      <c r="H190" s="28"/>
      <c r="I190" s="28"/>
      <c r="J190" s="28"/>
      <c r="K190" s="28"/>
    </row>
    <row r="191" spans="1:11">
      <c r="A191" s="28"/>
      <c r="B191" s="28"/>
      <c r="C191" s="28"/>
      <c r="D191" s="28"/>
      <c r="E191" s="28"/>
      <c r="F191" s="28"/>
      <c r="G191" s="28"/>
      <c r="H191" s="28"/>
      <c r="I191" s="28"/>
      <c r="J191" s="28"/>
      <c r="K191" s="28"/>
    </row>
    <row r="192" spans="1:11">
      <c r="A192" s="28"/>
      <c r="B192" s="28"/>
      <c r="C192" s="28"/>
      <c r="D192" s="28"/>
      <c r="E192" s="28"/>
      <c r="F192" s="28"/>
      <c r="G192" s="28"/>
      <c r="H192" s="28"/>
      <c r="I192" s="28"/>
      <c r="J192" s="28"/>
      <c r="K192" s="28"/>
    </row>
    <row r="193" spans="1:11" ht="15.75">
      <c r="A193" s="28"/>
      <c r="B193" s="28"/>
      <c r="C193" s="28"/>
      <c r="D193" s="28"/>
      <c r="E193" s="28"/>
      <c r="F193" s="28"/>
      <c r="G193" s="28"/>
      <c r="H193" s="28"/>
      <c r="I193" s="28"/>
      <c r="J193" s="28"/>
      <c r="K193" s="122"/>
    </row>
  </sheetData>
  <sheetProtection password="C6CC" sheet="1" objects="1" scenarios="1" selectLockedCells="1" autoFilter="0"/>
  <mergeCells count="65">
    <mergeCell ref="C48:J49"/>
    <mergeCell ref="C50:J51"/>
    <mergeCell ref="C46:J47"/>
    <mergeCell ref="B55:J56"/>
    <mergeCell ref="D57:J58"/>
    <mergeCell ref="C52:J53"/>
    <mergeCell ref="C151:J152"/>
    <mergeCell ref="D65:J66"/>
    <mergeCell ref="B60:C60"/>
    <mergeCell ref="D60:E60"/>
    <mergeCell ref="C76:J76"/>
    <mergeCell ref="H61:I61"/>
    <mergeCell ref="G60:H60"/>
    <mergeCell ref="C143:J144"/>
    <mergeCell ref="C145:J146"/>
    <mergeCell ref="C147:J148"/>
    <mergeCell ref="C149:J150"/>
    <mergeCell ref="P80:P81"/>
    <mergeCell ref="M74:U76"/>
    <mergeCell ref="C74:J75"/>
    <mergeCell ref="O67:P67"/>
    <mergeCell ref="B74:B75"/>
    <mergeCell ref="B72:B73"/>
    <mergeCell ref="C72:J73"/>
    <mergeCell ref="B70:J71"/>
    <mergeCell ref="B5:J5"/>
    <mergeCell ref="X50:AF52"/>
    <mergeCell ref="X8:AF8"/>
    <mergeCell ref="X9:AF9"/>
    <mergeCell ref="X43:AF45"/>
    <mergeCell ref="X6:AF6"/>
    <mergeCell ref="X11:AF12"/>
    <mergeCell ref="Y36:AF37"/>
    <mergeCell ref="X32:AF32"/>
    <mergeCell ref="Z14:AF15"/>
    <mergeCell ref="M50:M52"/>
    <mergeCell ref="M5:U5"/>
    <mergeCell ref="M6:U6"/>
    <mergeCell ref="M11:U12"/>
    <mergeCell ref="M8:U8"/>
    <mergeCell ref="M9:U9"/>
    <mergeCell ref="X5:AF5"/>
    <mergeCell ref="A1:A2"/>
    <mergeCell ref="Q24:R24"/>
    <mergeCell ref="Y2:AF2"/>
    <mergeCell ref="N2:U2"/>
    <mergeCell ref="C2:J2"/>
    <mergeCell ref="B11:J12"/>
    <mergeCell ref="M4:U4"/>
    <mergeCell ref="B6:J6"/>
    <mergeCell ref="E8:J9"/>
    <mergeCell ref="B7:J7"/>
    <mergeCell ref="X4:AF4"/>
    <mergeCell ref="B4:J4"/>
    <mergeCell ref="D15:J16"/>
    <mergeCell ref="T13:U13"/>
    <mergeCell ref="T21:U21"/>
    <mergeCell ref="T22:U22"/>
    <mergeCell ref="B10:J10"/>
    <mergeCell ref="M26:M28"/>
    <mergeCell ref="Q47:R47"/>
    <mergeCell ref="O41:P41"/>
    <mergeCell ref="C44:J45"/>
    <mergeCell ref="C40:J41"/>
    <mergeCell ref="C42:J43"/>
  </mergeCells>
  <phoneticPr fontId="28" type="noConversion"/>
  <conditionalFormatting sqref="D67 E64 D60:H61 C59:G59 D57 C72 C74 D77 O27 D20 Z14 D14:D15 D17:D18 Z16:Z19 F19:F20 F80:F81 B80:B81 D62:D65">
    <cfRule type="expression" dxfId="42" priority="69" stopIfTrue="1">
      <formula>$IU$4=$IU$5</formula>
    </cfRule>
  </conditionalFormatting>
  <conditionalFormatting sqref="D65 J61 B61:H61 B60:J60 C59:G59 B57:C58 D57 B65:C66 B72:J85 B67:J69 M23:U85 K64:K85 B62:J64 M1:U14 M16:U20 M21:Q22 Q15 L1:L85 N15 K58:K61 V1:AG85 K1:K56 A1:A85 B1:B54 B70 D42:J54 C46:C54 D1:J39 C1:C40 C42:J43">
    <cfRule type="expression" dxfId="41" priority="37" stopIfTrue="1">
      <formula>$II$4=2</formula>
    </cfRule>
  </conditionalFormatting>
  <conditionalFormatting sqref="N40:N41 L139:L151">
    <cfRule type="expression" dxfId="40" priority="34" stopIfTrue="1">
      <formula>$IR$4=2</formula>
    </cfRule>
  </conditionalFormatting>
  <conditionalFormatting sqref="M45:U69">
    <cfRule type="expression" dxfId="39" priority="76" stopIfTrue="1">
      <formula>$O$67&lt;0.01</formula>
    </cfRule>
  </conditionalFormatting>
  <conditionalFormatting sqref="F69:J69 D69 O21:P21 O23:U23 Q24 O24 S24:U24 O43:U43 O42 O40:U41 O36:U38 O30:U34 O28 Q28:U28 O14:U14 P27:U27 O25:U26 Z22 O112:U112 O22:Q22">
    <cfRule type="expression" dxfId="38" priority="77" stopIfTrue="1">
      <formula>$IU$4=$IU$5</formula>
    </cfRule>
  </conditionalFormatting>
  <conditionalFormatting sqref="Q20:R20 N20:O20 M21 K193 AG60 K172 AG54:AG56">
    <cfRule type="expression" dxfId="37" priority="50" stopIfTrue="1">
      <formula>$IV$4=1</formula>
    </cfRule>
  </conditionalFormatting>
  <conditionalFormatting sqref="M71:M74">
    <cfRule type="expression" dxfId="36" priority="48" stopIfTrue="1">
      <formula>$IR$4=2</formula>
    </cfRule>
    <cfRule type="expression" dxfId="35" priority="49" stopIfTrue="1">
      <formula>$II$4=2</formula>
    </cfRule>
  </conditionalFormatting>
  <conditionalFormatting sqref="K173 K169">
    <cfRule type="expression" dxfId="34" priority="51" stopIfTrue="1">
      <formula>$II$4=2</formula>
    </cfRule>
    <cfRule type="expression" dxfId="33" priority="52" stopIfTrue="1">
      <formula>$IV$4=1</formula>
    </cfRule>
  </conditionalFormatting>
  <conditionalFormatting sqref="O54:T58 O48:T48 O45:T46 O50:T52 P69:T69 O68:O69 O66:T67 O60:T64 O47:Q47 S47:T47">
    <cfRule type="expression" dxfId="32" priority="88" stopIfTrue="1">
      <formula>$O$67&lt;0.01</formula>
    </cfRule>
    <cfRule type="expression" dxfId="31" priority="89" stopIfTrue="1">
      <formula>$IU$4=$IU$5</formula>
    </cfRule>
  </conditionalFormatting>
  <conditionalFormatting sqref="R80 T80">
    <cfRule type="expression" dxfId="30" priority="92" stopIfTrue="1">
      <formula>$II$4=2</formula>
    </cfRule>
    <cfRule type="expression" dxfId="29" priority="93" stopIfTrue="1">
      <formula>$J$128=$J$129</formula>
    </cfRule>
  </conditionalFormatting>
  <conditionalFormatting sqref="T81 R81">
    <cfRule type="expression" dxfId="28" priority="94" stopIfTrue="1">
      <formula>$V$86&gt;9</formula>
    </cfRule>
  </conditionalFormatting>
  <conditionalFormatting sqref="Z38:AF38">
    <cfRule type="expression" dxfId="27" priority="96" stopIfTrue="1">
      <formula>$C$38=$C$143</formula>
    </cfRule>
  </conditionalFormatting>
  <conditionalFormatting sqref="Z39:AF39">
    <cfRule type="expression" dxfId="26" priority="97" stopIfTrue="1">
      <formula>$C$39=$C$145</formula>
    </cfRule>
  </conditionalFormatting>
  <conditionalFormatting sqref="Z40:AF40">
    <cfRule type="expression" dxfId="25" priority="98" stopIfTrue="1">
      <formula>$C$40=$C$147</formula>
    </cfRule>
  </conditionalFormatting>
  <conditionalFormatting sqref="Z41:AF41">
    <cfRule type="expression" dxfId="24" priority="99" stopIfTrue="1">
      <formula>$C$41=$C$149</formula>
    </cfRule>
  </conditionalFormatting>
  <conditionalFormatting sqref="AJ140:AJ142 AJ144:AJ148 AJ150 AG80:AG82 K142 K87:K88 K90 AG84 K44:K48 K81:K83 K85 AG86:AG87 AG89:AG90">
    <cfRule type="expression" dxfId="23" priority="373" stopIfTrue="1">
      <formula>$IR$4=2</formula>
    </cfRule>
    <cfRule type="expression" dxfId="22" priority="374" stopIfTrue="1">
      <formula>$O$67=0</formula>
    </cfRule>
  </conditionalFormatting>
  <conditionalFormatting sqref="AJ151 K152 O70:U70">
    <cfRule type="expression" dxfId="21" priority="403" stopIfTrue="1">
      <formula>$IR$4=2</formula>
    </cfRule>
    <cfRule type="expression" dxfId="20" priority="404" stopIfTrue="1">
      <formula>$O$67=0</formula>
    </cfRule>
  </conditionalFormatting>
  <conditionalFormatting sqref="Q79:R79 T79 M79 O79">
    <cfRule type="expression" dxfId="19" priority="409" stopIfTrue="1">
      <formula>$IR$4=2</formula>
    </cfRule>
    <cfRule type="expression" dxfId="18" priority="410" stopIfTrue="1">
      <formula>$O$67=0</formula>
    </cfRule>
    <cfRule type="expression" dxfId="17" priority="411" stopIfTrue="1">
      <formula>$II$4=2</formula>
    </cfRule>
  </conditionalFormatting>
  <conditionalFormatting sqref="S79 P79">
    <cfRule type="expression" dxfId="16" priority="423" stopIfTrue="1">
      <formula>$II$4=2</formula>
    </cfRule>
    <cfRule type="expression" dxfId="15" priority="424" stopIfTrue="1">
      <formula>$O$67&lt;0.01</formula>
    </cfRule>
  </conditionalFormatting>
  <conditionalFormatting sqref="Y36:AF37">
    <cfRule type="expression" dxfId="14" priority="518" stopIfTrue="1">
      <formula>$Y$36=$Z$141</formula>
    </cfRule>
  </conditionalFormatting>
  <conditionalFormatting sqref="Y38">
    <cfRule type="expression" dxfId="13" priority="519" stopIfTrue="1">
      <formula>$Y$38=$Z$143</formula>
    </cfRule>
  </conditionalFormatting>
  <conditionalFormatting sqref="Y39">
    <cfRule type="expression" dxfId="12" priority="520" stopIfTrue="1">
      <formula>$Y$39=$Z$145</formula>
    </cfRule>
  </conditionalFormatting>
  <conditionalFormatting sqref="Y40">
    <cfRule type="expression" dxfId="11" priority="521" stopIfTrue="1">
      <formula>$Y$40=$Z$147</formula>
    </cfRule>
  </conditionalFormatting>
  <conditionalFormatting sqref="Y41">
    <cfRule type="expression" dxfId="10" priority="522" stopIfTrue="1">
      <formula>$Y$41=$Z$149</formula>
    </cfRule>
  </conditionalFormatting>
  <conditionalFormatting sqref="D68">
    <cfRule type="expression" dxfId="9" priority="23" stopIfTrue="1">
      <formula>$IU$4=$IU$5</formula>
    </cfRule>
  </conditionalFormatting>
  <conditionalFormatting sqref="P83">
    <cfRule type="expression" dxfId="8" priority="668" stopIfTrue="1">
      <formula>$AJ$132=15</formula>
    </cfRule>
  </conditionalFormatting>
  <conditionalFormatting sqref="M20 M18:U19">
    <cfRule type="expression" dxfId="7" priority="669" stopIfTrue="1">
      <formula>$AK$128=$AK$135</formula>
    </cfRule>
  </conditionalFormatting>
  <conditionalFormatting sqref="Z47">
    <cfRule type="expression" dxfId="6" priority="778" stopIfTrue="1">
      <formula>#REF!=$C$151</formula>
    </cfRule>
  </conditionalFormatting>
  <conditionalFormatting sqref="D40:J41">
    <cfRule type="expression" dxfId="5" priority="5" stopIfTrue="1">
      <formula>$II$4=2</formula>
    </cfRule>
  </conditionalFormatting>
  <conditionalFormatting sqref="B137:B147 D137:J147 C139:C147">
    <cfRule type="expression" dxfId="4" priority="4" stopIfTrue="1">
      <formula>$II$4=2</formula>
    </cfRule>
  </conditionalFormatting>
  <conditionalFormatting sqref="B135:J136">
    <cfRule type="expression" dxfId="3" priority="3" stopIfTrue="1">
      <formula>$II$4=2</formula>
    </cfRule>
  </conditionalFormatting>
  <conditionalFormatting sqref="B141:B153 D141:J153 C145:C153 C141:C142">
    <cfRule type="expression" dxfId="2" priority="2" stopIfTrue="1">
      <formula>$II$4=2</formula>
    </cfRule>
  </conditionalFormatting>
  <conditionalFormatting sqref="C158:J159">
    <cfRule type="expression" dxfId="1" priority="1" stopIfTrue="1">
      <formula>$II$4=2</formula>
    </cfRule>
  </conditionalFormatting>
  <dataValidations count="1">
    <dataValidation allowBlank="1" showInputMessage="1" showErrorMessage="1" sqref="O38"/>
  </dataValidations>
  <printOptions horizontalCentered="1"/>
  <pageMargins left="0.39370078740157483" right="0.39370078740157483" top="0.39370078740157483" bottom="0.39370078740157483" header="0.51181102362204722" footer="0.51181102362204722"/>
  <pageSetup paperSize="9" scale="65" orientation="portrait" r:id="rId1"/>
  <headerFooter alignWithMargins="0">
    <oddFooter>&amp;L&amp;F - N.A.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01" r:id="rId4" name="Drop Down 5">
              <controlPr defaultSize="0" print="0" autoLine="0" autoPict="0">
                <anchor moveWithCells="1">
                  <from>
                    <xdr:col>0</xdr:col>
                    <xdr:colOff>123825</xdr:colOff>
                    <xdr:row>1</xdr:row>
                    <xdr:rowOff>371475</xdr:rowOff>
                  </from>
                  <to>
                    <xdr:col>0</xdr:col>
                    <xdr:colOff>942975</xdr:colOff>
                    <xdr:row>3</xdr:row>
                    <xdr:rowOff>0</xdr:rowOff>
                  </to>
                </anchor>
              </controlPr>
            </control>
          </mc:Choice>
        </mc:AlternateContent>
        <mc:AlternateContent xmlns:mc="http://schemas.openxmlformats.org/markup-compatibility/2006">
          <mc:Choice Requires="x14">
            <control shapeId="4191" r:id="rId5" name="Check Box 95">
              <controlPr defaultSize="0" autoFill="0" autoLine="0" autoPict="0">
                <anchor moveWithCells="1">
                  <from>
                    <xdr:col>23</xdr:col>
                    <xdr:colOff>504825</xdr:colOff>
                    <xdr:row>34</xdr:row>
                    <xdr:rowOff>171450</xdr:rowOff>
                  </from>
                  <to>
                    <xdr:col>23</xdr:col>
                    <xdr:colOff>809625</xdr:colOff>
                    <xdr:row>36</xdr:row>
                    <xdr:rowOff>9525</xdr:rowOff>
                  </to>
                </anchor>
              </controlPr>
            </control>
          </mc:Choice>
        </mc:AlternateContent>
        <mc:AlternateContent xmlns:mc="http://schemas.openxmlformats.org/markup-compatibility/2006">
          <mc:Choice Requires="x14">
            <control shapeId="4192" r:id="rId6" name="Check Box 96">
              <controlPr defaultSize="0" autoFill="0" autoLine="0" autoPict="0">
                <anchor moveWithCells="1">
                  <from>
                    <xdr:col>23</xdr:col>
                    <xdr:colOff>504825</xdr:colOff>
                    <xdr:row>36</xdr:row>
                    <xdr:rowOff>171450</xdr:rowOff>
                  </from>
                  <to>
                    <xdr:col>23</xdr:col>
                    <xdr:colOff>809625</xdr:colOff>
                    <xdr:row>38</xdr:row>
                    <xdr:rowOff>9525</xdr:rowOff>
                  </to>
                </anchor>
              </controlPr>
            </control>
          </mc:Choice>
        </mc:AlternateContent>
        <mc:AlternateContent xmlns:mc="http://schemas.openxmlformats.org/markup-compatibility/2006">
          <mc:Choice Requires="x14">
            <control shapeId="4193" r:id="rId7" name="Check Box 97">
              <controlPr defaultSize="0" autoFill="0" autoLine="0" autoPict="0">
                <anchor moveWithCells="1">
                  <from>
                    <xdr:col>23</xdr:col>
                    <xdr:colOff>504825</xdr:colOff>
                    <xdr:row>37</xdr:row>
                    <xdr:rowOff>171450</xdr:rowOff>
                  </from>
                  <to>
                    <xdr:col>23</xdr:col>
                    <xdr:colOff>809625</xdr:colOff>
                    <xdr:row>39</xdr:row>
                    <xdr:rowOff>9525</xdr:rowOff>
                  </to>
                </anchor>
              </controlPr>
            </control>
          </mc:Choice>
        </mc:AlternateContent>
        <mc:AlternateContent xmlns:mc="http://schemas.openxmlformats.org/markup-compatibility/2006">
          <mc:Choice Requires="x14">
            <control shapeId="4194" r:id="rId8" name="Check Box 98">
              <controlPr defaultSize="0" autoFill="0" autoLine="0" autoPict="0">
                <anchor moveWithCells="1">
                  <from>
                    <xdr:col>23</xdr:col>
                    <xdr:colOff>504825</xdr:colOff>
                    <xdr:row>38</xdr:row>
                    <xdr:rowOff>171450</xdr:rowOff>
                  </from>
                  <to>
                    <xdr:col>23</xdr:col>
                    <xdr:colOff>809625</xdr:colOff>
                    <xdr:row>40</xdr:row>
                    <xdr:rowOff>9525</xdr:rowOff>
                  </to>
                </anchor>
              </controlPr>
            </control>
          </mc:Choice>
        </mc:AlternateContent>
        <mc:AlternateContent xmlns:mc="http://schemas.openxmlformats.org/markup-compatibility/2006">
          <mc:Choice Requires="x14">
            <control shapeId="4195" r:id="rId9" name="Check Box 99">
              <controlPr defaultSize="0" autoFill="0" autoLine="0" autoPict="0">
                <anchor moveWithCells="1">
                  <from>
                    <xdr:col>23</xdr:col>
                    <xdr:colOff>504825</xdr:colOff>
                    <xdr:row>39</xdr:row>
                    <xdr:rowOff>171450</xdr:rowOff>
                  </from>
                  <to>
                    <xdr:col>23</xdr:col>
                    <xdr:colOff>809625</xdr:colOff>
                    <xdr:row>41</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II1376"/>
  <sheetViews>
    <sheetView showGridLines="0" showRowColHeaders="0" view="pageBreakPreview" zoomScaleNormal="100" zoomScaleSheetLayoutView="100" workbookViewId="0">
      <pane xSplit="1" ySplit="6" topLeftCell="B100" activePane="bottomRight" state="frozen"/>
      <selection pane="topRight" activeCell="B1" sqref="B1"/>
      <selection pane="bottomLeft" activeCell="A7" sqref="A7"/>
      <selection pane="bottomRight" activeCell="C53" sqref="C53"/>
    </sheetView>
  </sheetViews>
  <sheetFormatPr defaultRowHeight="12.75"/>
  <cols>
    <col min="1" max="1" width="10.85546875" style="10" customWidth="1"/>
    <col min="2" max="2" width="12.28515625" style="10" customWidth="1"/>
    <col min="3" max="3" width="14.7109375" style="10" customWidth="1"/>
    <col min="4" max="4" width="17.28515625" style="10" customWidth="1"/>
    <col min="5" max="5" width="32.7109375" style="10" customWidth="1"/>
    <col min="6" max="6" width="22" style="10" customWidth="1"/>
    <col min="7" max="7" width="48.7109375" style="10" customWidth="1"/>
    <col min="8" max="8" width="47.85546875" style="10" customWidth="1"/>
    <col min="9" max="9" width="13.5703125" style="10" customWidth="1"/>
    <col min="10" max="10" width="10.28515625" style="10" customWidth="1"/>
    <col min="11" max="11" width="11.7109375" style="10" customWidth="1"/>
    <col min="12" max="12" width="12.85546875" style="10" customWidth="1"/>
    <col min="13" max="242" width="9.140625" style="10"/>
    <col min="243" max="243" width="0" style="10" hidden="1" customWidth="1"/>
    <col min="244" max="16384" width="9.140625" style="10"/>
  </cols>
  <sheetData>
    <row r="1" spans="1:243" ht="35.25" customHeight="1">
      <c r="B1" s="1227"/>
      <c r="C1" s="1235"/>
      <c r="D1" s="1236"/>
      <c r="E1" s="1228"/>
      <c r="F1" s="1229"/>
      <c r="G1" s="1230"/>
      <c r="H1" s="1231"/>
      <c r="I1" s="1232"/>
      <c r="J1" s="1233"/>
      <c r="K1" s="1233"/>
      <c r="L1" s="1234"/>
      <c r="II1" s="1251">
        <f>SUM('Stampa Determina'!II4)</f>
        <v>1</v>
      </c>
    </row>
    <row r="2" spans="1:243" ht="30.75" customHeight="1">
      <c r="B2" s="1637" t="str">
        <f>CONCATENATE(Personalizza!D8," - C.F. ",Personalizza!D11)</f>
        <v>Istituto Comprensivo di Esine - C.F. 81003130176</v>
      </c>
      <c r="C2" s="1637"/>
      <c r="D2" s="1637"/>
      <c r="E2" s="1637"/>
      <c r="F2" s="1637"/>
      <c r="G2" s="1637"/>
      <c r="H2" s="1637"/>
      <c r="I2" s="1637"/>
      <c r="J2" s="1637"/>
      <c r="K2" s="1637"/>
      <c r="L2" s="1637"/>
    </row>
    <row r="3" spans="1:243" ht="28.5">
      <c r="B3" s="1637" t="s">
        <v>1975</v>
      </c>
      <c r="C3" s="1637"/>
      <c r="D3" s="1637"/>
      <c r="E3" s="1637"/>
      <c r="F3" s="1637"/>
      <c r="G3" s="1637"/>
      <c r="H3" s="1637"/>
      <c r="I3" s="1637"/>
      <c r="J3" s="1637"/>
      <c r="K3" s="1637"/>
      <c r="L3" s="1637"/>
    </row>
    <row r="4" spans="1:243" ht="28.5" customHeight="1">
      <c r="B4" s="1637" t="str">
        <f>CONCATENATE("Anno ",Personalizza!D6)</f>
        <v>Anno 2021</v>
      </c>
      <c r="C4" s="1637"/>
      <c r="D4" s="1637"/>
      <c r="E4" s="1637"/>
      <c r="F4" s="1637"/>
      <c r="G4" s="1637"/>
      <c r="H4" s="1637"/>
      <c r="I4" s="1637"/>
      <c r="J4" s="1637"/>
      <c r="K4" s="1637"/>
      <c r="L4" s="1637"/>
    </row>
    <row r="5" spans="1:243" ht="21">
      <c r="B5" s="287"/>
      <c r="C5" s="287"/>
      <c r="D5" s="287"/>
      <c r="E5" s="287"/>
      <c r="F5" s="287"/>
      <c r="G5" s="1301" t="s">
        <v>2034</v>
      </c>
      <c r="H5" s="287"/>
      <c r="I5" s="287"/>
      <c r="J5" s="287"/>
      <c r="K5" s="287"/>
      <c r="L5" s="287"/>
    </row>
    <row r="6" spans="1:243" ht="38.25">
      <c r="A6" s="1246" t="s">
        <v>1974</v>
      </c>
      <c r="B6" s="1237" t="s">
        <v>1965</v>
      </c>
      <c r="C6" s="1237" t="s">
        <v>1966</v>
      </c>
      <c r="D6" s="1237" t="s">
        <v>1967</v>
      </c>
      <c r="E6" s="1237" t="s">
        <v>1968</v>
      </c>
      <c r="F6" s="1238" t="s">
        <v>1969</v>
      </c>
      <c r="G6" s="1237" t="s">
        <v>1970</v>
      </c>
      <c r="H6" s="1237" t="s">
        <v>1971</v>
      </c>
      <c r="I6" s="1239" t="s">
        <v>1972</v>
      </c>
      <c r="J6" s="1237" t="s">
        <v>1976</v>
      </c>
      <c r="K6" s="1237" t="s">
        <v>1977</v>
      </c>
      <c r="L6" s="1240" t="s">
        <v>1973</v>
      </c>
    </row>
    <row r="7" spans="1:243" ht="38.1" customHeight="1">
      <c r="A7" s="1245" t="str">
        <f>REPT(DETERMINE!D4,1)</f>
        <v>1</v>
      </c>
      <c r="B7" s="1242" t="str">
        <f>REPT(DETERMINE!AC4,1)</f>
        <v>ZD0301FE84</v>
      </c>
      <c r="C7" s="1242">
        <f>IF(I7&gt;0,Personalizza!$D$11," ")</f>
        <v>81003130176</v>
      </c>
      <c r="D7" s="1241" t="str">
        <f>IF(I7&gt;0,Personalizza!$D$8," ")</f>
        <v>Istituto Comprensivo di Esine</v>
      </c>
      <c r="E7" s="1243" t="str">
        <f>REPT(DETERMINE!F4,1)</f>
        <v>Acquisto file determine 2021</v>
      </c>
      <c r="F7" s="1241" t="str">
        <f>REPT(DETERMINE!J4,1)</f>
        <v>(8) Affidamento diretto</v>
      </c>
      <c r="G7" s="1292" t="str">
        <f>REPT(DETERMINE!AE4,1)</f>
        <v/>
      </c>
      <c r="H7" s="1243" t="str">
        <f>REPT(DETERMINE!AH4,1)</f>
        <v>Mandato n. 34</v>
      </c>
      <c r="I7" s="1244">
        <f>SUM(DETERMINE!T4)</f>
        <v>25.5</v>
      </c>
      <c r="J7" s="1293" t="str">
        <f>REPT(DETERMINE!AF4,1)</f>
        <v/>
      </c>
      <c r="K7" s="1293" t="str">
        <f>REPT(DETERMINE!AG4,1)</f>
        <v/>
      </c>
      <c r="L7" s="1244">
        <f>SUM(DETERMINE!AL4)</f>
        <v>25.5</v>
      </c>
    </row>
    <row r="8" spans="1:243" ht="38.1" customHeight="1">
      <c r="A8" s="1245" t="str">
        <f>REPT(DETERMINE!D5,1)</f>
        <v>2</v>
      </c>
      <c r="B8" s="1242" t="str">
        <f>REPT(DETERMINE!AC5,1)</f>
        <v>Z722FCC069</v>
      </c>
      <c r="C8" s="1242">
        <f>IF(I8&gt;0,Personalizza!$D$11," ")</f>
        <v>81003130176</v>
      </c>
      <c r="D8" s="1241" t="str">
        <f>IF(I8&gt;0,Personalizza!$D$8," ")</f>
        <v>Istituto Comprensivo di Esine</v>
      </c>
      <c r="E8" s="1243" t="str">
        <f>REPT(DETERMINE!F5,1)</f>
        <v>Contratto annuale per acquisto di toner e cartucce - RIF. Determina a contrarre n. 135/20</v>
      </c>
      <c r="F8" s="1241" t="str">
        <f>REPT(DETERMINE!J5,1)</f>
        <v>(2) Procedura ristretta</v>
      </c>
      <c r="G8" s="1292" t="str">
        <f>REPT(DETERMINE!AE5,1)</f>
        <v/>
      </c>
      <c r="H8" s="1243" t="str">
        <f>REPT(DETERMINE!AH5,1)</f>
        <v/>
      </c>
      <c r="I8" s="1244">
        <f>SUM(DETERMINE!T5)</f>
        <v>5000</v>
      </c>
      <c r="J8" s="1293" t="str">
        <f>REPT(DETERMINE!AF5,1)</f>
        <v/>
      </c>
      <c r="K8" s="1293" t="str">
        <f>REPT(DETERMINE!AG5,1)</f>
        <v/>
      </c>
      <c r="L8" s="1244">
        <f>SUM(DETERMINE!AL5)</f>
        <v>0</v>
      </c>
    </row>
    <row r="9" spans="1:243" ht="38.1" customHeight="1">
      <c r="A9" s="1245" t="str">
        <f>REPT(DETERMINE!D6,1)</f>
        <v>3</v>
      </c>
      <c r="B9" s="1242" t="str">
        <f>REPT(DETERMINE!AC6,1)</f>
        <v>ZA82FD68E6</v>
      </c>
      <c r="C9" s="1242">
        <f>IF(I9&gt;0,Personalizza!$D$11," ")</f>
        <v>81003130176</v>
      </c>
      <c r="D9" s="1241" t="str">
        <f>IF(I9&gt;0,Personalizza!$D$8," ")</f>
        <v>Istituto Comprensivo di Esine</v>
      </c>
      <c r="E9" s="1243" t="str">
        <f>REPT(DETERMINE!F6,1)</f>
        <v>Contratto triennio 2021/2023 per noleggio fotocopiatori- RIF.Determina a contrarre n. 136/20</v>
      </c>
      <c r="F9" s="1241" t="str">
        <f>REPT(DETERMINE!J6,1)</f>
        <v>(2) Procedura ristretta</v>
      </c>
      <c r="G9" s="1292" t="str">
        <f>REPT(DETERMINE!AE6,1)</f>
        <v/>
      </c>
      <c r="H9" s="1243" t="str">
        <f>REPT(DETERMINE!AH6,1)</f>
        <v>Mandato n. 89-90-265-266-267-268-269-270-18-19-20-21-22</v>
      </c>
      <c r="I9" s="1244">
        <f>SUM(DETERMINE!T6)</f>
        <v>6030</v>
      </c>
      <c r="J9" s="1293" t="str">
        <f>REPT(DETERMINE!AF6,1)</f>
        <v/>
      </c>
      <c r="K9" s="1293" t="str">
        <f>REPT(DETERMINE!AG6,1)</f>
        <v/>
      </c>
      <c r="L9" s="1244">
        <f>SUM(DETERMINE!AL6)</f>
        <v>4020</v>
      </c>
    </row>
    <row r="10" spans="1:243" ht="38.1" customHeight="1">
      <c r="A10" s="1245" t="str">
        <f>REPT(DETERMINE!D7,1)</f>
        <v>4</v>
      </c>
      <c r="B10" s="1242" t="str">
        <f>REPT(DETERMINE!AC7,1)</f>
        <v>Z9A2FD6B02</v>
      </c>
      <c r="C10" s="1242">
        <f>IF(I10&gt;0,Personalizza!$D$11," ")</f>
        <v>81003130176</v>
      </c>
      <c r="D10" s="1241" t="str">
        <f>IF(I10&gt;0,Personalizza!$D$8," ")</f>
        <v>Istituto Comprensivo di Esine</v>
      </c>
      <c r="E10" s="1243" t="str">
        <f>REPT(DETERMINE!F7,1)</f>
        <v>Contratto triennio 2021/2023 per assistenza e manutenzione fotocopiatori- RIF.Determina a contrarre n. 136/20</v>
      </c>
      <c r="F10" s="1241" t="str">
        <f>REPT(DETERMINE!J7,1)</f>
        <v>(2) Procedura ristretta</v>
      </c>
      <c r="G10" s="1292" t="str">
        <f>REPT(DETERMINE!AE7,1)</f>
        <v/>
      </c>
      <c r="H10" s="1243" t="str">
        <f>REPT(DETERMINE!AH7,1)</f>
        <v>Mandato n. 85-86-273-274-16-17</v>
      </c>
      <c r="I10" s="1244">
        <f>SUM(DETERMINE!T7)</f>
        <v>600</v>
      </c>
      <c r="J10" s="1293" t="str">
        <f>REPT(DETERMINE!AF7,1)</f>
        <v/>
      </c>
      <c r="K10" s="1293" t="str">
        <f>REPT(DETERMINE!AG7,1)</f>
        <v/>
      </c>
      <c r="L10" s="1244">
        <f>SUM(DETERMINE!AL7)</f>
        <v>400</v>
      </c>
    </row>
    <row r="11" spans="1:243" ht="38.1" customHeight="1">
      <c r="A11" s="1245" t="str">
        <f>REPT(DETERMINE!D8,1)</f>
        <v>5</v>
      </c>
      <c r="B11" s="1242" t="str">
        <f>REPT(DETERMINE!AC8,1)</f>
        <v>Z84301EFEA</v>
      </c>
      <c r="C11" s="1242">
        <f>IF(I11&gt;0,Personalizza!$D$11," ")</f>
        <v>81003130176</v>
      </c>
      <c r="D11" s="1241" t="str">
        <f>IF(I11&gt;0,Personalizza!$D$8," ")</f>
        <v>Istituto Comprensivo di Esine</v>
      </c>
      <c r="E11" s="1243" t="str">
        <f>REPT(DETERMINE!F8,1)</f>
        <v>Contratto triennio 2021/2023 per  noleggio fotocopiatori- RIF.Determina a contrarre n. 136/20</v>
      </c>
      <c r="F11" s="1241" t="str">
        <f>REPT(DETERMINE!J8,1)</f>
        <v>(2) Procedura ristretta</v>
      </c>
      <c r="G11" s="1292" t="str">
        <f>REPT(DETERMINE!AE8,1)</f>
        <v/>
      </c>
      <c r="H11" s="1243" t="str">
        <f>REPT(DETERMINE!AH8,1)</f>
        <v>GAMMA DARFO</v>
      </c>
      <c r="I11" s="1244">
        <f>SUM(DETERMINE!T8)</f>
        <v>1260</v>
      </c>
      <c r="J11" s="1293" t="str">
        <f>REPT(DETERMINE!AF8,1)</f>
        <v/>
      </c>
      <c r="K11" s="1293" t="str">
        <f>REPT(DETERMINE!AG8,1)</f>
        <v/>
      </c>
      <c r="L11" s="1244">
        <f>SUM(DETERMINE!AL8)</f>
        <v>1092</v>
      </c>
    </row>
    <row r="12" spans="1:243" ht="38.1" customHeight="1">
      <c r="A12" s="1245" t="str">
        <f>REPT(DETERMINE!D9,1)</f>
        <v>6</v>
      </c>
      <c r="B12" s="1242" t="str">
        <f>REPT(DETERMINE!AC9,1)</f>
        <v>Z722FCC069</v>
      </c>
      <c r="C12" s="1242">
        <f>IF(I12&gt;0,Personalizza!$D$11," ")</f>
        <v>81003130176</v>
      </c>
      <c r="D12" s="1241" t="str">
        <f>IF(I12&gt;0,Personalizza!$D$8," ")</f>
        <v>Istituto Comprensivo di Esine</v>
      </c>
      <c r="E12" s="1243" t="str">
        <f>REPT(DETERMINE!F9,1)</f>
        <v xml:space="preserve">Acquisto di cartucce </v>
      </c>
      <c r="F12" s="1241" t="str">
        <f>REPT(DETERMINE!J9,1)</f>
        <v>(8) Affidamento diretto</v>
      </c>
      <c r="G12" s="1292" t="str">
        <f>REPT(DETERMINE!AE9,1)</f>
        <v/>
      </c>
      <c r="H12" s="1243" t="str">
        <f>REPT(DETERMINE!AH9,1)</f>
        <v>Mandato n. 41-42</v>
      </c>
      <c r="I12" s="1244">
        <f>SUM(DETERMINE!T9)</f>
        <v>149.30000000000001</v>
      </c>
      <c r="J12" s="1293" t="str">
        <f>REPT(DETERMINE!AF9,1)</f>
        <v/>
      </c>
      <c r="K12" s="1293" t="str">
        <f>REPT(DETERMINE!AG9,1)</f>
        <v/>
      </c>
      <c r="L12" s="1244">
        <f>SUM(DETERMINE!AL9)</f>
        <v>149.30000000000001</v>
      </c>
    </row>
    <row r="13" spans="1:243" ht="38.1" customHeight="1">
      <c r="A13" s="1245" t="str">
        <f>REPT(DETERMINE!D10,1)</f>
        <v>7</v>
      </c>
      <c r="B13" s="1242" t="str">
        <f>REPT(DETERMINE!AC10,1)</f>
        <v>ZDD3031297</v>
      </c>
      <c r="C13" s="1242">
        <f>IF(I13&gt;0,Personalizza!$D$11," ")</f>
        <v>81003130176</v>
      </c>
      <c r="D13" s="1241" t="str">
        <f>IF(I13&gt;0,Personalizza!$D$8," ")</f>
        <v>Istituto Comprensivo di Esine</v>
      </c>
      <c r="E13" s="1243" t="str">
        <f>REPT(DETERMINE!F10,1)</f>
        <v>Acquisto di tastiera per PC</v>
      </c>
      <c r="F13" s="1241" t="str">
        <f>REPT(DETERMINE!J10,1)</f>
        <v>(8) Affidamento diretto</v>
      </c>
      <c r="G13" s="1292" t="str">
        <f>REPT(DETERMINE!AE10,1)</f>
        <v/>
      </c>
      <c r="H13" s="1243" t="str">
        <f>REPT(DETERMINE!AH10,1)</f>
        <v>Mandato n. 33-35</v>
      </c>
      <c r="I13" s="1244">
        <f>SUM(DETERMINE!T10)</f>
        <v>119</v>
      </c>
      <c r="J13" s="1293" t="str">
        <f>REPT(DETERMINE!AF10,1)</f>
        <v/>
      </c>
      <c r="K13" s="1293" t="str">
        <f>REPT(DETERMINE!AG10,1)</f>
        <v/>
      </c>
      <c r="L13" s="1244">
        <f>SUM(DETERMINE!AL10)</f>
        <v>119</v>
      </c>
    </row>
    <row r="14" spans="1:243" ht="38.1" customHeight="1">
      <c r="A14" s="1245" t="str">
        <f>REPT(DETERMINE!D11,1)</f>
        <v>8</v>
      </c>
      <c r="B14" s="1242" t="str">
        <f>REPT(DETERMINE!AC11,1)</f>
        <v>Z0C301EFED</v>
      </c>
      <c r="C14" s="1242">
        <f>IF(I14&gt;0,Personalizza!$D$11," ")</f>
        <v>81003130176</v>
      </c>
      <c r="D14" s="1241" t="str">
        <f>IF(I14&gt;0,Personalizza!$D$8," ")</f>
        <v>Istituto Comprensivo di Esine</v>
      </c>
      <c r="E14" s="1243" t="str">
        <f>REPT(DETERMINE!F11,1)</f>
        <v>Richiesta acquisto mascherine chirurgiche e FFP2 per operatori scolastici e docenti</v>
      </c>
      <c r="F14" s="1241" t="str">
        <f>REPT(DETERMINE!J11,1)</f>
        <v>(8) Affidamento diretto</v>
      </c>
      <c r="G14" s="1292" t="str">
        <f>REPT(DETERMINE!AE11,1)</f>
        <v/>
      </c>
      <c r="H14" s="1243" t="str">
        <f>REPT(DETERMINE!AH11,1)</f>
        <v>Mandato n. 223-224</v>
      </c>
      <c r="I14" s="1244">
        <f>SUM(DETERMINE!T11)</f>
        <v>885</v>
      </c>
      <c r="J14" s="1293" t="str">
        <f>REPT(DETERMINE!AF11,1)</f>
        <v/>
      </c>
      <c r="K14" s="1293" t="str">
        <f>REPT(DETERMINE!AG11,1)</f>
        <v/>
      </c>
      <c r="L14" s="1244">
        <f>SUM(DETERMINE!AL11)</f>
        <v>885</v>
      </c>
    </row>
    <row r="15" spans="1:243" ht="38.1" customHeight="1">
      <c r="A15" s="1245" t="str">
        <f>REPT(DETERMINE!D12,1)</f>
        <v>9</v>
      </c>
      <c r="B15" s="1242" t="str">
        <f>REPT(DETERMINE!AC12,1)</f>
        <v>ZCF305B066</v>
      </c>
      <c r="C15" s="1242">
        <f>IF(I15&gt;0,Personalizza!$D$11," ")</f>
        <v>81003130176</v>
      </c>
      <c r="D15" s="1241" t="str">
        <f>IF(I15&gt;0,Personalizza!$D$8," ")</f>
        <v>Istituto Comprensivo di Esine</v>
      </c>
      <c r="E15" s="1243" t="str">
        <f>REPT(DETERMINE!F12,1)</f>
        <v>Contratto annuale per  nomina responsabile protezione dati</v>
      </c>
      <c r="F15" s="1241" t="str">
        <f>REPT(DETERMINE!J12,1)</f>
        <v>(8) Affidamento diretto</v>
      </c>
      <c r="G15" s="1292" t="str">
        <f>REPT(DETERMINE!AE12,1)</f>
        <v/>
      </c>
      <c r="H15" s="1243" t="str">
        <f>REPT(DETERMINE!AH12,1)</f>
        <v>Mand. Sec. semestre n. 262-263</v>
      </c>
      <c r="I15" s="1244">
        <f>SUM(DETERMINE!T12)</f>
        <v>1000</v>
      </c>
      <c r="J15" s="1293" t="str">
        <f>REPT(DETERMINE!AF12,1)</f>
        <v/>
      </c>
      <c r="K15" s="1293" t="str">
        <f>REPT(DETERMINE!AG12,1)</f>
        <v/>
      </c>
      <c r="L15" s="1244">
        <f>SUM(DETERMINE!AL12)</f>
        <v>1000</v>
      </c>
    </row>
    <row r="16" spans="1:243" ht="38.1" customHeight="1">
      <c r="A16" s="1245" t="str">
        <f>REPT(DETERMINE!D13,1)</f>
        <v>10</v>
      </c>
      <c r="B16" s="1242" t="str">
        <f>REPT(DETERMINE!AC13,1)</f>
        <v>Z28305DD97</v>
      </c>
      <c r="C16" s="1242">
        <f>IF(I16&gt;0,Personalizza!$D$11," ")</f>
        <v>81003130176</v>
      </c>
      <c r="D16" s="1241" t="str">
        <f>IF(I16&gt;0,Personalizza!$D$8," ")</f>
        <v>Istituto Comprensivo di Esine</v>
      </c>
      <c r="E16" s="1243" t="str">
        <f>REPT(DETERMINE!F13,1)</f>
        <v>Contratto per progetto screening rivolto alle classi della Scuola Primaria dell'Istituto</v>
      </c>
      <c r="F16" s="1241" t="str">
        <f>REPT(DETERMINE!J13,1)</f>
        <v>(8) Affidamento diretto</v>
      </c>
      <c r="G16" s="1292" t="str">
        <f>REPT(DETERMINE!AE13,1)</f>
        <v/>
      </c>
      <c r="H16" s="1243" t="str">
        <f>REPT(DETERMINE!AH13,1)</f>
        <v>Mandato n. 180-.181</v>
      </c>
      <c r="I16" s="1244">
        <f>SUM(DETERMINE!T13)</f>
        <v>184.43</v>
      </c>
      <c r="J16" s="1293" t="str">
        <f>REPT(DETERMINE!AF13,1)</f>
        <v/>
      </c>
      <c r="K16" s="1293" t="str">
        <f>REPT(DETERMINE!AG13,1)</f>
        <v/>
      </c>
      <c r="L16" s="1244">
        <f>SUM(DETERMINE!AL13)</f>
        <v>184.43</v>
      </c>
    </row>
    <row r="17" spans="1:12" ht="38.1" customHeight="1">
      <c r="A17" s="1245" t="str">
        <f>REPT(DETERMINE!D14,1)</f>
        <v>11</v>
      </c>
      <c r="B17" s="1242" t="str">
        <f>REPT(DETERMINE!AC14,1)</f>
        <v>Z56308F76C</v>
      </c>
      <c r="C17" s="1242">
        <f>IF(I17&gt;0,Personalizza!$D$11," ")</f>
        <v>81003130176</v>
      </c>
      <c r="D17" s="1241" t="str">
        <f>IF(I17&gt;0,Personalizza!$D$8," ")</f>
        <v>Istituto Comprensivo di Esine</v>
      </c>
      <c r="E17" s="1243" t="str">
        <f>REPT(DETERMINE!F14,1)</f>
        <v xml:space="preserve">Contratto per stampa fotografica </v>
      </c>
      <c r="F17" s="1241" t="str">
        <f>REPT(DETERMINE!J14,1)</f>
        <v>(2) Procedura ristretta</v>
      </c>
      <c r="G17" s="1292" t="str">
        <f>REPT(DETERMINE!AE14,1)</f>
        <v/>
      </c>
      <c r="H17" s="1243" t="str">
        <f>REPT(DETERMINE!AH14,1)</f>
        <v>Mandato n. 277-278</v>
      </c>
      <c r="I17" s="1244">
        <f>SUM(DETERMINE!T14)</f>
        <v>1090.1600000000001</v>
      </c>
      <c r="J17" s="1293" t="str">
        <f>REPT(DETERMINE!AF14,1)</f>
        <v/>
      </c>
      <c r="K17" s="1293" t="str">
        <f>REPT(DETERMINE!AG14,1)</f>
        <v/>
      </c>
      <c r="L17" s="1244">
        <f>SUM(DETERMINE!AL14)</f>
        <v>105.23</v>
      </c>
    </row>
    <row r="18" spans="1:12" ht="38.1" customHeight="1">
      <c r="A18" s="1245" t="str">
        <f>REPT(DETERMINE!D15,1)</f>
        <v>12</v>
      </c>
      <c r="B18" s="1242" t="str">
        <f>REPT(DETERMINE!AC15,1)</f>
        <v>Z3D30918E2</v>
      </c>
      <c r="C18" s="1242">
        <f>IF(I18&gt;0,Personalizza!$D$11," ")</f>
        <v>81003130176</v>
      </c>
      <c r="D18" s="1241" t="str">
        <f>IF(I18&gt;0,Personalizza!$D$8," ")</f>
        <v>Istituto Comprensivo di Esine</v>
      </c>
      <c r="E18" s="1243" t="str">
        <f>REPT(DETERMINE!F15,1)</f>
        <v>Acquisto di detergente per sanificazione COVID 19</v>
      </c>
      <c r="F18" s="1241" t="str">
        <f>REPT(DETERMINE!J15,1)</f>
        <v>(8) Affidamento diretto</v>
      </c>
      <c r="G18" s="1292" t="str">
        <f>REPT(DETERMINE!AE15,1)</f>
        <v/>
      </c>
      <c r="H18" s="1243" t="str">
        <f>REPT(DETERMINE!AH15,1)</f>
        <v>Mandato n. 45-46</v>
      </c>
      <c r="I18" s="1244">
        <f>SUM(DETERMINE!T15)</f>
        <v>694</v>
      </c>
      <c r="J18" s="1293" t="str">
        <f>REPT(DETERMINE!AF15,1)</f>
        <v/>
      </c>
      <c r="K18" s="1293" t="str">
        <f>REPT(DETERMINE!AG15,1)</f>
        <v/>
      </c>
      <c r="L18" s="1244">
        <f>SUM(DETERMINE!AL15)</f>
        <v>694</v>
      </c>
    </row>
    <row r="19" spans="1:12" ht="38.1" customHeight="1">
      <c r="A19" s="1245" t="str">
        <f>REPT(DETERMINE!D16,1)</f>
        <v>13</v>
      </c>
      <c r="B19" s="1242" t="str">
        <f>REPT(DETERMINE!AC16,1)</f>
        <v>ZEC3099D5A</v>
      </c>
      <c r="C19" s="1242">
        <f>IF(I19&gt;0,Personalizza!$D$11," ")</f>
        <v>81003130176</v>
      </c>
      <c r="D19" s="1241" t="str">
        <f>IF(I19&gt;0,Personalizza!$D$8," ")</f>
        <v>Istituto Comprensivo di Esine</v>
      </c>
      <c r="E19" s="1243" t="str">
        <f>REPT(DETERMINE!F16,1)</f>
        <v xml:space="preserve">Acquisto in MEPA di RAM 4GB DELL e SSD 256 </v>
      </c>
      <c r="F19" s="1241" t="str">
        <f>REPT(DETERMINE!J16,1)</f>
        <v>(37) MePA Ordine diretto (OdA)</v>
      </c>
      <c r="G19" s="1292" t="str">
        <f>REPT(DETERMINE!AE16,1)</f>
        <v/>
      </c>
      <c r="H19" s="1243" t="str">
        <f>REPT(DETERMINE!AH16,1)</f>
        <v>Mandato n. 43-44</v>
      </c>
      <c r="I19" s="1244">
        <f>SUM(DETERMINE!T16)</f>
        <v>719.19</v>
      </c>
      <c r="J19" s="1293" t="str">
        <f>REPT(DETERMINE!AF16,1)</f>
        <v/>
      </c>
      <c r="K19" s="1293" t="str">
        <f>REPT(DETERMINE!AG16,1)</f>
        <v/>
      </c>
      <c r="L19" s="1244">
        <f>SUM(DETERMINE!AL16)</f>
        <v>719.2</v>
      </c>
    </row>
    <row r="20" spans="1:12" ht="38.1" customHeight="1">
      <c r="A20" s="1245" t="str">
        <f>REPT(DETERMINE!D17,1)</f>
        <v>14</v>
      </c>
      <c r="B20" s="1242" t="str">
        <f>REPT(DETERMINE!AC17,1)</f>
        <v>ZF930B3AB1</v>
      </c>
      <c r="C20" s="1242">
        <f>IF(I20&gt;0,Personalizza!$D$11," ")</f>
        <v>81003130176</v>
      </c>
      <c r="D20" s="1241" t="str">
        <f>IF(I20&gt;0,Personalizza!$D$8," ")</f>
        <v>Istituto Comprensivo di Esine</v>
      </c>
      <c r="E20" s="1243" t="str">
        <f>REPT(DETERMINE!F17,1)</f>
        <v xml:space="preserve">Convenzione di Cassa 2021-2024 </v>
      </c>
      <c r="F20" s="1241" t="str">
        <f>REPT(DETERMINE!J17,1)</f>
        <v>(8) Affidamento diretto</v>
      </c>
      <c r="G20" s="1292" t="str">
        <f>REPT(DETERMINE!AE17,1)</f>
        <v/>
      </c>
      <c r="H20" s="1243" t="str">
        <f>REPT(DETERMINE!AH17,1)</f>
        <v/>
      </c>
      <c r="I20" s="1244">
        <f>SUM(DETERMINE!T17)</f>
        <v>4800</v>
      </c>
      <c r="J20" s="1293" t="str">
        <f>REPT(DETERMINE!AF17,1)</f>
        <v/>
      </c>
      <c r="K20" s="1293" t="str">
        <f>REPT(DETERMINE!AG17,1)</f>
        <v/>
      </c>
      <c r="L20" s="1244">
        <f>SUM(DETERMINE!AL17)</f>
        <v>0</v>
      </c>
    </row>
    <row r="21" spans="1:12" ht="38.1" customHeight="1">
      <c r="A21" s="1245" t="str">
        <f>REPT(DETERMINE!D18,1)</f>
        <v>15</v>
      </c>
      <c r="B21" s="1242" t="str">
        <f>REPT(DETERMINE!AC18,1)</f>
        <v>ZA330A2788</v>
      </c>
      <c r="C21" s="1242">
        <f>IF(I21&gt;0,Personalizza!$D$11," ")</f>
        <v>81003130176</v>
      </c>
      <c r="D21" s="1241" t="str">
        <f>IF(I21&gt;0,Personalizza!$D$8," ")</f>
        <v>Istituto Comprensivo di Esine</v>
      </c>
      <c r="E21" s="1243" t="str">
        <f>REPT(DETERMINE!F18,1)</f>
        <v>Contratto di mediazione culturale</v>
      </c>
      <c r="F21" s="1241" t="str">
        <f>REPT(DETERMINE!J18,1)</f>
        <v>(8) Affidamento diretto</v>
      </c>
      <c r="G21" s="1292" t="str">
        <f>REPT(DETERMINE!AE18,1)</f>
        <v/>
      </c>
      <c r="H21" s="1243" t="str">
        <f>REPT(DETERMINE!AH18,1)</f>
        <v/>
      </c>
      <c r="I21" s="1244">
        <f>SUM(DETERMINE!T18)</f>
        <v>150</v>
      </c>
      <c r="J21" s="1293" t="str">
        <f>REPT(DETERMINE!AF18,1)</f>
        <v/>
      </c>
      <c r="K21" s="1293" t="str">
        <f>REPT(DETERMINE!AG18,1)</f>
        <v/>
      </c>
      <c r="L21" s="1244">
        <f>SUM(DETERMINE!AL18)</f>
        <v>0</v>
      </c>
    </row>
    <row r="22" spans="1:12" ht="38.1" customHeight="1">
      <c r="A22" s="1245" t="str">
        <f>REPT(DETERMINE!D19,1)</f>
        <v>16</v>
      </c>
      <c r="B22" s="1242" t="str">
        <f>REPT(DETERMINE!AC19,1)</f>
        <v>ZD630B963F</v>
      </c>
      <c r="C22" s="1242">
        <f>IF(I22&gt;0,Personalizza!$D$11," ")</f>
        <v>81003130176</v>
      </c>
      <c r="D22" s="1241" t="str">
        <f>IF(I22&gt;0,Personalizza!$D$8," ")</f>
        <v>Istituto Comprensivo di Esine</v>
      </c>
      <c r="E22" s="1243" t="str">
        <f>REPT(DETERMINE!F19,1)</f>
        <v>Modulo adesione al Webinar -Agora' Sogi</v>
      </c>
      <c r="F22" s="1241" t="str">
        <f>REPT(DETERMINE!J19,1)</f>
        <v>(8) Affidamento diretto</v>
      </c>
      <c r="G22" s="1292" t="str">
        <f>REPT(DETERMINE!AE19,1)</f>
        <v/>
      </c>
      <c r="H22" s="1243" t="str">
        <f>REPT(DETERMINE!AH19,1)</f>
        <v>Mandato n. 53-54</v>
      </c>
      <c r="I22" s="1244">
        <f>SUM(DETERMINE!T19)</f>
        <v>150</v>
      </c>
      <c r="J22" s="1293" t="str">
        <f>REPT(DETERMINE!AF19,1)</f>
        <v/>
      </c>
      <c r="K22" s="1293" t="str">
        <f>REPT(DETERMINE!AG19,1)</f>
        <v/>
      </c>
      <c r="L22" s="1244">
        <f>SUM(DETERMINE!AL19)</f>
        <v>150</v>
      </c>
    </row>
    <row r="23" spans="1:12" ht="38.1" customHeight="1">
      <c r="A23" s="1245" t="str">
        <f>REPT(DETERMINE!D20,1)</f>
        <v>17</v>
      </c>
      <c r="B23" s="1242" t="str">
        <f>REPT(DETERMINE!AC20,1)</f>
        <v>ZB830CAF66</v>
      </c>
      <c r="C23" s="1242">
        <f>IF(I23&gt;0,Personalizza!$D$11," ")</f>
        <v>81003130176</v>
      </c>
      <c r="D23" s="1241" t="str">
        <f>IF(I23&gt;0,Personalizza!$D$8," ")</f>
        <v>Istituto Comprensivo di Esine</v>
      </c>
      <c r="E23" s="1243" t="str">
        <f>REPT(DETERMINE!F20,1)</f>
        <v>Acquisto di una lavatrice</v>
      </c>
      <c r="F23" s="1241" t="str">
        <f>REPT(DETERMINE!J20,1)</f>
        <v>(8) Affidamento diretto</v>
      </c>
      <c r="G23" s="1292" t="str">
        <f>REPT(DETERMINE!AE20,1)</f>
        <v/>
      </c>
      <c r="H23" s="1243" t="str">
        <f>REPT(DETERMINE!AH20,1)</f>
        <v>Mandato n. 51-52</v>
      </c>
      <c r="I23" s="1244">
        <f>SUM(DETERMINE!T20)</f>
        <v>327.87</v>
      </c>
      <c r="J23" s="1293" t="str">
        <f>REPT(DETERMINE!AF20,1)</f>
        <v/>
      </c>
      <c r="K23" s="1293" t="str">
        <f>REPT(DETERMINE!AG20,1)</f>
        <v/>
      </c>
      <c r="L23" s="1244">
        <f>SUM(DETERMINE!AL20)</f>
        <v>327.87</v>
      </c>
    </row>
    <row r="24" spans="1:12" ht="38.1" customHeight="1">
      <c r="A24" s="1245" t="str">
        <f>REPT(DETERMINE!D21,1)</f>
        <v>18</v>
      </c>
      <c r="B24" s="1242" t="str">
        <f>REPT(DETERMINE!AC21,1)</f>
        <v/>
      </c>
      <c r="C24" s="1242">
        <f>IF(I24&gt;0,Personalizza!$D$11," ")</f>
        <v>81003130176</v>
      </c>
      <c r="D24" s="1241" t="str">
        <f>IF(I24&gt;0,Personalizza!$D$8," ")</f>
        <v>Istituto Comprensivo di Esine</v>
      </c>
      <c r="E24" s="1243" t="str">
        <f>REPT(DETERMINE!F21,1)</f>
        <v>Giochi matematici a.s. 2020/2021 alunni sc.secondaria istituto</v>
      </c>
      <c r="F24" s="1241" t="str">
        <f>REPT(DETERMINE!J21,1)</f>
        <v>(8) Affidamento diretto</v>
      </c>
      <c r="G24" s="1292" t="str">
        <f>REPT(DETERMINE!AE21,1)</f>
        <v/>
      </c>
      <c r="H24" s="1243" t="str">
        <f>REPT(DETERMINE!AH21,1)</f>
        <v>Mandato n. 40</v>
      </c>
      <c r="I24" s="1244">
        <f>SUM(DETERMINE!T21)</f>
        <v>304</v>
      </c>
      <c r="J24" s="1293" t="str">
        <f>REPT(DETERMINE!AF21,1)</f>
        <v/>
      </c>
      <c r="K24" s="1293" t="str">
        <f>REPT(DETERMINE!AG21,1)</f>
        <v/>
      </c>
      <c r="L24" s="1244">
        <f>SUM(DETERMINE!AL21)</f>
        <v>304</v>
      </c>
    </row>
    <row r="25" spans="1:12" ht="38.1" customHeight="1">
      <c r="A25" s="1245" t="str">
        <f>REPT(DETERMINE!D22,1)</f>
        <v>19</v>
      </c>
      <c r="B25" s="1242" t="str">
        <f>REPT(DETERMINE!AC22,1)</f>
        <v>ZCB30E8C20</v>
      </c>
      <c r="C25" s="1242">
        <f>IF(I25&gt;0,Personalizza!$D$11," ")</f>
        <v>81003130176</v>
      </c>
      <c r="D25" s="1241" t="str">
        <f>IF(I25&gt;0,Personalizza!$D$8," ")</f>
        <v>Istituto Comprensivo di Esine</v>
      </c>
      <c r="E25" s="1243" t="str">
        <f>REPT(DETERMINE!F22,1)</f>
        <v>Rinnovo abbonamento annuale rivista "Amministrare la Scuola"</v>
      </c>
      <c r="F25" s="1241" t="str">
        <f>REPT(DETERMINE!J22,1)</f>
        <v>(8) Affidamento diretto</v>
      </c>
      <c r="G25" s="1292" t="str">
        <f>REPT(DETERMINE!AE22,1)</f>
        <v/>
      </c>
      <c r="H25" s="1243" t="str">
        <f>REPT(DETERMINE!AH22,1)</f>
        <v>Mandato n. 47</v>
      </c>
      <c r="I25" s="1244">
        <f>SUM(DETERMINE!T22)</f>
        <v>80</v>
      </c>
      <c r="J25" s="1293" t="str">
        <f>REPT(DETERMINE!AF22,1)</f>
        <v/>
      </c>
      <c r="K25" s="1293" t="str">
        <f>REPT(DETERMINE!AG22,1)</f>
        <v/>
      </c>
      <c r="L25" s="1244">
        <f>SUM(DETERMINE!AL22)</f>
        <v>80</v>
      </c>
    </row>
    <row r="26" spans="1:12" ht="38.1" customHeight="1">
      <c r="A26" s="1245" t="str">
        <f>REPT(DETERMINE!D23,1)</f>
        <v>20</v>
      </c>
      <c r="B26" s="1242" t="str">
        <f>REPT(DETERMINE!AC23,1)</f>
        <v>Z8130EB7E9</v>
      </c>
      <c r="C26" s="1242">
        <f>IF(I26&gt;0,Personalizza!$D$11," ")</f>
        <v>81003130176</v>
      </c>
      <c r="D26" s="1241" t="str">
        <f>IF(I26&gt;0,Personalizza!$D$8," ")</f>
        <v>Istituto Comprensivo di Esine</v>
      </c>
      <c r="E26" s="1243" t="str">
        <f>REPT(DETERMINE!F23,1)</f>
        <v>Acquisto di n. 1 webcam full</v>
      </c>
      <c r="F26" s="1241" t="str">
        <f>REPT(DETERMINE!J23,1)</f>
        <v>(8) Affidamento diretto</v>
      </c>
      <c r="G26" s="1292" t="str">
        <f>REPT(DETERMINE!AE23,1)</f>
        <v/>
      </c>
      <c r="H26" s="1243" t="str">
        <f>REPT(DETERMINE!AH23,1)</f>
        <v>Mandato n. 49-50</v>
      </c>
      <c r="I26" s="1244">
        <f>SUM(DETERMINE!T23)</f>
        <v>45</v>
      </c>
      <c r="J26" s="1293" t="str">
        <f>REPT(DETERMINE!AF23,1)</f>
        <v/>
      </c>
      <c r="K26" s="1293" t="str">
        <f>REPT(DETERMINE!AG23,1)</f>
        <v/>
      </c>
      <c r="L26" s="1244">
        <f>SUM(DETERMINE!AL23)</f>
        <v>45</v>
      </c>
    </row>
    <row r="27" spans="1:12" ht="38.1" customHeight="1">
      <c r="A27" s="1245" t="str">
        <f>REPT(DETERMINE!D24,1)</f>
        <v>21</v>
      </c>
      <c r="B27" s="1242" t="str">
        <f>REPT(DETERMINE!AC24,1)</f>
        <v/>
      </c>
      <c r="C27" s="1242">
        <f>IF(I27&gt;0,Personalizza!$D$11," ")</f>
        <v>81003130176</v>
      </c>
      <c r="D27" s="1241" t="str">
        <f>IF(I27&gt;0,Personalizza!$D$8," ")</f>
        <v>Istituto Comprensivo di Esine</v>
      </c>
      <c r="E27" s="1243" t="str">
        <f>REPT(DETERMINE!F24,1)</f>
        <v>Contributo per gestione sistemazione conto assicurativo</v>
      </c>
      <c r="F27" s="1241" t="str">
        <f>REPT(DETERMINE!J24,1)</f>
        <v>(8) Affidamento diretto</v>
      </c>
      <c r="G27" s="1292" t="str">
        <f>REPT(DETERMINE!AE24,1)</f>
        <v/>
      </c>
      <c r="H27" s="1243" t="str">
        <f>REPT(DETERMINE!AH24,1)</f>
        <v>Mandato n. 48</v>
      </c>
      <c r="I27" s="1244">
        <f>SUM(DETERMINE!T24)</f>
        <v>150</v>
      </c>
      <c r="J27" s="1293" t="str">
        <f>REPT(DETERMINE!AF24,1)</f>
        <v/>
      </c>
      <c r="K27" s="1293" t="str">
        <f>REPT(DETERMINE!AG24,1)</f>
        <v/>
      </c>
      <c r="L27" s="1244">
        <f>SUM(DETERMINE!AL24)</f>
        <v>150</v>
      </c>
    </row>
    <row r="28" spans="1:12" ht="38.1" customHeight="1">
      <c r="A28" s="1245" t="str">
        <f>REPT(DETERMINE!D25,1)</f>
        <v>22</v>
      </c>
      <c r="B28" s="1242" t="str">
        <f>REPT(DETERMINE!AC25,1)</f>
        <v>ZF030D6D04</v>
      </c>
      <c r="C28" s="1242">
        <f>IF(I28&gt;0,Personalizza!$D$11," ")</f>
        <v>81003130176</v>
      </c>
      <c r="D28" s="1241" t="str">
        <f>IF(I28&gt;0,Personalizza!$D$8," ")</f>
        <v>Istituto Comprensivo di Esine</v>
      </c>
      <c r="E28" s="1243" t="str">
        <f>REPT(DETERMINE!F25,1)</f>
        <v>Richiesta di acquisto di alcool denaturato</v>
      </c>
      <c r="F28" s="1241" t="str">
        <f>REPT(DETERMINE!J25,1)</f>
        <v>(8) Affidamento diretto</v>
      </c>
      <c r="G28" s="1292" t="str">
        <f>REPT(DETERMINE!AE25,1)</f>
        <v/>
      </c>
      <c r="H28" s="1243" t="str">
        <f>REPT(DETERMINE!AH25,1)</f>
        <v>Mandato n. 55-56</v>
      </c>
      <c r="I28" s="1244">
        <f>SUM(DETERMINE!T25)</f>
        <v>110</v>
      </c>
      <c r="J28" s="1293" t="str">
        <f>REPT(DETERMINE!AF25,1)</f>
        <v/>
      </c>
      <c r="K28" s="1293" t="str">
        <f>REPT(DETERMINE!AG25,1)</f>
        <v/>
      </c>
      <c r="L28" s="1244">
        <f>SUM(DETERMINE!AL25)</f>
        <v>110</v>
      </c>
    </row>
    <row r="29" spans="1:12" ht="38.1" customHeight="1">
      <c r="A29" s="1245" t="str">
        <f>REPT(DETERMINE!D26,1)</f>
        <v>23</v>
      </c>
      <c r="B29" s="1242" t="str">
        <f>REPT(DETERMINE!AC26,1)</f>
        <v>ZBA31039E4</v>
      </c>
      <c r="C29" s="1242">
        <f>IF(I29&gt;0,Personalizza!$D$11," ")</f>
        <v>81003130176</v>
      </c>
      <c r="D29" s="1241" t="str">
        <f>IF(I29&gt;0,Personalizza!$D$8," ")</f>
        <v>Istituto Comprensivo di Esine</v>
      </c>
      <c r="E29" s="1243" t="str">
        <f>REPT(DETERMINE!F26,1)</f>
        <v xml:space="preserve">Acquisto di wireless access point e switch per sistemazione linea wifi </v>
      </c>
      <c r="F29" s="1241" t="str">
        <f>REPT(DETERMINE!J26,1)</f>
        <v>(37) MePA Ordine diretto (OdA)</v>
      </c>
      <c r="G29" s="1292" t="str">
        <f>REPT(DETERMINE!AE26,1)</f>
        <v/>
      </c>
      <c r="H29" s="1243" t="str">
        <f>REPT(DETERMINE!AH26,1)</f>
        <v>Mandato n. 57-58</v>
      </c>
      <c r="I29" s="1244">
        <f>SUM(DETERMINE!T26)</f>
        <v>704.59</v>
      </c>
      <c r="J29" s="1293" t="str">
        <f>REPT(DETERMINE!AF26,1)</f>
        <v/>
      </c>
      <c r="K29" s="1293" t="str">
        <f>REPT(DETERMINE!AG26,1)</f>
        <v/>
      </c>
      <c r="L29" s="1244">
        <f>SUM(DETERMINE!AL26)</f>
        <v>704.59</v>
      </c>
    </row>
    <row r="30" spans="1:12" ht="38.1" customHeight="1">
      <c r="A30" s="1245" t="str">
        <f>REPT(DETERMINE!D27,1)</f>
        <v>24</v>
      </c>
      <c r="B30" s="1242" t="str">
        <f>REPT(DETERMINE!AC27,1)</f>
        <v>Z1D0119F1C</v>
      </c>
      <c r="C30" s="1242">
        <f>IF(I30&gt;0,Personalizza!$D$11," ")</f>
        <v>81003130176</v>
      </c>
      <c r="D30" s="1241" t="str">
        <f>IF(I30&gt;0,Personalizza!$D$8," ")</f>
        <v>Istituto Comprensivo di Esine</v>
      </c>
      <c r="E30" s="1243" t="str">
        <f>REPT(DETERMINE!F27,1)</f>
        <v>Spese postali mese di febbraio 2021</v>
      </c>
      <c r="F30" s="1241" t="str">
        <f>REPT(DETERMINE!J27,1)</f>
        <v>(8) Affidamento diretto</v>
      </c>
      <c r="G30" s="1292" t="str">
        <f>REPT(DETERMINE!AE27,1)</f>
        <v/>
      </c>
      <c r="H30" s="1243" t="str">
        <f>REPT(DETERMINE!AH27,1)</f>
        <v>Mandato n. 65</v>
      </c>
      <c r="I30" s="1244">
        <f>SUM(DETERMINE!T27)</f>
        <v>32.659999999999997</v>
      </c>
      <c r="J30" s="1293" t="str">
        <f>REPT(DETERMINE!AF27,1)</f>
        <v/>
      </c>
      <c r="K30" s="1293" t="str">
        <f>REPT(DETERMINE!AG27,1)</f>
        <v/>
      </c>
      <c r="L30" s="1244">
        <f>SUM(DETERMINE!AL27)</f>
        <v>32.659999999999997</v>
      </c>
    </row>
    <row r="31" spans="1:12" ht="38.1" customHeight="1">
      <c r="A31" s="1245" t="str">
        <f>REPT(DETERMINE!D28,1)</f>
        <v>25</v>
      </c>
      <c r="B31" s="1242" t="str">
        <f>REPT(DETERMINE!AC28,1)</f>
        <v>Z9331366F9</v>
      </c>
      <c r="C31" s="1242">
        <f>IF(I31&gt;0,Personalizza!$D$11," ")</f>
        <v>81003130176</v>
      </c>
      <c r="D31" s="1241" t="str">
        <f>IF(I31&gt;0,Personalizza!$D$8," ")</f>
        <v>Istituto Comprensivo di Esine</v>
      </c>
      <c r="E31" s="1243" t="str">
        <f>REPT(DETERMINE!F28,1)</f>
        <v>Acquisto in MEPA di notebook</v>
      </c>
      <c r="F31" s="1241" t="str">
        <f>REPT(DETERMINE!J28,1)</f>
        <v>(37) MePA Ordine diretto (OdA)</v>
      </c>
      <c r="G31" s="1292" t="str">
        <f>REPT(DETERMINE!AE28,1)</f>
        <v/>
      </c>
      <c r="H31" s="1243" t="str">
        <f>REPT(DETERMINE!AH28,1)</f>
        <v>Mandato n. 76-77</v>
      </c>
      <c r="I31" s="1244">
        <f>SUM(DETERMINE!T28)</f>
        <v>28600</v>
      </c>
      <c r="J31" s="1293" t="str">
        <f>REPT(DETERMINE!AF28,1)</f>
        <v/>
      </c>
      <c r="K31" s="1293" t="str">
        <f>REPT(DETERMINE!AG28,1)</f>
        <v/>
      </c>
      <c r="L31" s="1244">
        <f>SUM(DETERMINE!AL28)</f>
        <v>28600</v>
      </c>
    </row>
    <row r="32" spans="1:12" ht="38.1" customHeight="1">
      <c r="A32" s="1245" t="str">
        <f>REPT(DETERMINE!D29,1)</f>
        <v>26</v>
      </c>
      <c r="B32" s="1242" t="str">
        <f>REPT(DETERMINE!AC29,1)</f>
        <v>Z722FCC069</v>
      </c>
      <c r="C32" s="1242">
        <f>IF(I32&gt;0,Personalizza!$D$11," ")</f>
        <v>81003130176</v>
      </c>
      <c r="D32" s="1241" t="str">
        <f>IF(I32&gt;0,Personalizza!$D$8," ")</f>
        <v>Istituto Comprensivo di Esine</v>
      </c>
      <c r="E32" s="1243" t="str">
        <f>REPT(DETERMINE!F29,1)</f>
        <v>Acquisto di cartucce da Ditta Infocopia</v>
      </c>
      <c r="F32" s="1241" t="str">
        <f>REPT(DETERMINE!J29,1)</f>
        <v>(8) Affidamento diretto</v>
      </c>
      <c r="G32" s="1292" t="str">
        <f>REPT(DETERMINE!AE29,1)</f>
        <v/>
      </c>
      <c r="H32" s="1243" t="str">
        <f>REPT(DETERMINE!AH29,1)</f>
        <v>Mandato n. 70-71</v>
      </c>
      <c r="I32" s="1244">
        <f>SUM(DETERMINE!T29)</f>
        <v>774.7</v>
      </c>
      <c r="J32" s="1293" t="str">
        <f>REPT(DETERMINE!AF29,1)</f>
        <v/>
      </c>
      <c r="K32" s="1293" t="str">
        <f>REPT(DETERMINE!AG29,1)</f>
        <v/>
      </c>
      <c r="L32" s="1244">
        <f>SUM(DETERMINE!AL29)</f>
        <v>774.7</v>
      </c>
    </row>
    <row r="33" spans="1:12" ht="38.1" customHeight="1">
      <c r="A33" s="1245" t="str">
        <f>REPT(DETERMINE!D30,1)</f>
        <v>27</v>
      </c>
      <c r="B33" s="1242" t="str">
        <f>REPT(DETERMINE!AC30,1)</f>
        <v>ZC3314F637</v>
      </c>
      <c r="C33" s="1242">
        <f>IF(I33&gt;0,Personalizza!$D$11," ")</f>
        <v>81003130176</v>
      </c>
      <c r="D33" s="1241" t="str">
        <f>IF(I33&gt;0,Personalizza!$D$8," ")</f>
        <v>Istituto Comprensivo di Esine</v>
      </c>
      <c r="E33" s="1243" t="str">
        <f>REPT(DETERMINE!F30,1)</f>
        <v>Acquisto di sementi, piante e atrezzi per progetto "Giardino-Orto di classe"</v>
      </c>
      <c r="F33" s="1241" t="str">
        <f>REPT(DETERMINE!J30,1)</f>
        <v>(8) Affidamento diretto</v>
      </c>
      <c r="G33" s="1292" t="str">
        <f>REPT(DETERMINE!AE30,1)</f>
        <v/>
      </c>
      <c r="H33" s="1243" t="str">
        <f>REPT(DETERMINE!AH30,1)</f>
        <v>Mandato n. 97-98</v>
      </c>
      <c r="I33" s="1244">
        <f>SUM(DETERMINE!T30)</f>
        <v>173.94</v>
      </c>
      <c r="J33" s="1293" t="str">
        <f>REPT(DETERMINE!AF30,1)</f>
        <v/>
      </c>
      <c r="K33" s="1293" t="str">
        <f>REPT(DETERMINE!AG30,1)</f>
        <v/>
      </c>
      <c r="L33" s="1244">
        <f>SUM(DETERMINE!AL30)</f>
        <v>174.91</v>
      </c>
    </row>
    <row r="34" spans="1:12" ht="38.1" customHeight="1">
      <c r="A34" s="1245" t="str">
        <f>REPT(DETERMINE!D31,1)</f>
        <v>28</v>
      </c>
      <c r="B34" s="1242" t="str">
        <f>REPT(DETERMINE!AC31,1)</f>
        <v/>
      </c>
      <c r="C34" s="1242">
        <f>IF(I34&gt;0,Personalizza!$D$11," ")</f>
        <v>81003130176</v>
      </c>
      <c r="D34" s="1241" t="str">
        <f>IF(I34&gt;0,Personalizza!$D$8," ")</f>
        <v>Istituto Comprensivo di Esine</v>
      </c>
      <c r="E34" s="1243" t="str">
        <f>REPT(DETERMINE!F31,1)</f>
        <v>Corso di formazione per docenti della Sc.Primaria</v>
      </c>
      <c r="F34" s="1241" t="str">
        <f>REPT(DETERMINE!J31,1)</f>
        <v>(8) Affidamento diretto</v>
      </c>
      <c r="G34" s="1292" t="str">
        <f>REPT(DETERMINE!AE31,1)</f>
        <v/>
      </c>
      <c r="H34" s="1243" t="str">
        <f>REPT(DETERMINE!AH31,1)</f>
        <v>Mandato n. 175</v>
      </c>
      <c r="I34" s="1244">
        <f>SUM(DETERMINE!T31)</f>
        <v>1329.12</v>
      </c>
      <c r="J34" s="1293" t="str">
        <f>REPT(DETERMINE!AF31,1)</f>
        <v/>
      </c>
      <c r="K34" s="1293" t="str">
        <f>REPT(DETERMINE!AG31,1)</f>
        <v/>
      </c>
      <c r="L34" s="1244">
        <f>SUM(DETERMINE!AL31)</f>
        <v>1329.12</v>
      </c>
    </row>
    <row r="35" spans="1:12" ht="38.1" customHeight="1">
      <c r="A35" s="1245" t="str">
        <f>REPT(DETERMINE!D32,1)</f>
        <v>29</v>
      </c>
      <c r="B35" s="1242" t="str">
        <f>REPT(DETERMINE!AC32,1)</f>
        <v>ZBC3177493</v>
      </c>
      <c r="C35" s="1242">
        <f>IF(I35&gt;0,Personalizza!$D$11," ")</f>
        <v>81003130176</v>
      </c>
      <c r="D35" s="1241" t="str">
        <f>IF(I35&gt;0,Personalizza!$D$8," ")</f>
        <v>Istituto Comprensivo di Esine</v>
      </c>
      <c r="E35" s="1243" t="str">
        <f>REPT(DETERMINE!F32,1)</f>
        <v>Progetto "Incontro con l'autore" -classi 1-2 della Sc.Secondaria di Esine e Piamborno</v>
      </c>
      <c r="F35" s="1241" t="str">
        <f>REPT(DETERMINE!J32,1)</f>
        <v>(8) Affidamento diretto</v>
      </c>
      <c r="G35" s="1292" t="str">
        <f>REPT(DETERMINE!AE32,1)</f>
        <v/>
      </c>
      <c r="H35" s="1243" t="str">
        <f>REPT(DETERMINE!AH32,1)</f>
        <v/>
      </c>
      <c r="I35" s="1244">
        <f>SUM(DETERMINE!T32)</f>
        <v>400</v>
      </c>
      <c r="J35" s="1293" t="str">
        <f>REPT(DETERMINE!AF32,1)</f>
        <v/>
      </c>
      <c r="K35" s="1293" t="str">
        <f>REPT(DETERMINE!AG32,1)</f>
        <v/>
      </c>
      <c r="L35" s="1244">
        <f>SUM(DETERMINE!AL32)</f>
        <v>0</v>
      </c>
    </row>
    <row r="36" spans="1:12" ht="38.1" customHeight="1">
      <c r="A36" s="1245" t="str">
        <f>REPT(DETERMINE!D33,1)</f>
        <v>30</v>
      </c>
      <c r="B36" s="1242" t="str">
        <f>REPT(DETERMINE!AC33,1)</f>
        <v>Z72317743D</v>
      </c>
      <c r="C36" s="1242">
        <f>IF(I36&gt;0,Personalizza!$D$11," ")</f>
        <v>81003130176</v>
      </c>
      <c r="D36" s="1241" t="str">
        <f>IF(I36&gt;0,Personalizza!$D$8," ")</f>
        <v>Istituto Comprensivo di Esine</v>
      </c>
      <c r="E36" s="1243" t="str">
        <f>REPT(DETERMINE!F33,1)</f>
        <v>Acquisto di lampada per proiettore cl.5B della Sc.Primaria di Piamborno</v>
      </c>
      <c r="F36" s="1241" t="str">
        <f>REPT(DETERMINE!J33,1)</f>
        <v>(8) Affidamento diretto</v>
      </c>
      <c r="G36" s="1292" t="str">
        <f>REPT(DETERMINE!AE33,1)</f>
        <v/>
      </c>
      <c r="H36" s="1243" t="str">
        <f>REPT(DETERMINE!AH33,1)</f>
        <v>Mandato n. 72-73</v>
      </c>
      <c r="I36" s="1244">
        <f>SUM(DETERMINE!T33)</f>
        <v>115</v>
      </c>
      <c r="J36" s="1293" t="str">
        <f>REPT(DETERMINE!AF33,1)</f>
        <v/>
      </c>
      <c r="K36" s="1293" t="str">
        <f>REPT(DETERMINE!AG33,1)</f>
        <v/>
      </c>
      <c r="L36" s="1244">
        <f>SUM(DETERMINE!AL33)</f>
        <v>115</v>
      </c>
    </row>
    <row r="37" spans="1:12" ht="38.1" customHeight="1">
      <c r="A37" s="1245" t="str">
        <f>REPT(DETERMINE!D34,1)</f>
        <v>31</v>
      </c>
      <c r="B37" s="1242" t="str">
        <f>REPT(DETERMINE!AC34,1)</f>
        <v>Z1D0119F1C</v>
      </c>
      <c r="C37" s="1242">
        <f>IF(I37&gt;0,Personalizza!$D$11," ")</f>
        <v>81003130176</v>
      </c>
      <c r="D37" s="1241" t="str">
        <f>IF(I37&gt;0,Personalizza!$D$8," ")</f>
        <v>Istituto Comprensivo di Esine</v>
      </c>
      <c r="E37" s="1243" t="str">
        <f>REPT(DETERMINE!F34,1)</f>
        <v>Spese postali mese di Marzo 2021</v>
      </c>
      <c r="F37" s="1241" t="str">
        <f>REPT(DETERMINE!J34,1)</f>
        <v>(8) Affidamento diretto</v>
      </c>
      <c r="G37" s="1292" t="str">
        <f>REPT(DETERMINE!AE34,1)</f>
        <v/>
      </c>
      <c r="H37" s="1243" t="str">
        <f>REPT(DETERMINE!AH34,1)</f>
        <v>Mandato n. 91</v>
      </c>
      <c r="I37" s="1244">
        <f>SUM(DETERMINE!T34)</f>
        <v>80.16</v>
      </c>
      <c r="J37" s="1293" t="str">
        <f>REPT(DETERMINE!AF34,1)</f>
        <v/>
      </c>
      <c r="K37" s="1293" t="str">
        <f>REPT(DETERMINE!AG34,1)</f>
        <v/>
      </c>
      <c r="L37" s="1244">
        <f>SUM(DETERMINE!AL34)</f>
        <v>80.16</v>
      </c>
    </row>
    <row r="38" spans="1:12" ht="38.1" customHeight="1">
      <c r="A38" s="1245" t="str">
        <f>REPT(DETERMINE!D35,1)</f>
        <v>32</v>
      </c>
      <c r="B38" s="1242" t="str">
        <f>REPT(DETERMINE!AC35,1)</f>
        <v>Z113185227</v>
      </c>
      <c r="C38" s="1242">
        <f>IF(I38&gt;0,Personalizza!$D$11," ")</f>
        <v>81003130176</v>
      </c>
      <c r="D38" s="1241" t="str">
        <f>IF(I38&gt;0,Personalizza!$D$8," ")</f>
        <v>Istituto Comprensivo di Esine</v>
      </c>
      <c r="E38" s="1243" t="str">
        <f>REPT(DETERMINE!F35,1)</f>
        <v>Acquisto di lettori CD/DVD per infanzia,primaria e secondaria di Piamborno;primaria Esine e Sacca;secondaria Esine</v>
      </c>
      <c r="F38" s="1241" t="str">
        <f>REPT(DETERMINE!J35,1)</f>
        <v>(37) MePA Ordine diretto (OdA)</v>
      </c>
      <c r="G38" s="1292" t="str">
        <f>REPT(DETERMINE!AE35,1)</f>
        <v/>
      </c>
      <c r="H38" s="1243" t="str">
        <f>REPT(DETERMINE!AH35,1)</f>
        <v>Mandato n. 81-82</v>
      </c>
      <c r="I38" s="1244">
        <f>SUM(DETERMINE!T35)</f>
        <v>810</v>
      </c>
      <c r="J38" s="1293" t="str">
        <f>REPT(DETERMINE!AF35,1)</f>
        <v/>
      </c>
      <c r="K38" s="1293" t="str">
        <f>REPT(DETERMINE!AG35,1)</f>
        <v/>
      </c>
      <c r="L38" s="1244">
        <f>SUM(DETERMINE!AL35)</f>
        <v>810</v>
      </c>
    </row>
    <row r="39" spans="1:12" ht="38.1" customHeight="1">
      <c r="A39" s="1245" t="str">
        <f>REPT(DETERMINE!D36,1)</f>
        <v>33</v>
      </c>
      <c r="B39" s="1242" t="str">
        <f>REPT(DETERMINE!AC36,1)</f>
        <v>Z183194732</v>
      </c>
      <c r="C39" s="1242">
        <f>IF(I39&gt;0,Personalizza!$D$11," ")</f>
        <v>81003130176</v>
      </c>
      <c r="D39" s="1241" t="str">
        <f>IF(I39&gt;0,Personalizza!$D$8," ")</f>
        <v>Istituto Comprensivo di Esine</v>
      </c>
      <c r="E39" s="1243" t="str">
        <f>REPT(DETERMINE!F36,1)</f>
        <v>Acquisto di sussidi didattici per sc.Infanzia di Piancogno</v>
      </c>
      <c r="F39" s="1241" t="str">
        <f>REPT(DETERMINE!J36,1)</f>
        <v>(8) Affidamento diretto</v>
      </c>
      <c r="G39" s="1292" t="str">
        <f>REPT(DETERMINE!AE36,1)</f>
        <v/>
      </c>
      <c r="H39" s="1243" t="str">
        <f>REPT(DETERMINE!AH36,1)</f>
        <v>Mandato n. 74-75</v>
      </c>
      <c r="I39" s="1244">
        <f>SUM(DETERMINE!T36)</f>
        <v>172.95</v>
      </c>
      <c r="J39" s="1293" t="str">
        <f>REPT(DETERMINE!AF36,1)</f>
        <v/>
      </c>
      <c r="K39" s="1293" t="str">
        <f>REPT(DETERMINE!AG36,1)</f>
        <v/>
      </c>
      <c r="L39" s="1244">
        <f>SUM(DETERMINE!AL36)</f>
        <v>172.95</v>
      </c>
    </row>
    <row r="40" spans="1:12" ht="38.1" customHeight="1">
      <c r="A40" s="1245" t="str">
        <f>REPT(DETERMINE!D37,1)</f>
        <v>34</v>
      </c>
      <c r="B40" s="1242" t="str">
        <f>REPT(DETERMINE!AC37,1)</f>
        <v>ZD931AEBDF</v>
      </c>
      <c r="C40" s="1242">
        <f>IF(I40&gt;0,Personalizza!$D$11," ")</f>
        <v>81003130176</v>
      </c>
      <c r="D40" s="1241" t="str">
        <f>IF(I40&gt;0,Personalizza!$D$8," ")</f>
        <v>Istituto Comprensivo di Esine</v>
      </c>
      <c r="E40" s="1243" t="str">
        <f>REPT(DETERMINE!F37,1)</f>
        <v>Acquisto penne per  monitor SMART e cavi HDMI da 5 mt.</v>
      </c>
      <c r="F40" s="1241" t="str">
        <f>REPT(DETERMINE!J37,1)</f>
        <v>(37) MePA Ordine diretto (OdA)</v>
      </c>
      <c r="G40" s="1292" t="str">
        <f>REPT(DETERMINE!AE37,1)</f>
        <v/>
      </c>
      <c r="H40" s="1243" t="str">
        <f>REPT(DETERMINE!AH37,1)</f>
        <v>Mandato n. 131- n. 132</v>
      </c>
      <c r="I40" s="1244">
        <f>SUM(DETERMINE!T37)</f>
        <v>414</v>
      </c>
      <c r="J40" s="1293" t="str">
        <f>REPT(DETERMINE!AF37,1)</f>
        <v/>
      </c>
      <c r="K40" s="1293" t="str">
        <f>REPT(DETERMINE!AG37,1)</f>
        <v/>
      </c>
      <c r="L40" s="1244">
        <f>SUM(DETERMINE!AL37)</f>
        <v>414</v>
      </c>
    </row>
    <row r="41" spans="1:12" ht="38.1" customHeight="1">
      <c r="A41" s="1245" t="str">
        <f>REPT(DETERMINE!D38,1)</f>
        <v>35</v>
      </c>
      <c r="B41" s="1242" t="str">
        <f>REPT(DETERMINE!AC38,1)</f>
        <v>Z6E31AEF63</v>
      </c>
      <c r="C41" s="1242">
        <f>IF(I41&gt;0,Personalizza!$D$11," ")</f>
        <v>81003130176</v>
      </c>
      <c r="D41" s="1241" t="str">
        <f>IF(I41&gt;0,Personalizza!$D$8," ")</f>
        <v>Istituto Comprensivo di Esine</v>
      </c>
      <c r="E41" s="1243" t="str">
        <f>REPT(DETERMINE!F38,1)</f>
        <v>Acquisto di mascherine FFP2 protezione COVID per il personale scolastico</v>
      </c>
      <c r="F41" s="1241" t="str">
        <f>REPT(DETERMINE!J38,1)</f>
        <v>(8) Affidamento diretto</v>
      </c>
      <c r="G41" s="1292" t="str">
        <f>REPT(DETERMINE!AE38,1)</f>
        <v/>
      </c>
      <c r="H41" s="1243" t="str">
        <f>REPT(DETERMINE!AH38,1)</f>
        <v>Mandato n. 78-79</v>
      </c>
      <c r="I41" s="1244">
        <f>SUM(DETERMINE!T38)</f>
        <v>2200</v>
      </c>
      <c r="J41" s="1293" t="str">
        <f>REPT(DETERMINE!AF38,1)</f>
        <v/>
      </c>
      <c r="K41" s="1293" t="str">
        <f>REPT(DETERMINE!AG38,1)</f>
        <v/>
      </c>
      <c r="L41" s="1244">
        <f>SUM(DETERMINE!AL38)</f>
        <v>2200</v>
      </c>
    </row>
    <row r="42" spans="1:12" ht="38.1" customHeight="1">
      <c r="A42" s="1245" t="str">
        <f>REPT(DETERMINE!D39,1)</f>
        <v>36</v>
      </c>
      <c r="B42" s="1242" t="str">
        <f>REPT(DETERMINE!AC39,1)</f>
        <v>Z722FCC069</v>
      </c>
      <c r="C42" s="1242">
        <f>IF(I42&gt;0,Personalizza!$D$11," ")</f>
        <v>81003130176</v>
      </c>
      <c r="D42" s="1241" t="str">
        <f>IF(I42&gt;0,Personalizza!$D$8," ")</f>
        <v>Istituto Comprensivo di Esine</v>
      </c>
      <c r="E42" s="1243" t="str">
        <f>REPT(DETERMINE!F39,1)</f>
        <v>Acquisto di cartucce per stampante scuola secondaria di Esine</v>
      </c>
      <c r="F42" s="1241" t="str">
        <f>REPT(DETERMINE!J39,1)</f>
        <v>(8) Affidamento diretto</v>
      </c>
      <c r="G42" s="1292" t="str">
        <f>REPT(DETERMINE!AE39,1)</f>
        <v/>
      </c>
      <c r="H42" s="1243" t="str">
        <f>REPT(DETERMINE!AH39,1)</f>
        <v>Mandato n. 87-88</v>
      </c>
      <c r="I42" s="1244">
        <f>SUM(DETERMINE!T39)</f>
        <v>36</v>
      </c>
      <c r="J42" s="1293" t="str">
        <f>REPT(DETERMINE!AF39,1)</f>
        <v/>
      </c>
      <c r="K42" s="1293" t="str">
        <f>REPT(DETERMINE!AG39,1)</f>
        <v/>
      </c>
      <c r="L42" s="1244">
        <f>SUM(DETERMINE!AL39)</f>
        <v>36</v>
      </c>
    </row>
    <row r="43" spans="1:12" ht="38.1" customHeight="1">
      <c r="A43" s="1245" t="str">
        <f>REPT(DETERMINE!D40,1)</f>
        <v>37</v>
      </c>
      <c r="B43" s="1242" t="str">
        <f>REPT(DETERMINE!AC40,1)</f>
        <v>Z2131C7864</v>
      </c>
      <c r="C43" s="1242">
        <f>IF(I43&gt;0,Personalizza!$D$11," ")</f>
        <v>81003130176</v>
      </c>
      <c r="D43" s="1241" t="str">
        <f>IF(I43&gt;0,Personalizza!$D$8," ")</f>
        <v>Istituto Comprensivo di Esine</v>
      </c>
      <c r="E43" s="1243" t="str">
        <f>REPT(DETERMINE!F40,1)</f>
        <v>Acquisto da Ditta RIEL di n. 1 nebulizzatore per sanificazione locali scolastici dell'Istituto</v>
      </c>
      <c r="F43" s="1241" t="str">
        <f>REPT(DETERMINE!J40,1)</f>
        <v>(8) Affidamento diretto</v>
      </c>
      <c r="G43" s="1292" t="str">
        <f>REPT(DETERMINE!AE40,1)</f>
        <v/>
      </c>
      <c r="H43" s="1243" t="str">
        <f>REPT(DETERMINE!AH40,1)</f>
        <v>Mandato n. 92-93</v>
      </c>
      <c r="I43" s="1244">
        <f>SUM(DETERMINE!T40)</f>
        <v>666</v>
      </c>
      <c r="J43" s="1293" t="str">
        <f>REPT(DETERMINE!AF40,1)</f>
        <v/>
      </c>
      <c r="K43" s="1293" t="str">
        <f>REPT(DETERMINE!AG40,1)</f>
        <v/>
      </c>
      <c r="L43" s="1244">
        <f>SUM(DETERMINE!AL40)</f>
        <v>666</v>
      </c>
    </row>
    <row r="44" spans="1:12" ht="38.1" customHeight="1">
      <c r="A44" s="1245" t="str">
        <f>REPT(DETERMINE!D41,1)</f>
        <v>38</v>
      </c>
      <c r="B44" s="1242" t="str">
        <f>REPT(DETERMINE!AC41,1)</f>
        <v/>
      </c>
      <c r="C44" s="1242">
        <f>IF(I44&gt;0,Personalizza!$D$11," ")</f>
        <v>81003130176</v>
      </c>
      <c r="D44" s="1241" t="str">
        <f>IF(I44&gt;0,Personalizza!$D$8," ")</f>
        <v>Istituto Comprensivo di Esine</v>
      </c>
      <c r="E44" s="1243" t="str">
        <f>REPT(DETERMINE!F41,1)</f>
        <v>Acquisto in MEPA trattativa ristretta monitor interattivi per sc.secondaria di Esine</v>
      </c>
      <c r="F44" s="1241" t="str">
        <f>REPT(DETERMINE!J41,1)</f>
        <v>(2) Procedura ristretta</v>
      </c>
      <c r="G44" s="1292" t="str">
        <f>REPT(DETERMINE!AE41,1)</f>
        <v/>
      </c>
      <c r="H44" s="1243" t="str">
        <f>REPT(DETERMINE!AH41,1)</f>
        <v/>
      </c>
      <c r="I44" s="1244">
        <f>SUM(DETERMINE!T41)</f>
        <v>4920</v>
      </c>
      <c r="J44" s="1293" t="str">
        <f>REPT(DETERMINE!AF41,1)</f>
        <v/>
      </c>
      <c r="K44" s="1293" t="str">
        <f>REPT(DETERMINE!AG41,1)</f>
        <v/>
      </c>
      <c r="L44" s="1244">
        <f>SUM(DETERMINE!AL41)</f>
        <v>0</v>
      </c>
    </row>
    <row r="45" spans="1:12" ht="38.1" customHeight="1">
      <c r="A45" s="1245" t="str">
        <f>REPT(DETERMINE!D42,1)</f>
        <v>39</v>
      </c>
      <c r="B45" s="1242" t="str">
        <f>REPT(DETERMINE!AC42,1)</f>
        <v>Z1D0119F1C</v>
      </c>
      <c r="C45" s="1242">
        <f>IF(I45&gt;0,Personalizza!$D$11," ")</f>
        <v>81003130176</v>
      </c>
      <c r="D45" s="1241" t="str">
        <f>IF(I45&gt;0,Personalizza!$D$8," ")</f>
        <v>Istituto Comprensivo di Esine</v>
      </c>
      <c r="E45" s="1243" t="str">
        <f>REPT(DETERMINE!F42,1)</f>
        <v>Pagamento a Poste Italiane del servizio postale del mese di Aprile 2021</v>
      </c>
      <c r="F45" s="1241" t="str">
        <f>REPT(DETERMINE!J42,1)</f>
        <v>(8) Affidamento diretto</v>
      </c>
      <c r="G45" s="1292" t="str">
        <f>REPT(DETERMINE!AE42,1)</f>
        <v/>
      </c>
      <c r="H45" s="1243" t="str">
        <f>REPT(DETERMINE!AH42,1)</f>
        <v>Mandato n. 115</v>
      </c>
      <c r="I45" s="1244">
        <f>SUM(DETERMINE!T42)</f>
        <v>38.58</v>
      </c>
      <c r="J45" s="1293" t="str">
        <f>REPT(DETERMINE!AF42,1)</f>
        <v/>
      </c>
      <c r="K45" s="1293" t="str">
        <f>REPT(DETERMINE!AG42,1)</f>
        <v/>
      </c>
      <c r="L45" s="1244">
        <f>SUM(DETERMINE!AL42)</f>
        <v>38.58</v>
      </c>
    </row>
    <row r="46" spans="1:12" ht="38.1" customHeight="1">
      <c r="A46" s="1245" t="str">
        <f>REPT(DETERMINE!D43,1)</f>
        <v>40</v>
      </c>
      <c r="B46" s="1242" t="str">
        <f>REPT(DETERMINE!AC43,1)</f>
        <v>Z2E31E0510</v>
      </c>
      <c r="C46" s="1242">
        <f>IF(I46&gt;0,Personalizza!$D$11," ")</f>
        <v>81003130176</v>
      </c>
      <c r="D46" s="1241" t="str">
        <f>IF(I46&gt;0,Personalizza!$D$8," ")</f>
        <v>Istituto Comprensivo di Esine</v>
      </c>
      <c r="E46" s="1243" t="str">
        <f>REPT(DETERMINE!F43,1)</f>
        <v>Acquisto in MEPA trattativa ristretta monitor interattivi per sc.secondaria di Piamborno</v>
      </c>
      <c r="F46" s="1241" t="str">
        <f>REPT(DETERMINE!J43,1)</f>
        <v>(2) Procedura ristretta</v>
      </c>
      <c r="G46" s="1292" t="str">
        <f>REPT(DETERMINE!AE43,1)</f>
        <v/>
      </c>
      <c r="H46" s="1243" t="str">
        <f>REPT(DETERMINE!AH43,1)</f>
        <v>Mandato n. 125 - n. 128</v>
      </c>
      <c r="I46" s="1244">
        <f>SUM(DETERMINE!T43)</f>
        <v>4903.5</v>
      </c>
      <c r="J46" s="1293" t="str">
        <f>REPT(DETERMINE!AF43,1)</f>
        <v/>
      </c>
      <c r="K46" s="1293" t="str">
        <f>REPT(DETERMINE!AG43,1)</f>
        <v/>
      </c>
      <c r="L46" s="1244">
        <f>SUM(DETERMINE!AL43)</f>
        <v>4903.5</v>
      </c>
    </row>
    <row r="47" spans="1:12" ht="38.1" customHeight="1">
      <c r="A47" s="1245" t="str">
        <f>REPT(DETERMINE!D44,1)</f>
        <v>41</v>
      </c>
      <c r="B47" s="1242" t="str">
        <f>REPT(DETERMINE!AC44,1)</f>
        <v>ZC631E7987</v>
      </c>
      <c r="C47" s="1242">
        <f>IF(I47&gt;0,Personalizza!$D$11," ")</f>
        <v>81003130176</v>
      </c>
      <c r="D47" s="1241" t="str">
        <f>IF(I47&gt;0,Personalizza!$D$8," ")</f>
        <v>Istituto Comprensivo di Esine</v>
      </c>
      <c r="E47" s="1243" t="str">
        <f>REPT(DETERMINE!F44,1)</f>
        <v>Acquisto di n. 1 alimentatore per PC ufficio DSGA</v>
      </c>
      <c r="F47" s="1241" t="str">
        <f>REPT(DETERMINE!J44,1)</f>
        <v>(8) Affidamento diretto</v>
      </c>
      <c r="G47" s="1292" t="str">
        <f>REPT(DETERMINE!AE44,1)</f>
        <v/>
      </c>
      <c r="H47" s="1243" t="str">
        <f>REPT(DETERMINE!AH44,1)</f>
        <v>Mandato n. 83-84</v>
      </c>
      <c r="I47" s="1244">
        <f>SUM(DETERMINE!T44)</f>
        <v>30</v>
      </c>
      <c r="J47" s="1293" t="str">
        <f>REPT(DETERMINE!AF44,1)</f>
        <v/>
      </c>
      <c r="K47" s="1293" t="str">
        <f>REPT(DETERMINE!AG44,1)</f>
        <v/>
      </c>
      <c r="L47" s="1244">
        <f>SUM(DETERMINE!AL44)</f>
        <v>30</v>
      </c>
    </row>
    <row r="48" spans="1:12" ht="38.1" customHeight="1">
      <c r="A48" s="1245" t="str">
        <f>REPT(DETERMINE!D45,1)</f>
        <v>42</v>
      </c>
      <c r="B48" s="1242" t="str">
        <f>REPT(DETERMINE!AC45,1)</f>
        <v>Z4131D3958</v>
      </c>
      <c r="C48" s="1242">
        <f>IF(I48&gt;0,Personalizza!$D$11," ")</f>
        <v>81003130176</v>
      </c>
      <c r="D48" s="1241" t="str">
        <f>IF(I48&gt;0,Personalizza!$D$8," ")</f>
        <v>Istituto Comprensivo di Esine</v>
      </c>
      <c r="E48" s="1243" t="str">
        <f>REPT(DETERMINE!F45,1)</f>
        <v>Acquisto in MEPA trattativa ristretta monitor interattivi per sc.secondaria di Esine</v>
      </c>
      <c r="F48" s="1241" t="str">
        <f>REPT(DETERMINE!J45,1)</f>
        <v>(2) Procedura ristretta</v>
      </c>
      <c r="G48" s="1292" t="str">
        <f>REPT(DETERMINE!AE45,1)</f>
        <v/>
      </c>
      <c r="H48" s="1243" t="str">
        <f>REPT(DETERMINE!AH45,1)</f>
        <v>Mandato n. 129-n. 130</v>
      </c>
      <c r="I48" s="1244">
        <f>SUM(DETERMINE!T45)</f>
        <v>4903.5</v>
      </c>
      <c r="J48" s="1293" t="str">
        <f>REPT(DETERMINE!AF45,1)</f>
        <v/>
      </c>
      <c r="K48" s="1293" t="str">
        <f>REPT(DETERMINE!AG45,1)</f>
        <v/>
      </c>
      <c r="L48" s="1244">
        <f>SUM(DETERMINE!AL45)</f>
        <v>4903.5</v>
      </c>
    </row>
    <row r="49" spans="1:12" ht="38.1" customHeight="1">
      <c r="A49" s="1245" t="str">
        <f>REPT(DETERMINE!D46,1)</f>
        <v>43</v>
      </c>
      <c r="B49" s="1242" t="str">
        <f>REPT(DETERMINE!AC46,1)</f>
        <v>Z0531FBE02</v>
      </c>
      <c r="C49" s="1242">
        <f>IF(I49&gt;0,Personalizza!$D$11," ")</f>
        <v>81003130176</v>
      </c>
      <c r="D49" s="1241" t="str">
        <f>IF(I49&gt;0,Personalizza!$D$8," ")</f>
        <v>Istituto Comprensivo di Esine</v>
      </c>
      <c r="E49" s="1243" t="str">
        <f>REPT(DETERMINE!F46,1)</f>
        <v>Acquisto di n. 1 adattatore e n.1 Jack</v>
      </c>
      <c r="F49" s="1241" t="str">
        <f>REPT(DETERMINE!J46,1)</f>
        <v>(8) Affidamento diretto</v>
      </c>
      <c r="G49" s="1292" t="str">
        <f>REPT(DETERMINE!AE46,1)</f>
        <v/>
      </c>
      <c r="H49" s="1243" t="str">
        <f>REPT(DETERMINE!AH46,1)</f>
        <v>Mandato n. 104-103</v>
      </c>
      <c r="I49" s="1244">
        <f>SUM(DETERMINE!T46)</f>
        <v>20</v>
      </c>
      <c r="J49" s="1293" t="str">
        <f>REPT(DETERMINE!AF46,1)</f>
        <v/>
      </c>
      <c r="K49" s="1293" t="str">
        <f>REPT(DETERMINE!AG46,1)</f>
        <v/>
      </c>
      <c r="L49" s="1244">
        <f>SUM(DETERMINE!AL46)</f>
        <v>20</v>
      </c>
    </row>
    <row r="50" spans="1:12" ht="38.1" customHeight="1">
      <c r="A50" s="1245" t="e">
        <f>REPT(DETERMINE!#REF!,1)</f>
        <v>#REF!</v>
      </c>
      <c r="B50" s="1242" t="e">
        <f>REPT(DETERMINE!#REF!,1)</f>
        <v>#REF!</v>
      </c>
      <c r="C50" s="1242" t="e">
        <f>IF(I50&gt;0,Personalizza!$D$11," ")</f>
        <v>#REF!</v>
      </c>
      <c r="D50" s="1241" t="e">
        <f>IF(I50&gt;0,Personalizza!$D$8," ")</f>
        <v>#REF!</v>
      </c>
      <c r="E50" s="1243" t="e">
        <f>REPT(DETERMINE!#REF!,1)</f>
        <v>#REF!</v>
      </c>
      <c r="F50" s="1241" t="e">
        <f>REPT(DETERMINE!#REF!,1)</f>
        <v>#REF!</v>
      </c>
      <c r="G50" s="1292" t="e">
        <f>REPT(DETERMINE!#REF!,1)</f>
        <v>#REF!</v>
      </c>
      <c r="H50" s="1243" t="e">
        <f>REPT(DETERMINE!#REF!,1)</f>
        <v>#REF!</v>
      </c>
      <c r="I50" s="1244" t="e">
        <f>SUM(DETERMINE!#REF!)</f>
        <v>#REF!</v>
      </c>
      <c r="J50" s="1293" t="e">
        <f>REPT(DETERMINE!#REF!,1)</f>
        <v>#REF!</v>
      </c>
      <c r="K50" s="1293" t="e">
        <f>REPT(DETERMINE!#REF!,1)</f>
        <v>#REF!</v>
      </c>
      <c r="L50" s="1244" t="e">
        <f>SUM(DETERMINE!#REF!)</f>
        <v>#REF!</v>
      </c>
    </row>
    <row r="51" spans="1:12" ht="38.1" customHeight="1">
      <c r="A51" s="1245" t="str">
        <f>REPT(DETERMINE!D47,1)</f>
        <v>44</v>
      </c>
      <c r="B51" s="1242" t="str">
        <f>REPT(DETERMINE!AC47,1)</f>
        <v>Z722FCC069</v>
      </c>
      <c r="C51" s="1242">
        <f>IF(I51&gt;0,Personalizza!$D$11," ")</f>
        <v>81003130176</v>
      </c>
      <c r="D51" s="1241" t="str">
        <f>IF(I51&gt;0,Personalizza!$D$8," ")</f>
        <v>Istituto Comprensivo di Esine</v>
      </c>
      <c r="E51" s="1243" t="str">
        <f>REPT(DETERMINE!F47,1)</f>
        <v>Acquisto da Ditta appalto Infocopia di cartucce per Sc.Infanzia di Cogno</v>
      </c>
      <c r="F51" s="1241" t="str">
        <f>REPT(DETERMINE!J47,1)</f>
        <v>(8) Affidamento diretto</v>
      </c>
      <c r="G51" s="1292" t="str">
        <f>REPT(DETERMINE!AE47,1)</f>
        <v/>
      </c>
      <c r="H51" s="1243" t="str">
        <f>REPT(DETERMINE!AH47,1)</f>
        <v>Mandato n. 111-110</v>
      </c>
      <c r="I51" s="1244">
        <f>SUM(DETERMINE!T47)</f>
        <v>199.3</v>
      </c>
      <c r="J51" s="1293" t="str">
        <f>REPT(DETERMINE!AF47,1)</f>
        <v/>
      </c>
      <c r="K51" s="1293" t="str">
        <f>REPT(DETERMINE!AG47,1)</f>
        <v/>
      </c>
      <c r="L51" s="1244">
        <f>SUM(DETERMINE!AL47)</f>
        <v>199.3</v>
      </c>
    </row>
    <row r="52" spans="1:12" ht="38.1" customHeight="1">
      <c r="A52" s="1245" t="str">
        <f>REPT(DETERMINE!D48,1)</f>
        <v>45</v>
      </c>
      <c r="B52" s="1242" t="str">
        <f>REPT(DETERMINE!AC48,1)</f>
        <v>Z373204029</v>
      </c>
      <c r="C52" s="1242">
        <f>IF(I52&gt;0,Personalizza!$D$11," ")</f>
        <v>81003130176</v>
      </c>
      <c r="D52" s="1241" t="str">
        <f>IF(I52&gt;0,Personalizza!$D$8," ")</f>
        <v>Istituto Comprensivo di Esine</v>
      </c>
      <c r="E52" s="1243" t="str">
        <f>REPT(DETERMINE!F48,1)</f>
        <v>Acquisto di spray igienizzante contro COVID19 per arredi e PC Uffici</v>
      </c>
      <c r="F52" s="1241" t="str">
        <f>REPT(DETERMINE!J48,1)</f>
        <v>(8) Affidamento diretto</v>
      </c>
      <c r="G52" s="1292" t="str">
        <f>REPT(DETERMINE!AE48,1)</f>
        <v/>
      </c>
      <c r="H52" s="1243" t="str">
        <f>REPT(DETERMINE!AH48,1)</f>
        <v>Mandato n. 94-95</v>
      </c>
      <c r="I52" s="1244">
        <f>SUM(DETERMINE!T48)</f>
        <v>84</v>
      </c>
      <c r="J52" s="1293" t="str">
        <f>REPT(DETERMINE!AF48,1)</f>
        <v/>
      </c>
      <c r="K52" s="1293" t="str">
        <f>REPT(DETERMINE!AG48,1)</f>
        <v/>
      </c>
      <c r="L52" s="1244">
        <f>SUM(DETERMINE!AL48)</f>
        <v>84</v>
      </c>
    </row>
    <row r="53" spans="1:12" ht="38.1" customHeight="1">
      <c r="A53" s="1245" t="e">
        <f>REPT(DETERMINE!#REF!,1)</f>
        <v>#REF!</v>
      </c>
      <c r="B53" s="1242" t="e">
        <f>REPT(DETERMINE!#REF!,1)</f>
        <v>#REF!</v>
      </c>
      <c r="C53" s="1242" t="e">
        <f>IF(I53&gt;0,Personalizza!$D$11," ")</f>
        <v>#REF!</v>
      </c>
      <c r="D53" s="1241" t="e">
        <f>IF(I53&gt;0,Personalizza!$D$8," ")</f>
        <v>#REF!</v>
      </c>
      <c r="E53" s="1243" t="e">
        <f>REPT(DETERMINE!#REF!,1)</f>
        <v>#REF!</v>
      </c>
      <c r="F53" s="1241" t="e">
        <f>REPT(DETERMINE!#REF!,1)</f>
        <v>#REF!</v>
      </c>
      <c r="G53" s="1292" t="e">
        <f>REPT(DETERMINE!#REF!,1)</f>
        <v>#REF!</v>
      </c>
      <c r="H53" s="1243" t="e">
        <f>REPT(DETERMINE!#REF!,1)</f>
        <v>#REF!</v>
      </c>
      <c r="I53" s="1244" t="e">
        <f>SUM(DETERMINE!#REF!)</f>
        <v>#REF!</v>
      </c>
      <c r="J53" s="1293" t="e">
        <f>REPT(DETERMINE!#REF!,1)</f>
        <v>#REF!</v>
      </c>
      <c r="K53" s="1293" t="e">
        <f>REPT(DETERMINE!#REF!,1)</f>
        <v>#REF!</v>
      </c>
      <c r="L53" s="1244" t="e">
        <f>SUM(DETERMINE!#REF!)</f>
        <v>#REF!</v>
      </c>
    </row>
    <row r="54" spans="1:12" ht="38.1" customHeight="1">
      <c r="A54" s="1245" t="e">
        <f>REPT(DETERMINE!#REF!,1)</f>
        <v>#REF!</v>
      </c>
      <c r="B54" s="1242" t="e">
        <f>REPT(DETERMINE!#REF!,1)</f>
        <v>#REF!</v>
      </c>
      <c r="C54" s="1242" t="e">
        <f>IF(I54&gt;0,Personalizza!$D$11," ")</f>
        <v>#REF!</v>
      </c>
      <c r="D54" s="1241" t="e">
        <f>IF(I54&gt;0,Personalizza!$D$8," ")</f>
        <v>#REF!</v>
      </c>
      <c r="E54" s="1243" t="e">
        <f>REPT(DETERMINE!#REF!,1)</f>
        <v>#REF!</v>
      </c>
      <c r="F54" s="1241" t="e">
        <f>REPT(DETERMINE!#REF!,1)</f>
        <v>#REF!</v>
      </c>
      <c r="G54" s="1292" t="e">
        <f>REPT(DETERMINE!#REF!,1)</f>
        <v>#REF!</v>
      </c>
      <c r="H54" s="1243" t="e">
        <f>REPT(DETERMINE!#REF!,1)</f>
        <v>#REF!</v>
      </c>
      <c r="I54" s="1244" t="e">
        <f>SUM(DETERMINE!#REF!)</f>
        <v>#REF!</v>
      </c>
      <c r="J54" s="1293" t="e">
        <f>REPT(DETERMINE!#REF!,1)</f>
        <v>#REF!</v>
      </c>
      <c r="K54" s="1293" t="e">
        <f>REPT(DETERMINE!#REF!,1)</f>
        <v>#REF!</v>
      </c>
      <c r="L54" s="1244" t="e">
        <f>SUM(DETERMINE!#REF!)</f>
        <v>#REF!</v>
      </c>
    </row>
    <row r="55" spans="1:12" ht="38.1" customHeight="1">
      <c r="A55" s="1245" t="e">
        <f>REPT(DETERMINE!#REF!,1)</f>
        <v>#REF!</v>
      </c>
      <c r="B55" s="1242" t="e">
        <f>REPT(DETERMINE!#REF!,1)</f>
        <v>#REF!</v>
      </c>
      <c r="C55" s="1242" t="e">
        <f>IF(I55&gt;0,Personalizza!$D$11," ")</f>
        <v>#REF!</v>
      </c>
      <c r="D55" s="1241" t="e">
        <f>IF(I55&gt;0,Personalizza!$D$8," ")</f>
        <v>#REF!</v>
      </c>
      <c r="E55" s="1243" t="e">
        <f>REPT(DETERMINE!#REF!,1)</f>
        <v>#REF!</v>
      </c>
      <c r="F55" s="1241" t="e">
        <f>REPT(DETERMINE!#REF!,1)</f>
        <v>#REF!</v>
      </c>
      <c r="G55" s="1292" t="e">
        <f>REPT(DETERMINE!#REF!,1)</f>
        <v>#REF!</v>
      </c>
      <c r="H55" s="1243" t="e">
        <f>REPT(DETERMINE!#REF!,1)</f>
        <v>#REF!</v>
      </c>
      <c r="I55" s="1244" t="e">
        <f>SUM(DETERMINE!#REF!)</f>
        <v>#REF!</v>
      </c>
      <c r="J55" s="1293" t="e">
        <f>REPT(DETERMINE!#REF!,1)</f>
        <v>#REF!</v>
      </c>
      <c r="K55" s="1293" t="e">
        <f>REPT(DETERMINE!#REF!,1)</f>
        <v>#REF!</v>
      </c>
      <c r="L55" s="1244" t="e">
        <f>SUM(DETERMINE!#REF!)</f>
        <v>#REF!</v>
      </c>
    </row>
    <row r="56" spans="1:12" ht="38.1" customHeight="1">
      <c r="A56" s="1245" t="e">
        <f>REPT(DETERMINE!#REF!,1)</f>
        <v>#REF!</v>
      </c>
      <c r="B56" s="1242" t="e">
        <f>REPT(DETERMINE!#REF!,1)</f>
        <v>#REF!</v>
      </c>
      <c r="C56" s="1242" t="e">
        <f>IF(I56&gt;0,Personalizza!$D$11," ")</f>
        <v>#REF!</v>
      </c>
      <c r="D56" s="1241" t="e">
        <f>IF(I56&gt;0,Personalizza!$D$8," ")</f>
        <v>#REF!</v>
      </c>
      <c r="E56" s="1243" t="e">
        <f>REPT(DETERMINE!#REF!,1)</f>
        <v>#REF!</v>
      </c>
      <c r="F56" s="1241" t="e">
        <f>REPT(DETERMINE!#REF!,1)</f>
        <v>#REF!</v>
      </c>
      <c r="G56" s="1292" t="e">
        <f>REPT(DETERMINE!#REF!,1)</f>
        <v>#REF!</v>
      </c>
      <c r="H56" s="1243" t="e">
        <f>REPT(DETERMINE!#REF!,1)</f>
        <v>#REF!</v>
      </c>
      <c r="I56" s="1244" t="e">
        <f>SUM(DETERMINE!#REF!)</f>
        <v>#REF!</v>
      </c>
      <c r="J56" s="1293" t="e">
        <f>REPT(DETERMINE!#REF!,1)</f>
        <v>#REF!</v>
      </c>
      <c r="K56" s="1293" t="e">
        <f>REPT(DETERMINE!#REF!,1)</f>
        <v>#REF!</v>
      </c>
      <c r="L56" s="1244" t="e">
        <f>SUM(DETERMINE!#REF!)</f>
        <v>#REF!</v>
      </c>
    </row>
    <row r="57" spans="1:12" ht="38.1" customHeight="1">
      <c r="A57" s="1245" t="e">
        <f>REPT(DETERMINE!#REF!,1)</f>
        <v>#REF!</v>
      </c>
      <c r="B57" s="1242" t="e">
        <f>REPT(DETERMINE!#REF!,1)</f>
        <v>#REF!</v>
      </c>
      <c r="C57" s="1242" t="e">
        <f>IF(I57&gt;0,Personalizza!$D$11," ")</f>
        <v>#REF!</v>
      </c>
      <c r="D57" s="1241" t="e">
        <f>IF(I57&gt;0,Personalizza!$D$8," ")</f>
        <v>#REF!</v>
      </c>
      <c r="E57" s="1243" t="e">
        <f>REPT(DETERMINE!#REF!,1)</f>
        <v>#REF!</v>
      </c>
      <c r="F57" s="1241" t="e">
        <f>REPT(DETERMINE!#REF!,1)</f>
        <v>#REF!</v>
      </c>
      <c r="G57" s="1292" t="e">
        <f>REPT(DETERMINE!#REF!,1)</f>
        <v>#REF!</v>
      </c>
      <c r="H57" s="1243" t="e">
        <f>REPT(DETERMINE!#REF!,1)</f>
        <v>#REF!</v>
      </c>
      <c r="I57" s="1244" t="e">
        <f>SUM(DETERMINE!#REF!)</f>
        <v>#REF!</v>
      </c>
      <c r="J57" s="1293" t="e">
        <f>REPT(DETERMINE!#REF!,1)</f>
        <v>#REF!</v>
      </c>
      <c r="K57" s="1293" t="e">
        <f>REPT(DETERMINE!#REF!,1)</f>
        <v>#REF!</v>
      </c>
      <c r="L57" s="1244" t="e">
        <f>SUM(DETERMINE!#REF!)</f>
        <v>#REF!</v>
      </c>
    </row>
    <row r="58" spans="1:12" ht="38.1" customHeight="1">
      <c r="A58" s="1245" t="str">
        <f>REPT(DETERMINE!D49,1)</f>
        <v>46</v>
      </c>
      <c r="B58" s="1242" t="str">
        <f>REPT(DETERMINE!AC49,1)</f>
        <v>ZA3320A1E7</v>
      </c>
      <c r="C58" s="1242">
        <f>IF(I58&gt;0,Personalizza!$D$11," ")</f>
        <v>81003130176</v>
      </c>
      <c r="D58" s="1241" t="str">
        <f>IF(I58&gt;0,Personalizza!$D$8," ")</f>
        <v>Istituto Comprensivo di Esine</v>
      </c>
      <c r="E58" s="1243" t="str">
        <f>REPT(DETERMINE!F49,1)</f>
        <v xml:space="preserve">Acquisto di materiale di facile consumo </v>
      </c>
      <c r="F58" s="1241" t="str">
        <f>REPT(DETERMINE!J49,1)</f>
        <v>(8) Affidamento diretto</v>
      </c>
      <c r="G58" s="1292" t="str">
        <f>REPT(DETERMINE!AE49,1)</f>
        <v/>
      </c>
      <c r="H58" s="1243" t="str">
        <f>REPT(DETERMINE!AH49,1)</f>
        <v>Mandato n. 99-101</v>
      </c>
      <c r="I58" s="1244">
        <f>SUM(DETERMINE!T49)</f>
        <v>1189.26</v>
      </c>
      <c r="J58" s="1293" t="str">
        <f>REPT(DETERMINE!AF49,1)</f>
        <v/>
      </c>
      <c r="K58" s="1293" t="str">
        <f>REPT(DETERMINE!AG49,1)</f>
        <v/>
      </c>
      <c r="L58" s="1244">
        <f>SUM(DETERMINE!AL49)</f>
        <v>1189.26</v>
      </c>
    </row>
    <row r="59" spans="1:12" ht="38.1" customHeight="1">
      <c r="A59" s="1245" t="str">
        <f>REPT(DETERMINE!D50,1)</f>
        <v>47</v>
      </c>
      <c r="B59" s="1242" t="str">
        <f>REPT(DETERMINE!AC50,1)</f>
        <v>Z1D320A210</v>
      </c>
      <c r="C59" s="1242">
        <f>IF(I59&gt;0,Personalizza!$D$11," ")</f>
        <v>81003130176</v>
      </c>
      <c r="D59" s="1241" t="str">
        <f>IF(I59&gt;0,Personalizza!$D$8," ")</f>
        <v>Istituto Comprensivo di Esine</v>
      </c>
      <c r="E59" s="1243" t="str">
        <f>REPT(DETERMINE!F50,1)</f>
        <v xml:space="preserve">Acquisto di materiale di facile consumo </v>
      </c>
      <c r="F59" s="1241" t="str">
        <f>REPT(DETERMINE!J50,1)</f>
        <v>(8) Affidamento diretto</v>
      </c>
      <c r="G59" s="1292" t="str">
        <f>REPT(DETERMINE!AE50,1)</f>
        <v/>
      </c>
      <c r="H59" s="1243" t="str">
        <f>REPT(DETERMINE!AH50,1)</f>
        <v>Mandato n. 114-116</v>
      </c>
      <c r="I59" s="1244">
        <f>SUM(DETERMINE!T50)</f>
        <v>4257.6899999999996</v>
      </c>
      <c r="J59" s="1293" t="str">
        <f>REPT(DETERMINE!AF50,1)</f>
        <v/>
      </c>
      <c r="K59" s="1293" t="str">
        <f>REPT(DETERMINE!AG50,1)</f>
        <v/>
      </c>
      <c r="L59" s="1244">
        <f>SUM(DETERMINE!AL50)</f>
        <v>4257.6899999999996</v>
      </c>
    </row>
    <row r="60" spans="1:12" ht="38.1" customHeight="1">
      <c r="A60" s="1245" t="str">
        <f>REPT(DETERMINE!D51,1)</f>
        <v>48</v>
      </c>
      <c r="B60" s="1242" t="str">
        <f>REPT(DETERMINE!AC51,1)</f>
        <v>ZE6320A250</v>
      </c>
      <c r="C60" s="1242">
        <f>IF(I60&gt;0,Personalizza!$D$11," ")</f>
        <v>81003130176</v>
      </c>
      <c r="D60" s="1241" t="str">
        <f>IF(I60&gt;0,Personalizza!$D$8," ")</f>
        <v>Istituto Comprensivo di Esine</v>
      </c>
      <c r="E60" s="1243" t="str">
        <f>REPT(DETERMINE!F51,1)</f>
        <v xml:space="preserve">Acquisto di materiale di facile consumo </v>
      </c>
      <c r="F60" s="1241" t="str">
        <f>REPT(DETERMINE!J51,1)</f>
        <v>(8) Affidamento diretto</v>
      </c>
      <c r="G60" s="1292" t="str">
        <f>REPT(DETERMINE!AE51,1)</f>
        <v/>
      </c>
      <c r="H60" s="1243" t="str">
        <f>REPT(DETERMINE!AH51,1)</f>
        <v>Mandato n. 117- n. 120</v>
      </c>
      <c r="I60" s="1244">
        <f>SUM(DETERMINE!T51)</f>
        <v>392.86</v>
      </c>
      <c r="J60" s="1293" t="str">
        <f>REPT(DETERMINE!AF51,1)</f>
        <v/>
      </c>
      <c r="K60" s="1293" t="str">
        <f>REPT(DETERMINE!AG51,1)</f>
        <v/>
      </c>
      <c r="L60" s="1244">
        <f>SUM(DETERMINE!AL51)</f>
        <v>392.86</v>
      </c>
    </row>
    <row r="61" spans="1:12" ht="38.1" customHeight="1">
      <c r="A61" s="1245" t="str">
        <f>REPT(DETERMINE!D52,1)</f>
        <v>49</v>
      </c>
      <c r="B61" s="1242" t="str">
        <f>REPT(DETERMINE!AC52,1)</f>
        <v>Z72320A26C</v>
      </c>
      <c r="C61" s="1242">
        <f>IF(I61&gt;0,Personalizza!$D$11," ")</f>
        <v>81003130176</v>
      </c>
      <c r="D61" s="1241" t="str">
        <f>IF(I61&gt;0,Personalizza!$D$8," ")</f>
        <v>Istituto Comprensivo di Esine</v>
      </c>
      <c r="E61" s="1243" t="str">
        <f>REPT(DETERMINE!F52,1)</f>
        <v xml:space="preserve">Acquisto di materiale di facile consumo </v>
      </c>
      <c r="F61" s="1241" t="str">
        <f>REPT(DETERMINE!J52,1)</f>
        <v>(8) Affidamento diretto</v>
      </c>
      <c r="G61" s="1292" t="str">
        <f>REPT(DETERMINE!AE52,1)</f>
        <v/>
      </c>
      <c r="H61" s="1243" t="str">
        <f>REPT(DETERMINE!AH52,1)</f>
        <v>Mandato n. 100-n.102</v>
      </c>
      <c r="I61" s="1244">
        <f>SUM(DETERMINE!T52)</f>
        <v>785.95</v>
      </c>
      <c r="J61" s="1293" t="str">
        <f>REPT(DETERMINE!AF52,1)</f>
        <v/>
      </c>
      <c r="K61" s="1293" t="str">
        <f>REPT(DETERMINE!AG52,1)</f>
        <v/>
      </c>
      <c r="L61" s="1244">
        <f>SUM(DETERMINE!AL52)</f>
        <v>733.07</v>
      </c>
    </row>
    <row r="62" spans="1:12" ht="38.1" customHeight="1">
      <c r="A62" s="1245" t="str">
        <f>REPT(DETERMINE!D53,1)</f>
        <v>50</v>
      </c>
      <c r="B62" s="1242" t="str">
        <f>REPT(DETERMINE!AC53,1)</f>
        <v>Z49299437D</v>
      </c>
      <c r="C62" s="1242">
        <f>IF(I62&gt;0,Personalizza!$D$11," ")</f>
        <v>81003130176</v>
      </c>
      <c r="D62" s="1241" t="str">
        <f>IF(I62&gt;0,Personalizza!$D$8," ")</f>
        <v>Istituto Comprensivo di Esine</v>
      </c>
      <c r="E62" s="1243" t="str">
        <f>REPT(DETERMINE!F53,1)</f>
        <v>Visita medica periodica personale Segreteria e Coll.Scolastici dell'Istituto</v>
      </c>
      <c r="F62" s="1241" t="str">
        <f>REPT(DETERMINE!J53,1)</f>
        <v>(8) Affidamento diretto</v>
      </c>
      <c r="G62" s="1292" t="str">
        <f>REPT(DETERMINE!AE53,1)</f>
        <v/>
      </c>
      <c r="H62" s="1243" t="str">
        <f>REPT(DETERMINE!AH53,1)</f>
        <v>Mandato 105</v>
      </c>
      <c r="I62" s="1244">
        <f>SUM(DETERMINE!T53)</f>
        <v>691.6</v>
      </c>
      <c r="J62" s="1293" t="str">
        <f>REPT(DETERMINE!AF53,1)</f>
        <v/>
      </c>
      <c r="K62" s="1293" t="str">
        <f>REPT(DETERMINE!AG53,1)</f>
        <v/>
      </c>
      <c r="L62" s="1244">
        <f>SUM(DETERMINE!AL53)</f>
        <v>691.6</v>
      </c>
    </row>
    <row r="63" spans="1:12" ht="38.1" customHeight="1">
      <c r="A63" s="1245" t="str">
        <f>REPT(DETERMINE!D54,1)</f>
        <v>51</v>
      </c>
      <c r="B63" s="1242" t="str">
        <f>REPT(DETERMINE!AC54,1)</f>
        <v>Z722FCC069</v>
      </c>
      <c r="C63" s="1242">
        <f>IF(I63&gt;0,Personalizza!$D$11," ")</f>
        <v>81003130176</v>
      </c>
      <c r="D63" s="1241" t="str">
        <f>IF(I63&gt;0,Personalizza!$D$8," ")</f>
        <v>Istituto Comprensivo di Esine</v>
      </c>
      <c r="E63" s="1243" t="str">
        <f>REPT(DETERMINE!F54,1)</f>
        <v>Acquisto di cartucce per le varie stampanti della Sc.Primaria di Piamborno</v>
      </c>
      <c r="F63" s="1241" t="str">
        <f>REPT(DETERMINE!J54,1)</f>
        <v>(8) Affidamento diretto</v>
      </c>
      <c r="G63" s="1292" t="str">
        <f>REPT(DETERMINE!AE54,1)</f>
        <v/>
      </c>
      <c r="H63" s="1243" t="str">
        <f>REPT(DETERMINE!AH54,1)</f>
        <v>Mandato n. 139-n.140</v>
      </c>
      <c r="I63" s="1244">
        <f>SUM(DETERMINE!T54)</f>
        <v>1595.9</v>
      </c>
      <c r="J63" s="1293" t="str">
        <f>REPT(DETERMINE!AF54,1)</f>
        <v/>
      </c>
      <c r="K63" s="1293" t="str">
        <f>REPT(DETERMINE!AG54,1)</f>
        <v/>
      </c>
      <c r="L63" s="1244">
        <f>SUM(DETERMINE!AL54)</f>
        <v>1592.4</v>
      </c>
    </row>
    <row r="64" spans="1:12" ht="38.1" customHeight="1">
      <c r="A64" s="1245" t="str">
        <f>REPT(DETERMINE!D55,1)</f>
        <v>52</v>
      </c>
      <c r="B64" s="1242" t="str">
        <f>REPT(DETERMINE!AC55,1)</f>
        <v>Z84301EFEA</v>
      </c>
      <c r="C64" s="1242">
        <f>IF(I64&gt;0,Personalizza!$D$11," ")</f>
        <v>81003130176</v>
      </c>
      <c r="D64" s="1241" t="str">
        <f>IF(I64&gt;0,Personalizza!$D$8," ")</f>
        <v>Istituto Comprensivo di Esine</v>
      </c>
      <c r="E64" s="1243" t="str">
        <f>REPT(DETERMINE!F55,1)</f>
        <v>Canone noleggio fotocopiatore Scuola Infanzia Sacca e Esine</v>
      </c>
      <c r="F64" s="1241" t="str">
        <f>REPT(DETERMINE!J55,1)</f>
        <v>(8) Affidamento diretto</v>
      </c>
      <c r="G64" s="1292" t="str">
        <f>REPT(DETERMINE!AE55,1)</f>
        <v/>
      </c>
      <c r="H64" s="1243" t="str">
        <f>REPT(DETERMINE!AH55,1)</f>
        <v>Mandato n. 108-109</v>
      </c>
      <c r="I64" s="1244">
        <f>SUM(DETERMINE!T55)</f>
        <v>210</v>
      </c>
      <c r="J64" s="1293" t="str">
        <f>REPT(DETERMINE!AF55,1)</f>
        <v/>
      </c>
      <c r="K64" s="1293" t="str">
        <f>REPT(DETERMINE!AG55,1)</f>
        <v/>
      </c>
      <c r="L64" s="1244">
        <f>SUM(DETERMINE!AL55)</f>
        <v>210</v>
      </c>
    </row>
    <row r="65" spans="1:12" ht="38.1" customHeight="1">
      <c r="A65" s="1245" t="str">
        <f>REPT(DETERMINE!D56,1)</f>
        <v>53</v>
      </c>
      <c r="B65" s="1242" t="str">
        <f>REPT(DETERMINE!AC56,1)</f>
        <v>Z1D0119F1C</v>
      </c>
      <c r="C65" s="1242">
        <f>IF(I65&gt;0,Personalizza!$D$11," ")</f>
        <v>81003130176</v>
      </c>
      <c r="D65" s="1241" t="str">
        <f>IF(I65&gt;0,Personalizza!$D$8," ")</f>
        <v>Istituto Comprensivo di Esine</v>
      </c>
      <c r="E65" s="1243" t="str">
        <f>REPT(DETERMINE!F56,1)</f>
        <v>Pagamento a Poste Italiane del servizio postale del mese di MAGGIO 2021</v>
      </c>
      <c r="F65" s="1241" t="str">
        <f>REPT(DETERMINE!J56,1)</f>
        <v>(8) Affidamento diretto</v>
      </c>
      <c r="G65" s="1292" t="str">
        <f>REPT(DETERMINE!AE56,1)</f>
        <v/>
      </c>
      <c r="H65" s="1243" t="str">
        <f>REPT(DETERMINE!AH56,1)</f>
        <v>Mandato n. 138</v>
      </c>
      <c r="I65" s="1244">
        <f>SUM(DETERMINE!T56)</f>
        <v>20.3</v>
      </c>
      <c r="J65" s="1293" t="str">
        <f>REPT(DETERMINE!AF56,1)</f>
        <v/>
      </c>
      <c r="K65" s="1293" t="str">
        <f>REPT(DETERMINE!AG56,1)</f>
        <v/>
      </c>
      <c r="L65" s="1244">
        <f>SUM(DETERMINE!AL56)</f>
        <v>20.3</v>
      </c>
    </row>
    <row r="66" spans="1:12" ht="38.1" customHeight="1">
      <c r="A66" s="1245" t="str">
        <f>REPT(DETERMINE!D57,1)</f>
        <v>54</v>
      </c>
      <c r="B66" s="1242" t="str">
        <f>REPT(DETERMINE!AC57,1)</f>
        <v>Z78323CAF7</v>
      </c>
      <c r="C66" s="1242">
        <f>IF(I66&gt;0,Personalizza!$D$11," ")</f>
        <v>81003130176</v>
      </c>
      <c r="D66" s="1241" t="str">
        <f>IF(I66&gt;0,Personalizza!$D$8," ")</f>
        <v>Istituto Comprensivo di Esine</v>
      </c>
      <c r="E66" s="1243" t="str">
        <f>REPT(DETERMINE!F57,1)</f>
        <v>Acquisto di sussidi didattici per sc.Infanzia di  COGNO</v>
      </c>
      <c r="F66" s="1241" t="str">
        <f>REPT(DETERMINE!J57,1)</f>
        <v>(8) Affidamento diretto</v>
      </c>
      <c r="G66" s="1292" t="str">
        <f>REPT(DETERMINE!AE57,1)</f>
        <v/>
      </c>
      <c r="H66" s="1243" t="str">
        <f>REPT(DETERMINE!AH57,1)</f>
        <v>Mandato n. 121- n. 122</v>
      </c>
      <c r="I66" s="1244">
        <f>SUM(DETERMINE!T57)</f>
        <v>77.09</v>
      </c>
      <c r="J66" s="1293" t="str">
        <f>REPT(DETERMINE!AF57,1)</f>
        <v/>
      </c>
      <c r="K66" s="1293" t="str">
        <f>REPT(DETERMINE!AG57,1)</f>
        <v/>
      </c>
      <c r="L66" s="1244">
        <f>SUM(DETERMINE!AL57)</f>
        <v>77.09</v>
      </c>
    </row>
    <row r="67" spans="1:12" ht="38.1" customHeight="1">
      <c r="A67" s="1245" t="str">
        <f>REPT(DETERMINE!D58,1)</f>
        <v>55</v>
      </c>
      <c r="B67" s="1242" t="str">
        <f>REPT(DETERMINE!AC58,1)</f>
        <v>ZE1323EE21</v>
      </c>
      <c r="C67" s="1242">
        <f>IF(I67&gt;0,Personalizza!$D$11," ")</f>
        <v>81003130176</v>
      </c>
      <c r="D67" s="1241" t="str">
        <f>IF(I67&gt;0,Personalizza!$D$8," ")</f>
        <v>Istituto Comprensivo di Esine</v>
      </c>
      <c r="E67" s="1243" t="str">
        <f>REPT(DETERMINE!F58,1)</f>
        <v>Intervento c/o la Scuola Secondaria di Esine</v>
      </c>
      <c r="F67" s="1241" t="str">
        <f>REPT(DETERMINE!J58,1)</f>
        <v>(8) Affidamento diretto</v>
      </c>
      <c r="G67" s="1292" t="str">
        <f>REPT(DETERMINE!AE58,1)</f>
        <v/>
      </c>
      <c r="H67" s="1243" t="str">
        <f>REPT(DETERMINE!AH58,1)</f>
        <v>Mandato n. 112-113</v>
      </c>
      <c r="I67" s="1244">
        <f>SUM(DETERMINE!T58)</f>
        <v>57</v>
      </c>
      <c r="J67" s="1293" t="str">
        <f>REPT(DETERMINE!AF58,1)</f>
        <v/>
      </c>
      <c r="K67" s="1293" t="str">
        <f>REPT(DETERMINE!AG58,1)</f>
        <v/>
      </c>
      <c r="L67" s="1244">
        <f>SUM(DETERMINE!AL58)</f>
        <v>57</v>
      </c>
    </row>
    <row r="68" spans="1:12" ht="38.1" customHeight="1">
      <c r="A68" s="1245" t="str">
        <f>REPT(DETERMINE!D59,1)</f>
        <v>56</v>
      </c>
      <c r="B68" s="1242" t="str">
        <f>REPT(DETERMINE!AC59,1)</f>
        <v>Z33323D0E1</v>
      </c>
      <c r="C68" s="1242">
        <f>IF(I68&gt;0,Personalizza!$D$11," ")</f>
        <v>81003130176</v>
      </c>
      <c r="D68" s="1241" t="str">
        <f>IF(I68&gt;0,Personalizza!$D$8," ")</f>
        <v>Istituto Comprensivo di Esine</v>
      </c>
      <c r="E68" s="1243" t="str">
        <f>REPT(DETERMINE!F59,1)</f>
        <v xml:space="preserve">Acquisto materiale di facile consumo per i vari plessi </v>
      </c>
      <c r="F68" s="1241" t="str">
        <f>REPT(DETERMINE!J59,1)</f>
        <v>(2) Procedura ristretta</v>
      </c>
      <c r="G68" s="1292" t="str">
        <f>REPT(DETERMINE!AE59,1)</f>
        <v/>
      </c>
      <c r="H68" s="1243" t="str">
        <f>REPT(DETERMINE!AH59,1)</f>
        <v/>
      </c>
      <c r="I68" s="1244">
        <f>SUM(DETERMINE!T59)</f>
        <v>5800</v>
      </c>
      <c r="J68" s="1293" t="str">
        <f>REPT(DETERMINE!AF59,1)</f>
        <v/>
      </c>
      <c r="K68" s="1293" t="str">
        <f>REPT(DETERMINE!AG59,1)</f>
        <v/>
      </c>
      <c r="L68" s="1244">
        <f>SUM(DETERMINE!AL59)</f>
        <v>0</v>
      </c>
    </row>
    <row r="69" spans="1:12" ht="38.1" customHeight="1">
      <c r="A69" s="1245" t="str">
        <f>REPT(DETERMINE!D60,1)</f>
        <v>56A</v>
      </c>
      <c r="B69" s="1242" t="str">
        <f>REPT(DETERMINE!AC60,1)</f>
        <v>Z33323D0E1</v>
      </c>
      <c r="C69" s="1242">
        <f>IF(I69&gt;0,Personalizza!$D$11," ")</f>
        <v>81003130176</v>
      </c>
      <c r="D69" s="1241" t="str">
        <f>IF(I69&gt;0,Personalizza!$D$8," ")</f>
        <v>Istituto Comprensivo di Esine</v>
      </c>
      <c r="E69" s="1243" t="str">
        <f>REPT(DETERMINE!F60,1)</f>
        <v xml:space="preserve">Acquisto materiale di facile consumo per Scuola dell'Infanzia della Sacca </v>
      </c>
      <c r="F69" s="1241" t="str">
        <f>REPT(DETERMINE!J60,1)</f>
        <v>(37) MePA Ordine diretto (OdA)</v>
      </c>
      <c r="G69" s="1292" t="str">
        <f>REPT(DETERMINE!AE60,1)</f>
        <v/>
      </c>
      <c r="H69" s="1243" t="str">
        <f>REPT(DETERMINE!AH60,1)</f>
        <v>Mandato n. 144 e 151</v>
      </c>
      <c r="I69" s="1244">
        <f>SUM(DETERMINE!T60)</f>
        <v>968.33</v>
      </c>
      <c r="J69" s="1293" t="str">
        <f>REPT(DETERMINE!AF60,1)</f>
        <v/>
      </c>
      <c r="K69" s="1293" t="str">
        <f>REPT(DETERMINE!AG60,1)</f>
        <v/>
      </c>
      <c r="L69" s="1244">
        <f>SUM(DETERMINE!AL60)</f>
        <v>0</v>
      </c>
    </row>
    <row r="70" spans="1:12" ht="38.1" customHeight="1">
      <c r="A70" s="1245" t="str">
        <f>REPT(DETERMINE!D61,1)</f>
        <v>56B</v>
      </c>
      <c r="B70" s="1242" t="str">
        <f>REPT(DETERMINE!AC61,1)</f>
        <v>Z33323D0E1</v>
      </c>
      <c r="C70" s="1242">
        <f>IF(I70&gt;0,Personalizza!$D$11," ")</f>
        <v>81003130176</v>
      </c>
      <c r="D70" s="1241" t="str">
        <f>IF(I70&gt;0,Personalizza!$D$8," ")</f>
        <v>Istituto Comprensivo di Esine</v>
      </c>
      <c r="E70" s="1243" t="str">
        <f>REPT(DETERMINE!F61,1)</f>
        <v xml:space="preserve">Acquisto materiale di facile consumo per Scuola dell'Infanzia di Esine </v>
      </c>
      <c r="F70" s="1241" t="str">
        <f>REPT(DETERMINE!J61,1)</f>
        <v>(37) MePA Ordine diretto (OdA)</v>
      </c>
      <c r="G70" s="1292" t="str">
        <f>REPT(DETERMINE!AE61,1)</f>
        <v/>
      </c>
      <c r="H70" s="1243" t="str">
        <f>REPT(DETERMINE!AH61,1)</f>
        <v>Mandato n. 141 e 148</v>
      </c>
      <c r="I70" s="1244">
        <f>SUM(DETERMINE!T61)</f>
        <v>262.83</v>
      </c>
      <c r="J70" s="1293" t="str">
        <f>REPT(DETERMINE!AF61,1)</f>
        <v/>
      </c>
      <c r="K70" s="1293" t="str">
        <f>REPT(DETERMINE!AG61,1)</f>
        <v/>
      </c>
      <c r="L70" s="1244">
        <f>SUM(DETERMINE!AL61)</f>
        <v>0</v>
      </c>
    </row>
    <row r="71" spans="1:12" ht="38.1" customHeight="1">
      <c r="A71" s="1245" t="str">
        <f>REPT(DETERMINE!D62,1)</f>
        <v>56C</v>
      </c>
      <c r="B71" s="1242" t="str">
        <f>REPT(DETERMINE!AC62,1)</f>
        <v>Z33323D0E1</v>
      </c>
      <c r="C71" s="1242">
        <f>IF(I71&gt;0,Personalizza!$D$11," ")</f>
        <v>81003130176</v>
      </c>
      <c r="D71" s="1241" t="str">
        <f>IF(I71&gt;0,Personalizza!$D$8," ")</f>
        <v>Istituto Comprensivo di Esine</v>
      </c>
      <c r="E71" s="1243" t="str">
        <f>REPT(DETERMINE!F62,1)</f>
        <v>Acquisto materiale di facile consumo per Scuola  Primaria Sacca</v>
      </c>
      <c r="F71" s="1241" t="str">
        <f>REPT(DETERMINE!J62,1)</f>
        <v>(37) MePA Ordine diretto (OdA)</v>
      </c>
      <c r="G71" s="1292" t="str">
        <f>REPT(DETERMINE!AE62,1)</f>
        <v/>
      </c>
      <c r="H71" s="1243" t="str">
        <f>REPT(DETERMINE!AH62,1)</f>
        <v>Mandato n. 145 e 153</v>
      </c>
      <c r="I71" s="1244">
        <f>SUM(DETERMINE!T62)</f>
        <v>682.43</v>
      </c>
      <c r="J71" s="1293" t="str">
        <f>REPT(DETERMINE!AF62,1)</f>
        <v/>
      </c>
      <c r="K71" s="1293" t="str">
        <f>REPT(DETERMINE!AG62,1)</f>
        <v/>
      </c>
      <c r="L71" s="1244">
        <f>SUM(DETERMINE!AL62)</f>
        <v>0</v>
      </c>
    </row>
    <row r="72" spans="1:12" ht="38.1" customHeight="1">
      <c r="A72" s="1245" t="str">
        <f>REPT(DETERMINE!D63,1)</f>
        <v>56D</v>
      </c>
      <c r="B72" s="1242" t="str">
        <f>REPT(DETERMINE!AC63,1)</f>
        <v>Z33323D0E1</v>
      </c>
      <c r="C72" s="1242">
        <f>IF(I72&gt;0,Personalizza!$D$11," ")</f>
        <v>81003130176</v>
      </c>
      <c r="D72" s="1241" t="str">
        <f>IF(I72&gt;0,Personalizza!$D$8," ")</f>
        <v>Istituto Comprensivo di Esine</v>
      </c>
      <c r="E72" s="1243" t="str">
        <f>REPT(DETERMINE!F63,1)</f>
        <v>Acquisto materiale di facile consumo per Scuola  Primaria  Esine</v>
      </c>
      <c r="F72" s="1241" t="str">
        <f>REPT(DETERMINE!J63,1)</f>
        <v>(37) MePA Ordine diretto (OdA)</v>
      </c>
      <c r="G72" s="1292" t="str">
        <f>REPT(DETERMINE!AE63,1)</f>
        <v/>
      </c>
      <c r="H72" s="1243" t="str">
        <f>REPT(DETERMINE!AH63,1)</f>
        <v>Mandato n. 143 e 150</v>
      </c>
      <c r="I72" s="1244">
        <f>SUM(DETERMINE!T63)</f>
        <v>1096.44</v>
      </c>
      <c r="J72" s="1293" t="str">
        <f>REPT(DETERMINE!AF63,1)</f>
        <v/>
      </c>
      <c r="K72" s="1293" t="str">
        <f>REPT(DETERMINE!AG63,1)</f>
        <v/>
      </c>
      <c r="L72" s="1244">
        <f>SUM(DETERMINE!AL63)</f>
        <v>0</v>
      </c>
    </row>
    <row r="73" spans="1:12" ht="38.1" customHeight="1">
      <c r="A73" s="1245" t="str">
        <f>REPT(DETERMINE!D64,1)</f>
        <v>56E</v>
      </c>
      <c r="B73" s="1242" t="str">
        <f>REPT(DETERMINE!AC64,1)</f>
        <v>Z33323D0E1</v>
      </c>
      <c r="C73" s="1242">
        <f>IF(I73&gt;0,Personalizza!$D$11," ")</f>
        <v>81003130176</v>
      </c>
      <c r="D73" s="1241" t="str">
        <f>IF(I73&gt;0,Personalizza!$D$8," ")</f>
        <v>Istituto Comprensivo di Esine</v>
      </c>
      <c r="E73" s="1243" t="str">
        <f>REPT(DETERMINE!F64,1)</f>
        <v>Acquisto materiale di facile consumo per Scuola  Primaria  PIAMBORNO</v>
      </c>
      <c r="F73" s="1241" t="str">
        <f>REPT(DETERMINE!J64,1)</f>
        <v>(37) MePA Ordine diretto (OdA)</v>
      </c>
      <c r="G73" s="1292" t="str">
        <f>REPT(DETERMINE!AE64,1)</f>
        <v/>
      </c>
      <c r="H73" s="1243" t="str">
        <f>REPT(DETERMINE!AH64,1)</f>
        <v>Mandato n. 146 e 152</v>
      </c>
      <c r="I73" s="1244">
        <f>SUM(DETERMINE!T64)</f>
        <v>1836.38</v>
      </c>
      <c r="J73" s="1293" t="str">
        <f>REPT(DETERMINE!AF64,1)</f>
        <v/>
      </c>
      <c r="K73" s="1293" t="str">
        <f>REPT(DETERMINE!AG64,1)</f>
        <v/>
      </c>
      <c r="L73" s="1244">
        <f>SUM(DETERMINE!AL64)</f>
        <v>0</v>
      </c>
    </row>
    <row r="74" spans="1:12" ht="38.1" customHeight="1">
      <c r="A74" s="1245" t="str">
        <f>REPT(DETERMINE!D65,1)</f>
        <v>56F</v>
      </c>
      <c r="B74" s="1242" t="str">
        <f>REPT(DETERMINE!AC65,1)</f>
        <v>Z33323D0E1</v>
      </c>
      <c r="C74" s="1242">
        <f>IF(I74&gt;0,Personalizza!$D$11," ")</f>
        <v>81003130176</v>
      </c>
      <c r="D74" s="1241" t="str">
        <f>IF(I74&gt;0,Personalizza!$D$8," ")</f>
        <v>Istituto Comprensivo di Esine</v>
      </c>
      <c r="E74" s="1243" t="str">
        <f>REPT(DETERMINE!F65,1)</f>
        <v>Acquisto materiale di facile consumo per Scuola  Secondaria di  PIAMBORNO</v>
      </c>
      <c r="F74" s="1241" t="str">
        <f>REPT(DETERMINE!J65,1)</f>
        <v>(37) MePA Ordine diretto (OdA)</v>
      </c>
      <c r="G74" s="1292" t="str">
        <f>REPT(DETERMINE!AE65,1)</f>
        <v/>
      </c>
      <c r="H74" s="1243" t="str">
        <f>REPT(DETERMINE!AH65,1)</f>
        <v>Mandato n. 142 e 149</v>
      </c>
      <c r="I74" s="1244">
        <f>SUM(DETERMINE!T65)</f>
        <v>384.82</v>
      </c>
      <c r="J74" s="1293" t="str">
        <f>REPT(DETERMINE!AF65,1)</f>
        <v/>
      </c>
      <c r="K74" s="1293" t="str">
        <f>REPT(DETERMINE!AG65,1)</f>
        <v/>
      </c>
      <c r="L74" s="1244">
        <f>SUM(DETERMINE!AL65)</f>
        <v>0</v>
      </c>
    </row>
    <row r="75" spans="1:12" ht="38.1" customHeight="1">
      <c r="A75" s="1245" t="str">
        <f>REPT(DETERMINE!D66,1)</f>
        <v>56G</v>
      </c>
      <c r="B75" s="1242" t="str">
        <f>REPT(DETERMINE!AC66,1)</f>
        <v>Z33323D0E1</v>
      </c>
      <c r="C75" s="1242">
        <f>IF(I75&gt;0,Personalizza!$D$11," ")</f>
        <v>81003130176</v>
      </c>
      <c r="D75" s="1241" t="str">
        <f>IF(I75&gt;0,Personalizza!$D$8," ")</f>
        <v>Istituto Comprensivo di Esine</v>
      </c>
      <c r="E75" s="1243" t="str">
        <f>REPT(DETERMINE!F66,1)</f>
        <v>Acquisto materiale di facile consumo per Scuola  Secondaria di  ESINE</v>
      </c>
      <c r="F75" s="1241" t="str">
        <f>REPT(DETERMINE!J66,1)</f>
        <v>(37) MePA Ordine diretto (OdA)</v>
      </c>
      <c r="G75" s="1292" t="str">
        <f>REPT(DETERMINE!AE66,1)</f>
        <v/>
      </c>
      <c r="H75" s="1243" t="str">
        <f>REPT(DETERMINE!AH66,1)</f>
        <v>Mandato n. 147 e 154</v>
      </c>
      <c r="I75" s="1244">
        <f>SUM(DETERMINE!T66)</f>
        <v>308.33999999999997</v>
      </c>
      <c r="J75" s="1293" t="str">
        <f>REPT(DETERMINE!AF66,1)</f>
        <v/>
      </c>
      <c r="K75" s="1293" t="str">
        <f>REPT(DETERMINE!AG66,1)</f>
        <v/>
      </c>
      <c r="L75" s="1244">
        <f>SUM(DETERMINE!AL66)</f>
        <v>0</v>
      </c>
    </row>
    <row r="76" spans="1:12" ht="38.1" customHeight="1">
      <c r="A76" s="1245" t="str">
        <f>REPT(DETERMINE!D67,1)</f>
        <v>57</v>
      </c>
      <c r="B76" s="1242" t="str">
        <f>REPT(DETERMINE!AC67,1)</f>
        <v>Z4E3246D30</v>
      </c>
      <c r="C76" s="1242">
        <f>IF(I76&gt;0,Personalizza!$D$11," ")</f>
        <v>81003130176</v>
      </c>
      <c r="D76" s="1241" t="str">
        <f>IF(I76&gt;0,Personalizza!$D$8," ")</f>
        <v>Istituto Comprensivo di Esine</v>
      </c>
      <c r="E76" s="1243" t="str">
        <f>REPT(DETERMINE!F67,1)</f>
        <v>Acquisto di n. 1 defibrillatore per palestrina scuola primaria di Esine</v>
      </c>
      <c r="F76" s="1241" t="str">
        <f>REPT(DETERMINE!J67,1)</f>
        <v>(37) MePA Ordine diretto (OdA)</v>
      </c>
      <c r="G76" s="1292" t="str">
        <f>REPT(DETERMINE!AE67,1)</f>
        <v/>
      </c>
      <c r="H76" s="1243" t="str">
        <f>REPT(DETERMINE!AH67,1)</f>
        <v>Mandato n. 126 - n. 127</v>
      </c>
      <c r="I76" s="1244">
        <f>SUM(DETERMINE!T67)</f>
        <v>810</v>
      </c>
      <c r="J76" s="1293" t="str">
        <f>REPT(DETERMINE!AF67,1)</f>
        <v/>
      </c>
      <c r="K76" s="1293" t="str">
        <f>REPT(DETERMINE!AG67,1)</f>
        <v/>
      </c>
      <c r="L76" s="1244">
        <f>SUM(DETERMINE!AL67)</f>
        <v>810</v>
      </c>
    </row>
    <row r="77" spans="1:12" ht="38.1" customHeight="1">
      <c r="A77" s="1245" t="str">
        <f>REPT(DETERMINE!D68,1)</f>
        <v>58</v>
      </c>
      <c r="B77" s="1242" t="str">
        <f>REPT(DETERMINE!AC68,1)</f>
        <v>ZB3324F734</v>
      </c>
      <c r="C77" s="1242">
        <f>IF(I77&gt;0,Personalizza!$D$11," ")</f>
        <v>81003130176</v>
      </c>
      <c r="D77" s="1241" t="str">
        <f>IF(I77&gt;0,Personalizza!$D$8," ")</f>
        <v>Istituto Comprensivo di Esine</v>
      </c>
      <c r="E77" s="1243" t="str">
        <f>REPT(DETERMINE!F68,1)</f>
        <v>Ordine per stampa Diario Scolastico 2021-2022</v>
      </c>
      <c r="F77" s="1241" t="str">
        <f>REPT(DETERMINE!J68,1)</f>
        <v>(8) Affidamento diretto</v>
      </c>
      <c r="G77" s="1292" t="str">
        <f>REPT(DETERMINE!AE68,1)</f>
        <v/>
      </c>
      <c r="H77" s="1243" t="str">
        <f>REPT(DETERMINE!AH68,1)</f>
        <v>Mandato n. 221-222</v>
      </c>
      <c r="I77" s="1244">
        <f>SUM(DETERMINE!T68)</f>
        <v>1907.4</v>
      </c>
      <c r="J77" s="1293" t="str">
        <f>REPT(DETERMINE!AF68,1)</f>
        <v/>
      </c>
      <c r="K77" s="1293" t="str">
        <f>REPT(DETERMINE!AG68,1)</f>
        <v/>
      </c>
      <c r="L77" s="1244">
        <f>SUM(DETERMINE!AL68)</f>
        <v>1907.4</v>
      </c>
    </row>
    <row r="78" spans="1:12" ht="38.1" customHeight="1">
      <c r="A78" s="1245" t="str">
        <f>REPT(DETERMINE!D69,1)</f>
        <v>59</v>
      </c>
      <c r="B78" s="1242" t="str">
        <f>REPT(DETERMINE!AC69,1)</f>
        <v>Z542FADEC2</v>
      </c>
      <c r="C78" s="1242">
        <f>IF(I78&gt;0,Personalizza!$D$11," ")</f>
        <v>81003130176</v>
      </c>
      <c r="D78" s="1241" t="str">
        <f>IF(I78&gt;0,Personalizza!$D$8," ")</f>
        <v>Istituto Comprensivo di Esine</v>
      </c>
      <c r="E78" s="1243" t="str">
        <f>REPT(DETERMINE!F69,1)</f>
        <v>Pagamento prima tranche contratto manutenzione informatica generale dell'Istituto</v>
      </c>
      <c r="F78" s="1241" t="str">
        <f>REPT(DETERMINE!J69,1)</f>
        <v>(8) Affidamento diretto</v>
      </c>
      <c r="G78" s="1292" t="str">
        <f>REPT(DETERMINE!AE69,1)</f>
        <v/>
      </c>
      <c r="H78" s="1243" t="str">
        <f>REPT(DETERMINE!AH69,1)</f>
        <v>Mandato n. 118-119</v>
      </c>
      <c r="I78" s="1244">
        <f>SUM(DETERMINE!T69)</f>
        <v>1141.5</v>
      </c>
      <c r="J78" s="1293" t="str">
        <f>REPT(DETERMINE!AF69,1)</f>
        <v/>
      </c>
      <c r="K78" s="1293" t="str">
        <f>REPT(DETERMINE!AG69,1)</f>
        <v/>
      </c>
      <c r="L78" s="1244">
        <f>SUM(DETERMINE!AL69)</f>
        <v>1141.5</v>
      </c>
    </row>
    <row r="79" spans="1:12" ht="38.1" customHeight="1">
      <c r="A79" s="1245" t="str">
        <f>REPT(DETERMINE!D70,1)</f>
        <v>60</v>
      </c>
      <c r="B79" s="1242" t="str">
        <f>REPT(DETERMINE!AC70,1)</f>
        <v>Z46327428A</v>
      </c>
      <c r="C79" s="1242">
        <f>IF(I79&gt;0,Personalizza!$D$11," ")</f>
        <v>81003130176</v>
      </c>
      <c r="D79" s="1241" t="str">
        <f>IF(I79&gt;0,Personalizza!$D$8," ")</f>
        <v>Istituto Comprensivo di Esine</v>
      </c>
      <c r="E79" s="1243" t="str">
        <f>REPT(DETERMINE!F70,1)</f>
        <v>Affidamento del servizio di trasporto, montaggio e smontaggio LIM dei vari plessi a Ditta Tecnoffice</v>
      </c>
      <c r="F79" s="1241" t="str">
        <f>REPT(DETERMINE!J70,1)</f>
        <v>(8) Affidamento diretto</v>
      </c>
      <c r="G79" s="1292" t="str">
        <f>REPT(DETERMINE!AE70,1)</f>
        <v/>
      </c>
      <c r="H79" s="1243" t="str">
        <f>REPT(DETERMINE!AH70,1)</f>
        <v>Mandato n. 135-n. 136</v>
      </c>
      <c r="I79" s="1244">
        <f>SUM(DETERMINE!T70)</f>
        <v>400</v>
      </c>
      <c r="J79" s="1293" t="str">
        <f>REPT(DETERMINE!AF70,1)</f>
        <v/>
      </c>
      <c r="K79" s="1293" t="str">
        <f>REPT(DETERMINE!AG70,1)</f>
        <v/>
      </c>
      <c r="L79" s="1244">
        <f>SUM(DETERMINE!AL70)</f>
        <v>400</v>
      </c>
    </row>
    <row r="80" spans="1:12" ht="38.1" customHeight="1">
      <c r="A80" s="1245" t="str">
        <f>REPT(DETERMINE!D71,1)</f>
        <v>61</v>
      </c>
      <c r="B80" s="1242" t="str">
        <f>REPT(DETERMINE!AC71,1)</f>
        <v>ZCC2667595</v>
      </c>
      <c r="C80" s="1242">
        <f>IF(I80&gt;0,Personalizza!$D$11," ")</f>
        <v>81003130176</v>
      </c>
      <c r="D80" s="1241" t="str">
        <f>IF(I80&gt;0,Personalizza!$D$8," ")</f>
        <v>Istituto Comprensivo di Esine</v>
      </c>
      <c r="E80" s="1243" t="str">
        <f>REPT(DETERMINE!F71,1)</f>
        <v>Pagamento canone trimestrale apr/magg/giugno 2021 fotocopiatore Ufficio di Segreteria</v>
      </c>
      <c r="F80" s="1241" t="str">
        <f>REPT(DETERMINE!J71,1)</f>
        <v>(8) Affidamento diretto</v>
      </c>
      <c r="G80" s="1292" t="str">
        <f>REPT(DETERMINE!AE71,1)</f>
        <v/>
      </c>
      <c r="H80" s="1243" t="str">
        <f>REPT(DETERMINE!AH71,1)</f>
        <v>Mandato n. 123 - n. 124</v>
      </c>
      <c r="I80" s="1244">
        <f>SUM(DETERMINE!T71)</f>
        <v>482</v>
      </c>
      <c r="J80" s="1293" t="str">
        <f>REPT(DETERMINE!AF71,1)</f>
        <v/>
      </c>
      <c r="K80" s="1293" t="str">
        <f>REPT(DETERMINE!AG71,1)</f>
        <v/>
      </c>
      <c r="L80" s="1244">
        <f>SUM(DETERMINE!AL71)</f>
        <v>482</v>
      </c>
    </row>
    <row r="81" spans="1:12" ht="38.1" customHeight="1">
      <c r="A81" s="1245" t="str">
        <f>REPT(DETERMINE!D72,1)</f>
        <v>62</v>
      </c>
      <c r="B81" s="1242" t="str">
        <f>REPT(DETERMINE!AC72,1)</f>
        <v>Z2F327E305</v>
      </c>
      <c r="C81" s="1242">
        <f>IF(I81&gt;0,Personalizza!$D$11," ")</f>
        <v>81003130176</v>
      </c>
      <c r="D81" s="1241" t="str">
        <f>IF(I81&gt;0,Personalizza!$D$8," ")</f>
        <v>Istituto Comprensivo di Esine</v>
      </c>
      <c r="E81" s="1243" t="str">
        <f>REPT(DETERMINE!F72,1)</f>
        <v>Acquisto di materiale didattico da Ditta G.A.M.</v>
      </c>
      <c r="F81" s="1241" t="str">
        <f>REPT(DETERMINE!J72,1)</f>
        <v>(8) Affidamento diretto</v>
      </c>
      <c r="G81" s="1292" t="str">
        <f>REPT(DETERMINE!AE72,1)</f>
        <v/>
      </c>
      <c r="H81" s="1243" t="str">
        <f>REPT(DETERMINE!AH72,1)</f>
        <v/>
      </c>
      <c r="I81" s="1244">
        <f>SUM(DETERMINE!T72)</f>
        <v>87.5</v>
      </c>
      <c r="J81" s="1293" t="str">
        <f>REPT(DETERMINE!AF72,1)</f>
        <v/>
      </c>
      <c r="K81" s="1293" t="str">
        <f>REPT(DETERMINE!AG72,1)</f>
        <v/>
      </c>
      <c r="L81" s="1244">
        <f>SUM(DETERMINE!AL72)</f>
        <v>0</v>
      </c>
    </row>
    <row r="82" spans="1:12" ht="38.1" customHeight="1">
      <c r="A82" s="1245" t="str">
        <f>REPT(DETERMINE!D73,1)</f>
        <v>63</v>
      </c>
      <c r="B82" s="1242" t="str">
        <f>REPT(DETERMINE!AC73,1)</f>
        <v>Z05328B83A</v>
      </c>
      <c r="C82" s="1242">
        <f>IF(I82&gt;0,Personalizza!$D$11," ")</f>
        <v>81003130176</v>
      </c>
      <c r="D82" s="1241" t="str">
        <f>IF(I82&gt;0,Personalizza!$D$8," ")</f>
        <v>Istituto Comprensivo di Esine</v>
      </c>
      <c r="E82" s="1243" t="str">
        <f>REPT(DETERMINE!F73,1)</f>
        <v>Contratto assicurativo  per alunni e personale dell'IC per triennio 2021/2022 2022/2023 2023/2024</v>
      </c>
      <c r="F82" s="1241" t="str">
        <f>REPT(DETERMINE!J73,1)</f>
        <v/>
      </c>
      <c r="G82" s="1292" t="str">
        <f>REPT(DETERMINE!AE73,1)</f>
        <v/>
      </c>
      <c r="H82" s="1243" t="str">
        <f>REPT(DETERMINE!AH73,1)</f>
        <v>Mandato n. 220</v>
      </c>
      <c r="I82" s="1244">
        <f>SUM(DETERMINE!T73)</f>
        <v>6862</v>
      </c>
      <c r="J82" s="1293" t="str">
        <f>REPT(DETERMINE!AF73,1)</f>
        <v/>
      </c>
      <c r="K82" s="1293" t="str">
        <f>REPT(DETERMINE!AG73,1)</f>
        <v/>
      </c>
      <c r="L82" s="1244">
        <f>SUM(DETERMINE!AL73)</f>
        <v>6110.1</v>
      </c>
    </row>
    <row r="83" spans="1:12" ht="38.1" customHeight="1">
      <c r="A83" s="1245" t="str">
        <f>REPT(DETERMINE!D74,1)</f>
        <v>64</v>
      </c>
      <c r="B83" s="1242" t="str">
        <f>REPT(DETERMINE!AC74,1)</f>
        <v>Z193289E3E</v>
      </c>
      <c r="C83" s="1242">
        <f>IF(I83&gt;0,Personalizza!$D$11," ")</f>
        <v>81003130176</v>
      </c>
      <c r="D83" s="1241" t="str">
        <f>IF(I83&gt;0,Personalizza!$D$8," ")</f>
        <v>Istituto Comprensivo di Esine</v>
      </c>
      <c r="E83" s="1243" t="str">
        <f>REPT(DETERMINE!F74,1)</f>
        <v>Acquisto in MEPA ordine diretto di Notebook e carrelli per Sc.Secondaria di Esine e Piancogno</v>
      </c>
      <c r="F83" s="1241" t="str">
        <f>REPT(DETERMINE!J74,1)</f>
        <v>(37) MePA Ordine diretto (OdA)</v>
      </c>
      <c r="G83" s="1292" t="str">
        <f>REPT(DETERMINE!AE74,1)</f>
        <v/>
      </c>
      <c r="H83" s="1243" t="str">
        <f>REPT(DETERMINE!AH74,1)</f>
        <v/>
      </c>
      <c r="I83" s="1244">
        <f>SUM(DETERMINE!T74)</f>
        <v>25612</v>
      </c>
      <c r="J83" s="1293" t="str">
        <f>REPT(DETERMINE!AF74,1)</f>
        <v/>
      </c>
      <c r="K83" s="1293" t="str">
        <f>REPT(DETERMINE!AG74,1)</f>
        <v/>
      </c>
      <c r="L83" s="1244">
        <f>SUM(DETERMINE!AL74)</f>
        <v>0</v>
      </c>
    </row>
    <row r="84" spans="1:12" ht="38.1" customHeight="1">
      <c r="A84" s="1245" t="str">
        <f>REPT(DETERMINE!D75,1)</f>
        <v>65</v>
      </c>
      <c r="B84" s="1242" t="str">
        <f>REPT(DETERMINE!AC75,1)</f>
        <v>ZCF305B066</v>
      </c>
      <c r="C84" s="1242">
        <f>IF(I84&gt;0,Personalizza!$D$11," ")</f>
        <v>81003130176</v>
      </c>
      <c r="D84" s="1241" t="str">
        <f>IF(I84&gt;0,Personalizza!$D$8," ")</f>
        <v>Istituto Comprensivo di Esine</v>
      </c>
      <c r="E84" s="1243" t="str">
        <f>REPT(DETERMINE!F75,1)</f>
        <v>Pagamento canone primo semestre contratto 2021 per nomina responsabile protezione dati</v>
      </c>
      <c r="F84" s="1241" t="str">
        <f>REPT(DETERMINE!J75,1)</f>
        <v>(8) Affidamento diretto</v>
      </c>
      <c r="G84" s="1292" t="str">
        <f>REPT(DETERMINE!AE75,1)</f>
        <v/>
      </c>
      <c r="H84" s="1243" t="str">
        <f>REPT(DETERMINE!AH75,1)</f>
        <v/>
      </c>
      <c r="I84" s="1244">
        <f>SUM(DETERMINE!T75)</f>
        <v>500</v>
      </c>
      <c r="J84" s="1293" t="str">
        <f>REPT(DETERMINE!AF75,1)</f>
        <v/>
      </c>
      <c r="K84" s="1293" t="str">
        <f>REPT(DETERMINE!AG75,1)</f>
        <v/>
      </c>
      <c r="L84" s="1244">
        <f>SUM(DETERMINE!AL75)</f>
        <v>0</v>
      </c>
    </row>
    <row r="85" spans="1:12" ht="38.1" customHeight="1">
      <c r="A85" s="1245" t="str">
        <f>REPT(DETERMINE!D76,1)</f>
        <v>66</v>
      </c>
      <c r="B85" s="1242" t="str">
        <f>REPT(DETERMINE!AC76,1)</f>
        <v>Z1E29939DC</v>
      </c>
      <c r="C85" s="1242">
        <f>IF(I85&gt;0,Personalizza!$D$11," ")</f>
        <v>81003130176</v>
      </c>
      <c r="D85" s="1241" t="str">
        <f>IF(I85&gt;0,Personalizza!$D$8," ")</f>
        <v>Istituto Comprensivo di Esine</v>
      </c>
      <c r="E85" s="1243" t="str">
        <f>REPT(DETERMINE!F76,1)</f>
        <v>Pagamento seconda rata secondo anno per incarico triennale RSPP</v>
      </c>
      <c r="F85" s="1241" t="str">
        <f>REPT(DETERMINE!J76,1)</f>
        <v>(8) Affidamento diretto</v>
      </c>
      <c r="G85" s="1292" t="str">
        <f>REPT(DETERMINE!AE76,1)</f>
        <v/>
      </c>
      <c r="H85" s="1243" t="str">
        <f>REPT(DETERMINE!AH76,1)</f>
        <v>ICS Informazione Consulenza Servizi Srl</v>
      </c>
      <c r="I85" s="1244">
        <f>SUM(DETERMINE!T76)</f>
        <v>850</v>
      </c>
      <c r="J85" s="1293" t="str">
        <f>REPT(DETERMINE!AF76,1)</f>
        <v/>
      </c>
      <c r="K85" s="1293" t="str">
        <f>REPT(DETERMINE!AG76,1)</f>
        <v/>
      </c>
      <c r="L85" s="1244">
        <f>SUM(DETERMINE!AL76)</f>
        <v>850</v>
      </c>
    </row>
    <row r="86" spans="1:12" ht="38.1" customHeight="1">
      <c r="A86" s="1245" t="str">
        <f>REPT(DETERMINE!D77,1)</f>
        <v>67</v>
      </c>
      <c r="B86" s="1242" t="str">
        <f>REPT(DETERMINE!AC77,1)</f>
        <v>Z49299437D</v>
      </c>
      <c r="C86" s="1242">
        <f>IF(I86&gt;0,Personalizza!$D$11," ")</f>
        <v>81003130176</v>
      </c>
      <c r="D86" s="1241" t="str">
        <f>IF(I86&gt;0,Personalizza!$D$8," ")</f>
        <v>Istituto Comprensivo di Esine</v>
      </c>
      <c r="E86" s="1243" t="str">
        <f>REPT(DETERMINE!F77,1)</f>
        <v>Visita medica personale Col. Scol. Sec. Esine</v>
      </c>
      <c r="F86" s="1241" t="str">
        <f>REPT(DETERMINE!J77,1)</f>
        <v>(8) Affidamento diretto</v>
      </c>
      <c r="G86" s="1292" t="str">
        <f>REPT(DETERMINE!AE77,1)</f>
        <v/>
      </c>
      <c r="H86" s="1243" t="str">
        <f>REPT(DETERMINE!AH77,1)</f>
        <v>Mandato n. 207</v>
      </c>
      <c r="I86" s="1244">
        <f>SUM(DETERMINE!T77)</f>
        <v>32.799999999999997</v>
      </c>
      <c r="J86" s="1293" t="str">
        <f>REPT(DETERMINE!AF77,1)</f>
        <v/>
      </c>
      <c r="K86" s="1293" t="str">
        <f>REPT(DETERMINE!AG77,1)</f>
        <v/>
      </c>
      <c r="L86" s="1244">
        <f>SUM(DETERMINE!AL77)</f>
        <v>32.799999999999997</v>
      </c>
    </row>
    <row r="87" spans="1:12" ht="38.1" customHeight="1">
      <c r="A87" s="1245" t="str">
        <f>REPT(DETERMINE!D78,1)</f>
        <v>68</v>
      </c>
      <c r="B87" s="1242" t="str">
        <f>REPT(DETERMINE!AC78,1)</f>
        <v>ZCA333AF76</v>
      </c>
      <c r="C87" s="1242">
        <f>IF(I87&gt;0,Personalizza!$D$11," ")</f>
        <v>81003130176</v>
      </c>
      <c r="D87" s="1241" t="str">
        <f>IF(I87&gt;0,Personalizza!$D$8," ")</f>
        <v>Istituto Comprensivo di Esine</v>
      </c>
      <c r="E87" s="1243" t="str">
        <f>REPT(DETERMINE!F78,1)</f>
        <v>Richiesta di acquisto di Astra 5 KG Art. AST. 5</v>
      </c>
      <c r="F87" s="1241" t="str">
        <f>REPT(DETERMINE!J78,1)</f>
        <v>(8) Affidamento diretto</v>
      </c>
      <c r="G87" s="1292" t="str">
        <f>REPT(DETERMINE!AE78,1)</f>
        <v/>
      </c>
      <c r="H87" s="1243" t="str">
        <f>REPT(DETERMINE!AH78,1)</f>
        <v>Mandato n. 212-213</v>
      </c>
      <c r="I87" s="1244">
        <f>SUM(DETERMINE!T78)</f>
        <v>78.3</v>
      </c>
      <c r="J87" s="1293" t="str">
        <f>REPT(DETERMINE!AF78,1)</f>
        <v/>
      </c>
      <c r="K87" s="1293" t="str">
        <f>REPT(DETERMINE!AG78,1)</f>
        <v/>
      </c>
      <c r="L87" s="1244">
        <f>SUM(DETERMINE!AL78)</f>
        <v>78.3</v>
      </c>
    </row>
    <row r="88" spans="1:12" ht="38.1" customHeight="1">
      <c r="A88" s="1245" t="str">
        <f>REPT(DETERMINE!D79,1)</f>
        <v>69</v>
      </c>
      <c r="B88" s="1242" t="str">
        <f>REPT(DETERMINE!AC79,1)</f>
        <v>Z1D320A210</v>
      </c>
      <c r="C88" s="1242">
        <f>IF(I88&gt;0,Personalizza!$D$11," ")</f>
        <v>81003130176</v>
      </c>
      <c r="D88" s="1241" t="str">
        <f>IF(I88&gt;0,Personalizza!$D$8," ")</f>
        <v>Istituto Comprensivo di Esine</v>
      </c>
      <c r="E88" s="1243" t="str">
        <f>REPT(DETERMINE!F79,1)</f>
        <v xml:space="preserve">Acquisto di materiale di facile consumo </v>
      </c>
      <c r="F88" s="1241" t="str">
        <f>REPT(DETERMINE!J79,1)</f>
        <v>(8) Affidamento diretto</v>
      </c>
      <c r="G88" s="1292" t="str">
        <f>REPT(DETERMINE!AE79,1)</f>
        <v/>
      </c>
      <c r="H88" s="1243" t="str">
        <f>REPT(DETERMINE!AH79,1)</f>
        <v>Mandato n. 214-215</v>
      </c>
      <c r="I88" s="1244">
        <f>SUM(DETERMINE!T79)</f>
        <v>70.95</v>
      </c>
      <c r="J88" s="1293" t="str">
        <f>REPT(DETERMINE!AF79,1)</f>
        <v/>
      </c>
      <c r="K88" s="1293" t="str">
        <f>REPT(DETERMINE!AG79,1)</f>
        <v/>
      </c>
      <c r="L88" s="1244">
        <f>SUM(DETERMINE!AL79)</f>
        <v>70.95</v>
      </c>
    </row>
    <row r="89" spans="1:12" ht="38.1" customHeight="1">
      <c r="A89" s="1245" t="str">
        <f>REPT(DETERMINE!D80,1)</f>
        <v>70</v>
      </c>
      <c r="B89" s="1242" t="str">
        <f>REPT(DETERMINE!AC80,1)</f>
        <v>Z72320A26C</v>
      </c>
      <c r="C89" s="1242">
        <f>IF(I89&gt;0,Personalizza!$D$11," ")</f>
        <v>81003130176</v>
      </c>
      <c r="D89" s="1241" t="str">
        <f>IF(I89&gt;0,Personalizza!$D$8," ")</f>
        <v>Istituto Comprensivo di Esine</v>
      </c>
      <c r="E89" s="1243" t="str">
        <f>REPT(DETERMINE!F80,1)</f>
        <v xml:space="preserve">Acquisto di materiale di facile consumo </v>
      </c>
      <c r="F89" s="1241" t="str">
        <f>REPT(DETERMINE!J80,1)</f>
        <v>(8) Affidamento diretto</v>
      </c>
      <c r="G89" s="1292" t="str">
        <f>REPT(DETERMINE!AE80,1)</f>
        <v/>
      </c>
      <c r="H89" s="1243" t="str">
        <f>REPT(DETERMINE!AH80,1)</f>
        <v>Mandato n. 216-217</v>
      </c>
      <c r="I89" s="1244">
        <f>SUM(DETERMINE!T80)</f>
        <v>52.87</v>
      </c>
      <c r="J89" s="1293" t="str">
        <f>REPT(DETERMINE!AF80,1)</f>
        <v/>
      </c>
      <c r="K89" s="1293" t="str">
        <f>REPT(DETERMINE!AG80,1)</f>
        <v/>
      </c>
      <c r="L89" s="1244">
        <f>SUM(DETERMINE!AL80)</f>
        <v>52.87</v>
      </c>
    </row>
    <row r="90" spans="1:12" ht="38.1" customHeight="1">
      <c r="A90" s="1245" t="str">
        <f>REPT(DETERMINE!D81,1)</f>
        <v>71</v>
      </c>
      <c r="B90" s="1242" t="str">
        <f>REPT(DETERMINE!AC81,1)</f>
        <v>Z4A3349C8D</v>
      </c>
      <c r="C90" s="1242">
        <f>IF(I90&gt;0,Personalizza!$D$11," ")</f>
        <v>81003130176</v>
      </c>
      <c r="D90" s="1241" t="str">
        <f>IF(I90&gt;0,Personalizza!$D$8," ")</f>
        <v>Istituto Comprensivo di Esine</v>
      </c>
      <c r="E90" s="1243" t="str">
        <f>REPT(DETERMINE!F81,1)</f>
        <v>Contratto di prestazione d'opera professionale Dott. Cotti Luigia</v>
      </c>
      <c r="F90" s="1241" t="str">
        <f>REPT(DETERMINE!J81,1)</f>
        <v>(8) Affidamento diretto</v>
      </c>
      <c r="G90" s="1292" t="str">
        <f>REPT(DETERMINE!AE81,1)</f>
        <v/>
      </c>
      <c r="H90" s="1243" t="str">
        <f>REPT(DETERMINE!AH81,1)</f>
        <v>Mandato n. 283</v>
      </c>
      <c r="I90" s="1244">
        <f>SUM(DETERMINE!T81)</f>
        <v>1500</v>
      </c>
      <c r="J90" s="1293" t="str">
        <f>REPT(DETERMINE!AF81,1)</f>
        <v/>
      </c>
      <c r="K90" s="1293" t="str">
        <f>REPT(DETERMINE!AG81,1)</f>
        <v/>
      </c>
      <c r="L90" s="1244">
        <f>SUM(DETERMINE!AL81)</f>
        <v>1500</v>
      </c>
    </row>
    <row r="91" spans="1:12" ht="38.1" customHeight="1">
      <c r="A91" s="1245" t="str">
        <f>REPT(DETERMINE!D82,1)</f>
        <v>72</v>
      </c>
      <c r="B91" s="1242" t="str">
        <f>REPT(DETERMINE!AC82,1)</f>
        <v>ZE6320A250</v>
      </c>
      <c r="C91" s="1242">
        <f>IF(I91&gt;0,Personalizza!$D$11," ")</f>
        <v>81003130176</v>
      </c>
      <c r="D91" s="1241" t="str">
        <f>IF(I91&gt;0,Personalizza!$D$8," ")</f>
        <v>Istituto Comprensivo di Esine</v>
      </c>
      <c r="E91" s="1243" t="str">
        <f>REPT(DETERMINE!F82,1)</f>
        <v xml:space="preserve">Acquisto di materiale di facile consumo </v>
      </c>
      <c r="F91" s="1241" t="str">
        <f>REPT(DETERMINE!J82,1)</f>
        <v>(8) Affidamento diretto</v>
      </c>
      <c r="G91" s="1292" t="str">
        <f>REPT(DETERMINE!AE82,1)</f>
        <v/>
      </c>
      <c r="H91" s="1243" t="str">
        <f>REPT(DETERMINE!AH82,1)</f>
        <v>Mandato n. 218-219</v>
      </c>
      <c r="I91" s="1244">
        <f>SUM(DETERMINE!T82)</f>
        <v>10.16</v>
      </c>
      <c r="J91" s="1293" t="str">
        <f>REPT(DETERMINE!AF82,1)</f>
        <v/>
      </c>
      <c r="K91" s="1293" t="str">
        <f>REPT(DETERMINE!AG82,1)</f>
        <v/>
      </c>
      <c r="L91" s="1244">
        <f>SUM(DETERMINE!AL82)</f>
        <v>10.16</v>
      </c>
    </row>
    <row r="92" spans="1:12" ht="38.1" customHeight="1">
      <c r="A92" s="1245" t="str">
        <f>REPT(DETERMINE!D83,1)</f>
        <v>73</v>
      </c>
      <c r="B92" s="1242" t="str">
        <f>REPT(DETERMINE!AC83,1)</f>
        <v>ZCC2667595</v>
      </c>
      <c r="C92" s="1242">
        <f>IF(I92&gt;0,Personalizza!$D$11," ")</f>
        <v>81003130176</v>
      </c>
      <c r="D92" s="1241" t="str">
        <f>IF(I92&gt;0,Personalizza!$D$8," ")</f>
        <v>Istituto Comprensivo di Esine</v>
      </c>
      <c r="E92" s="1243" t="str">
        <f>REPT(DETERMINE!F83,1)</f>
        <v>Pagamento canone trimestrale lug./agos./sett. 2021 fotocopiatore Ufficio di Segreteria</v>
      </c>
      <c r="F92" s="1241" t="str">
        <f>REPT(DETERMINE!J83,1)</f>
        <v>(8) Affidamento diretto</v>
      </c>
      <c r="G92" s="1292" t="str">
        <f>REPT(DETERMINE!AE83,1)</f>
        <v/>
      </c>
      <c r="H92" s="1243" t="str">
        <f>REPT(DETERMINE!AH83,1)</f>
        <v>Mandato n. 210-211</v>
      </c>
      <c r="I92" s="1244">
        <f>SUM(DETERMINE!T83)</f>
        <v>482</v>
      </c>
      <c r="J92" s="1293" t="str">
        <f>REPT(DETERMINE!AF83,1)</f>
        <v/>
      </c>
      <c r="K92" s="1293" t="str">
        <f>REPT(DETERMINE!AG83,1)</f>
        <v/>
      </c>
      <c r="L92" s="1244">
        <f>SUM(DETERMINE!AL83)</f>
        <v>482</v>
      </c>
    </row>
    <row r="93" spans="1:12" ht="38.1" customHeight="1">
      <c r="A93" s="1245" t="str">
        <f>REPT(DETERMINE!D84,1)</f>
        <v>74</v>
      </c>
      <c r="B93" s="1242" t="str">
        <f>REPT(DETERMINE!AC84,1)</f>
        <v>Z903375ACE</v>
      </c>
      <c r="C93" s="1242">
        <f>IF(I93&gt;0,Personalizza!$D$11," ")</f>
        <v>81003130176</v>
      </c>
      <c r="D93" s="1241" t="str">
        <f>IF(I93&gt;0,Personalizza!$D$8," ")</f>
        <v>Istituto Comprensivo di Esine</v>
      </c>
      <c r="E93" s="1243" t="str">
        <f>REPT(DETERMINE!F84,1)</f>
        <v>Contratto Autolinee S.A.B.B.A. s.r.l. per servizio di trasporto alunni per uscite didattiche e viaggi di istruzione dal 15/10/21 al 30/06/22</v>
      </c>
      <c r="F93" s="1241" t="str">
        <f>REPT(DETERMINE!J84,1)</f>
        <v>(26) Procedura negoziata per affidamento sotto soglia</v>
      </c>
      <c r="G93" s="1292" t="str">
        <f>REPT(DETERMINE!AE84,1)</f>
        <v/>
      </c>
      <c r="H93" s="1243" t="str">
        <f>REPT(DETERMINE!AH84,1)</f>
        <v>Contratto Prot. n. 2309 del 14/10/21</v>
      </c>
      <c r="I93" s="1244">
        <f>SUM(DETERMINE!T84)</f>
        <v>10000</v>
      </c>
      <c r="J93" s="1293" t="str">
        <f>REPT(DETERMINE!AF84,1)</f>
        <v/>
      </c>
      <c r="K93" s="1293" t="str">
        <f>REPT(DETERMINE!AG84,1)</f>
        <v/>
      </c>
      <c r="L93" s="1244">
        <f>SUM(DETERMINE!AL84)</f>
        <v>3363.6299999999997</v>
      </c>
    </row>
    <row r="94" spans="1:12" ht="38.1" customHeight="1">
      <c r="A94" s="1245" t="str">
        <f>REPT(DETERMINE!D85,1)</f>
        <v>75</v>
      </c>
      <c r="B94" s="1242" t="str">
        <f>REPT(DETERMINE!AC85,1)</f>
        <v>Z33323D0E1</v>
      </c>
      <c r="C94" s="1242">
        <f>IF(I94&gt;0,Personalizza!$D$11," ")</f>
        <v>81003130176</v>
      </c>
      <c r="D94" s="1241" t="str">
        <f>IF(I94&gt;0,Personalizza!$D$8," ")</f>
        <v>Istituto Comprensivo di Esine</v>
      </c>
      <c r="E94" s="1243" t="str">
        <f>REPT(DETERMINE!F85,1)</f>
        <v xml:space="preserve">Acquisto materiale di facile consumo per Scuola Primaria Sacca </v>
      </c>
      <c r="F94" s="1241" t="str">
        <f>REPT(DETERMINE!J85,1)</f>
        <v xml:space="preserve">(36) Ordine diretto entro limiti di spesa (Decreto Legislativo 18 aprile 2016, n. 50)  </v>
      </c>
      <c r="G94" s="1292" t="str">
        <f>REPT(DETERMINE!AE85,1)</f>
        <v/>
      </c>
      <c r="H94" s="1243" t="str">
        <f>REPT(DETERMINE!AH85,1)</f>
        <v>Mandato n. 275-276</v>
      </c>
      <c r="I94" s="1244">
        <f>SUM(DETERMINE!T85)</f>
        <v>118.2</v>
      </c>
      <c r="J94" s="1293" t="str">
        <f>REPT(DETERMINE!AF85,1)</f>
        <v/>
      </c>
      <c r="K94" s="1293" t="str">
        <f>REPT(DETERMINE!AG85,1)</f>
        <v/>
      </c>
      <c r="L94" s="1244">
        <f>SUM(DETERMINE!AL85)</f>
        <v>118.2</v>
      </c>
    </row>
    <row r="95" spans="1:12" ht="38.1" customHeight="1">
      <c r="A95" s="1245" t="str">
        <f>REPT(DETERMINE!D86,1)</f>
        <v>76</v>
      </c>
      <c r="B95" s="1242" t="str">
        <f>REPT(DETERMINE!AC86,1)</f>
        <v>ZD03388187</v>
      </c>
      <c r="C95" s="1242">
        <f>IF(I95&gt;0,Personalizza!$D$11," ")</f>
        <v>81003130176</v>
      </c>
      <c r="D95" s="1241" t="str">
        <f>IF(I95&gt;0,Personalizza!$D$8," ")</f>
        <v>Istituto Comprensivo di Esine</v>
      </c>
      <c r="E95" s="1243" t="str">
        <f>REPT(DETERMINE!F86,1)</f>
        <v>Acquisto materiale di facile consumo per Scuola Secondaria di Esine</v>
      </c>
      <c r="F95" s="1241" t="str">
        <f>REPT(DETERMINE!J86,1)</f>
        <v xml:space="preserve">(36) Ordine diretto entro limiti di spesa (Decreto Legislativo 18 aprile 2016, n. 50)  </v>
      </c>
      <c r="G95" s="1292" t="str">
        <f>REPT(DETERMINE!AE86,1)</f>
        <v/>
      </c>
      <c r="H95" s="1243" t="str">
        <f>REPT(DETERMINE!AH86,1)</f>
        <v>Mandato n. 227-228</v>
      </c>
      <c r="I95" s="1244">
        <f>SUM(DETERMINE!T86)</f>
        <v>299.60000000000002</v>
      </c>
      <c r="J95" s="1293" t="str">
        <f>REPT(DETERMINE!AF86,1)</f>
        <v/>
      </c>
      <c r="K95" s="1293" t="str">
        <f>REPT(DETERMINE!AG86,1)</f>
        <v/>
      </c>
      <c r="L95" s="1244">
        <f>SUM(DETERMINE!AL86)</f>
        <v>299.60000000000002</v>
      </c>
    </row>
    <row r="96" spans="1:12" ht="38.1" customHeight="1">
      <c r="A96" s="1245" t="str">
        <f>REPT(DETERMINE!D87,1)</f>
        <v>77</v>
      </c>
      <c r="B96" s="1242" t="str">
        <f>REPT(DETERMINE!AC87,1)</f>
        <v>ZC03388FD8</v>
      </c>
      <c r="C96" s="1242">
        <f>IF(I96&gt;0,Personalizza!$D$11," ")</f>
        <v>81003130176</v>
      </c>
      <c r="D96" s="1241" t="str">
        <f>IF(I96&gt;0,Personalizza!$D$8," ")</f>
        <v>Istituto Comprensivo di Esine</v>
      </c>
      <c r="E96" s="1243" t="str">
        <f>REPT(DETERMINE!F87,1)</f>
        <v>Acquisto materiale di facile consumo per Formazione Docenti Prog. "Vorrei Dirti"</v>
      </c>
      <c r="F96" s="1241" t="str">
        <f>REPT(DETERMINE!J87,1)</f>
        <v xml:space="preserve">(36) Ordine diretto entro limiti di spesa (Decreto Legislativo 18 aprile 2016, n. 50)  </v>
      </c>
      <c r="G96" s="1292" t="str">
        <f>REPT(DETERMINE!AE87,1)</f>
        <v/>
      </c>
      <c r="H96" s="1243" t="str">
        <f>REPT(DETERMINE!AH87,1)</f>
        <v>Mandato n. 229-230</v>
      </c>
      <c r="I96" s="1244">
        <f>SUM(DETERMINE!T87)</f>
        <v>34.83</v>
      </c>
      <c r="J96" s="1293" t="str">
        <f>REPT(DETERMINE!AF87,1)</f>
        <v/>
      </c>
      <c r="K96" s="1293" t="str">
        <f>REPT(DETERMINE!AG87,1)</f>
        <v/>
      </c>
      <c r="L96" s="1244">
        <f>SUM(DETERMINE!AL87)</f>
        <v>34.83</v>
      </c>
    </row>
    <row r="97" spans="1:12" ht="38.1" customHeight="1">
      <c r="A97" s="1245" t="str">
        <f>REPT(DETERMINE!D88,1)</f>
        <v>78</v>
      </c>
      <c r="B97" s="1242" t="str">
        <f>REPT(DETERMINE!AC88,1)</f>
        <v>Z253397A8F</v>
      </c>
      <c r="C97" s="1242">
        <f>IF(I97&gt;0,Personalizza!$D$11," ")</f>
        <v>81003130176</v>
      </c>
      <c r="D97" s="1241" t="str">
        <f>IF(I97&gt;0,Personalizza!$D$8," ")</f>
        <v>Istituto Comprensivo di Esine</v>
      </c>
      <c r="E97" s="1243" t="str">
        <f>REPT(DETERMINE!F88,1)</f>
        <v>Acquisto materiale di facile consumo per Ufficio di Segreteria</v>
      </c>
      <c r="F97" s="1241" t="str">
        <f>REPT(DETERMINE!J88,1)</f>
        <v xml:space="preserve">(36) Ordine diretto entro limiti di spesa (Decreto Legislativo 18 aprile 2016, n. 50)  </v>
      </c>
      <c r="G97" s="1292" t="str">
        <f>REPT(DETERMINE!AE88,1)</f>
        <v/>
      </c>
      <c r="H97" s="1243" t="str">
        <f>REPT(DETERMINE!AH88,1)</f>
        <v>Mandato n. 251-252</v>
      </c>
      <c r="I97" s="1244">
        <f>SUM(DETERMINE!T88)</f>
        <v>235.66</v>
      </c>
      <c r="J97" s="1293" t="str">
        <f>REPT(DETERMINE!AF88,1)</f>
        <v/>
      </c>
      <c r="K97" s="1293" t="str">
        <f>REPT(DETERMINE!AG88,1)</f>
        <v/>
      </c>
      <c r="L97" s="1244">
        <f>SUM(DETERMINE!AL88)</f>
        <v>235.66</v>
      </c>
    </row>
    <row r="98" spans="1:12" ht="38.1" customHeight="1">
      <c r="A98" s="1245" t="str">
        <f>REPT(DETERMINE!D89,1)</f>
        <v>79</v>
      </c>
      <c r="B98" s="1242" t="str">
        <f>REPT(DETERMINE!AC89,1)</f>
        <v>ZC4339DD4D</v>
      </c>
      <c r="C98" s="1242">
        <f>IF(I98&gt;0,Personalizza!$D$11," ")</f>
        <v>81003130176</v>
      </c>
      <c r="D98" s="1241" t="str">
        <f>IF(I98&gt;0,Personalizza!$D$8," ")</f>
        <v>Istituto Comprensivo di Esine</v>
      </c>
      <c r="E98" s="1243" t="str">
        <f>REPT(DETERMINE!F89,1)</f>
        <v>Acquisto di alcool denaturato Scuola Secondaria di Esine</v>
      </c>
      <c r="F98" s="1241" t="str">
        <f>REPT(DETERMINE!J89,1)</f>
        <v>(8) Affidamento diretto</v>
      </c>
      <c r="G98" s="1292" t="str">
        <f>REPT(DETERMINE!AE89,1)</f>
        <v/>
      </c>
      <c r="H98" s="1243" t="str">
        <f>REPT(DETERMINE!AH89,1)</f>
        <v>Mandato n. 231-232</v>
      </c>
      <c r="I98" s="1244">
        <f>SUM(DETERMINE!T89)</f>
        <v>105.36</v>
      </c>
      <c r="J98" s="1293" t="str">
        <f>REPT(DETERMINE!AF89,1)</f>
        <v/>
      </c>
      <c r="K98" s="1293" t="str">
        <f>REPT(DETERMINE!AG89,1)</f>
        <v/>
      </c>
      <c r="L98" s="1244">
        <f>SUM(DETERMINE!AL89)</f>
        <v>105.36</v>
      </c>
    </row>
    <row r="99" spans="1:12" ht="38.1" customHeight="1">
      <c r="A99" s="1245" t="str">
        <f>REPT(DETERMINE!D90,1)</f>
        <v>80</v>
      </c>
      <c r="B99" s="1242" t="str">
        <f>REPT(DETERMINE!AC90,1)</f>
        <v>ZA233A0529</v>
      </c>
      <c r="C99" s="1242">
        <f>IF(I99&gt;0,Personalizza!$D$11," ")</f>
        <v>81003130176</v>
      </c>
      <c r="D99" s="1241" t="str">
        <f>IF(I99&gt;0,Personalizza!$D$8," ")</f>
        <v>Istituto Comprensivo di Esine</v>
      </c>
      <c r="E99" s="1243" t="str">
        <f>REPT(DETERMINE!F90,1)</f>
        <v>Acquisto materiale di facile consumo Scuola Secondaria di Esine</v>
      </c>
      <c r="F99" s="1241" t="str">
        <f>REPT(DETERMINE!J90,1)</f>
        <v>(8) Affidamento diretto</v>
      </c>
      <c r="G99" s="1292" t="str">
        <f>REPT(DETERMINE!AE90,1)</f>
        <v/>
      </c>
      <c r="H99" s="1243" t="str">
        <f>REPT(DETERMINE!AH90,1)</f>
        <v>Mandato n. 249-250</v>
      </c>
      <c r="I99" s="1244">
        <f>SUM(DETERMINE!T90)</f>
        <v>267</v>
      </c>
      <c r="J99" s="1293" t="str">
        <f>REPT(DETERMINE!AF90,1)</f>
        <v/>
      </c>
      <c r="K99" s="1293" t="str">
        <f>REPT(DETERMINE!AG90,1)</f>
        <v/>
      </c>
      <c r="L99" s="1244">
        <f>SUM(DETERMINE!AL90)</f>
        <v>267</v>
      </c>
    </row>
    <row r="100" spans="1:12" ht="38.1" customHeight="1">
      <c r="A100" s="1245" t="str">
        <f>REPT(DETERMINE!D91,1)</f>
        <v>81</v>
      </c>
      <c r="B100" s="1242" t="str">
        <f>REPT(DETERMINE!AC91,1)</f>
        <v>Z6533A8CB1</v>
      </c>
      <c r="C100" s="1242">
        <f>IF(I100&gt;0,Personalizza!$D$11," ")</f>
        <v>81003130176</v>
      </c>
      <c r="D100" s="1241" t="str">
        <f>IF(I100&gt;0,Personalizza!$D$8," ")</f>
        <v>Istituto Comprensivo di Esine</v>
      </c>
      <c r="E100" s="1243" t="str">
        <f>REPT(DETERMINE!F91,1)</f>
        <v>Acquisto materiale di facile consumo Scuola Primaria di Esine</v>
      </c>
      <c r="F100" s="1241" t="str">
        <f>REPT(DETERMINE!J91,1)</f>
        <v>(8) Affidamento diretto</v>
      </c>
      <c r="G100" s="1292" t="str">
        <f>REPT(DETERMINE!AE91,1)</f>
        <v/>
      </c>
      <c r="H100" s="1243" t="str">
        <f>REPT(DETERMINE!AH91,1)</f>
        <v>Mandato n. 253-254</v>
      </c>
      <c r="I100" s="1244">
        <f>SUM(DETERMINE!T91)</f>
        <v>230</v>
      </c>
      <c r="J100" s="1293" t="str">
        <f>REPT(DETERMINE!AF91,1)</f>
        <v/>
      </c>
      <c r="K100" s="1293" t="str">
        <f>REPT(DETERMINE!AG91,1)</f>
        <v/>
      </c>
      <c r="L100" s="1244">
        <f>SUM(DETERMINE!AL91)</f>
        <v>230</v>
      </c>
    </row>
    <row r="101" spans="1:12" ht="38.1" customHeight="1">
      <c r="A101" s="1245" t="str">
        <f>REPT(DETERMINE!D92,1)</f>
        <v>82</v>
      </c>
      <c r="B101" s="1242" t="str">
        <f>REPT(DETERMINE!AC92,1)</f>
        <v>Z49299437D</v>
      </c>
      <c r="C101" s="1242">
        <f>IF(I101&gt;0,Personalizza!$D$11," ")</f>
        <v>81003130176</v>
      </c>
      <c r="D101" s="1241" t="str">
        <f>IF(I101&gt;0,Personalizza!$D$8," ")</f>
        <v>Istituto Comprensivo di Esine</v>
      </c>
      <c r="E101" s="1243" t="str">
        <f>REPT(DETERMINE!F92,1)</f>
        <v>Riunione periodica annuale art. 35 D.Lgs /08</v>
      </c>
      <c r="F101" s="1241" t="str">
        <f>REPT(DETERMINE!J92,1)</f>
        <v>(8) Affidamento diretto</v>
      </c>
      <c r="G101" s="1292" t="str">
        <f>REPT(DETERMINE!AE92,1)</f>
        <v/>
      </c>
      <c r="H101" s="1243" t="str">
        <f>REPT(DETERMINE!AH92,1)</f>
        <v>Mandato n. 225-226</v>
      </c>
      <c r="I101" s="1244">
        <f>SUM(DETERMINE!T92)</f>
        <v>78</v>
      </c>
      <c r="J101" s="1293" t="str">
        <f>REPT(DETERMINE!AF92,1)</f>
        <v/>
      </c>
      <c r="K101" s="1293" t="str">
        <f>REPT(DETERMINE!AG92,1)</f>
        <v/>
      </c>
      <c r="L101" s="1244">
        <f>SUM(DETERMINE!AL92)</f>
        <v>78</v>
      </c>
    </row>
    <row r="102" spans="1:12" ht="38.1" customHeight="1">
      <c r="A102" s="1245" t="str">
        <f>REPT(DETERMINE!D93,1)</f>
        <v>83</v>
      </c>
      <c r="B102" s="1242" t="str">
        <f>REPT(DETERMINE!AC93,1)</f>
        <v>Z3B33CF7D0</v>
      </c>
      <c r="C102" s="1242">
        <f>IF(I102&gt;0,Personalizza!$D$11," ")</f>
        <v>81003130176</v>
      </c>
      <c r="D102" s="1241" t="str">
        <f>IF(I102&gt;0,Personalizza!$D$8," ")</f>
        <v>Istituto Comprensivo di Esine</v>
      </c>
      <c r="E102" s="1243" t="str">
        <f>REPT(DETERMINE!F93,1)</f>
        <v>Convenzione Progetto Scuola a.s. 2021/2022 - Dott.ssa. Cotti L.</v>
      </c>
      <c r="F102" s="1241" t="str">
        <f>REPT(DETERMINE!J93,1)</f>
        <v>(8) Affidamento diretto</v>
      </c>
      <c r="G102" s="1292" t="str">
        <f>REPT(DETERMINE!AE93,1)</f>
        <v/>
      </c>
      <c r="H102" s="1243" t="str">
        <f>REPT(DETERMINE!AH93,1)</f>
        <v/>
      </c>
      <c r="I102" s="1244">
        <f>SUM(DETERMINE!T93)</f>
        <v>2500</v>
      </c>
      <c r="J102" s="1293" t="str">
        <f>REPT(DETERMINE!AF93,1)</f>
        <v/>
      </c>
      <c r="K102" s="1293" t="str">
        <f>REPT(DETERMINE!AG93,1)</f>
        <v/>
      </c>
      <c r="L102" s="1244">
        <f>SUM(DETERMINE!AL93)</f>
        <v>2500</v>
      </c>
    </row>
    <row r="103" spans="1:12" ht="38.1" customHeight="1">
      <c r="A103" s="1245" t="str">
        <f>REPT(DETERMINE!D94,1)</f>
        <v>84</v>
      </c>
      <c r="B103" s="1242" t="str">
        <f>REPT(DETERMINE!AC94,1)</f>
        <v>ZBD33CF889</v>
      </c>
      <c r="C103" s="1242">
        <f>IF(I103&gt;0,Personalizza!$D$11," ")</f>
        <v>81003130176</v>
      </c>
      <c r="D103" s="1241" t="str">
        <f>IF(I103&gt;0,Personalizza!$D$8," ")</f>
        <v>Istituto Comprensivo di Esine</v>
      </c>
      <c r="E103" s="1243" t="str">
        <f>REPT(DETERMINE!F94,1)</f>
        <v>Convenzione Progetto Scuola a.s. 2021/2022 - K-Pax S.C.S. Onlus - Dott. Cominelli C.</v>
      </c>
      <c r="F103" s="1241" t="str">
        <f>REPT(DETERMINE!J94,1)</f>
        <v>(8) Affidamento diretto</v>
      </c>
      <c r="G103" s="1292" t="str">
        <f>REPT(DETERMINE!AE94,1)</f>
        <v/>
      </c>
      <c r="H103" s="1243" t="str">
        <f>REPT(DETERMINE!AH94,1)</f>
        <v>K.Pax Società Cooperativa Sociale</v>
      </c>
      <c r="I103" s="1244">
        <f>SUM(DETERMINE!T94)</f>
        <v>2080</v>
      </c>
      <c r="J103" s="1293" t="str">
        <f>REPT(DETERMINE!AF94,1)</f>
        <v>09/01/2021</v>
      </c>
      <c r="K103" s="1293" t="str">
        <f>REPT(DETERMINE!AG94,1)</f>
        <v>14/05/2022</v>
      </c>
      <c r="L103" s="1244">
        <f>SUM(DETERMINE!AL94)</f>
        <v>1443</v>
      </c>
    </row>
    <row r="104" spans="1:12" ht="38.1" customHeight="1">
      <c r="A104" s="1245" t="str">
        <f>REPT(DETERMINE!D95,1)</f>
        <v>85</v>
      </c>
      <c r="B104" s="1242" t="str">
        <f>REPT(DETERMINE!AC95,1)</f>
        <v>Z7B33CF960</v>
      </c>
      <c r="C104" s="1242">
        <f>IF(I104&gt;0,Personalizza!$D$11," ")</f>
        <v>81003130176</v>
      </c>
      <c r="D104" s="1241" t="str">
        <f>IF(I104&gt;0,Personalizza!$D$8," ")</f>
        <v>Istituto Comprensivo di Esine</v>
      </c>
      <c r="E104" s="1243" t="str">
        <f>REPT(DETERMINE!F95,1)</f>
        <v>Convenzione Progetto Scuola a.s. 2021/2022 - Arcobaleno S.C.S. Onlus - Dott.ssa Ducoli R.</v>
      </c>
      <c r="F104" s="1241" t="str">
        <f>REPT(DETERMINE!J95,1)</f>
        <v>(8) Affidamento diretto</v>
      </c>
      <c r="G104" s="1292" t="str">
        <f>REPT(DETERMINE!AE95,1)</f>
        <v/>
      </c>
      <c r="H104" s="1243" t="str">
        <f>REPT(DETERMINE!AH95,1)</f>
        <v>Arcobaleno Società Cooperativa Sociale Onlus</v>
      </c>
      <c r="I104" s="1244">
        <f>SUM(DETERMINE!T95)</f>
        <v>2080</v>
      </c>
      <c r="J104" s="1293" t="str">
        <f>REPT(DETERMINE!AF95,1)</f>
        <v>09/11/2021</v>
      </c>
      <c r="K104" s="1293" t="str">
        <f>REPT(DETERMINE!AG95,1)</f>
        <v>13/06/2022</v>
      </c>
      <c r="L104" s="1244">
        <f>SUM(DETERMINE!AL95)</f>
        <v>2080</v>
      </c>
    </row>
    <row r="105" spans="1:12" ht="38.1" customHeight="1">
      <c r="A105" s="1245" t="str">
        <f>REPT(DETERMINE!D96,1)</f>
        <v>86</v>
      </c>
      <c r="B105" s="1242" t="str">
        <f>REPT(DETERMINE!AC96,1)</f>
        <v>ZA733DB4BD</v>
      </c>
      <c r="C105" s="1242">
        <f>IF(I105&gt;0,Personalizza!$D$11," ")</f>
        <v>81003130176</v>
      </c>
      <c r="D105" s="1241" t="str">
        <f>IF(I105&gt;0,Personalizza!$D$8," ")</f>
        <v>Istituto Comprensivo di Esine</v>
      </c>
      <c r="E105" s="1243" t="str">
        <f>REPT(DETERMINE!F96,1)</f>
        <v>HCE International Progetto "Intervento di Formazione regole di intelligenza linguistica</v>
      </c>
      <c r="F105" s="1241" t="str">
        <f>REPT(DETERMINE!J96,1)</f>
        <v>(8) Affidamento diretto</v>
      </c>
      <c r="G105" s="1292" t="str">
        <f>REPT(DETERMINE!AE96,1)</f>
        <v/>
      </c>
      <c r="H105" s="1243" t="str">
        <f>REPT(DETERMINE!AH96,1)</f>
        <v>Mandato n. 255-256</v>
      </c>
      <c r="I105" s="1244">
        <f>SUM(DETERMINE!T96)</f>
        <v>819.67</v>
      </c>
      <c r="J105" s="1293" t="str">
        <f>REPT(DETERMINE!AF96,1)</f>
        <v/>
      </c>
      <c r="K105" s="1293" t="str">
        <f>REPT(DETERMINE!AG96,1)</f>
        <v/>
      </c>
      <c r="L105" s="1244">
        <f>SUM(DETERMINE!AL96)</f>
        <v>819.67</v>
      </c>
    </row>
    <row r="106" spans="1:12" ht="38.1" customHeight="1">
      <c r="A106" s="1245" t="str">
        <f>REPT(DETERMINE!D97,1)</f>
        <v>87</v>
      </c>
      <c r="B106" s="1242" t="str">
        <f>REPT(DETERMINE!AC97,1)</f>
        <v>Z6433E4F3E</v>
      </c>
      <c r="C106" s="1242">
        <f>IF(I106&gt;0,Personalizza!$D$11," ")</f>
        <v>81003130176</v>
      </c>
      <c r="D106" s="1241" t="str">
        <f>IF(I106&gt;0,Personalizza!$D$8," ")</f>
        <v>Istituto Comprensivo di Esine</v>
      </c>
      <c r="E106" s="1243" t="str">
        <f>REPT(DETERMINE!F97,1)</f>
        <v>Contratto esperto esterno Ghiroldi Marilena Progetto Mosaio "ti racconto Van Gogh"</v>
      </c>
      <c r="F106" s="1241" t="str">
        <f>REPT(DETERMINE!J97,1)</f>
        <v>(8) Affidamento diretto</v>
      </c>
      <c r="G106" s="1292" t="str">
        <f>REPT(DETERMINE!AE97,1)</f>
        <v/>
      </c>
      <c r="H106" s="1243" t="str">
        <f>REPT(DETERMINE!AH97,1)</f>
        <v>Mandato n. 165-166-167</v>
      </c>
      <c r="I106" s="1244">
        <f>SUM(DETERMINE!T97)</f>
        <v>1917.05</v>
      </c>
      <c r="J106" s="1293" t="str">
        <f>REPT(DETERMINE!AF97,1)</f>
        <v/>
      </c>
      <c r="K106" s="1293" t="str">
        <f>REPT(DETERMINE!AG97,1)</f>
        <v/>
      </c>
      <c r="L106" s="1244">
        <f>SUM(DETERMINE!AL97)</f>
        <v>1917.05</v>
      </c>
    </row>
    <row r="107" spans="1:12" ht="38.1" customHeight="1">
      <c r="A107" s="1245" t="str">
        <f>REPT(DETERMINE!D98,1)</f>
        <v>88</v>
      </c>
      <c r="B107" s="1242" t="str">
        <f>REPT(DETERMINE!AC98,1)</f>
        <v/>
      </c>
      <c r="C107" s="1242">
        <f>IF(I107&gt;0,Personalizza!$D$11," ")</f>
        <v>81003130176</v>
      </c>
      <c r="D107" s="1241" t="str">
        <f>IF(I107&gt;0,Personalizza!$D$8," ")</f>
        <v>Istituto Comprensivo di Esine</v>
      </c>
      <c r="E107" s="1243" t="str">
        <f>REPT(DETERMINE!F98,1)</f>
        <v>Accordo di rete Progetto "English for everybody" I.C. Darfo2</v>
      </c>
      <c r="F107" s="1241" t="str">
        <f>REPT(DETERMINE!J98,1)</f>
        <v>(33) Accordi di rete per gli affidamenti e gli acquisti (art. 47, Decreto 129/2019)</v>
      </c>
      <c r="G107" s="1292" t="str">
        <f>REPT(DETERMINE!AE98,1)</f>
        <v/>
      </c>
      <c r="H107" s="1243" t="str">
        <f>REPT(DETERMINE!AH98,1)</f>
        <v>Mandato n. 246</v>
      </c>
      <c r="I107" s="1244">
        <f>SUM(DETERMINE!T98)</f>
        <v>150</v>
      </c>
      <c r="J107" s="1293" t="str">
        <f>REPT(DETERMINE!AF98,1)</f>
        <v/>
      </c>
      <c r="K107" s="1293" t="str">
        <f>REPT(DETERMINE!AG98,1)</f>
        <v/>
      </c>
      <c r="L107" s="1244">
        <f>SUM(DETERMINE!AL98)</f>
        <v>150</v>
      </c>
    </row>
    <row r="108" spans="1:12" ht="38.1" customHeight="1">
      <c r="A108" s="1245" t="str">
        <f>REPT(DETERMINE!D99,1)</f>
        <v>89</v>
      </c>
      <c r="B108" s="1242" t="str">
        <f>REPT(DETERMINE!AC99,1)</f>
        <v/>
      </c>
      <c r="C108" s="1242">
        <f>IF(I108&gt;0,Personalizza!$D$11," ")</f>
        <v>81003130176</v>
      </c>
      <c r="D108" s="1241" t="str">
        <f>IF(I108&gt;0,Personalizza!$D$8," ")</f>
        <v>Istituto Comprensivo di Esine</v>
      </c>
      <c r="E108" s="1243" t="str">
        <f>REPT(DETERMINE!F99,1)</f>
        <v>Contratto madrelingua Bruzzi Natalie - Progetto "English for everybody"</v>
      </c>
      <c r="F108" s="1241" t="str">
        <f>REPT(DETERMINE!J99,1)</f>
        <v>(33) Accordi di rete per gli affidamenti e gli acquisti (art. 47, Decreto 129/2019)</v>
      </c>
      <c r="G108" s="1292" t="str">
        <f>REPT(DETERMINE!AE99,1)</f>
        <v/>
      </c>
      <c r="H108" s="1243" t="str">
        <f>REPT(DETERMINE!AH99,1)</f>
        <v/>
      </c>
      <c r="I108" s="1244">
        <f>SUM(DETERMINE!T99)</f>
        <v>2400</v>
      </c>
      <c r="J108" s="1293" t="str">
        <f>REPT(DETERMINE!AF99,1)</f>
        <v/>
      </c>
      <c r="K108" s="1293" t="str">
        <f>REPT(DETERMINE!AG99,1)</f>
        <v/>
      </c>
      <c r="L108" s="1244">
        <f>SUM(DETERMINE!AL99)</f>
        <v>0</v>
      </c>
    </row>
    <row r="109" spans="1:12" ht="38.1" customHeight="1">
      <c r="A109" s="1245" t="str">
        <f>REPT(DETERMINE!D100,1)</f>
        <v>90</v>
      </c>
      <c r="B109" s="1242" t="str">
        <f>REPT(DETERMINE!AC100,1)</f>
        <v/>
      </c>
      <c r="C109" s="1242">
        <f>IF(I109&gt;0,Personalizza!$D$11," ")</f>
        <v>81003130176</v>
      </c>
      <c r="D109" s="1241" t="str">
        <f>IF(I109&gt;0,Personalizza!$D$8," ")</f>
        <v>Istituto Comprensivo di Esine</v>
      </c>
      <c r="E109" s="1243" t="str">
        <f>REPT(DETERMINE!F100,1)</f>
        <v>Contratto madrelingua Golden Ariella - Progetto "English for everybody"</v>
      </c>
      <c r="F109" s="1241" t="str">
        <f>REPT(DETERMINE!J100,1)</f>
        <v>(33) Accordi di rete per gli affidamenti e gli acquisti (art. 47, Decreto 129/2019)</v>
      </c>
      <c r="G109" s="1292" t="str">
        <f>REPT(DETERMINE!AE100,1)</f>
        <v/>
      </c>
      <c r="H109" s="1243" t="str">
        <f>REPT(DETERMINE!AH100,1)</f>
        <v/>
      </c>
      <c r="I109" s="1244">
        <f>SUM(DETERMINE!T100)</f>
        <v>2400</v>
      </c>
      <c r="J109" s="1293" t="str">
        <f>REPT(DETERMINE!AF100,1)</f>
        <v/>
      </c>
      <c r="K109" s="1293" t="str">
        <f>REPT(DETERMINE!AG100,1)</f>
        <v/>
      </c>
      <c r="L109" s="1244">
        <f>SUM(DETERMINE!AL100)</f>
        <v>0</v>
      </c>
    </row>
    <row r="110" spans="1:12" ht="38.1" customHeight="1">
      <c r="A110" s="1245" t="str">
        <f>REPT(DETERMINE!D101,1)</f>
        <v>91</v>
      </c>
      <c r="B110" s="1242" t="str">
        <f>REPT(DETERMINE!AC101,1)</f>
        <v>Z6733E56EA</v>
      </c>
      <c r="C110" s="1242">
        <f>IF(I110&gt;0,Personalizza!$D$11," ")</f>
        <v>81003130176</v>
      </c>
      <c r="D110" s="1241" t="str">
        <f>IF(I110&gt;0,Personalizza!$D$8," ")</f>
        <v>Istituto Comprensivo di Esine</v>
      </c>
      <c r="E110" s="1243" t="str">
        <f>REPT(DETERMINE!F101,1)</f>
        <v>Rinnovo contratto SOGI SCUOLA S.r.l. dal 01/01/2022 al 31/12/2022</v>
      </c>
      <c r="F110" s="1241" t="str">
        <f>REPT(DETERMINE!J101,1)</f>
        <v>(8) Affidamento diretto</v>
      </c>
      <c r="G110" s="1292" t="str">
        <f>REPT(DETERMINE!AE101,1)</f>
        <v/>
      </c>
      <c r="H110" s="1243" t="str">
        <f>REPT(DETERMINE!AH101,1)</f>
        <v>Mandato n. 49-50</v>
      </c>
      <c r="I110" s="1244">
        <f>SUM(DETERMINE!T101)</f>
        <v>2100</v>
      </c>
      <c r="J110" s="1293" t="str">
        <f>REPT(DETERMINE!AF101,1)</f>
        <v/>
      </c>
      <c r="K110" s="1293" t="str">
        <f>REPT(DETERMINE!AG101,1)</f>
        <v/>
      </c>
      <c r="L110" s="1244">
        <f>SUM(DETERMINE!AL101)</f>
        <v>2100</v>
      </c>
    </row>
    <row r="111" spans="1:12" ht="38.1" customHeight="1">
      <c r="A111" s="1245" t="str">
        <f>REPT(DETERMINE!D102,1)</f>
        <v>92</v>
      </c>
      <c r="B111" s="1242" t="str">
        <f>REPT(DETERMINE!AC102,1)</f>
        <v>Z7433E6534</v>
      </c>
      <c r="C111" s="1242">
        <f>IF(I111&gt;0,Personalizza!$D$11," ")</f>
        <v>81003130176</v>
      </c>
      <c r="D111" s="1241" t="str">
        <f>IF(I111&gt;0,Personalizza!$D$8," ")</f>
        <v>Istituto Comprensivo di Esine</v>
      </c>
      <c r="E111" s="1243" t="str">
        <f>REPT(DETERMINE!F102,1)</f>
        <v>Acquisto cavo Hdmi e spina corrente per casse Scuola Primaria di Piamborno</v>
      </c>
      <c r="F111" s="1241" t="str">
        <f>REPT(DETERMINE!J102,1)</f>
        <v>(8) Affidamento diretto</v>
      </c>
      <c r="G111" s="1292" t="str">
        <f>REPT(DETERMINE!AE102,1)</f>
        <v/>
      </c>
      <c r="H111" s="1243" t="str">
        <f>REPT(DETERMINE!AH102,1)</f>
        <v>Mandato n. 258-259</v>
      </c>
      <c r="I111" s="1244">
        <f>SUM(DETERMINE!T102)</f>
        <v>19</v>
      </c>
      <c r="J111" s="1293" t="str">
        <f>REPT(DETERMINE!AF102,1)</f>
        <v/>
      </c>
      <c r="K111" s="1293" t="str">
        <f>REPT(DETERMINE!AG102,1)</f>
        <v/>
      </c>
      <c r="L111" s="1244">
        <f>SUM(DETERMINE!AL102)</f>
        <v>19</v>
      </c>
    </row>
    <row r="112" spans="1:12" ht="38.1" customHeight="1">
      <c r="A112" s="1245" t="str">
        <f>REPT(DETERMINE!D103,1)</f>
        <v>93</v>
      </c>
      <c r="B112" s="1242" t="str">
        <f>REPT(DETERMINE!AC103,1)</f>
        <v>Z1D320A210</v>
      </c>
      <c r="C112" s="1242">
        <f>IF(I112&gt;0,Personalizza!$D$11," ")</f>
        <v>81003130176</v>
      </c>
      <c r="D112" s="1241" t="str">
        <f>IF(I112&gt;0,Personalizza!$D$8," ")</f>
        <v>Istituto Comprensivo di Esine</v>
      </c>
      <c r="E112" s="1243" t="str">
        <f>REPT(DETERMINE!F103,1)</f>
        <v xml:space="preserve">Acquisto di materiale di facile consumo </v>
      </c>
      <c r="F112" s="1241" t="str">
        <f>REPT(DETERMINE!J103,1)</f>
        <v>(8) Affidamento diretto</v>
      </c>
      <c r="G112" s="1292" t="str">
        <f>REPT(DETERMINE!AE103,1)</f>
        <v/>
      </c>
      <c r="H112" s="1243" t="str">
        <f>REPT(DETERMINE!AH103,1)</f>
        <v xml:space="preserve">Mandato n. 247-248 </v>
      </c>
      <c r="I112" s="1244">
        <f>SUM(DETERMINE!T103)</f>
        <v>138.66999999999999</v>
      </c>
      <c r="J112" s="1293" t="str">
        <f>REPT(DETERMINE!AF103,1)</f>
        <v/>
      </c>
      <c r="K112" s="1293" t="str">
        <f>REPT(DETERMINE!AG103,1)</f>
        <v/>
      </c>
      <c r="L112" s="1244">
        <f>SUM(DETERMINE!AL103)</f>
        <v>138.66999999999999</v>
      </c>
    </row>
    <row r="113" spans="1:12" ht="38.1" customHeight="1">
      <c r="A113" s="1245" t="str">
        <f>REPT(DETERMINE!D104,1)</f>
        <v>94</v>
      </c>
      <c r="B113" s="1242" t="str">
        <f>REPT(DETERMINE!AC104,1)</f>
        <v>Z4933E52C0</v>
      </c>
      <c r="C113" s="1242">
        <f>IF(I113&gt;0,Personalizza!$D$11," ")</f>
        <v>81003130176</v>
      </c>
      <c r="D113" s="1241" t="str">
        <f>IF(I113&gt;0,Personalizza!$D$8," ")</f>
        <v>Istituto Comprensivo di Esine</v>
      </c>
      <c r="E113" s="1243" t="str">
        <f>REPT(DETERMINE!F104,1)</f>
        <v>Riparazione e pulizia nebulizzatori e-spray electrostatic - Ditta Riel</v>
      </c>
      <c r="F113" s="1241" t="str">
        <f>REPT(DETERMINE!J104,1)</f>
        <v>(8) Affidamento diretto</v>
      </c>
      <c r="G113" s="1292" t="str">
        <f>REPT(DETERMINE!AE104,1)</f>
        <v/>
      </c>
      <c r="H113" s="1243" t="str">
        <f>REPT(DETERMINE!AH104,1)</f>
        <v>Mandato n. 260-261</v>
      </c>
      <c r="I113" s="1244">
        <f>SUM(DETERMINE!T104)</f>
        <v>250</v>
      </c>
      <c r="J113" s="1293" t="str">
        <f>REPT(DETERMINE!AF104,1)</f>
        <v/>
      </c>
      <c r="K113" s="1293" t="str">
        <f>REPT(DETERMINE!AG104,1)</f>
        <v/>
      </c>
      <c r="L113" s="1244">
        <f>SUM(DETERMINE!AL104)</f>
        <v>250</v>
      </c>
    </row>
    <row r="114" spans="1:12" ht="38.1" customHeight="1">
      <c r="A114" s="1245" t="str">
        <f>REPT(DETERMINE!D105,1)</f>
        <v>95</v>
      </c>
      <c r="B114" s="1242" t="str">
        <f>REPT(DETERMINE!AC105,1)</f>
        <v>Z55340F3A5</v>
      </c>
      <c r="C114" s="1242">
        <f>IF(I114&gt;0,Personalizza!$D$11," ")</f>
        <v>81003130176</v>
      </c>
      <c r="D114" s="1241" t="str">
        <f>IF(I114&gt;0,Personalizza!$D$8," ")</f>
        <v>Istituto Comprensivo di Esine</v>
      </c>
      <c r="E114" s="1243" t="str">
        <f>REPT(DETERMINE!F105,1)</f>
        <v>Acquisto materiale per Consiglio Comunale dei Ragazzi - Ditta Tipografia Valgrigna</v>
      </c>
      <c r="F114" s="1241" t="str">
        <f>REPT(DETERMINE!J105,1)</f>
        <v>(8) Affidamento diretto</v>
      </c>
      <c r="G114" s="1292" t="str">
        <f>REPT(DETERMINE!AE105,1)</f>
        <v/>
      </c>
      <c r="H114" s="1243" t="str">
        <f>REPT(DETERMINE!AH105,1)</f>
        <v>Mandato n. 288-289</v>
      </c>
      <c r="I114" s="1244">
        <f>SUM(DETERMINE!T105)</f>
        <v>130</v>
      </c>
      <c r="J114" s="1293" t="str">
        <f>REPT(DETERMINE!AF105,1)</f>
        <v/>
      </c>
      <c r="K114" s="1293" t="str">
        <f>REPT(DETERMINE!AG105,1)</f>
        <v/>
      </c>
      <c r="L114" s="1244">
        <f>SUM(DETERMINE!AL105)</f>
        <v>130</v>
      </c>
    </row>
    <row r="115" spans="1:12" ht="38.1" customHeight="1">
      <c r="A115" s="1245" t="str">
        <f>REPT(DETERMINE!D106,1)</f>
        <v>96</v>
      </c>
      <c r="B115" s="1242" t="str">
        <f>REPT(DETERMINE!AC106,1)</f>
        <v>ZD73449BBC</v>
      </c>
      <c r="C115" s="1242">
        <f>IF(I115&gt;0,Personalizza!$D$11," ")</f>
        <v>81003130176</v>
      </c>
      <c r="D115" s="1241" t="str">
        <f>IF(I115&gt;0,Personalizza!$D$8," ")</f>
        <v>Istituto Comprensivo di Esine</v>
      </c>
      <c r="E115" s="1243" t="str">
        <f>REPT(DETERMINE!F106,1)</f>
        <v>Rinnovo licenza ANNO 2022 AXIOS-Scuola Digitale</v>
      </c>
      <c r="F115" s="1241" t="str">
        <f>REPT(DETERMINE!J106,1)</f>
        <v>Affidamento diretto</v>
      </c>
      <c r="G115" s="1292" t="str">
        <f>REPT(DETERMINE!AE106,1)</f>
        <v/>
      </c>
      <c r="H115" s="1243" t="str">
        <f>REPT(DETERMINE!AH106,1)</f>
        <v>Mandato n. 51/52</v>
      </c>
      <c r="I115" s="1244">
        <f>SUM(DETERMINE!T106)</f>
        <v>1625</v>
      </c>
      <c r="J115" s="1293" t="str">
        <f>REPT(DETERMINE!AF106,1)</f>
        <v/>
      </c>
      <c r="K115" s="1293" t="str">
        <f>REPT(DETERMINE!AG106,1)</f>
        <v/>
      </c>
      <c r="L115" s="1244">
        <f>SUM(DETERMINE!AL106)</f>
        <v>1625</v>
      </c>
    </row>
    <row r="116" spans="1:12" ht="38.1" customHeight="1">
      <c r="A116" s="1245" t="str">
        <f>REPT(DETERMINE!D107,1)</f>
        <v>97</v>
      </c>
      <c r="B116" s="1242" t="str">
        <f>REPT(DETERMINE!AC107,1)</f>
        <v>Z3A344A271</v>
      </c>
      <c r="C116" s="1242">
        <f>IF(I116&gt;0,Personalizza!$D$11," ")</f>
        <v>81003130176</v>
      </c>
      <c r="D116" s="1241" t="str">
        <f>IF(I116&gt;0,Personalizza!$D$8," ")</f>
        <v>Istituto Comprensivo di Esine</v>
      </c>
      <c r="E116" s="1243" t="str">
        <f>REPT(DETERMINE!F107,1)</f>
        <v>Contratto per stampa su carta fotografica anno 2022</v>
      </c>
      <c r="F116" s="1241" t="str">
        <f>REPT(DETERMINE!J107,1)</f>
        <v>(2) Procedura ristretta</v>
      </c>
      <c r="G116" s="1292" t="str">
        <f>REPT(DETERMINE!AE107,1)</f>
        <v/>
      </c>
      <c r="H116" s="1243" t="str">
        <f>REPT(DETERMINE!AH107,1)</f>
        <v xml:space="preserve">Mandato n. 8-9-10-11-12 </v>
      </c>
      <c r="I116" s="1244">
        <f>SUM(DETERMINE!T107)</f>
        <v>379.51</v>
      </c>
      <c r="J116" s="1293" t="str">
        <f>REPT(DETERMINE!AF107,1)</f>
        <v/>
      </c>
      <c r="K116" s="1293" t="str">
        <f>REPT(DETERMINE!AG107,1)</f>
        <v/>
      </c>
      <c r="L116" s="1244">
        <f>SUM(DETERMINE!AL107)</f>
        <v>379.51</v>
      </c>
    </row>
    <row r="117" spans="1:12" ht="38.1" customHeight="1">
      <c r="A117" s="1245" t="str">
        <f>REPT(DETERMINE!D108,1)</f>
        <v>98</v>
      </c>
      <c r="B117" s="1242" t="str">
        <f>REPT(DETERMINE!AC108,1)</f>
        <v>ZCC2667595</v>
      </c>
      <c r="C117" s="1242">
        <f>IF(I117&gt;0,Personalizza!$D$11," ")</f>
        <v>81003130176</v>
      </c>
      <c r="D117" s="1241" t="str">
        <f>IF(I117&gt;0,Personalizza!$D$8," ")</f>
        <v>Istituto Comprensivo di Esine</v>
      </c>
      <c r="E117" s="1243" t="str">
        <f>REPT(DETERMINE!F108,1)</f>
        <v>Pagamento canone trimestrale ott/nov/dic 2021 fotocopiatore Ufficio di Segreteria - Ditta Globaloffice</v>
      </c>
      <c r="F117" s="1241" t="str">
        <f>REPT(DETERMINE!J108,1)</f>
        <v>(8) Affidamento diretto</v>
      </c>
      <c r="G117" s="1292" t="str">
        <f>REPT(DETERMINE!AE108,1)</f>
        <v/>
      </c>
      <c r="H117" s="1243" t="str">
        <f>REPT(DETERMINE!AH108,1)</f>
        <v>Mandato n. 271-272</v>
      </c>
      <c r="I117" s="1244">
        <f>SUM(DETERMINE!T108)</f>
        <v>482</v>
      </c>
      <c r="J117" s="1293" t="str">
        <f>REPT(DETERMINE!AF108,1)</f>
        <v/>
      </c>
      <c r="K117" s="1293" t="str">
        <f>REPT(DETERMINE!AG108,1)</f>
        <v/>
      </c>
      <c r="L117" s="1244">
        <f>SUM(DETERMINE!AL108)</f>
        <v>482</v>
      </c>
    </row>
    <row r="118" spans="1:12" ht="38.1" customHeight="1">
      <c r="A118" s="1245" t="str">
        <f>REPT(DETERMINE!D109,1)</f>
        <v>99</v>
      </c>
      <c r="B118" s="1242" t="str">
        <f>REPT(DETERMINE!AC109,1)</f>
        <v>Z81344AFB2</v>
      </c>
      <c r="C118" s="1242">
        <f>IF(I118&gt;0,Personalizza!$D$11," ")</f>
        <v>81003130176</v>
      </c>
      <c r="D118" s="1241" t="str">
        <f>IF(I118&gt;0,Personalizza!$D$8," ")</f>
        <v>Istituto Comprensivo di Esine</v>
      </c>
      <c r="E118" s="1243" t="str">
        <f>REPT(DETERMINE!F109,1)</f>
        <v>Contratto triennale dal 01/01/2022 al 31/12/2024 noleggio fotocopiatore Ufficio di Segreteria - Ditta Globaloffice</v>
      </c>
      <c r="F118" s="1241" t="str">
        <f>REPT(DETERMINE!J109,1)</f>
        <v>(8) Affidamento diretto</v>
      </c>
      <c r="G118" s="1292" t="str">
        <f>REPT(DETERMINE!AE109,1)</f>
        <v/>
      </c>
      <c r="H118" s="1243" t="str">
        <f>REPT(DETERMINE!AH109,1)</f>
        <v>Mandato n. 439-440</v>
      </c>
      <c r="I118" s="1244">
        <f>SUM(DETERMINE!T109)</f>
        <v>2904</v>
      </c>
      <c r="J118" s="1293" t="str">
        <f>REPT(DETERMINE!AF109,1)</f>
        <v/>
      </c>
      <c r="K118" s="1293" t="str">
        <f>REPT(DETERMINE!AG109,1)</f>
        <v/>
      </c>
      <c r="L118" s="1244">
        <f>SUM(DETERMINE!AL109)</f>
        <v>1452</v>
      </c>
    </row>
    <row r="119" spans="1:12" ht="38.1" customHeight="1">
      <c r="A119" s="1245" t="str">
        <f>REPT(DETERMINE!D110,1)</f>
        <v>100</v>
      </c>
      <c r="B119" s="1242" t="str">
        <f>REPT(DETERMINE!AC110,1)</f>
        <v>Z1D0119F1C</v>
      </c>
      <c r="C119" s="1242">
        <f>IF(I119&gt;0,Personalizza!$D$11," ")</f>
        <v>81003130176</v>
      </c>
      <c r="D119" s="1241" t="str">
        <f>IF(I119&gt;0,Personalizza!$D$8," ")</f>
        <v>Istituto Comprensivo di Esine</v>
      </c>
      <c r="E119" s="1243" t="str">
        <f>REPT(DETERMINE!F110,1)</f>
        <v>Spese postali mese di ottobre 2021</v>
      </c>
      <c r="F119" s="1241" t="str">
        <f>REPT(DETERMINE!J110,1)</f>
        <v>(8) Affidamento diretto</v>
      </c>
      <c r="G119" s="1292" t="str">
        <f>REPT(DETERMINE!AE110,1)</f>
        <v/>
      </c>
      <c r="H119" s="1243" t="str">
        <f>REPT(DETERMINE!AH110,1)</f>
        <v>Mandato n. 264</v>
      </c>
      <c r="I119" s="1244">
        <f>SUM(DETERMINE!T110)</f>
        <v>5.46</v>
      </c>
      <c r="J119" s="1293" t="str">
        <f>REPT(DETERMINE!AF110,1)</f>
        <v/>
      </c>
      <c r="K119" s="1293" t="str">
        <f>REPT(DETERMINE!AG110,1)</f>
        <v/>
      </c>
      <c r="L119" s="1244">
        <f>SUM(DETERMINE!AL110)</f>
        <v>5.46</v>
      </c>
    </row>
    <row r="120" spans="1:12" ht="38.1" customHeight="1">
      <c r="A120" s="1245" t="str">
        <f>REPT(DETERMINE!D111,1)</f>
        <v>101</v>
      </c>
      <c r="B120" s="1242" t="str">
        <f>REPT(DETERMINE!AC111,1)</f>
        <v>Z66345097C</v>
      </c>
      <c r="C120" s="1242">
        <f>IF(I120&gt;0,Personalizza!$D$11," ")</f>
        <v>81003130176</v>
      </c>
      <c r="D120" s="1241" t="str">
        <f>IF(I120&gt;0,Personalizza!$D$8," ")</f>
        <v>Istituto Comprensivo di Esine</v>
      </c>
      <c r="E120" s="1243" t="str">
        <f>REPT(DETERMINE!F111,1)</f>
        <v>Contratto CSC Società Cooperativa Sociale anno 2022 - RPD-DPO</v>
      </c>
      <c r="F120" s="1241" t="str">
        <f>REPT(DETERMINE!J111,1)</f>
        <v>(8) Affidamento diretto</v>
      </c>
      <c r="G120" s="1292" t="str">
        <f>REPT(DETERMINE!AE111,1)</f>
        <v/>
      </c>
      <c r="H120" s="1243" t="str">
        <f>REPT(DETERMINE!AH111,1)</f>
        <v>CSC Società Cooperativa Sociale</v>
      </c>
      <c r="I120" s="1244">
        <f>SUM(DETERMINE!T111)</f>
        <v>1000</v>
      </c>
      <c r="J120" s="1293" t="str">
        <f>REPT(DETERMINE!AF111,1)</f>
        <v/>
      </c>
      <c r="K120" s="1293" t="str">
        <f>REPT(DETERMINE!AG111,1)</f>
        <v/>
      </c>
      <c r="L120" s="1244">
        <f>SUM(DETERMINE!AL111)</f>
        <v>1000</v>
      </c>
    </row>
    <row r="121" spans="1:12" ht="38.1" customHeight="1">
      <c r="A121" s="1245" t="str">
        <f>REPT(DETERMINE!D112,1)</f>
        <v/>
      </c>
      <c r="B121" s="1242" t="str">
        <f>REPT(DETERMINE!AC112,1)</f>
        <v/>
      </c>
      <c r="C121" s="1242" t="str">
        <f>IF(I121&gt;0,Personalizza!$D$11," ")</f>
        <v xml:space="preserve"> </v>
      </c>
      <c r="D121" s="1241" t="str">
        <f>IF(I121&gt;0,Personalizza!$D$8," ")</f>
        <v xml:space="preserve"> </v>
      </c>
      <c r="E121" s="1243" t="str">
        <f>REPT(DETERMINE!F112,1)</f>
        <v/>
      </c>
      <c r="F121" s="1241" t="str">
        <f>REPT(DETERMINE!J112,1)</f>
        <v/>
      </c>
      <c r="G121" s="1292" t="str">
        <f>REPT(DETERMINE!AE112,1)</f>
        <v/>
      </c>
      <c r="H121" s="1243" t="str">
        <f>REPT(DETERMINE!AH112,1)</f>
        <v/>
      </c>
      <c r="I121" s="1244">
        <f>SUM(DETERMINE!T112)</f>
        <v>0</v>
      </c>
      <c r="J121" s="1293" t="str">
        <f>REPT(DETERMINE!AF112,1)</f>
        <v/>
      </c>
      <c r="K121" s="1293" t="str">
        <f>REPT(DETERMINE!AG112,1)</f>
        <v/>
      </c>
      <c r="L121" s="1244">
        <f>SUM(DETERMINE!AL112)</f>
        <v>0</v>
      </c>
    </row>
    <row r="122" spans="1:12" ht="38.1" customHeight="1">
      <c r="A122" s="1245" t="str">
        <f>REPT(DETERMINE!D113,1)</f>
        <v/>
      </c>
      <c r="B122" s="1242" t="str">
        <f>REPT(DETERMINE!AC113,1)</f>
        <v/>
      </c>
      <c r="C122" s="1242" t="str">
        <f>IF(I122&gt;0,Personalizza!$D$11," ")</f>
        <v xml:space="preserve"> </v>
      </c>
      <c r="D122" s="1241" t="str">
        <f>IF(I122&gt;0,Personalizza!$D$8," ")</f>
        <v xml:space="preserve"> </v>
      </c>
      <c r="E122" s="1243" t="str">
        <f>REPT(DETERMINE!F113,1)</f>
        <v/>
      </c>
      <c r="F122" s="1241" t="str">
        <f>REPT(DETERMINE!J113,1)</f>
        <v/>
      </c>
      <c r="G122" s="1292" t="str">
        <f>REPT(DETERMINE!AE113,1)</f>
        <v/>
      </c>
      <c r="H122" s="1243" t="str">
        <f>REPT(DETERMINE!AH113,1)</f>
        <v/>
      </c>
      <c r="I122" s="1244">
        <f>SUM(DETERMINE!T113)</f>
        <v>0</v>
      </c>
      <c r="J122" s="1293" t="str">
        <f>REPT(DETERMINE!AF113,1)</f>
        <v/>
      </c>
      <c r="K122" s="1293" t="str">
        <f>REPT(DETERMINE!AG113,1)</f>
        <v/>
      </c>
      <c r="L122" s="1244">
        <f>SUM(DETERMINE!AL113)</f>
        <v>0</v>
      </c>
    </row>
    <row r="123" spans="1:12" ht="38.1" customHeight="1">
      <c r="A123" s="1245" t="str">
        <f>REPT(DETERMINE!D114,1)</f>
        <v/>
      </c>
      <c r="B123" s="1242" t="str">
        <f>REPT(DETERMINE!AC114,1)</f>
        <v/>
      </c>
      <c r="C123" s="1242" t="str">
        <f>IF(I123&gt;0,Personalizza!$D$11," ")</f>
        <v xml:space="preserve"> </v>
      </c>
      <c r="D123" s="1241" t="str">
        <f>IF(I123&gt;0,Personalizza!$D$8," ")</f>
        <v xml:space="preserve"> </v>
      </c>
      <c r="E123" s="1243" t="str">
        <f>REPT(DETERMINE!F114,1)</f>
        <v/>
      </c>
      <c r="F123" s="1241" t="str">
        <f>REPT(DETERMINE!J114,1)</f>
        <v/>
      </c>
      <c r="G123" s="1292" t="str">
        <f>REPT(DETERMINE!AE114,1)</f>
        <v/>
      </c>
      <c r="H123" s="1243" t="str">
        <f>REPT(DETERMINE!AH114,1)</f>
        <v/>
      </c>
      <c r="I123" s="1244">
        <f>SUM(DETERMINE!T114)</f>
        <v>0</v>
      </c>
      <c r="J123" s="1293" t="str">
        <f>REPT(DETERMINE!AF114,1)</f>
        <v/>
      </c>
      <c r="K123" s="1293" t="str">
        <f>REPT(DETERMINE!AG114,1)</f>
        <v/>
      </c>
      <c r="L123" s="1244">
        <f>SUM(DETERMINE!AL114)</f>
        <v>0</v>
      </c>
    </row>
    <row r="124" spans="1:12" ht="38.1" customHeight="1">
      <c r="A124" s="1245" t="str">
        <f>REPT(DETERMINE!D115,1)</f>
        <v/>
      </c>
      <c r="B124" s="1242" t="str">
        <f>REPT(DETERMINE!AC115,1)</f>
        <v/>
      </c>
      <c r="C124" s="1242" t="str">
        <f>IF(I124&gt;0,Personalizza!$D$11," ")</f>
        <v xml:space="preserve"> </v>
      </c>
      <c r="D124" s="1241" t="str">
        <f>IF(I124&gt;0,Personalizza!$D$8," ")</f>
        <v xml:space="preserve"> </v>
      </c>
      <c r="E124" s="1243" t="str">
        <f>REPT(DETERMINE!F115,1)</f>
        <v/>
      </c>
      <c r="F124" s="1241" t="str">
        <f>REPT(DETERMINE!J115,1)</f>
        <v/>
      </c>
      <c r="G124" s="1292" t="str">
        <f>REPT(DETERMINE!AE115,1)</f>
        <v/>
      </c>
      <c r="H124" s="1243" t="str">
        <f>REPT(DETERMINE!AH115,1)</f>
        <v/>
      </c>
      <c r="I124" s="1244">
        <f>SUM(DETERMINE!T115)</f>
        <v>0</v>
      </c>
      <c r="J124" s="1293" t="str">
        <f>REPT(DETERMINE!AF115,1)</f>
        <v/>
      </c>
      <c r="K124" s="1293" t="str">
        <f>REPT(DETERMINE!AG115,1)</f>
        <v/>
      </c>
      <c r="L124" s="1244">
        <f>SUM(DETERMINE!AL115)</f>
        <v>0</v>
      </c>
    </row>
    <row r="125" spans="1:12" ht="38.1" customHeight="1">
      <c r="A125" s="1245" t="str">
        <f>REPT(DETERMINE!D116,1)</f>
        <v/>
      </c>
      <c r="B125" s="1242" t="str">
        <f>REPT(DETERMINE!AC116,1)</f>
        <v/>
      </c>
      <c r="C125" s="1242" t="str">
        <f>IF(I125&gt;0,Personalizza!$D$11," ")</f>
        <v xml:space="preserve"> </v>
      </c>
      <c r="D125" s="1241" t="str">
        <f>IF(I125&gt;0,Personalizza!$D$8," ")</f>
        <v xml:space="preserve"> </v>
      </c>
      <c r="E125" s="1243" t="str">
        <f>REPT(DETERMINE!F116,1)</f>
        <v/>
      </c>
      <c r="F125" s="1241" t="str">
        <f>REPT(DETERMINE!J116,1)</f>
        <v/>
      </c>
      <c r="G125" s="1292" t="str">
        <f>REPT(DETERMINE!AE116,1)</f>
        <v/>
      </c>
      <c r="H125" s="1243" t="str">
        <f>REPT(DETERMINE!AH116,1)</f>
        <v/>
      </c>
      <c r="I125" s="1244">
        <f>SUM(DETERMINE!T116)</f>
        <v>0</v>
      </c>
      <c r="J125" s="1293" t="str">
        <f>REPT(DETERMINE!AF116,1)</f>
        <v/>
      </c>
      <c r="K125" s="1293" t="str">
        <f>REPT(DETERMINE!AG116,1)</f>
        <v/>
      </c>
      <c r="L125" s="1244">
        <f>SUM(DETERMINE!AL116)</f>
        <v>0</v>
      </c>
    </row>
    <row r="126" spans="1:12" ht="38.1" customHeight="1">
      <c r="A126" s="1245" t="str">
        <f>REPT(DETERMINE!D117,1)</f>
        <v/>
      </c>
      <c r="B126" s="1242" t="str">
        <f>REPT(DETERMINE!AC117,1)</f>
        <v/>
      </c>
      <c r="C126" s="1242" t="str">
        <f>IF(I126&gt;0,Personalizza!$D$11," ")</f>
        <v xml:space="preserve"> </v>
      </c>
      <c r="D126" s="1241" t="str">
        <f>IF(I126&gt;0,Personalizza!$D$8," ")</f>
        <v xml:space="preserve"> </v>
      </c>
      <c r="E126" s="1243" t="str">
        <f>REPT(DETERMINE!F117,1)</f>
        <v/>
      </c>
      <c r="F126" s="1241" t="str">
        <f>REPT(DETERMINE!J117,1)</f>
        <v/>
      </c>
      <c r="G126" s="1292" t="str">
        <f>REPT(DETERMINE!AE117,1)</f>
        <v/>
      </c>
      <c r="H126" s="1243" t="str">
        <f>REPT(DETERMINE!AH117,1)</f>
        <v/>
      </c>
      <c r="I126" s="1244">
        <f>SUM(DETERMINE!T117)</f>
        <v>0</v>
      </c>
      <c r="J126" s="1293" t="str">
        <f>REPT(DETERMINE!AF117,1)</f>
        <v/>
      </c>
      <c r="K126" s="1293" t="str">
        <f>REPT(DETERMINE!AG117,1)</f>
        <v/>
      </c>
      <c r="L126" s="1244">
        <f>SUM(DETERMINE!AL117)</f>
        <v>0</v>
      </c>
    </row>
    <row r="127" spans="1:12" ht="38.1" customHeight="1">
      <c r="A127" s="1245" t="str">
        <f>REPT(DETERMINE!D118,1)</f>
        <v/>
      </c>
      <c r="B127" s="1242" t="str">
        <f>REPT(DETERMINE!AC118,1)</f>
        <v/>
      </c>
      <c r="C127" s="1242" t="str">
        <f>IF(I127&gt;0,Personalizza!$D$11," ")</f>
        <v xml:space="preserve"> </v>
      </c>
      <c r="D127" s="1241" t="str">
        <f>IF(I127&gt;0,Personalizza!$D$8," ")</f>
        <v xml:space="preserve"> </v>
      </c>
      <c r="E127" s="1243" t="str">
        <f>REPT(DETERMINE!F118,1)</f>
        <v/>
      </c>
      <c r="F127" s="1241" t="str">
        <f>REPT(DETERMINE!J118,1)</f>
        <v/>
      </c>
      <c r="G127" s="1292" t="str">
        <f>REPT(DETERMINE!AE118,1)</f>
        <v/>
      </c>
      <c r="H127" s="1243" t="str">
        <f>REPT(DETERMINE!AH118,1)</f>
        <v/>
      </c>
      <c r="I127" s="1244">
        <f>SUM(DETERMINE!T118)</f>
        <v>0</v>
      </c>
      <c r="J127" s="1293" t="str">
        <f>REPT(DETERMINE!AF118,1)</f>
        <v/>
      </c>
      <c r="K127" s="1293" t="str">
        <f>REPT(DETERMINE!AG118,1)</f>
        <v/>
      </c>
      <c r="L127" s="1244">
        <f>SUM(DETERMINE!AL118)</f>
        <v>0</v>
      </c>
    </row>
    <row r="128" spans="1:12" ht="38.1" customHeight="1">
      <c r="A128" s="1245" t="str">
        <f>REPT(DETERMINE!D119,1)</f>
        <v/>
      </c>
      <c r="B128" s="1242" t="str">
        <f>REPT(DETERMINE!AC119,1)</f>
        <v/>
      </c>
      <c r="C128" s="1242" t="str">
        <f>IF(I128&gt;0,Personalizza!$D$11," ")</f>
        <v xml:space="preserve"> </v>
      </c>
      <c r="D128" s="1241" t="str">
        <f>IF(I128&gt;0,Personalizza!$D$8," ")</f>
        <v xml:space="preserve"> </v>
      </c>
      <c r="E128" s="1243" t="str">
        <f>REPT(DETERMINE!F119,1)</f>
        <v/>
      </c>
      <c r="F128" s="1241" t="str">
        <f>REPT(DETERMINE!J119,1)</f>
        <v/>
      </c>
      <c r="G128" s="1292" t="str">
        <f>REPT(DETERMINE!AE119,1)</f>
        <v/>
      </c>
      <c r="H128" s="1243" t="str">
        <f>REPT(DETERMINE!AH119,1)</f>
        <v/>
      </c>
      <c r="I128" s="1244">
        <f>SUM(DETERMINE!T119)</f>
        <v>0</v>
      </c>
      <c r="J128" s="1293" t="str">
        <f>REPT(DETERMINE!AF119,1)</f>
        <v/>
      </c>
      <c r="K128" s="1293" t="str">
        <f>REPT(DETERMINE!AG119,1)</f>
        <v/>
      </c>
      <c r="L128" s="1244">
        <f>SUM(DETERMINE!AL119)</f>
        <v>0</v>
      </c>
    </row>
    <row r="129" spans="1:12" ht="38.1" customHeight="1">
      <c r="A129" s="1245" t="str">
        <f>REPT(DETERMINE!D120,1)</f>
        <v/>
      </c>
      <c r="B129" s="1242" t="str">
        <f>REPT(DETERMINE!AC120,1)</f>
        <v/>
      </c>
      <c r="C129" s="1242" t="str">
        <f>IF(I129&gt;0,Personalizza!$D$11," ")</f>
        <v xml:space="preserve"> </v>
      </c>
      <c r="D129" s="1241" t="str">
        <f>IF(I129&gt;0,Personalizza!$D$8," ")</f>
        <v xml:space="preserve"> </v>
      </c>
      <c r="E129" s="1243" t="str">
        <f>REPT(DETERMINE!F120,1)</f>
        <v/>
      </c>
      <c r="F129" s="1241" t="str">
        <f>REPT(DETERMINE!J120,1)</f>
        <v/>
      </c>
      <c r="G129" s="1292" t="str">
        <f>REPT(DETERMINE!AE120,1)</f>
        <v/>
      </c>
      <c r="H129" s="1243" t="str">
        <f>REPT(DETERMINE!AH120,1)</f>
        <v/>
      </c>
      <c r="I129" s="1244">
        <f>SUM(DETERMINE!T120)</f>
        <v>0</v>
      </c>
      <c r="J129" s="1293" t="str">
        <f>REPT(DETERMINE!AF120,1)</f>
        <v/>
      </c>
      <c r="K129" s="1293" t="str">
        <f>REPT(DETERMINE!AG120,1)</f>
        <v/>
      </c>
      <c r="L129" s="1244">
        <f>SUM(DETERMINE!AL120)</f>
        <v>0</v>
      </c>
    </row>
    <row r="130" spans="1:12" ht="38.1" customHeight="1">
      <c r="A130" s="1245" t="str">
        <f>REPT(DETERMINE!D121,1)</f>
        <v/>
      </c>
      <c r="B130" s="1242" t="str">
        <f>REPT(DETERMINE!AC121,1)</f>
        <v/>
      </c>
      <c r="C130" s="1242" t="str">
        <f>IF(I130&gt;0,Personalizza!$D$11," ")</f>
        <v xml:space="preserve"> </v>
      </c>
      <c r="D130" s="1241" t="str">
        <f>IF(I130&gt;0,Personalizza!$D$8," ")</f>
        <v xml:space="preserve"> </v>
      </c>
      <c r="E130" s="1243" t="str">
        <f>REPT(DETERMINE!F121,1)</f>
        <v/>
      </c>
      <c r="F130" s="1241" t="str">
        <f>REPT(DETERMINE!J121,1)</f>
        <v/>
      </c>
      <c r="G130" s="1292" t="str">
        <f>REPT(DETERMINE!AE121,1)</f>
        <v/>
      </c>
      <c r="H130" s="1243" t="str">
        <f>REPT(DETERMINE!AH121,1)</f>
        <v/>
      </c>
      <c r="I130" s="1244">
        <f>SUM(DETERMINE!T121)</f>
        <v>0</v>
      </c>
      <c r="J130" s="1293" t="str">
        <f>REPT(DETERMINE!AF121,1)</f>
        <v/>
      </c>
      <c r="K130" s="1293" t="str">
        <f>REPT(DETERMINE!AG121,1)</f>
        <v/>
      </c>
      <c r="L130" s="1244">
        <f>SUM(DETERMINE!AL121)</f>
        <v>0</v>
      </c>
    </row>
    <row r="131" spans="1:12" ht="38.1" customHeight="1">
      <c r="A131" s="1245" t="str">
        <f>REPT(DETERMINE!D122,1)</f>
        <v/>
      </c>
      <c r="B131" s="1242" t="str">
        <f>REPT(DETERMINE!AC122,1)</f>
        <v/>
      </c>
      <c r="C131" s="1242" t="str">
        <f>IF(I131&gt;0,Personalizza!$D$11," ")</f>
        <v xml:space="preserve"> </v>
      </c>
      <c r="D131" s="1241" t="str">
        <f>IF(I131&gt;0,Personalizza!$D$8," ")</f>
        <v xml:space="preserve"> </v>
      </c>
      <c r="E131" s="1243" t="str">
        <f>REPT(DETERMINE!F122,1)</f>
        <v/>
      </c>
      <c r="F131" s="1241" t="str">
        <f>REPT(DETERMINE!J122,1)</f>
        <v/>
      </c>
      <c r="G131" s="1292" t="str">
        <f>REPT(DETERMINE!AE122,1)</f>
        <v/>
      </c>
      <c r="H131" s="1243" t="str">
        <f>REPT(DETERMINE!AH122,1)</f>
        <v/>
      </c>
      <c r="I131" s="1244">
        <f>SUM(DETERMINE!T122)</f>
        <v>0</v>
      </c>
      <c r="J131" s="1293" t="str">
        <f>REPT(DETERMINE!AF122,1)</f>
        <v/>
      </c>
      <c r="K131" s="1293" t="str">
        <f>REPT(DETERMINE!AG122,1)</f>
        <v/>
      </c>
      <c r="L131" s="1244">
        <f>SUM(DETERMINE!AL122)</f>
        <v>0</v>
      </c>
    </row>
    <row r="132" spans="1:12" ht="38.1" customHeight="1">
      <c r="A132" s="1245" t="str">
        <f>REPT(DETERMINE!D123,1)</f>
        <v/>
      </c>
      <c r="B132" s="1242" t="str">
        <f>REPT(DETERMINE!AC123,1)</f>
        <v/>
      </c>
      <c r="C132" s="1242" t="str">
        <f>IF(I132&gt;0,Personalizza!$D$11," ")</f>
        <v xml:space="preserve"> </v>
      </c>
      <c r="D132" s="1241" t="str">
        <f>IF(I132&gt;0,Personalizza!$D$8," ")</f>
        <v xml:space="preserve"> </v>
      </c>
      <c r="E132" s="1243" t="str">
        <f>REPT(DETERMINE!F123,1)</f>
        <v/>
      </c>
      <c r="F132" s="1241" t="str">
        <f>REPT(DETERMINE!J123,1)</f>
        <v/>
      </c>
      <c r="G132" s="1292" t="str">
        <f>REPT(DETERMINE!AE123,1)</f>
        <v/>
      </c>
      <c r="H132" s="1243" t="str">
        <f>REPT(DETERMINE!AH123,1)</f>
        <v/>
      </c>
      <c r="I132" s="1244">
        <f>SUM(DETERMINE!T123)</f>
        <v>0</v>
      </c>
      <c r="J132" s="1293" t="str">
        <f>REPT(DETERMINE!AF123,1)</f>
        <v/>
      </c>
      <c r="K132" s="1293" t="str">
        <f>REPT(DETERMINE!AG123,1)</f>
        <v/>
      </c>
      <c r="L132" s="1244">
        <f>SUM(DETERMINE!AL123)</f>
        <v>0</v>
      </c>
    </row>
    <row r="133" spans="1:12" ht="38.1" customHeight="1">
      <c r="A133" s="1245" t="str">
        <f>REPT(DETERMINE!D124,1)</f>
        <v/>
      </c>
      <c r="B133" s="1242" t="str">
        <f>REPT(DETERMINE!AC124,1)</f>
        <v/>
      </c>
      <c r="C133" s="1242" t="str">
        <f>IF(I133&gt;0,Personalizza!$D$11," ")</f>
        <v xml:space="preserve"> </v>
      </c>
      <c r="D133" s="1241" t="str">
        <f>IF(I133&gt;0,Personalizza!$D$8," ")</f>
        <v xml:space="preserve"> </v>
      </c>
      <c r="E133" s="1243" t="str">
        <f>REPT(DETERMINE!F124,1)</f>
        <v/>
      </c>
      <c r="F133" s="1241" t="str">
        <f>REPT(DETERMINE!J124,1)</f>
        <v/>
      </c>
      <c r="G133" s="1292" t="str">
        <f>REPT(DETERMINE!AE124,1)</f>
        <v/>
      </c>
      <c r="H133" s="1243" t="str">
        <f>REPT(DETERMINE!AH124,1)</f>
        <v/>
      </c>
      <c r="I133" s="1244">
        <f>SUM(DETERMINE!T124)</f>
        <v>0</v>
      </c>
      <c r="J133" s="1293" t="str">
        <f>REPT(DETERMINE!AF124,1)</f>
        <v/>
      </c>
      <c r="K133" s="1293" t="str">
        <f>REPT(DETERMINE!AG124,1)</f>
        <v/>
      </c>
      <c r="L133" s="1244">
        <f>SUM(DETERMINE!AL124)</f>
        <v>0</v>
      </c>
    </row>
    <row r="134" spans="1:12" ht="38.1" customHeight="1">
      <c r="A134" s="1245" t="str">
        <f>REPT(DETERMINE!D125,1)</f>
        <v/>
      </c>
      <c r="B134" s="1242" t="str">
        <f>REPT(DETERMINE!AC125,1)</f>
        <v/>
      </c>
      <c r="C134" s="1242" t="str">
        <f>IF(I134&gt;0,Personalizza!$D$11," ")</f>
        <v xml:space="preserve"> </v>
      </c>
      <c r="D134" s="1241" t="str">
        <f>IF(I134&gt;0,Personalizza!$D$8," ")</f>
        <v xml:space="preserve"> </v>
      </c>
      <c r="E134" s="1243" t="str">
        <f>REPT(DETERMINE!F125,1)</f>
        <v/>
      </c>
      <c r="F134" s="1241" t="str">
        <f>REPT(DETERMINE!J125,1)</f>
        <v/>
      </c>
      <c r="G134" s="1292" t="str">
        <f>REPT(DETERMINE!AE125,1)</f>
        <v/>
      </c>
      <c r="H134" s="1243" t="str">
        <f>REPT(DETERMINE!AH125,1)</f>
        <v/>
      </c>
      <c r="I134" s="1244">
        <f>SUM(DETERMINE!T125)</f>
        <v>0</v>
      </c>
      <c r="J134" s="1293" t="str">
        <f>REPT(DETERMINE!AF125,1)</f>
        <v/>
      </c>
      <c r="K134" s="1293" t="str">
        <f>REPT(DETERMINE!AG125,1)</f>
        <v/>
      </c>
      <c r="L134" s="1244">
        <f>SUM(DETERMINE!AL125)</f>
        <v>0</v>
      </c>
    </row>
    <row r="135" spans="1:12" ht="38.1" customHeight="1">
      <c r="A135" s="1245" t="str">
        <f>REPT(DETERMINE!D126,1)</f>
        <v/>
      </c>
      <c r="B135" s="1242" t="str">
        <f>REPT(DETERMINE!AC126,1)</f>
        <v/>
      </c>
      <c r="C135" s="1242" t="str">
        <f>IF(I135&gt;0,Personalizza!$D$11," ")</f>
        <v xml:space="preserve"> </v>
      </c>
      <c r="D135" s="1241" t="str">
        <f>IF(I135&gt;0,Personalizza!$D$8," ")</f>
        <v xml:space="preserve"> </v>
      </c>
      <c r="E135" s="1243" t="str">
        <f>REPT(DETERMINE!F126,1)</f>
        <v/>
      </c>
      <c r="F135" s="1241" t="str">
        <f>REPT(DETERMINE!J126,1)</f>
        <v/>
      </c>
      <c r="G135" s="1292" t="str">
        <f>REPT(DETERMINE!AE126,1)</f>
        <v/>
      </c>
      <c r="H135" s="1243" t="str">
        <f>REPT(DETERMINE!AH126,1)</f>
        <v/>
      </c>
      <c r="I135" s="1244">
        <f>SUM(DETERMINE!T126)</f>
        <v>0</v>
      </c>
      <c r="J135" s="1293" t="str">
        <f>REPT(DETERMINE!AF126,1)</f>
        <v/>
      </c>
      <c r="K135" s="1293" t="str">
        <f>REPT(DETERMINE!AG126,1)</f>
        <v/>
      </c>
      <c r="L135" s="1244">
        <f>SUM(DETERMINE!AL126)</f>
        <v>0</v>
      </c>
    </row>
    <row r="136" spans="1:12" ht="38.1" customHeight="1">
      <c r="A136" s="1245" t="str">
        <f>REPT(DETERMINE!D127,1)</f>
        <v/>
      </c>
      <c r="B136" s="1242" t="str">
        <f>REPT(DETERMINE!AC127,1)</f>
        <v/>
      </c>
      <c r="C136" s="1242" t="str">
        <f>IF(I136&gt;0,Personalizza!$D$11," ")</f>
        <v xml:space="preserve"> </v>
      </c>
      <c r="D136" s="1241" t="str">
        <f>IF(I136&gt;0,Personalizza!$D$8," ")</f>
        <v xml:space="preserve"> </v>
      </c>
      <c r="E136" s="1243" t="str">
        <f>REPT(DETERMINE!F127,1)</f>
        <v/>
      </c>
      <c r="F136" s="1241" t="str">
        <f>REPT(DETERMINE!J127,1)</f>
        <v/>
      </c>
      <c r="G136" s="1292" t="str">
        <f>REPT(DETERMINE!AE127,1)</f>
        <v/>
      </c>
      <c r="H136" s="1243" t="str">
        <f>REPT(DETERMINE!AH127,1)</f>
        <v/>
      </c>
      <c r="I136" s="1244">
        <f>SUM(DETERMINE!T127)</f>
        <v>0</v>
      </c>
      <c r="J136" s="1293" t="str">
        <f>REPT(DETERMINE!AF127,1)</f>
        <v/>
      </c>
      <c r="K136" s="1293" t="str">
        <f>REPT(DETERMINE!AG127,1)</f>
        <v/>
      </c>
      <c r="L136" s="1244">
        <f>SUM(DETERMINE!AL127)</f>
        <v>0</v>
      </c>
    </row>
    <row r="137" spans="1:12" ht="38.1" customHeight="1">
      <c r="A137" s="1245" t="str">
        <f>REPT(DETERMINE!D128,1)</f>
        <v/>
      </c>
      <c r="B137" s="1242" t="str">
        <f>REPT(DETERMINE!AC128,1)</f>
        <v/>
      </c>
      <c r="C137" s="1242" t="str">
        <f>IF(I137&gt;0,Personalizza!$D$11," ")</f>
        <v xml:space="preserve"> </v>
      </c>
      <c r="D137" s="1241" t="str">
        <f>IF(I137&gt;0,Personalizza!$D$8," ")</f>
        <v xml:space="preserve"> </v>
      </c>
      <c r="E137" s="1243" t="str">
        <f>REPT(DETERMINE!F128,1)</f>
        <v/>
      </c>
      <c r="F137" s="1241" t="str">
        <f>REPT(DETERMINE!J128,1)</f>
        <v/>
      </c>
      <c r="G137" s="1292" t="str">
        <f>REPT(DETERMINE!AE128,1)</f>
        <v/>
      </c>
      <c r="H137" s="1243" t="str">
        <f>REPT(DETERMINE!AH128,1)</f>
        <v/>
      </c>
      <c r="I137" s="1244">
        <f>SUM(DETERMINE!T128)</f>
        <v>0</v>
      </c>
      <c r="J137" s="1293" t="str">
        <f>REPT(DETERMINE!AF128,1)</f>
        <v/>
      </c>
      <c r="K137" s="1293" t="str">
        <f>REPT(DETERMINE!AG128,1)</f>
        <v/>
      </c>
      <c r="L137" s="1244">
        <f>SUM(DETERMINE!AL128)</f>
        <v>0</v>
      </c>
    </row>
    <row r="138" spans="1:12" ht="38.1" customHeight="1">
      <c r="A138" s="1245" t="str">
        <f>REPT(DETERMINE!D129,1)</f>
        <v/>
      </c>
      <c r="B138" s="1242" t="str">
        <f>REPT(DETERMINE!AC129,1)</f>
        <v/>
      </c>
      <c r="C138" s="1242" t="str">
        <f>IF(I138&gt;0,Personalizza!$D$11," ")</f>
        <v xml:space="preserve"> </v>
      </c>
      <c r="D138" s="1241" t="str">
        <f>IF(I138&gt;0,Personalizza!$D$8," ")</f>
        <v xml:space="preserve"> </v>
      </c>
      <c r="E138" s="1243" t="str">
        <f>REPT(DETERMINE!F129,1)</f>
        <v/>
      </c>
      <c r="F138" s="1241" t="str">
        <f>REPT(DETERMINE!J129,1)</f>
        <v/>
      </c>
      <c r="G138" s="1292" t="str">
        <f>REPT(DETERMINE!AE129,1)</f>
        <v/>
      </c>
      <c r="H138" s="1243" t="str">
        <f>REPT(DETERMINE!AH129,1)</f>
        <v/>
      </c>
      <c r="I138" s="1244">
        <f>SUM(DETERMINE!T129)</f>
        <v>0</v>
      </c>
      <c r="J138" s="1293" t="str">
        <f>REPT(DETERMINE!AF129,1)</f>
        <v/>
      </c>
      <c r="K138" s="1293" t="str">
        <f>REPT(DETERMINE!AG129,1)</f>
        <v/>
      </c>
      <c r="L138" s="1244">
        <f>SUM(DETERMINE!AL129)</f>
        <v>0</v>
      </c>
    </row>
    <row r="139" spans="1:12" ht="38.1" customHeight="1">
      <c r="A139" s="1245" t="str">
        <f>REPT(DETERMINE!D130,1)</f>
        <v/>
      </c>
      <c r="B139" s="1242" t="str">
        <f>REPT(DETERMINE!AC130,1)</f>
        <v/>
      </c>
      <c r="C139" s="1242" t="str">
        <f>IF(I139&gt;0,Personalizza!$D$11," ")</f>
        <v xml:space="preserve"> </v>
      </c>
      <c r="D139" s="1241" t="str">
        <f>IF(I139&gt;0,Personalizza!$D$8," ")</f>
        <v xml:space="preserve"> </v>
      </c>
      <c r="E139" s="1243" t="str">
        <f>REPT(DETERMINE!F130,1)</f>
        <v/>
      </c>
      <c r="F139" s="1241" t="str">
        <f>REPT(DETERMINE!J130,1)</f>
        <v/>
      </c>
      <c r="G139" s="1292" t="str">
        <f>REPT(DETERMINE!AE130,1)</f>
        <v/>
      </c>
      <c r="H139" s="1243" t="str">
        <f>REPT(DETERMINE!AH130,1)</f>
        <v/>
      </c>
      <c r="I139" s="1244">
        <f>SUM(DETERMINE!T130)</f>
        <v>0</v>
      </c>
      <c r="J139" s="1293" t="str">
        <f>REPT(DETERMINE!AF130,1)</f>
        <v/>
      </c>
      <c r="K139" s="1293" t="str">
        <f>REPT(DETERMINE!AG130,1)</f>
        <v/>
      </c>
      <c r="L139" s="1244">
        <f>SUM(DETERMINE!AL130)</f>
        <v>0</v>
      </c>
    </row>
    <row r="140" spans="1:12" ht="38.1" customHeight="1">
      <c r="A140" s="1245" t="str">
        <f>REPT(DETERMINE!D131,1)</f>
        <v/>
      </c>
      <c r="B140" s="1242" t="str">
        <f>REPT(DETERMINE!AC131,1)</f>
        <v/>
      </c>
      <c r="C140" s="1242" t="str">
        <f>IF(I140&gt;0,Personalizza!$D$11," ")</f>
        <v xml:space="preserve"> </v>
      </c>
      <c r="D140" s="1241" t="str">
        <f>IF(I140&gt;0,Personalizza!$D$8," ")</f>
        <v xml:space="preserve"> </v>
      </c>
      <c r="E140" s="1243" t="str">
        <f>REPT(DETERMINE!F131,1)</f>
        <v/>
      </c>
      <c r="F140" s="1241" t="str">
        <f>REPT(DETERMINE!J131,1)</f>
        <v/>
      </c>
      <c r="G140" s="1292" t="str">
        <f>REPT(DETERMINE!AE131,1)</f>
        <v/>
      </c>
      <c r="H140" s="1243" t="str">
        <f>REPT(DETERMINE!AH131,1)</f>
        <v/>
      </c>
      <c r="I140" s="1244">
        <f>SUM(DETERMINE!T131)</f>
        <v>0</v>
      </c>
      <c r="J140" s="1293" t="str">
        <f>REPT(DETERMINE!AF131,1)</f>
        <v/>
      </c>
      <c r="K140" s="1293" t="str">
        <f>REPT(DETERMINE!AG131,1)</f>
        <v/>
      </c>
      <c r="L140" s="1244">
        <f>SUM(DETERMINE!AL131)</f>
        <v>0</v>
      </c>
    </row>
    <row r="141" spans="1:12" ht="38.1" customHeight="1">
      <c r="A141" s="1245" t="str">
        <f>REPT(DETERMINE!D132,1)</f>
        <v/>
      </c>
      <c r="B141" s="1242" t="str">
        <f>REPT(DETERMINE!AC132,1)</f>
        <v/>
      </c>
      <c r="C141" s="1242" t="str">
        <f>IF(I141&gt;0,Personalizza!$D$11," ")</f>
        <v xml:space="preserve"> </v>
      </c>
      <c r="D141" s="1241" t="str">
        <f>IF(I141&gt;0,Personalizza!$D$8," ")</f>
        <v xml:space="preserve"> </v>
      </c>
      <c r="E141" s="1243" t="str">
        <f>REPT(DETERMINE!F132,1)</f>
        <v/>
      </c>
      <c r="F141" s="1241" t="str">
        <f>REPT(DETERMINE!J132,1)</f>
        <v/>
      </c>
      <c r="G141" s="1292" t="str">
        <f>REPT(DETERMINE!AE132,1)</f>
        <v/>
      </c>
      <c r="H141" s="1243" t="str">
        <f>REPT(DETERMINE!AH132,1)</f>
        <v/>
      </c>
      <c r="I141" s="1244">
        <f>SUM(DETERMINE!T132)</f>
        <v>0</v>
      </c>
      <c r="J141" s="1293" t="str">
        <f>REPT(DETERMINE!AF132,1)</f>
        <v/>
      </c>
      <c r="K141" s="1293" t="str">
        <f>REPT(DETERMINE!AG132,1)</f>
        <v/>
      </c>
      <c r="L141" s="1244">
        <f>SUM(DETERMINE!AL132)</f>
        <v>0</v>
      </c>
    </row>
    <row r="142" spans="1:12" ht="38.1" customHeight="1">
      <c r="A142" s="1245" t="str">
        <f>REPT(DETERMINE!D133,1)</f>
        <v/>
      </c>
      <c r="B142" s="1242" t="str">
        <f>REPT(DETERMINE!AC133,1)</f>
        <v/>
      </c>
      <c r="C142" s="1242" t="str">
        <f>IF(I142&gt;0,Personalizza!$D$11," ")</f>
        <v xml:space="preserve"> </v>
      </c>
      <c r="D142" s="1241" t="str">
        <f>IF(I142&gt;0,Personalizza!$D$8," ")</f>
        <v xml:space="preserve"> </v>
      </c>
      <c r="E142" s="1243" t="str">
        <f>REPT(DETERMINE!F133,1)</f>
        <v/>
      </c>
      <c r="F142" s="1241" t="str">
        <f>REPT(DETERMINE!J133,1)</f>
        <v/>
      </c>
      <c r="G142" s="1292" t="str">
        <f>REPT(DETERMINE!AE133,1)</f>
        <v/>
      </c>
      <c r="H142" s="1243" t="str">
        <f>REPT(DETERMINE!AH133,1)</f>
        <v/>
      </c>
      <c r="I142" s="1244">
        <f>SUM(DETERMINE!T133)</f>
        <v>0</v>
      </c>
      <c r="J142" s="1293" t="str">
        <f>REPT(DETERMINE!AF133,1)</f>
        <v/>
      </c>
      <c r="K142" s="1293" t="str">
        <f>REPT(DETERMINE!AG133,1)</f>
        <v/>
      </c>
      <c r="L142" s="1244">
        <f>SUM(DETERMINE!AL133)</f>
        <v>0</v>
      </c>
    </row>
    <row r="143" spans="1:12" ht="38.1" customHeight="1">
      <c r="A143" s="1245" t="str">
        <f>REPT(DETERMINE!D134,1)</f>
        <v/>
      </c>
      <c r="B143" s="1242" t="str">
        <f>REPT(DETERMINE!AC134,1)</f>
        <v/>
      </c>
      <c r="C143" s="1242" t="str">
        <f>IF(I143&gt;0,Personalizza!$D$11," ")</f>
        <v xml:space="preserve"> </v>
      </c>
      <c r="D143" s="1241" t="str">
        <f>IF(I143&gt;0,Personalizza!$D$8," ")</f>
        <v xml:space="preserve"> </v>
      </c>
      <c r="E143" s="1243" t="str">
        <f>REPT(DETERMINE!F134,1)</f>
        <v/>
      </c>
      <c r="F143" s="1241" t="str">
        <f>REPT(DETERMINE!J134,1)</f>
        <v/>
      </c>
      <c r="G143" s="1292" t="str">
        <f>REPT(DETERMINE!AE134,1)</f>
        <v/>
      </c>
      <c r="H143" s="1243" t="str">
        <f>REPT(DETERMINE!AH134,1)</f>
        <v/>
      </c>
      <c r="I143" s="1244">
        <f>SUM(DETERMINE!T134)</f>
        <v>0</v>
      </c>
      <c r="J143" s="1293" t="str">
        <f>REPT(DETERMINE!AF134,1)</f>
        <v/>
      </c>
      <c r="K143" s="1293" t="str">
        <f>REPT(DETERMINE!AG134,1)</f>
        <v/>
      </c>
      <c r="L143" s="1244">
        <f>SUM(DETERMINE!AL134)</f>
        <v>0</v>
      </c>
    </row>
    <row r="144" spans="1:12" ht="38.1" customHeight="1">
      <c r="A144" s="1245" t="str">
        <f>REPT(DETERMINE!D135,1)</f>
        <v/>
      </c>
      <c r="B144" s="1242" t="str">
        <f>REPT(DETERMINE!AC135,1)</f>
        <v/>
      </c>
      <c r="C144" s="1242" t="str">
        <f>IF(I144&gt;0,Personalizza!$D$11," ")</f>
        <v xml:space="preserve"> </v>
      </c>
      <c r="D144" s="1241" t="str">
        <f>IF(I144&gt;0,Personalizza!$D$8," ")</f>
        <v xml:space="preserve"> </v>
      </c>
      <c r="E144" s="1243" t="str">
        <f>REPT(DETERMINE!F135,1)</f>
        <v/>
      </c>
      <c r="F144" s="1241" t="str">
        <f>REPT(DETERMINE!J135,1)</f>
        <v/>
      </c>
      <c r="G144" s="1292" t="str">
        <f>REPT(DETERMINE!AE135,1)</f>
        <v/>
      </c>
      <c r="H144" s="1243" t="str">
        <f>REPT(DETERMINE!AH135,1)</f>
        <v/>
      </c>
      <c r="I144" s="1244">
        <f>SUM(DETERMINE!T135)</f>
        <v>0</v>
      </c>
      <c r="J144" s="1293" t="str">
        <f>REPT(DETERMINE!AF135,1)</f>
        <v/>
      </c>
      <c r="K144" s="1293" t="str">
        <f>REPT(DETERMINE!AG135,1)</f>
        <v/>
      </c>
      <c r="L144" s="1244">
        <f>SUM(DETERMINE!AL135)</f>
        <v>0</v>
      </c>
    </row>
    <row r="145" spans="1:12" ht="38.1" customHeight="1">
      <c r="A145" s="1245" t="str">
        <f>REPT(DETERMINE!D136,1)</f>
        <v/>
      </c>
      <c r="B145" s="1242" t="str">
        <f>REPT(DETERMINE!AC136,1)</f>
        <v/>
      </c>
      <c r="C145" s="1242" t="str">
        <f>IF(I145&gt;0,Personalizza!$D$11," ")</f>
        <v xml:space="preserve"> </v>
      </c>
      <c r="D145" s="1241" t="str">
        <f>IF(I145&gt;0,Personalizza!$D$8," ")</f>
        <v xml:space="preserve"> </v>
      </c>
      <c r="E145" s="1243" t="str">
        <f>REPT(DETERMINE!F136,1)</f>
        <v/>
      </c>
      <c r="F145" s="1241" t="str">
        <f>REPT(DETERMINE!J136,1)</f>
        <v/>
      </c>
      <c r="G145" s="1292" t="str">
        <f>REPT(DETERMINE!AE136,1)</f>
        <v/>
      </c>
      <c r="H145" s="1243" t="str">
        <f>REPT(DETERMINE!AH136,1)</f>
        <v/>
      </c>
      <c r="I145" s="1244">
        <f>SUM(DETERMINE!T136)</f>
        <v>0</v>
      </c>
      <c r="J145" s="1293" t="str">
        <f>REPT(DETERMINE!AF136,1)</f>
        <v/>
      </c>
      <c r="K145" s="1293" t="str">
        <f>REPT(DETERMINE!AG136,1)</f>
        <v/>
      </c>
      <c r="L145" s="1244">
        <f>SUM(DETERMINE!AL136)</f>
        <v>0</v>
      </c>
    </row>
    <row r="146" spans="1:12" ht="38.1" customHeight="1">
      <c r="A146" s="1245" t="str">
        <f>REPT(DETERMINE!D137,1)</f>
        <v/>
      </c>
      <c r="B146" s="1242" t="str">
        <f>REPT(DETERMINE!AC137,1)</f>
        <v/>
      </c>
      <c r="C146" s="1242" t="str">
        <f>IF(I146&gt;0,Personalizza!$D$11," ")</f>
        <v xml:space="preserve"> </v>
      </c>
      <c r="D146" s="1241" t="str">
        <f>IF(I146&gt;0,Personalizza!$D$8," ")</f>
        <v xml:space="preserve"> </v>
      </c>
      <c r="E146" s="1243" t="str">
        <f>REPT(DETERMINE!F137,1)</f>
        <v/>
      </c>
      <c r="F146" s="1241" t="str">
        <f>REPT(DETERMINE!J137,1)</f>
        <v/>
      </c>
      <c r="G146" s="1292" t="str">
        <f>REPT(DETERMINE!AE137,1)</f>
        <v/>
      </c>
      <c r="H146" s="1243" t="str">
        <f>REPT(DETERMINE!AH137,1)</f>
        <v/>
      </c>
      <c r="I146" s="1244">
        <f>SUM(DETERMINE!T137)</f>
        <v>0</v>
      </c>
      <c r="J146" s="1293" t="str">
        <f>REPT(DETERMINE!AF137,1)</f>
        <v/>
      </c>
      <c r="K146" s="1293" t="str">
        <f>REPT(DETERMINE!AG137,1)</f>
        <v/>
      </c>
      <c r="L146" s="1244">
        <f>SUM(DETERMINE!AL137)</f>
        <v>0</v>
      </c>
    </row>
    <row r="147" spans="1:12" ht="38.1" customHeight="1">
      <c r="A147" s="1245" t="str">
        <f>REPT(DETERMINE!D138,1)</f>
        <v/>
      </c>
      <c r="B147" s="1242" t="str">
        <f>REPT(DETERMINE!AC138,1)</f>
        <v/>
      </c>
      <c r="C147" s="1242" t="str">
        <f>IF(I147&gt;0,Personalizza!$D$11," ")</f>
        <v xml:space="preserve"> </v>
      </c>
      <c r="D147" s="1241" t="str">
        <f>IF(I147&gt;0,Personalizza!$D$8," ")</f>
        <v xml:space="preserve"> </v>
      </c>
      <c r="E147" s="1243" t="str">
        <f>REPT(DETERMINE!F138,1)</f>
        <v/>
      </c>
      <c r="F147" s="1241" t="str">
        <f>REPT(DETERMINE!J138,1)</f>
        <v/>
      </c>
      <c r="G147" s="1292" t="str">
        <f>REPT(DETERMINE!AE138,1)</f>
        <v/>
      </c>
      <c r="H147" s="1243" t="str">
        <f>REPT(DETERMINE!AH138,1)</f>
        <v/>
      </c>
      <c r="I147" s="1244">
        <f>SUM(DETERMINE!T138)</f>
        <v>0</v>
      </c>
      <c r="J147" s="1293" t="str">
        <f>REPT(DETERMINE!AF138,1)</f>
        <v/>
      </c>
      <c r="K147" s="1293" t="str">
        <f>REPT(DETERMINE!AG138,1)</f>
        <v/>
      </c>
      <c r="L147" s="1244">
        <f>SUM(DETERMINE!AL138)</f>
        <v>0</v>
      </c>
    </row>
    <row r="148" spans="1:12" ht="38.1" customHeight="1">
      <c r="A148" s="1245" t="str">
        <f>REPT(DETERMINE!D139,1)</f>
        <v/>
      </c>
      <c r="B148" s="1242" t="str">
        <f>REPT(DETERMINE!AC139,1)</f>
        <v/>
      </c>
      <c r="C148" s="1242" t="str">
        <f>IF(I148&gt;0,Personalizza!$D$11," ")</f>
        <v xml:space="preserve"> </v>
      </c>
      <c r="D148" s="1241" t="str">
        <f>IF(I148&gt;0,Personalizza!$D$8," ")</f>
        <v xml:space="preserve"> </v>
      </c>
      <c r="E148" s="1243" t="str">
        <f>REPT(DETERMINE!F139,1)</f>
        <v/>
      </c>
      <c r="F148" s="1241" t="str">
        <f>REPT(DETERMINE!J139,1)</f>
        <v/>
      </c>
      <c r="G148" s="1292" t="str">
        <f>REPT(DETERMINE!AE139,1)</f>
        <v/>
      </c>
      <c r="H148" s="1243" t="str">
        <f>REPT(DETERMINE!AH139,1)</f>
        <v/>
      </c>
      <c r="I148" s="1244">
        <f>SUM(DETERMINE!T139)</f>
        <v>0</v>
      </c>
      <c r="J148" s="1293" t="str">
        <f>REPT(DETERMINE!AF139,1)</f>
        <v/>
      </c>
      <c r="K148" s="1293" t="str">
        <f>REPT(DETERMINE!AG139,1)</f>
        <v/>
      </c>
      <c r="L148" s="1244">
        <f>SUM(DETERMINE!AL139)</f>
        <v>0</v>
      </c>
    </row>
    <row r="149" spans="1:12" ht="38.1" customHeight="1">
      <c r="A149" s="1245" t="str">
        <f>REPT(DETERMINE!D140,1)</f>
        <v/>
      </c>
      <c r="B149" s="1242" t="str">
        <f>REPT(DETERMINE!AC140,1)</f>
        <v/>
      </c>
      <c r="C149" s="1242" t="str">
        <f>IF(I149&gt;0,Personalizza!$D$11," ")</f>
        <v xml:space="preserve"> </v>
      </c>
      <c r="D149" s="1241" t="str">
        <f>IF(I149&gt;0,Personalizza!$D$8," ")</f>
        <v xml:space="preserve"> </v>
      </c>
      <c r="E149" s="1243" t="str">
        <f>REPT(DETERMINE!F140,1)</f>
        <v/>
      </c>
      <c r="F149" s="1241" t="str">
        <f>REPT(DETERMINE!J140,1)</f>
        <v/>
      </c>
      <c r="G149" s="1292" t="str">
        <f>REPT(DETERMINE!AE140,1)</f>
        <v/>
      </c>
      <c r="H149" s="1243" t="str">
        <f>REPT(DETERMINE!AH140,1)</f>
        <v/>
      </c>
      <c r="I149" s="1244">
        <f>SUM(DETERMINE!T140)</f>
        <v>0</v>
      </c>
      <c r="J149" s="1293" t="str">
        <f>REPT(DETERMINE!AF140,1)</f>
        <v/>
      </c>
      <c r="K149" s="1293" t="str">
        <f>REPT(DETERMINE!AG140,1)</f>
        <v/>
      </c>
      <c r="L149" s="1244">
        <f>SUM(DETERMINE!AL140)</f>
        <v>0</v>
      </c>
    </row>
    <row r="150" spans="1:12" ht="38.1" customHeight="1">
      <c r="A150" s="1245" t="str">
        <f>REPT(DETERMINE!D141,1)</f>
        <v/>
      </c>
      <c r="B150" s="1242" t="str">
        <f>REPT(DETERMINE!AC141,1)</f>
        <v/>
      </c>
      <c r="C150" s="1242" t="str">
        <f>IF(I150&gt;0,Personalizza!$D$11," ")</f>
        <v xml:space="preserve"> </v>
      </c>
      <c r="D150" s="1241" t="str">
        <f>IF(I150&gt;0,Personalizza!$D$8," ")</f>
        <v xml:space="preserve"> </v>
      </c>
      <c r="E150" s="1243" t="str">
        <f>REPT(DETERMINE!F141,1)</f>
        <v/>
      </c>
      <c r="F150" s="1241" t="str">
        <f>REPT(DETERMINE!J141,1)</f>
        <v/>
      </c>
      <c r="G150" s="1292" t="str">
        <f>REPT(DETERMINE!AE141,1)</f>
        <v/>
      </c>
      <c r="H150" s="1243" t="str">
        <f>REPT(DETERMINE!AH141,1)</f>
        <v/>
      </c>
      <c r="I150" s="1244">
        <f>SUM(DETERMINE!T141)</f>
        <v>0</v>
      </c>
      <c r="J150" s="1293" t="str">
        <f>REPT(DETERMINE!AF141,1)</f>
        <v/>
      </c>
      <c r="K150" s="1293" t="str">
        <f>REPT(DETERMINE!AG141,1)</f>
        <v/>
      </c>
      <c r="L150" s="1244">
        <f>SUM(DETERMINE!AL141)</f>
        <v>0</v>
      </c>
    </row>
    <row r="151" spans="1:12" ht="38.1" customHeight="1">
      <c r="A151" s="1245" t="str">
        <f>REPT(DETERMINE!D142,1)</f>
        <v/>
      </c>
      <c r="B151" s="1242" t="str">
        <f>REPT(DETERMINE!AC142,1)</f>
        <v/>
      </c>
      <c r="C151" s="1242" t="str">
        <f>IF(I151&gt;0,Personalizza!$D$11," ")</f>
        <v xml:space="preserve"> </v>
      </c>
      <c r="D151" s="1241" t="str">
        <f>IF(I151&gt;0,Personalizza!$D$8," ")</f>
        <v xml:space="preserve"> </v>
      </c>
      <c r="E151" s="1243" t="str">
        <f>REPT(DETERMINE!F142,1)</f>
        <v/>
      </c>
      <c r="F151" s="1241" t="str">
        <f>REPT(DETERMINE!J142,1)</f>
        <v/>
      </c>
      <c r="G151" s="1292" t="str">
        <f>REPT(DETERMINE!AE142,1)</f>
        <v/>
      </c>
      <c r="H151" s="1243" t="str">
        <f>REPT(DETERMINE!AH142,1)</f>
        <v/>
      </c>
      <c r="I151" s="1244">
        <f>SUM(DETERMINE!T142)</f>
        <v>0</v>
      </c>
      <c r="J151" s="1293" t="str">
        <f>REPT(DETERMINE!AF142,1)</f>
        <v/>
      </c>
      <c r="K151" s="1293" t="str">
        <f>REPT(DETERMINE!AG142,1)</f>
        <v/>
      </c>
      <c r="L151" s="1244">
        <f>SUM(DETERMINE!AL142)</f>
        <v>0</v>
      </c>
    </row>
    <row r="152" spans="1:12" ht="38.1" customHeight="1">
      <c r="A152" s="1245" t="str">
        <f>REPT(DETERMINE!D143,1)</f>
        <v/>
      </c>
      <c r="B152" s="1242" t="str">
        <f>REPT(DETERMINE!AC143,1)</f>
        <v/>
      </c>
      <c r="C152" s="1242" t="str">
        <f>IF(I152&gt;0,Personalizza!$D$11," ")</f>
        <v xml:space="preserve"> </v>
      </c>
      <c r="D152" s="1241" t="str">
        <f>IF(I152&gt;0,Personalizza!$D$8," ")</f>
        <v xml:space="preserve"> </v>
      </c>
      <c r="E152" s="1243" t="str">
        <f>REPT(DETERMINE!F143,1)</f>
        <v/>
      </c>
      <c r="F152" s="1241" t="str">
        <f>REPT(DETERMINE!J143,1)</f>
        <v/>
      </c>
      <c r="G152" s="1292" t="str">
        <f>REPT(DETERMINE!AE143,1)</f>
        <v/>
      </c>
      <c r="H152" s="1243" t="str">
        <f>REPT(DETERMINE!AH143,1)</f>
        <v/>
      </c>
      <c r="I152" s="1244">
        <f>SUM(DETERMINE!T143)</f>
        <v>0</v>
      </c>
      <c r="J152" s="1293" t="str">
        <f>REPT(DETERMINE!AF143,1)</f>
        <v/>
      </c>
      <c r="K152" s="1293" t="str">
        <f>REPT(DETERMINE!AG143,1)</f>
        <v/>
      </c>
      <c r="L152" s="1244">
        <f>SUM(DETERMINE!AL143)</f>
        <v>0</v>
      </c>
    </row>
    <row r="153" spans="1:12" ht="38.1" customHeight="1">
      <c r="A153" s="1245" t="str">
        <f>REPT(DETERMINE!D144,1)</f>
        <v/>
      </c>
      <c r="B153" s="1242" t="str">
        <f>REPT(DETERMINE!AC144,1)</f>
        <v/>
      </c>
      <c r="C153" s="1242" t="str">
        <f>IF(I153&gt;0,Personalizza!$D$11," ")</f>
        <v xml:space="preserve"> </v>
      </c>
      <c r="D153" s="1241" t="str">
        <f>IF(I153&gt;0,Personalizza!$D$8," ")</f>
        <v xml:space="preserve"> </v>
      </c>
      <c r="E153" s="1243" t="str">
        <f>REPT(DETERMINE!F144,1)</f>
        <v/>
      </c>
      <c r="F153" s="1241" t="str">
        <f>REPT(DETERMINE!J144,1)</f>
        <v/>
      </c>
      <c r="G153" s="1292" t="str">
        <f>REPT(DETERMINE!AE144,1)</f>
        <v/>
      </c>
      <c r="H153" s="1243" t="str">
        <f>REPT(DETERMINE!AH144,1)</f>
        <v/>
      </c>
      <c r="I153" s="1244">
        <f>SUM(DETERMINE!T144)</f>
        <v>0</v>
      </c>
      <c r="J153" s="1293" t="str">
        <f>REPT(DETERMINE!AF144,1)</f>
        <v/>
      </c>
      <c r="K153" s="1293" t="str">
        <f>REPT(DETERMINE!AG144,1)</f>
        <v/>
      </c>
      <c r="L153" s="1244">
        <f>SUM(DETERMINE!AL144)</f>
        <v>0</v>
      </c>
    </row>
    <row r="154" spans="1:12" ht="38.1" customHeight="1">
      <c r="A154" s="1245" t="str">
        <f>REPT(DETERMINE!D145,1)</f>
        <v/>
      </c>
      <c r="B154" s="1242" t="str">
        <f>REPT(DETERMINE!AC145,1)</f>
        <v/>
      </c>
      <c r="C154" s="1242" t="str">
        <f>IF(I154&gt;0,Personalizza!$D$11," ")</f>
        <v xml:space="preserve"> </v>
      </c>
      <c r="D154" s="1241" t="str">
        <f>IF(I154&gt;0,Personalizza!$D$8," ")</f>
        <v xml:space="preserve"> </v>
      </c>
      <c r="E154" s="1243" t="str">
        <f>REPT(DETERMINE!F145,1)</f>
        <v/>
      </c>
      <c r="F154" s="1241" t="str">
        <f>REPT(DETERMINE!J145,1)</f>
        <v/>
      </c>
      <c r="G154" s="1292" t="str">
        <f>REPT(DETERMINE!AE145,1)</f>
        <v/>
      </c>
      <c r="H154" s="1243" t="str">
        <f>REPT(DETERMINE!AH145,1)</f>
        <v/>
      </c>
      <c r="I154" s="1244">
        <f>SUM(DETERMINE!T145)</f>
        <v>0</v>
      </c>
      <c r="J154" s="1293" t="str">
        <f>REPT(DETERMINE!AF145,1)</f>
        <v/>
      </c>
      <c r="K154" s="1293" t="str">
        <f>REPT(DETERMINE!AG145,1)</f>
        <v/>
      </c>
      <c r="L154" s="1244">
        <f>SUM(DETERMINE!AL145)</f>
        <v>0</v>
      </c>
    </row>
    <row r="155" spans="1:12" ht="38.1" customHeight="1">
      <c r="A155" s="1245" t="str">
        <f>REPT(DETERMINE!D146,1)</f>
        <v/>
      </c>
      <c r="B155" s="1242" t="str">
        <f>REPT(DETERMINE!AC146,1)</f>
        <v/>
      </c>
      <c r="C155" s="1242" t="str">
        <f>IF(I155&gt;0,Personalizza!$D$11," ")</f>
        <v xml:space="preserve"> </v>
      </c>
      <c r="D155" s="1241" t="str">
        <f>IF(I155&gt;0,Personalizza!$D$8," ")</f>
        <v xml:space="preserve"> </v>
      </c>
      <c r="E155" s="1243" t="str">
        <f>REPT(DETERMINE!F146,1)</f>
        <v/>
      </c>
      <c r="F155" s="1241" t="str">
        <f>REPT(DETERMINE!J146,1)</f>
        <v/>
      </c>
      <c r="G155" s="1292" t="str">
        <f>REPT(DETERMINE!AE146,1)</f>
        <v/>
      </c>
      <c r="H155" s="1243" t="str">
        <f>REPT(DETERMINE!AH146,1)</f>
        <v/>
      </c>
      <c r="I155" s="1244">
        <f>SUM(DETERMINE!T146)</f>
        <v>0</v>
      </c>
      <c r="J155" s="1293" t="str">
        <f>REPT(DETERMINE!AF146,1)</f>
        <v/>
      </c>
      <c r="K155" s="1293" t="str">
        <f>REPT(DETERMINE!AG146,1)</f>
        <v/>
      </c>
      <c r="L155" s="1244">
        <f>SUM(DETERMINE!AL146)</f>
        <v>0</v>
      </c>
    </row>
    <row r="156" spans="1:12" ht="38.1" customHeight="1">
      <c r="A156" s="1245" t="str">
        <f>REPT(DETERMINE!D147,1)</f>
        <v/>
      </c>
      <c r="B156" s="1242" t="str">
        <f>REPT(DETERMINE!AC147,1)</f>
        <v/>
      </c>
      <c r="C156" s="1242" t="str">
        <f>IF(I156&gt;0,Personalizza!$D$11," ")</f>
        <v xml:space="preserve"> </v>
      </c>
      <c r="D156" s="1241" t="str">
        <f>IF(I156&gt;0,Personalizza!$D$8," ")</f>
        <v xml:space="preserve"> </v>
      </c>
      <c r="E156" s="1243" t="str">
        <f>REPT(DETERMINE!F147,1)</f>
        <v/>
      </c>
      <c r="F156" s="1241" t="str">
        <f>REPT(DETERMINE!J147,1)</f>
        <v/>
      </c>
      <c r="G156" s="1292" t="str">
        <f>REPT(DETERMINE!AE147,1)</f>
        <v/>
      </c>
      <c r="H156" s="1243" t="str">
        <f>REPT(DETERMINE!AH147,1)</f>
        <v/>
      </c>
      <c r="I156" s="1244">
        <f>SUM(DETERMINE!T147)</f>
        <v>0</v>
      </c>
      <c r="J156" s="1293" t="str">
        <f>REPT(DETERMINE!AF147,1)</f>
        <v/>
      </c>
      <c r="K156" s="1293" t="str">
        <f>REPT(DETERMINE!AG147,1)</f>
        <v/>
      </c>
      <c r="L156" s="1244">
        <f>SUM(DETERMINE!AL147)</f>
        <v>0</v>
      </c>
    </row>
    <row r="157" spans="1:12" ht="38.1" customHeight="1">
      <c r="A157" s="1245" t="str">
        <f>REPT(DETERMINE!D148,1)</f>
        <v/>
      </c>
      <c r="B157" s="1242" t="str">
        <f>REPT(DETERMINE!AC148,1)</f>
        <v/>
      </c>
      <c r="C157" s="1242" t="str">
        <f>IF(I157&gt;0,Personalizza!$D$11," ")</f>
        <v xml:space="preserve"> </v>
      </c>
      <c r="D157" s="1241" t="str">
        <f>IF(I157&gt;0,Personalizza!$D$8," ")</f>
        <v xml:space="preserve"> </v>
      </c>
      <c r="E157" s="1243" t="str">
        <f>REPT(DETERMINE!F148,1)</f>
        <v/>
      </c>
      <c r="F157" s="1241" t="str">
        <f>REPT(DETERMINE!J148,1)</f>
        <v/>
      </c>
      <c r="G157" s="1292" t="str">
        <f>REPT(DETERMINE!AE148,1)</f>
        <v/>
      </c>
      <c r="H157" s="1243" t="str">
        <f>REPT(DETERMINE!AH148,1)</f>
        <v/>
      </c>
      <c r="I157" s="1244">
        <f>SUM(DETERMINE!T148)</f>
        <v>0</v>
      </c>
      <c r="J157" s="1293" t="str">
        <f>REPT(DETERMINE!AF148,1)</f>
        <v/>
      </c>
      <c r="K157" s="1293" t="str">
        <f>REPT(DETERMINE!AG148,1)</f>
        <v/>
      </c>
      <c r="L157" s="1244">
        <f>SUM(DETERMINE!AL148)</f>
        <v>0</v>
      </c>
    </row>
    <row r="158" spans="1:12" ht="38.1" customHeight="1">
      <c r="A158" s="1245" t="str">
        <f>REPT(DETERMINE!D149,1)</f>
        <v/>
      </c>
      <c r="B158" s="1242" t="str">
        <f>REPT(DETERMINE!AC149,1)</f>
        <v/>
      </c>
      <c r="C158" s="1242" t="str">
        <f>IF(I158&gt;0,Personalizza!$D$11," ")</f>
        <v xml:space="preserve"> </v>
      </c>
      <c r="D158" s="1241" t="str">
        <f>IF(I158&gt;0,Personalizza!$D$8," ")</f>
        <v xml:space="preserve"> </v>
      </c>
      <c r="E158" s="1243" t="str">
        <f>REPT(DETERMINE!F149,1)</f>
        <v/>
      </c>
      <c r="F158" s="1241" t="str">
        <f>REPT(DETERMINE!J149,1)</f>
        <v/>
      </c>
      <c r="G158" s="1292" t="str">
        <f>REPT(DETERMINE!AE149,1)</f>
        <v/>
      </c>
      <c r="H158" s="1243" t="str">
        <f>REPT(DETERMINE!AH149,1)</f>
        <v/>
      </c>
      <c r="I158" s="1244">
        <f>SUM(DETERMINE!T149)</f>
        <v>0</v>
      </c>
      <c r="J158" s="1293" t="str">
        <f>REPT(DETERMINE!AF149,1)</f>
        <v/>
      </c>
      <c r="K158" s="1293" t="str">
        <f>REPT(DETERMINE!AG149,1)</f>
        <v/>
      </c>
      <c r="L158" s="1244">
        <f>SUM(DETERMINE!AL149)</f>
        <v>0</v>
      </c>
    </row>
    <row r="159" spans="1:12" ht="38.1" customHeight="1">
      <c r="A159" s="1245" t="str">
        <f>REPT(DETERMINE!D150,1)</f>
        <v/>
      </c>
      <c r="B159" s="1242" t="str">
        <f>REPT(DETERMINE!AC150,1)</f>
        <v/>
      </c>
      <c r="C159" s="1242" t="str">
        <f>IF(I159&gt;0,Personalizza!$D$11," ")</f>
        <v xml:space="preserve"> </v>
      </c>
      <c r="D159" s="1241" t="str">
        <f>IF(I159&gt;0,Personalizza!$D$8," ")</f>
        <v xml:space="preserve"> </v>
      </c>
      <c r="E159" s="1243" t="str">
        <f>REPT(DETERMINE!F150,1)</f>
        <v/>
      </c>
      <c r="F159" s="1241" t="str">
        <f>REPT(DETERMINE!J150,1)</f>
        <v/>
      </c>
      <c r="G159" s="1292" t="str">
        <f>REPT(DETERMINE!AE150,1)</f>
        <v/>
      </c>
      <c r="H159" s="1243" t="str">
        <f>REPT(DETERMINE!AH150,1)</f>
        <v/>
      </c>
      <c r="I159" s="1244">
        <f>SUM(DETERMINE!T150)</f>
        <v>0</v>
      </c>
      <c r="J159" s="1293" t="str">
        <f>REPT(DETERMINE!AF150,1)</f>
        <v/>
      </c>
      <c r="K159" s="1293" t="str">
        <f>REPT(DETERMINE!AG150,1)</f>
        <v/>
      </c>
      <c r="L159" s="1244">
        <f>SUM(DETERMINE!AL150)</f>
        <v>0</v>
      </c>
    </row>
    <row r="160" spans="1:12" ht="38.1" customHeight="1">
      <c r="A160" s="1245" t="str">
        <f>REPT(DETERMINE!D151,1)</f>
        <v/>
      </c>
      <c r="B160" s="1242" t="str">
        <f>REPT(DETERMINE!AC151,1)</f>
        <v/>
      </c>
      <c r="C160" s="1242" t="str">
        <f>IF(I160&gt;0,Personalizza!$D$11," ")</f>
        <v xml:space="preserve"> </v>
      </c>
      <c r="D160" s="1241" t="str">
        <f>IF(I160&gt;0,Personalizza!$D$8," ")</f>
        <v xml:space="preserve"> </v>
      </c>
      <c r="E160" s="1243" t="str">
        <f>REPT(DETERMINE!F151,1)</f>
        <v/>
      </c>
      <c r="F160" s="1241" t="str">
        <f>REPT(DETERMINE!J151,1)</f>
        <v/>
      </c>
      <c r="G160" s="1292" t="str">
        <f>REPT(DETERMINE!AE151,1)</f>
        <v/>
      </c>
      <c r="H160" s="1243" t="str">
        <f>REPT(DETERMINE!AH151,1)</f>
        <v/>
      </c>
      <c r="I160" s="1244">
        <f>SUM(DETERMINE!T151)</f>
        <v>0</v>
      </c>
      <c r="J160" s="1293" t="str">
        <f>REPT(DETERMINE!AF151,1)</f>
        <v/>
      </c>
      <c r="K160" s="1293" t="str">
        <f>REPT(DETERMINE!AG151,1)</f>
        <v/>
      </c>
      <c r="L160" s="1244">
        <f>SUM(DETERMINE!AL151)</f>
        <v>0</v>
      </c>
    </row>
    <row r="161" spans="1:12" ht="38.1" customHeight="1">
      <c r="A161" s="1245" t="str">
        <f>REPT(DETERMINE!D152,1)</f>
        <v/>
      </c>
      <c r="B161" s="1242" t="str">
        <f>REPT(DETERMINE!AC152,1)</f>
        <v/>
      </c>
      <c r="C161" s="1242" t="str">
        <f>IF(I161&gt;0,Personalizza!$D$11," ")</f>
        <v xml:space="preserve"> </v>
      </c>
      <c r="D161" s="1241" t="str">
        <f>IF(I161&gt;0,Personalizza!$D$8," ")</f>
        <v xml:space="preserve"> </v>
      </c>
      <c r="E161" s="1243" t="str">
        <f>REPT(DETERMINE!F152,1)</f>
        <v/>
      </c>
      <c r="F161" s="1241" t="str">
        <f>REPT(DETERMINE!J152,1)</f>
        <v/>
      </c>
      <c r="G161" s="1292" t="str">
        <f>REPT(DETERMINE!AE152,1)</f>
        <v/>
      </c>
      <c r="H161" s="1243" t="str">
        <f>REPT(DETERMINE!AH152,1)</f>
        <v/>
      </c>
      <c r="I161" s="1244">
        <f>SUM(DETERMINE!T152)</f>
        <v>0</v>
      </c>
      <c r="J161" s="1293" t="str">
        <f>REPT(DETERMINE!AF152,1)</f>
        <v/>
      </c>
      <c r="K161" s="1293" t="str">
        <f>REPT(DETERMINE!AG152,1)</f>
        <v/>
      </c>
      <c r="L161" s="1244">
        <f>SUM(DETERMINE!AL152)</f>
        <v>0</v>
      </c>
    </row>
    <row r="162" spans="1:12" ht="38.1" customHeight="1">
      <c r="A162" s="1245" t="str">
        <f>REPT(DETERMINE!D153,1)</f>
        <v/>
      </c>
      <c r="B162" s="1242" t="str">
        <f>REPT(DETERMINE!AC153,1)</f>
        <v/>
      </c>
      <c r="C162" s="1242" t="str">
        <f>IF(I162&gt;0,Personalizza!$D$11," ")</f>
        <v xml:space="preserve"> </v>
      </c>
      <c r="D162" s="1241" t="str">
        <f>IF(I162&gt;0,Personalizza!$D$8," ")</f>
        <v xml:space="preserve"> </v>
      </c>
      <c r="E162" s="1243" t="str">
        <f>REPT(DETERMINE!F153,1)</f>
        <v/>
      </c>
      <c r="F162" s="1241" t="str">
        <f>REPT(DETERMINE!J153,1)</f>
        <v/>
      </c>
      <c r="G162" s="1292" t="str">
        <f>REPT(DETERMINE!AE153,1)</f>
        <v/>
      </c>
      <c r="H162" s="1243" t="str">
        <f>REPT(DETERMINE!AH153,1)</f>
        <v/>
      </c>
      <c r="I162" s="1244">
        <f>SUM(DETERMINE!T153)</f>
        <v>0</v>
      </c>
      <c r="J162" s="1293" t="str">
        <f>REPT(DETERMINE!AF153,1)</f>
        <v/>
      </c>
      <c r="K162" s="1293" t="str">
        <f>REPT(DETERMINE!AG153,1)</f>
        <v/>
      </c>
      <c r="L162" s="1244">
        <f>SUM(DETERMINE!AL153)</f>
        <v>0</v>
      </c>
    </row>
    <row r="163" spans="1:12" ht="38.1" customHeight="1">
      <c r="A163" s="1245" t="str">
        <f>REPT(DETERMINE!D154,1)</f>
        <v/>
      </c>
      <c r="B163" s="1242" t="str">
        <f>REPT(DETERMINE!AC154,1)</f>
        <v/>
      </c>
      <c r="C163" s="1242" t="str">
        <f>IF(I163&gt;0,Personalizza!$D$11," ")</f>
        <v xml:space="preserve"> </v>
      </c>
      <c r="D163" s="1241" t="str">
        <f>IF(I163&gt;0,Personalizza!$D$8," ")</f>
        <v xml:space="preserve"> </v>
      </c>
      <c r="E163" s="1243" t="str">
        <f>REPT(DETERMINE!F154,1)</f>
        <v/>
      </c>
      <c r="F163" s="1241" t="str">
        <f>REPT(DETERMINE!J154,1)</f>
        <v/>
      </c>
      <c r="G163" s="1292" t="str">
        <f>REPT(DETERMINE!AE154,1)</f>
        <v/>
      </c>
      <c r="H163" s="1243" t="str">
        <f>REPT(DETERMINE!AH154,1)</f>
        <v/>
      </c>
      <c r="I163" s="1244">
        <f>SUM(DETERMINE!T154)</f>
        <v>0</v>
      </c>
      <c r="J163" s="1293" t="str">
        <f>REPT(DETERMINE!AF154,1)</f>
        <v/>
      </c>
      <c r="K163" s="1293" t="str">
        <f>REPT(DETERMINE!AG154,1)</f>
        <v/>
      </c>
      <c r="L163" s="1244">
        <f>SUM(DETERMINE!AL154)</f>
        <v>0</v>
      </c>
    </row>
    <row r="164" spans="1:12" ht="38.1" customHeight="1">
      <c r="A164" s="1245" t="str">
        <f>REPT(DETERMINE!D155,1)</f>
        <v/>
      </c>
      <c r="B164" s="1242" t="str">
        <f>REPT(DETERMINE!AC155,1)</f>
        <v/>
      </c>
      <c r="C164" s="1242" t="str">
        <f>IF(I164&gt;0,Personalizza!$D$11," ")</f>
        <v xml:space="preserve"> </v>
      </c>
      <c r="D164" s="1241" t="str">
        <f>IF(I164&gt;0,Personalizza!$D$8," ")</f>
        <v xml:space="preserve"> </v>
      </c>
      <c r="E164" s="1243" t="str">
        <f>REPT(DETERMINE!F155,1)</f>
        <v/>
      </c>
      <c r="F164" s="1241" t="str">
        <f>REPT(DETERMINE!J155,1)</f>
        <v/>
      </c>
      <c r="G164" s="1292" t="str">
        <f>REPT(DETERMINE!AE155,1)</f>
        <v/>
      </c>
      <c r="H164" s="1243" t="str">
        <f>REPT(DETERMINE!AH155,1)</f>
        <v/>
      </c>
      <c r="I164" s="1244">
        <f>SUM(DETERMINE!T155)</f>
        <v>0</v>
      </c>
      <c r="J164" s="1293" t="str">
        <f>REPT(DETERMINE!AF155,1)</f>
        <v/>
      </c>
      <c r="K164" s="1293" t="str">
        <f>REPT(DETERMINE!AG155,1)</f>
        <v/>
      </c>
      <c r="L164" s="1244">
        <f>SUM(DETERMINE!AL155)</f>
        <v>0</v>
      </c>
    </row>
    <row r="165" spans="1:12" ht="38.1" customHeight="1">
      <c r="A165" s="1245" t="str">
        <f>REPT(DETERMINE!D156,1)</f>
        <v/>
      </c>
      <c r="B165" s="1242" t="str">
        <f>REPT(DETERMINE!AC156,1)</f>
        <v/>
      </c>
      <c r="C165" s="1242" t="str">
        <f>IF(I165&gt;0,Personalizza!$D$11," ")</f>
        <v xml:space="preserve"> </v>
      </c>
      <c r="D165" s="1241" t="str">
        <f>IF(I165&gt;0,Personalizza!$D$8," ")</f>
        <v xml:space="preserve"> </v>
      </c>
      <c r="E165" s="1243" t="str">
        <f>REPT(DETERMINE!F156,1)</f>
        <v/>
      </c>
      <c r="F165" s="1241" t="str">
        <f>REPT(DETERMINE!J156,1)</f>
        <v/>
      </c>
      <c r="G165" s="1292" t="str">
        <f>REPT(DETERMINE!AE156,1)</f>
        <v/>
      </c>
      <c r="H165" s="1243" t="str">
        <f>REPT(DETERMINE!AH156,1)</f>
        <v/>
      </c>
      <c r="I165" s="1244">
        <f>SUM(DETERMINE!T156)</f>
        <v>0</v>
      </c>
      <c r="J165" s="1293" t="str">
        <f>REPT(DETERMINE!AF156,1)</f>
        <v/>
      </c>
      <c r="K165" s="1293" t="str">
        <f>REPT(DETERMINE!AG156,1)</f>
        <v/>
      </c>
      <c r="L165" s="1244">
        <f>SUM(DETERMINE!AL156)</f>
        <v>0</v>
      </c>
    </row>
    <row r="166" spans="1:12" ht="38.1" customHeight="1">
      <c r="A166" s="1245" t="str">
        <f>REPT(DETERMINE!D157,1)</f>
        <v/>
      </c>
      <c r="B166" s="1242" t="str">
        <f>REPT(DETERMINE!AC157,1)</f>
        <v/>
      </c>
      <c r="C166" s="1242" t="str">
        <f>IF(I166&gt;0,Personalizza!$D$11," ")</f>
        <v xml:space="preserve"> </v>
      </c>
      <c r="D166" s="1241" t="str">
        <f>IF(I166&gt;0,Personalizza!$D$8," ")</f>
        <v xml:space="preserve"> </v>
      </c>
      <c r="E166" s="1243" t="str">
        <f>REPT(DETERMINE!F157,1)</f>
        <v/>
      </c>
      <c r="F166" s="1241" t="str">
        <f>REPT(DETERMINE!J157,1)</f>
        <v/>
      </c>
      <c r="G166" s="1292" t="str">
        <f>REPT(DETERMINE!AE157,1)</f>
        <v/>
      </c>
      <c r="H166" s="1243" t="str">
        <f>REPT(DETERMINE!AH157,1)</f>
        <v/>
      </c>
      <c r="I166" s="1244">
        <f>SUM(DETERMINE!T157)</f>
        <v>0</v>
      </c>
      <c r="J166" s="1293" t="str">
        <f>REPT(DETERMINE!AF157,1)</f>
        <v/>
      </c>
      <c r="K166" s="1293" t="str">
        <f>REPT(DETERMINE!AG157,1)</f>
        <v/>
      </c>
      <c r="L166" s="1244">
        <f>SUM(DETERMINE!AL157)</f>
        <v>0</v>
      </c>
    </row>
    <row r="167" spans="1:12" ht="38.1" customHeight="1">
      <c r="A167" s="1245" t="str">
        <f>REPT(DETERMINE!D158,1)</f>
        <v/>
      </c>
      <c r="B167" s="1242" t="str">
        <f>REPT(DETERMINE!AC158,1)</f>
        <v/>
      </c>
      <c r="C167" s="1242" t="str">
        <f>IF(I167&gt;0,Personalizza!$D$11," ")</f>
        <v xml:space="preserve"> </v>
      </c>
      <c r="D167" s="1241" t="str">
        <f>IF(I167&gt;0,Personalizza!$D$8," ")</f>
        <v xml:space="preserve"> </v>
      </c>
      <c r="E167" s="1243" t="str">
        <f>REPT(DETERMINE!F158,1)</f>
        <v/>
      </c>
      <c r="F167" s="1241" t="str">
        <f>REPT(DETERMINE!J158,1)</f>
        <v/>
      </c>
      <c r="G167" s="1292" t="str">
        <f>REPT(DETERMINE!AE158,1)</f>
        <v/>
      </c>
      <c r="H167" s="1243" t="str">
        <f>REPT(DETERMINE!AH158,1)</f>
        <v/>
      </c>
      <c r="I167" s="1244">
        <f>SUM(DETERMINE!T158)</f>
        <v>0</v>
      </c>
      <c r="J167" s="1293" t="str">
        <f>REPT(DETERMINE!AF158,1)</f>
        <v/>
      </c>
      <c r="K167" s="1293" t="str">
        <f>REPT(DETERMINE!AG158,1)</f>
        <v/>
      </c>
      <c r="L167" s="1244">
        <f>SUM(DETERMINE!AL158)</f>
        <v>0</v>
      </c>
    </row>
    <row r="168" spans="1:12" ht="38.1" customHeight="1">
      <c r="A168" s="1245" t="str">
        <f>REPT(DETERMINE!D159,1)</f>
        <v/>
      </c>
      <c r="B168" s="1242" t="str">
        <f>REPT(DETERMINE!AC159,1)</f>
        <v/>
      </c>
      <c r="C168" s="1242" t="str">
        <f>IF(I168&gt;0,Personalizza!$D$11," ")</f>
        <v xml:space="preserve"> </v>
      </c>
      <c r="D168" s="1241" t="str">
        <f>IF(I168&gt;0,Personalizza!$D$8," ")</f>
        <v xml:space="preserve"> </v>
      </c>
      <c r="E168" s="1243" t="str">
        <f>REPT(DETERMINE!F159,1)</f>
        <v/>
      </c>
      <c r="F168" s="1241" t="str">
        <f>REPT(DETERMINE!J159,1)</f>
        <v/>
      </c>
      <c r="G168" s="1292" t="str">
        <f>REPT(DETERMINE!AE159,1)</f>
        <v/>
      </c>
      <c r="H168" s="1243" t="str">
        <f>REPT(DETERMINE!AH159,1)</f>
        <v/>
      </c>
      <c r="I168" s="1244">
        <f>SUM(DETERMINE!T159)</f>
        <v>0</v>
      </c>
      <c r="J168" s="1293" t="str">
        <f>REPT(DETERMINE!AF159,1)</f>
        <v/>
      </c>
      <c r="K168" s="1293" t="str">
        <f>REPT(DETERMINE!AG159,1)</f>
        <v/>
      </c>
      <c r="L168" s="1244">
        <f>SUM(DETERMINE!AL159)</f>
        <v>0</v>
      </c>
    </row>
    <row r="169" spans="1:12" ht="38.1" customHeight="1">
      <c r="A169" s="1245" t="str">
        <f>REPT(DETERMINE!D160,1)</f>
        <v/>
      </c>
      <c r="B169" s="1242" t="str">
        <f>REPT(DETERMINE!AC160,1)</f>
        <v/>
      </c>
      <c r="C169" s="1242" t="str">
        <f>IF(I169&gt;0,Personalizza!$D$11," ")</f>
        <v xml:space="preserve"> </v>
      </c>
      <c r="D169" s="1241" t="str">
        <f>IF(I169&gt;0,Personalizza!$D$8," ")</f>
        <v xml:space="preserve"> </v>
      </c>
      <c r="E169" s="1243" t="str">
        <f>REPT(DETERMINE!F160,1)</f>
        <v/>
      </c>
      <c r="F169" s="1241" t="str">
        <f>REPT(DETERMINE!J160,1)</f>
        <v/>
      </c>
      <c r="G169" s="1292" t="str">
        <f>REPT(DETERMINE!AE160,1)</f>
        <v/>
      </c>
      <c r="H169" s="1243" t="str">
        <f>REPT(DETERMINE!AH160,1)</f>
        <v/>
      </c>
      <c r="I169" s="1244">
        <f>SUM(DETERMINE!T160)</f>
        <v>0</v>
      </c>
      <c r="J169" s="1293" t="str">
        <f>REPT(DETERMINE!AF160,1)</f>
        <v/>
      </c>
      <c r="K169" s="1293" t="str">
        <f>REPT(DETERMINE!AG160,1)</f>
        <v/>
      </c>
      <c r="L169" s="1244">
        <f>SUM(DETERMINE!AL160)</f>
        <v>0</v>
      </c>
    </row>
    <row r="170" spans="1:12" ht="38.1" customHeight="1">
      <c r="A170" s="1245" t="str">
        <f>REPT(DETERMINE!D161,1)</f>
        <v/>
      </c>
      <c r="B170" s="1242" t="str">
        <f>REPT(DETERMINE!AC161,1)</f>
        <v/>
      </c>
      <c r="C170" s="1242" t="str">
        <f>IF(I170&gt;0,Personalizza!$D$11," ")</f>
        <v xml:space="preserve"> </v>
      </c>
      <c r="D170" s="1241" t="str">
        <f>IF(I170&gt;0,Personalizza!$D$8," ")</f>
        <v xml:space="preserve"> </v>
      </c>
      <c r="E170" s="1243" t="str">
        <f>REPT(DETERMINE!F161,1)</f>
        <v/>
      </c>
      <c r="F170" s="1241" t="str">
        <f>REPT(DETERMINE!J161,1)</f>
        <v/>
      </c>
      <c r="G170" s="1292" t="str">
        <f>REPT(DETERMINE!AE161,1)</f>
        <v/>
      </c>
      <c r="H170" s="1243" t="str">
        <f>REPT(DETERMINE!AH161,1)</f>
        <v/>
      </c>
      <c r="I170" s="1244">
        <f>SUM(DETERMINE!T161)</f>
        <v>0</v>
      </c>
      <c r="J170" s="1293" t="str">
        <f>REPT(DETERMINE!AF161,1)</f>
        <v/>
      </c>
      <c r="K170" s="1293" t="str">
        <f>REPT(DETERMINE!AG161,1)</f>
        <v/>
      </c>
      <c r="L170" s="1244">
        <f>SUM(DETERMINE!AL161)</f>
        <v>0</v>
      </c>
    </row>
    <row r="171" spans="1:12" ht="38.1" customHeight="1">
      <c r="A171" s="1245" t="str">
        <f>REPT(DETERMINE!D162,1)</f>
        <v/>
      </c>
      <c r="B171" s="1242" t="str">
        <f>REPT(DETERMINE!AC162,1)</f>
        <v/>
      </c>
      <c r="C171" s="1242" t="str">
        <f>IF(I171&gt;0,Personalizza!$D$11," ")</f>
        <v xml:space="preserve"> </v>
      </c>
      <c r="D171" s="1241" t="str">
        <f>IF(I171&gt;0,Personalizza!$D$8," ")</f>
        <v xml:space="preserve"> </v>
      </c>
      <c r="E171" s="1243" t="str">
        <f>REPT(DETERMINE!F162,1)</f>
        <v/>
      </c>
      <c r="F171" s="1241" t="str">
        <f>REPT(DETERMINE!J162,1)</f>
        <v/>
      </c>
      <c r="G171" s="1292" t="str">
        <f>REPT(DETERMINE!AE162,1)</f>
        <v/>
      </c>
      <c r="H171" s="1243" t="str">
        <f>REPT(DETERMINE!AH162,1)</f>
        <v/>
      </c>
      <c r="I171" s="1244">
        <f>SUM(DETERMINE!T162)</f>
        <v>0</v>
      </c>
      <c r="J171" s="1293" t="str">
        <f>REPT(DETERMINE!AF162,1)</f>
        <v/>
      </c>
      <c r="K171" s="1293" t="str">
        <f>REPT(DETERMINE!AG162,1)</f>
        <v/>
      </c>
      <c r="L171" s="1244">
        <f>SUM(DETERMINE!AL162)</f>
        <v>0</v>
      </c>
    </row>
    <row r="172" spans="1:12" ht="38.1" customHeight="1">
      <c r="A172" s="1245" t="str">
        <f>REPT(DETERMINE!D163,1)</f>
        <v/>
      </c>
      <c r="B172" s="1242" t="str">
        <f>REPT(DETERMINE!AC163,1)</f>
        <v/>
      </c>
      <c r="C172" s="1242" t="str">
        <f>IF(I172&gt;0,Personalizza!$D$11," ")</f>
        <v xml:space="preserve"> </v>
      </c>
      <c r="D172" s="1241" t="str">
        <f>IF(I172&gt;0,Personalizza!$D$8," ")</f>
        <v xml:space="preserve"> </v>
      </c>
      <c r="E172" s="1243" t="str">
        <f>REPT(DETERMINE!F163,1)</f>
        <v/>
      </c>
      <c r="F172" s="1241" t="str">
        <f>REPT(DETERMINE!J163,1)</f>
        <v/>
      </c>
      <c r="G172" s="1292" t="str">
        <f>REPT(DETERMINE!AE163,1)</f>
        <v/>
      </c>
      <c r="H172" s="1243" t="str">
        <f>REPT(DETERMINE!AH163,1)</f>
        <v/>
      </c>
      <c r="I172" s="1244">
        <f>SUM(DETERMINE!T163)</f>
        <v>0</v>
      </c>
      <c r="J172" s="1293" t="str">
        <f>REPT(DETERMINE!AF163,1)</f>
        <v/>
      </c>
      <c r="K172" s="1293" t="str">
        <f>REPT(DETERMINE!AG163,1)</f>
        <v/>
      </c>
      <c r="L172" s="1244">
        <f>SUM(DETERMINE!AL163)</f>
        <v>0</v>
      </c>
    </row>
    <row r="173" spans="1:12" ht="38.1" customHeight="1">
      <c r="A173" s="1245" t="str">
        <f>REPT(DETERMINE!D164,1)</f>
        <v/>
      </c>
      <c r="B173" s="1242" t="str">
        <f>REPT(DETERMINE!AC164,1)</f>
        <v/>
      </c>
      <c r="C173" s="1242" t="str">
        <f>IF(I173&gt;0,Personalizza!$D$11," ")</f>
        <v xml:space="preserve"> </v>
      </c>
      <c r="D173" s="1241" t="str">
        <f>IF(I173&gt;0,Personalizza!$D$8," ")</f>
        <v xml:space="preserve"> </v>
      </c>
      <c r="E173" s="1243" t="str">
        <f>REPT(DETERMINE!F164,1)</f>
        <v/>
      </c>
      <c r="F173" s="1241" t="str">
        <f>REPT(DETERMINE!J164,1)</f>
        <v/>
      </c>
      <c r="G173" s="1292" t="str">
        <f>REPT(DETERMINE!AE164,1)</f>
        <v/>
      </c>
      <c r="H173" s="1243" t="str">
        <f>REPT(DETERMINE!AH164,1)</f>
        <v/>
      </c>
      <c r="I173" s="1244">
        <f>SUM(DETERMINE!T164)</f>
        <v>0</v>
      </c>
      <c r="J173" s="1293" t="str">
        <f>REPT(DETERMINE!AF164,1)</f>
        <v/>
      </c>
      <c r="K173" s="1293" t="str">
        <f>REPT(DETERMINE!AG164,1)</f>
        <v/>
      </c>
      <c r="L173" s="1244">
        <f>SUM(DETERMINE!AL164)</f>
        <v>0</v>
      </c>
    </row>
    <row r="174" spans="1:12" ht="38.1" customHeight="1">
      <c r="A174" s="1245" t="str">
        <f>REPT(DETERMINE!D165,1)</f>
        <v/>
      </c>
      <c r="B174" s="1242" t="str">
        <f>REPT(DETERMINE!AC165,1)</f>
        <v/>
      </c>
      <c r="C174" s="1242" t="str">
        <f>IF(I174&gt;0,Personalizza!$D$11," ")</f>
        <v xml:space="preserve"> </v>
      </c>
      <c r="D174" s="1241" t="str">
        <f>IF(I174&gt;0,Personalizza!$D$8," ")</f>
        <v xml:space="preserve"> </v>
      </c>
      <c r="E174" s="1243" t="str">
        <f>REPT(DETERMINE!F165,1)</f>
        <v/>
      </c>
      <c r="F174" s="1241" t="str">
        <f>REPT(DETERMINE!J165,1)</f>
        <v/>
      </c>
      <c r="G174" s="1292" t="str">
        <f>REPT(DETERMINE!AE165,1)</f>
        <v/>
      </c>
      <c r="H174" s="1243" t="str">
        <f>REPT(DETERMINE!AH165,1)</f>
        <v/>
      </c>
      <c r="I174" s="1244">
        <f>SUM(DETERMINE!T165)</f>
        <v>0</v>
      </c>
      <c r="J174" s="1293" t="str">
        <f>REPT(DETERMINE!AF165,1)</f>
        <v/>
      </c>
      <c r="K174" s="1293" t="str">
        <f>REPT(DETERMINE!AG165,1)</f>
        <v/>
      </c>
      <c r="L174" s="1244">
        <f>SUM(DETERMINE!AL165)</f>
        <v>0</v>
      </c>
    </row>
    <row r="175" spans="1:12" ht="38.1" customHeight="1">
      <c r="A175" s="1245" t="str">
        <f>REPT(DETERMINE!D166,1)</f>
        <v/>
      </c>
      <c r="B175" s="1242" t="str">
        <f>REPT(DETERMINE!AC166,1)</f>
        <v/>
      </c>
      <c r="C175" s="1242" t="str">
        <f>IF(I175&gt;0,Personalizza!$D$11," ")</f>
        <v xml:space="preserve"> </v>
      </c>
      <c r="D175" s="1241" t="str">
        <f>IF(I175&gt;0,Personalizza!$D$8," ")</f>
        <v xml:space="preserve"> </v>
      </c>
      <c r="E175" s="1243" t="str">
        <f>REPT(DETERMINE!F166,1)</f>
        <v/>
      </c>
      <c r="F175" s="1241" t="str">
        <f>REPT(DETERMINE!J166,1)</f>
        <v/>
      </c>
      <c r="G175" s="1292" t="str">
        <f>REPT(DETERMINE!AE166,1)</f>
        <v/>
      </c>
      <c r="H175" s="1243" t="str">
        <f>REPT(DETERMINE!AH166,1)</f>
        <v/>
      </c>
      <c r="I175" s="1244">
        <f>SUM(DETERMINE!T166)</f>
        <v>0</v>
      </c>
      <c r="J175" s="1293" t="str">
        <f>REPT(DETERMINE!AF166,1)</f>
        <v/>
      </c>
      <c r="K175" s="1293" t="str">
        <f>REPT(DETERMINE!AG166,1)</f>
        <v/>
      </c>
      <c r="L175" s="1244">
        <f>SUM(DETERMINE!AL166)</f>
        <v>0</v>
      </c>
    </row>
    <row r="176" spans="1:12" ht="38.1" customHeight="1">
      <c r="A176" s="1245" t="str">
        <f>REPT(DETERMINE!D167,1)</f>
        <v/>
      </c>
      <c r="B176" s="1242" t="str">
        <f>REPT(DETERMINE!AC167,1)</f>
        <v/>
      </c>
      <c r="C176" s="1242" t="str">
        <f>IF(I176&gt;0,Personalizza!$D$11," ")</f>
        <v xml:space="preserve"> </v>
      </c>
      <c r="D176" s="1241" t="str">
        <f>IF(I176&gt;0,Personalizza!$D$8," ")</f>
        <v xml:space="preserve"> </v>
      </c>
      <c r="E176" s="1243" t="str">
        <f>REPT(DETERMINE!F167,1)</f>
        <v/>
      </c>
      <c r="F176" s="1241" t="str">
        <f>REPT(DETERMINE!J167,1)</f>
        <v/>
      </c>
      <c r="G176" s="1292" t="str">
        <f>REPT(DETERMINE!AE167,1)</f>
        <v/>
      </c>
      <c r="H176" s="1243" t="str">
        <f>REPT(DETERMINE!AH167,1)</f>
        <v/>
      </c>
      <c r="I176" s="1244">
        <f>SUM(DETERMINE!T167)</f>
        <v>0</v>
      </c>
      <c r="J176" s="1293" t="str">
        <f>REPT(DETERMINE!AF167,1)</f>
        <v/>
      </c>
      <c r="K176" s="1293" t="str">
        <f>REPT(DETERMINE!AG167,1)</f>
        <v/>
      </c>
      <c r="L176" s="1244">
        <f>SUM(DETERMINE!AL167)</f>
        <v>0</v>
      </c>
    </row>
    <row r="177" spans="1:12" ht="38.1" customHeight="1">
      <c r="A177" s="1245" t="str">
        <f>REPT(DETERMINE!D168,1)</f>
        <v/>
      </c>
      <c r="B177" s="1242" t="str">
        <f>REPT(DETERMINE!AC168,1)</f>
        <v/>
      </c>
      <c r="C177" s="1242" t="str">
        <f>IF(I177&gt;0,Personalizza!$D$11," ")</f>
        <v xml:space="preserve"> </v>
      </c>
      <c r="D177" s="1241" t="str">
        <f>IF(I177&gt;0,Personalizza!$D$8," ")</f>
        <v xml:space="preserve"> </v>
      </c>
      <c r="E177" s="1243" t="str">
        <f>REPT(DETERMINE!F168,1)</f>
        <v/>
      </c>
      <c r="F177" s="1241" t="str">
        <f>REPT(DETERMINE!J168,1)</f>
        <v/>
      </c>
      <c r="G177" s="1292" t="str">
        <f>REPT(DETERMINE!AE168,1)</f>
        <v/>
      </c>
      <c r="H177" s="1243" t="str">
        <f>REPT(DETERMINE!AH168,1)</f>
        <v/>
      </c>
      <c r="I177" s="1244">
        <f>SUM(DETERMINE!T168)</f>
        <v>0</v>
      </c>
      <c r="J177" s="1293" t="str">
        <f>REPT(DETERMINE!AF168,1)</f>
        <v/>
      </c>
      <c r="K177" s="1293" t="str">
        <f>REPT(DETERMINE!AG168,1)</f>
        <v/>
      </c>
      <c r="L177" s="1244">
        <f>SUM(DETERMINE!AL168)</f>
        <v>0</v>
      </c>
    </row>
    <row r="178" spans="1:12" ht="38.1" customHeight="1">
      <c r="A178" s="1245" t="str">
        <f>REPT(DETERMINE!D169,1)</f>
        <v/>
      </c>
      <c r="B178" s="1242" t="str">
        <f>REPT(DETERMINE!AC169,1)</f>
        <v/>
      </c>
      <c r="C178" s="1242" t="str">
        <f>IF(I178&gt;0,Personalizza!$D$11," ")</f>
        <v xml:space="preserve"> </v>
      </c>
      <c r="D178" s="1241" t="str">
        <f>IF(I178&gt;0,Personalizza!$D$8," ")</f>
        <v xml:space="preserve"> </v>
      </c>
      <c r="E178" s="1243" t="str">
        <f>REPT(DETERMINE!F169,1)</f>
        <v/>
      </c>
      <c r="F178" s="1241" t="str">
        <f>REPT(DETERMINE!J169,1)</f>
        <v/>
      </c>
      <c r="G178" s="1292" t="str">
        <f>REPT(DETERMINE!AE169,1)</f>
        <v/>
      </c>
      <c r="H178" s="1243" t="str">
        <f>REPT(DETERMINE!AH169,1)</f>
        <v/>
      </c>
      <c r="I178" s="1244">
        <f>SUM(DETERMINE!T169)</f>
        <v>0</v>
      </c>
      <c r="J178" s="1293" t="str">
        <f>REPT(DETERMINE!AF169,1)</f>
        <v/>
      </c>
      <c r="K178" s="1293" t="str">
        <f>REPT(DETERMINE!AG169,1)</f>
        <v/>
      </c>
      <c r="L178" s="1244">
        <f>SUM(DETERMINE!AL169)</f>
        <v>0</v>
      </c>
    </row>
    <row r="179" spans="1:12" ht="38.1" customHeight="1">
      <c r="A179" s="1245" t="str">
        <f>REPT(DETERMINE!D170,1)</f>
        <v/>
      </c>
      <c r="B179" s="1242" t="str">
        <f>REPT(DETERMINE!AC170,1)</f>
        <v/>
      </c>
      <c r="C179" s="1242" t="str">
        <f>IF(I179&gt;0,Personalizza!$D$11," ")</f>
        <v xml:space="preserve"> </v>
      </c>
      <c r="D179" s="1241" t="str">
        <f>IF(I179&gt;0,Personalizza!$D$8," ")</f>
        <v xml:space="preserve"> </v>
      </c>
      <c r="E179" s="1243" t="str">
        <f>REPT(DETERMINE!F170,1)</f>
        <v/>
      </c>
      <c r="F179" s="1241" t="str">
        <f>REPT(DETERMINE!J170,1)</f>
        <v/>
      </c>
      <c r="G179" s="1292" t="str">
        <f>REPT(DETERMINE!AE170,1)</f>
        <v/>
      </c>
      <c r="H179" s="1243" t="str">
        <f>REPT(DETERMINE!AH170,1)</f>
        <v/>
      </c>
      <c r="I179" s="1244">
        <f>SUM(DETERMINE!T170)</f>
        <v>0</v>
      </c>
      <c r="J179" s="1293" t="str">
        <f>REPT(DETERMINE!AF170,1)</f>
        <v/>
      </c>
      <c r="K179" s="1293" t="str">
        <f>REPT(DETERMINE!AG170,1)</f>
        <v/>
      </c>
      <c r="L179" s="1244">
        <f>SUM(DETERMINE!AL170)</f>
        <v>0</v>
      </c>
    </row>
    <row r="180" spans="1:12" ht="38.1" customHeight="1">
      <c r="A180" s="1245" t="str">
        <f>REPT(DETERMINE!D171,1)</f>
        <v/>
      </c>
      <c r="B180" s="1242" t="str">
        <f>REPT(DETERMINE!AC171,1)</f>
        <v/>
      </c>
      <c r="C180" s="1242" t="str">
        <f>IF(I180&gt;0,Personalizza!$D$11," ")</f>
        <v xml:space="preserve"> </v>
      </c>
      <c r="D180" s="1241" t="str">
        <f>IF(I180&gt;0,Personalizza!$D$8," ")</f>
        <v xml:space="preserve"> </v>
      </c>
      <c r="E180" s="1243" t="str">
        <f>REPT(DETERMINE!F171,1)</f>
        <v/>
      </c>
      <c r="F180" s="1241" t="str">
        <f>REPT(DETERMINE!J171,1)</f>
        <v/>
      </c>
      <c r="G180" s="1292" t="str">
        <f>REPT(DETERMINE!AE171,1)</f>
        <v/>
      </c>
      <c r="H180" s="1243" t="str">
        <f>REPT(DETERMINE!AH171,1)</f>
        <v/>
      </c>
      <c r="I180" s="1244">
        <f>SUM(DETERMINE!T171)</f>
        <v>0</v>
      </c>
      <c r="J180" s="1293" t="str">
        <f>REPT(DETERMINE!AF171,1)</f>
        <v/>
      </c>
      <c r="K180" s="1293" t="str">
        <f>REPT(DETERMINE!AG171,1)</f>
        <v/>
      </c>
      <c r="L180" s="1244">
        <f>SUM(DETERMINE!AL171)</f>
        <v>0</v>
      </c>
    </row>
    <row r="181" spans="1:12" ht="38.1" customHeight="1">
      <c r="A181" s="1245" t="str">
        <f>REPT(DETERMINE!D172,1)</f>
        <v/>
      </c>
      <c r="B181" s="1242" t="str">
        <f>REPT(DETERMINE!AC172,1)</f>
        <v/>
      </c>
      <c r="C181" s="1242" t="str">
        <f>IF(I181&gt;0,Personalizza!$D$11," ")</f>
        <v xml:space="preserve"> </v>
      </c>
      <c r="D181" s="1241" t="str">
        <f>IF(I181&gt;0,Personalizza!$D$8," ")</f>
        <v xml:space="preserve"> </v>
      </c>
      <c r="E181" s="1243" t="str">
        <f>REPT(DETERMINE!F172,1)</f>
        <v/>
      </c>
      <c r="F181" s="1241" t="str">
        <f>REPT(DETERMINE!J172,1)</f>
        <v/>
      </c>
      <c r="G181" s="1292" t="str">
        <f>REPT(DETERMINE!AE172,1)</f>
        <v/>
      </c>
      <c r="H181" s="1243" t="str">
        <f>REPT(DETERMINE!AH172,1)</f>
        <v/>
      </c>
      <c r="I181" s="1244">
        <f>SUM(DETERMINE!T172)</f>
        <v>0</v>
      </c>
      <c r="J181" s="1293" t="str">
        <f>REPT(DETERMINE!AF172,1)</f>
        <v/>
      </c>
      <c r="K181" s="1293" t="str">
        <f>REPT(DETERMINE!AG172,1)</f>
        <v/>
      </c>
      <c r="L181" s="1244">
        <f>SUM(DETERMINE!AL172)</f>
        <v>0</v>
      </c>
    </row>
    <row r="182" spans="1:12" ht="38.1" customHeight="1">
      <c r="A182" s="1245" t="str">
        <f>REPT(DETERMINE!D173,1)</f>
        <v/>
      </c>
      <c r="B182" s="1242" t="str">
        <f>REPT(DETERMINE!AC173,1)</f>
        <v/>
      </c>
      <c r="C182" s="1242" t="str">
        <f>IF(I182&gt;0,Personalizza!$D$11," ")</f>
        <v xml:space="preserve"> </v>
      </c>
      <c r="D182" s="1241" t="str">
        <f>IF(I182&gt;0,Personalizza!$D$8," ")</f>
        <v xml:space="preserve"> </v>
      </c>
      <c r="E182" s="1243" t="str">
        <f>REPT(DETERMINE!F173,1)</f>
        <v/>
      </c>
      <c r="F182" s="1241" t="str">
        <f>REPT(DETERMINE!J173,1)</f>
        <v/>
      </c>
      <c r="G182" s="1292" t="str">
        <f>REPT(DETERMINE!AE173,1)</f>
        <v/>
      </c>
      <c r="H182" s="1243" t="str">
        <f>REPT(DETERMINE!AH173,1)</f>
        <v/>
      </c>
      <c r="I182" s="1244">
        <f>SUM(DETERMINE!T173)</f>
        <v>0</v>
      </c>
      <c r="J182" s="1293" t="str">
        <f>REPT(DETERMINE!AF173,1)</f>
        <v/>
      </c>
      <c r="K182" s="1293" t="str">
        <f>REPT(DETERMINE!AG173,1)</f>
        <v/>
      </c>
      <c r="L182" s="1244">
        <f>SUM(DETERMINE!AL173)</f>
        <v>0</v>
      </c>
    </row>
    <row r="183" spans="1:12" ht="38.1" customHeight="1">
      <c r="A183" s="1245" t="str">
        <f>REPT(DETERMINE!D174,1)</f>
        <v/>
      </c>
      <c r="B183" s="1242" t="str">
        <f>REPT(DETERMINE!AC174,1)</f>
        <v/>
      </c>
      <c r="C183" s="1242" t="str">
        <f>IF(I183&gt;0,Personalizza!$D$11," ")</f>
        <v xml:space="preserve"> </v>
      </c>
      <c r="D183" s="1241" t="str">
        <f>IF(I183&gt;0,Personalizza!$D$8," ")</f>
        <v xml:space="preserve"> </v>
      </c>
      <c r="E183" s="1243" t="str">
        <f>REPT(DETERMINE!F174,1)</f>
        <v/>
      </c>
      <c r="F183" s="1241" t="str">
        <f>REPT(DETERMINE!J174,1)</f>
        <v/>
      </c>
      <c r="G183" s="1292" t="str">
        <f>REPT(DETERMINE!AE174,1)</f>
        <v/>
      </c>
      <c r="H183" s="1243" t="str">
        <f>REPT(DETERMINE!AH174,1)</f>
        <v/>
      </c>
      <c r="I183" s="1244">
        <f>SUM(DETERMINE!T174)</f>
        <v>0</v>
      </c>
      <c r="J183" s="1293" t="str">
        <f>REPT(DETERMINE!AF174,1)</f>
        <v/>
      </c>
      <c r="K183" s="1293" t="str">
        <f>REPT(DETERMINE!AG174,1)</f>
        <v/>
      </c>
      <c r="L183" s="1244">
        <f>SUM(DETERMINE!AL174)</f>
        <v>0</v>
      </c>
    </row>
    <row r="184" spans="1:12" ht="38.1" customHeight="1">
      <c r="A184" s="1245" t="str">
        <f>REPT(DETERMINE!D175,1)</f>
        <v/>
      </c>
      <c r="B184" s="1242" t="str">
        <f>REPT(DETERMINE!AC175,1)</f>
        <v/>
      </c>
      <c r="C184" s="1242" t="str">
        <f>IF(I184&gt;0,Personalizza!$D$11," ")</f>
        <v xml:space="preserve"> </v>
      </c>
      <c r="D184" s="1241" t="str">
        <f>IF(I184&gt;0,Personalizza!$D$8," ")</f>
        <v xml:space="preserve"> </v>
      </c>
      <c r="E184" s="1243" t="str">
        <f>REPT(DETERMINE!F175,1)</f>
        <v/>
      </c>
      <c r="F184" s="1241" t="str">
        <f>REPT(DETERMINE!J175,1)</f>
        <v/>
      </c>
      <c r="G184" s="1292" t="str">
        <f>REPT(DETERMINE!AE175,1)</f>
        <v/>
      </c>
      <c r="H184" s="1243" t="str">
        <f>REPT(DETERMINE!AH175,1)</f>
        <v/>
      </c>
      <c r="I184" s="1244">
        <f>SUM(DETERMINE!T175)</f>
        <v>0</v>
      </c>
      <c r="J184" s="1293" t="str">
        <f>REPT(DETERMINE!AF175,1)</f>
        <v/>
      </c>
      <c r="K184" s="1293" t="str">
        <f>REPT(DETERMINE!AG175,1)</f>
        <v/>
      </c>
      <c r="L184" s="1244">
        <f>SUM(DETERMINE!AL175)</f>
        <v>0</v>
      </c>
    </row>
    <row r="185" spans="1:12" ht="38.1" customHeight="1">
      <c r="A185" s="1245" t="str">
        <f>REPT(DETERMINE!D176,1)</f>
        <v/>
      </c>
      <c r="B185" s="1242" t="str">
        <f>REPT(DETERMINE!AC176,1)</f>
        <v/>
      </c>
      <c r="C185" s="1242" t="str">
        <f>IF(I185&gt;0,Personalizza!$D$11," ")</f>
        <v xml:space="preserve"> </v>
      </c>
      <c r="D185" s="1241" t="str">
        <f>IF(I185&gt;0,Personalizza!$D$8," ")</f>
        <v xml:space="preserve"> </v>
      </c>
      <c r="E185" s="1243" t="str">
        <f>REPT(DETERMINE!F176,1)</f>
        <v/>
      </c>
      <c r="F185" s="1241" t="str">
        <f>REPT(DETERMINE!J176,1)</f>
        <v/>
      </c>
      <c r="G185" s="1292" t="str">
        <f>REPT(DETERMINE!AE176,1)</f>
        <v/>
      </c>
      <c r="H185" s="1243" t="str">
        <f>REPT(DETERMINE!AH176,1)</f>
        <v/>
      </c>
      <c r="I185" s="1244">
        <f>SUM(DETERMINE!T176)</f>
        <v>0</v>
      </c>
      <c r="J185" s="1293" t="str">
        <f>REPT(DETERMINE!AF176,1)</f>
        <v/>
      </c>
      <c r="K185" s="1293" t="str">
        <f>REPT(DETERMINE!AG176,1)</f>
        <v/>
      </c>
      <c r="L185" s="1244">
        <f>SUM(DETERMINE!AL176)</f>
        <v>0</v>
      </c>
    </row>
    <row r="186" spans="1:12" ht="38.1" customHeight="1">
      <c r="A186" s="1245" t="str">
        <f>REPT(DETERMINE!D177,1)</f>
        <v/>
      </c>
      <c r="B186" s="1242" t="str">
        <f>REPT(DETERMINE!AC177,1)</f>
        <v/>
      </c>
      <c r="C186" s="1242" t="str">
        <f>IF(I186&gt;0,Personalizza!$D$11," ")</f>
        <v xml:space="preserve"> </v>
      </c>
      <c r="D186" s="1241" t="str">
        <f>IF(I186&gt;0,Personalizza!$D$8," ")</f>
        <v xml:space="preserve"> </v>
      </c>
      <c r="E186" s="1243" t="str">
        <f>REPT(DETERMINE!F177,1)</f>
        <v/>
      </c>
      <c r="F186" s="1241" t="str">
        <f>REPT(DETERMINE!J177,1)</f>
        <v/>
      </c>
      <c r="G186" s="1292" t="str">
        <f>REPT(DETERMINE!AE177,1)</f>
        <v/>
      </c>
      <c r="H186" s="1243" t="str">
        <f>REPT(DETERMINE!AH177,1)</f>
        <v/>
      </c>
      <c r="I186" s="1244">
        <f>SUM(DETERMINE!T177)</f>
        <v>0</v>
      </c>
      <c r="J186" s="1293" t="str">
        <f>REPT(DETERMINE!AF177,1)</f>
        <v/>
      </c>
      <c r="K186" s="1293" t="str">
        <f>REPT(DETERMINE!AG177,1)</f>
        <v/>
      </c>
      <c r="L186" s="1244">
        <f>SUM(DETERMINE!AL177)</f>
        <v>0</v>
      </c>
    </row>
    <row r="187" spans="1:12" ht="38.1" customHeight="1">
      <c r="A187" s="1245" t="str">
        <f>REPT(DETERMINE!D178,1)</f>
        <v/>
      </c>
      <c r="B187" s="1242" t="str">
        <f>REPT(DETERMINE!AC178,1)</f>
        <v/>
      </c>
      <c r="C187" s="1242" t="str">
        <f>IF(I187&gt;0,Personalizza!$D$11," ")</f>
        <v xml:space="preserve"> </v>
      </c>
      <c r="D187" s="1241" t="str">
        <f>IF(I187&gt;0,Personalizza!$D$8," ")</f>
        <v xml:space="preserve"> </v>
      </c>
      <c r="E187" s="1243" t="str">
        <f>REPT(DETERMINE!F178,1)</f>
        <v/>
      </c>
      <c r="F187" s="1241" t="str">
        <f>REPT(DETERMINE!J178,1)</f>
        <v/>
      </c>
      <c r="G187" s="1292" t="str">
        <f>REPT(DETERMINE!AE178,1)</f>
        <v/>
      </c>
      <c r="H187" s="1243" t="str">
        <f>REPT(DETERMINE!AH178,1)</f>
        <v/>
      </c>
      <c r="I187" s="1244">
        <f>SUM(DETERMINE!T178)</f>
        <v>0</v>
      </c>
      <c r="J187" s="1293" t="str">
        <f>REPT(DETERMINE!AF178,1)</f>
        <v/>
      </c>
      <c r="K187" s="1293" t="str">
        <f>REPT(DETERMINE!AG178,1)</f>
        <v/>
      </c>
      <c r="L187" s="1244">
        <f>SUM(DETERMINE!AL178)</f>
        <v>0</v>
      </c>
    </row>
    <row r="188" spans="1:12" ht="38.1" customHeight="1">
      <c r="A188" s="1245" t="str">
        <f>REPT(DETERMINE!D179,1)</f>
        <v/>
      </c>
      <c r="B188" s="1242" t="str">
        <f>REPT(DETERMINE!AC179,1)</f>
        <v/>
      </c>
      <c r="C188" s="1242" t="str">
        <f>IF(I188&gt;0,Personalizza!$D$11," ")</f>
        <v xml:space="preserve"> </v>
      </c>
      <c r="D188" s="1241" t="str">
        <f>IF(I188&gt;0,Personalizza!$D$8," ")</f>
        <v xml:space="preserve"> </v>
      </c>
      <c r="E188" s="1243" t="str">
        <f>REPT(DETERMINE!F179,1)</f>
        <v/>
      </c>
      <c r="F188" s="1241" t="str">
        <f>REPT(DETERMINE!J179,1)</f>
        <v/>
      </c>
      <c r="G188" s="1292" t="str">
        <f>REPT(DETERMINE!AE179,1)</f>
        <v/>
      </c>
      <c r="H188" s="1243" t="str">
        <f>REPT(DETERMINE!AH179,1)</f>
        <v/>
      </c>
      <c r="I188" s="1244">
        <f>SUM(DETERMINE!T179)</f>
        <v>0</v>
      </c>
      <c r="J188" s="1293" t="str">
        <f>REPT(DETERMINE!AF179,1)</f>
        <v/>
      </c>
      <c r="K188" s="1293" t="str">
        <f>REPT(DETERMINE!AG179,1)</f>
        <v/>
      </c>
      <c r="L188" s="1244">
        <f>SUM(DETERMINE!AL179)</f>
        <v>0</v>
      </c>
    </row>
    <row r="189" spans="1:12" ht="38.1" customHeight="1">
      <c r="A189" s="1245" t="str">
        <f>REPT(DETERMINE!D180,1)</f>
        <v/>
      </c>
      <c r="B189" s="1242" t="str">
        <f>REPT(DETERMINE!AC180,1)</f>
        <v/>
      </c>
      <c r="C189" s="1242" t="str">
        <f>IF(I189&gt;0,Personalizza!$D$11," ")</f>
        <v xml:space="preserve"> </v>
      </c>
      <c r="D189" s="1241" t="str">
        <f>IF(I189&gt;0,Personalizza!$D$8," ")</f>
        <v xml:space="preserve"> </v>
      </c>
      <c r="E189" s="1243" t="str">
        <f>REPT(DETERMINE!F180,1)</f>
        <v/>
      </c>
      <c r="F189" s="1241" t="str">
        <f>REPT(DETERMINE!J180,1)</f>
        <v/>
      </c>
      <c r="G189" s="1292" t="str">
        <f>REPT(DETERMINE!AE180,1)</f>
        <v/>
      </c>
      <c r="H189" s="1243" t="str">
        <f>REPT(DETERMINE!AH180,1)</f>
        <v/>
      </c>
      <c r="I189" s="1244">
        <f>SUM(DETERMINE!T180)</f>
        <v>0</v>
      </c>
      <c r="J189" s="1293" t="str">
        <f>REPT(DETERMINE!AF180,1)</f>
        <v/>
      </c>
      <c r="K189" s="1293" t="str">
        <f>REPT(DETERMINE!AG180,1)</f>
        <v/>
      </c>
      <c r="L189" s="1244">
        <f>SUM(DETERMINE!AL180)</f>
        <v>0</v>
      </c>
    </row>
    <row r="190" spans="1:12" ht="38.1" customHeight="1">
      <c r="A190" s="1245" t="str">
        <f>REPT(DETERMINE!D181,1)</f>
        <v/>
      </c>
      <c r="B190" s="1242" t="str">
        <f>REPT(DETERMINE!AC181,1)</f>
        <v/>
      </c>
      <c r="C190" s="1242" t="str">
        <f>IF(I190&gt;0,Personalizza!$D$11," ")</f>
        <v xml:space="preserve"> </v>
      </c>
      <c r="D190" s="1241" t="str">
        <f>IF(I190&gt;0,Personalizza!$D$8," ")</f>
        <v xml:space="preserve"> </v>
      </c>
      <c r="E190" s="1243" t="str">
        <f>REPT(DETERMINE!F181,1)</f>
        <v/>
      </c>
      <c r="F190" s="1241" t="str">
        <f>REPT(DETERMINE!J181,1)</f>
        <v/>
      </c>
      <c r="G190" s="1292" t="str">
        <f>REPT(DETERMINE!AE181,1)</f>
        <v/>
      </c>
      <c r="H190" s="1243" t="str">
        <f>REPT(DETERMINE!AH181,1)</f>
        <v/>
      </c>
      <c r="I190" s="1244">
        <f>SUM(DETERMINE!T181)</f>
        <v>0</v>
      </c>
      <c r="J190" s="1293" t="str">
        <f>REPT(DETERMINE!AF181,1)</f>
        <v/>
      </c>
      <c r="K190" s="1293" t="str">
        <f>REPT(DETERMINE!AG181,1)</f>
        <v/>
      </c>
      <c r="L190" s="1244">
        <f>SUM(DETERMINE!AL181)</f>
        <v>0</v>
      </c>
    </row>
    <row r="191" spans="1:12" ht="38.1" customHeight="1">
      <c r="A191" s="1245" t="str">
        <f>REPT(DETERMINE!D182,1)</f>
        <v/>
      </c>
      <c r="B191" s="1242" t="str">
        <f>REPT(DETERMINE!AC182,1)</f>
        <v/>
      </c>
      <c r="C191" s="1242" t="str">
        <f>IF(I191&gt;0,Personalizza!$D$11," ")</f>
        <v xml:space="preserve"> </v>
      </c>
      <c r="D191" s="1241" t="str">
        <f>IF(I191&gt;0,Personalizza!$D$8," ")</f>
        <v xml:space="preserve"> </v>
      </c>
      <c r="E191" s="1243" t="str">
        <f>REPT(DETERMINE!F182,1)</f>
        <v/>
      </c>
      <c r="F191" s="1241" t="str">
        <f>REPT(DETERMINE!J182,1)</f>
        <v/>
      </c>
      <c r="G191" s="1292" t="str">
        <f>REPT(DETERMINE!AE182,1)</f>
        <v/>
      </c>
      <c r="H191" s="1243" t="str">
        <f>REPT(DETERMINE!AH182,1)</f>
        <v/>
      </c>
      <c r="I191" s="1244">
        <f>SUM(DETERMINE!T182)</f>
        <v>0</v>
      </c>
      <c r="J191" s="1293" t="str">
        <f>REPT(DETERMINE!AF182,1)</f>
        <v/>
      </c>
      <c r="K191" s="1293" t="str">
        <f>REPT(DETERMINE!AG182,1)</f>
        <v/>
      </c>
      <c r="L191" s="1244">
        <f>SUM(DETERMINE!AL182)</f>
        <v>0</v>
      </c>
    </row>
    <row r="192" spans="1:12" ht="38.1" customHeight="1">
      <c r="A192" s="1245" t="str">
        <f>REPT(DETERMINE!D183,1)</f>
        <v/>
      </c>
      <c r="B192" s="1242" t="str">
        <f>REPT(DETERMINE!AC183,1)</f>
        <v/>
      </c>
      <c r="C192" s="1242" t="str">
        <f>IF(I192&gt;0,Personalizza!$D$11," ")</f>
        <v xml:space="preserve"> </v>
      </c>
      <c r="D192" s="1241" t="str">
        <f>IF(I192&gt;0,Personalizza!$D$8," ")</f>
        <v xml:space="preserve"> </v>
      </c>
      <c r="E192" s="1243" t="str">
        <f>REPT(DETERMINE!F183,1)</f>
        <v/>
      </c>
      <c r="F192" s="1241" t="str">
        <f>REPT(DETERMINE!J183,1)</f>
        <v/>
      </c>
      <c r="G192" s="1292" t="str">
        <f>REPT(DETERMINE!AE183,1)</f>
        <v/>
      </c>
      <c r="H192" s="1243" t="str">
        <f>REPT(DETERMINE!AH183,1)</f>
        <v/>
      </c>
      <c r="I192" s="1244">
        <f>SUM(DETERMINE!T183)</f>
        <v>0</v>
      </c>
      <c r="J192" s="1293" t="str">
        <f>REPT(DETERMINE!AF183,1)</f>
        <v/>
      </c>
      <c r="K192" s="1293" t="str">
        <f>REPT(DETERMINE!AG183,1)</f>
        <v/>
      </c>
      <c r="L192" s="1244">
        <f>SUM(DETERMINE!AL183)</f>
        <v>0</v>
      </c>
    </row>
    <row r="193" spans="1:12" ht="38.1" customHeight="1">
      <c r="A193" s="1245" t="str">
        <f>REPT(DETERMINE!D184,1)</f>
        <v/>
      </c>
      <c r="B193" s="1242" t="str">
        <f>REPT(DETERMINE!AC184,1)</f>
        <v/>
      </c>
      <c r="C193" s="1242" t="str">
        <f>IF(I193&gt;0,Personalizza!$D$11," ")</f>
        <v xml:space="preserve"> </v>
      </c>
      <c r="D193" s="1241" t="str">
        <f>IF(I193&gt;0,Personalizza!$D$8," ")</f>
        <v xml:space="preserve"> </v>
      </c>
      <c r="E193" s="1243" t="str">
        <f>REPT(DETERMINE!F184,1)</f>
        <v/>
      </c>
      <c r="F193" s="1241" t="str">
        <f>REPT(DETERMINE!J184,1)</f>
        <v/>
      </c>
      <c r="G193" s="1292" t="str">
        <f>REPT(DETERMINE!AE184,1)</f>
        <v/>
      </c>
      <c r="H193" s="1243" t="str">
        <f>REPT(DETERMINE!AH184,1)</f>
        <v/>
      </c>
      <c r="I193" s="1244">
        <f>SUM(DETERMINE!T184)</f>
        <v>0</v>
      </c>
      <c r="J193" s="1293" t="str">
        <f>REPT(DETERMINE!AF184,1)</f>
        <v/>
      </c>
      <c r="K193" s="1293" t="str">
        <f>REPT(DETERMINE!AG184,1)</f>
        <v/>
      </c>
      <c r="L193" s="1244">
        <f>SUM(DETERMINE!AL184)</f>
        <v>0</v>
      </c>
    </row>
    <row r="194" spans="1:12" ht="38.1" customHeight="1">
      <c r="A194" s="1245" t="str">
        <f>REPT(DETERMINE!D185,1)</f>
        <v/>
      </c>
      <c r="B194" s="1242" t="str">
        <f>REPT(DETERMINE!AC185,1)</f>
        <v/>
      </c>
      <c r="C194" s="1242" t="str">
        <f>IF(I194&gt;0,Personalizza!$D$11," ")</f>
        <v xml:space="preserve"> </v>
      </c>
      <c r="D194" s="1241" t="str">
        <f>IF(I194&gt;0,Personalizza!$D$8," ")</f>
        <v xml:space="preserve"> </v>
      </c>
      <c r="E194" s="1243" t="str">
        <f>REPT(DETERMINE!F185,1)</f>
        <v/>
      </c>
      <c r="F194" s="1241" t="str">
        <f>REPT(DETERMINE!J185,1)</f>
        <v/>
      </c>
      <c r="G194" s="1292" t="str">
        <f>REPT(DETERMINE!AE185,1)</f>
        <v/>
      </c>
      <c r="H194" s="1243" t="str">
        <f>REPT(DETERMINE!AH185,1)</f>
        <v/>
      </c>
      <c r="I194" s="1244">
        <f>SUM(DETERMINE!T185)</f>
        <v>0</v>
      </c>
      <c r="J194" s="1293" t="str">
        <f>REPT(DETERMINE!AF185,1)</f>
        <v/>
      </c>
      <c r="K194" s="1293" t="str">
        <f>REPT(DETERMINE!AG185,1)</f>
        <v/>
      </c>
      <c r="L194" s="1244">
        <f>SUM(DETERMINE!AL185)</f>
        <v>0</v>
      </c>
    </row>
    <row r="195" spans="1:12" ht="38.1" customHeight="1">
      <c r="A195" s="1245" t="str">
        <f>REPT(DETERMINE!D186,1)</f>
        <v/>
      </c>
      <c r="B195" s="1242" t="str">
        <f>REPT(DETERMINE!AC186,1)</f>
        <v/>
      </c>
      <c r="C195" s="1242" t="str">
        <f>IF(I195&gt;0,Personalizza!$D$11," ")</f>
        <v xml:space="preserve"> </v>
      </c>
      <c r="D195" s="1241" t="str">
        <f>IF(I195&gt;0,Personalizza!$D$8," ")</f>
        <v xml:space="preserve"> </v>
      </c>
      <c r="E195" s="1243" t="str">
        <f>REPT(DETERMINE!F186,1)</f>
        <v/>
      </c>
      <c r="F195" s="1241" t="str">
        <f>REPT(DETERMINE!J186,1)</f>
        <v/>
      </c>
      <c r="G195" s="1292" t="str">
        <f>REPT(DETERMINE!AE186,1)</f>
        <v/>
      </c>
      <c r="H195" s="1243" t="str">
        <f>REPT(DETERMINE!AH186,1)</f>
        <v/>
      </c>
      <c r="I195" s="1244">
        <f>SUM(DETERMINE!T186)</f>
        <v>0</v>
      </c>
      <c r="J195" s="1293" t="str">
        <f>REPT(DETERMINE!AF186,1)</f>
        <v/>
      </c>
      <c r="K195" s="1293" t="str">
        <f>REPT(DETERMINE!AG186,1)</f>
        <v/>
      </c>
      <c r="L195" s="1244">
        <f>SUM(DETERMINE!AL186)</f>
        <v>0</v>
      </c>
    </row>
    <row r="196" spans="1:12" ht="38.1" customHeight="1">
      <c r="A196" s="1245" t="str">
        <f>REPT(DETERMINE!D187,1)</f>
        <v/>
      </c>
      <c r="B196" s="1242" t="str">
        <f>REPT(DETERMINE!AC187,1)</f>
        <v/>
      </c>
      <c r="C196" s="1242" t="str">
        <f>IF(I196&gt;0,Personalizza!$D$11," ")</f>
        <v xml:space="preserve"> </v>
      </c>
      <c r="D196" s="1241" t="str">
        <f>IF(I196&gt;0,Personalizza!$D$8," ")</f>
        <v xml:space="preserve"> </v>
      </c>
      <c r="E196" s="1243" t="str">
        <f>REPT(DETERMINE!F187,1)</f>
        <v/>
      </c>
      <c r="F196" s="1241" t="str">
        <f>REPT(DETERMINE!J187,1)</f>
        <v/>
      </c>
      <c r="G196" s="1292" t="str">
        <f>REPT(DETERMINE!AE187,1)</f>
        <v/>
      </c>
      <c r="H196" s="1243" t="str">
        <f>REPT(DETERMINE!AH187,1)</f>
        <v/>
      </c>
      <c r="I196" s="1244">
        <f>SUM(DETERMINE!T187)</f>
        <v>0</v>
      </c>
      <c r="J196" s="1293" t="str">
        <f>REPT(DETERMINE!AF187,1)</f>
        <v/>
      </c>
      <c r="K196" s="1293" t="str">
        <f>REPT(DETERMINE!AG187,1)</f>
        <v/>
      </c>
      <c r="L196" s="1244">
        <f>SUM(DETERMINE!AL187)</f>
        <v>0</v>
      </c>
    </row>
    <row r="197" spans="1:12" ht="38.1" customHeight="1">
      <c r="A197" s="1245" t="str">
        <f>REPT(DETERMINE!D188,1)</f>
        <v/>
      </c>
      <c r="B197" s="1242" t="str">
        <f>REPT(DETERMINE!AC188,1)</f>
        <v/>
      </c>
      <c r="C197" s="1242" t="str">
        <f>IF(I197&gt;0,Personalizza!$D$11," ")</f>
        <v xml:space="preserve"> </v>
      </c>
      <c r="D197" s="1241" t="str">
        <f>IF(I197&gt;0,Personalizza!$D$8," ")</f>
        <v xml:space="preserve"> </v>
      </c>
      <c r="E197" s="1243" t="str">
        <f>REPT(DETERMINE!F188,1)</f>
        <v/>
      </c>
      <c r="F197" s="1241" t="str">
        <f>REPT(DETERMINE!J188,1)</f>
        <v/>
      </c>
      <c r="G197" s="1292" t="str">
        <f>REPT(DETERMINE!AE188,1)</f>
        <v/>
      </c>
      <c r="H197" s="1243" t="str">
        <f>REPT(DETERMINE!AH188,1)</f>
        <v/>
      </c>
      <c r="I197" s="1244">
        <f>SUM(DETERMINE!T188)</f>
        <v>0</v>
      </c>
      <c r="J197" s="1293" t="str">
        <f>REPT(DETERMINE!AF188,1)</f>
        <v/>
      </c>
      <c r="K197" s="1293" t="str">
        <f>REPT(DETERMINE!AG188,1)</f>
        <v/>
      </c>
      <c r="L197" s="1244">
        <f>SUM(DETERMINE!AL188)</f>
        <v>0</v>
      </c>
    </row>
    <row r="198" spans="1:12" ht="38.1" customHeight="1">
      <c r="A198" s="1245" t="str">
        <f>REPT(DETERMINE!D189,1)</f>
        <v/>
      </c>
      <c r="B198" s="1242" t="str">
        <f>REPT(DETERMINE!AC189,1)</f>
        <v/>
      </c>
      <c r="C198" s="1242" t="str">
        <f>IF(I198&gt;0,Personalizza!$D$11," ")</f>
        <v xml:space="preserve"> </v>
      </c>
      <c r="D198" s="1241" t="str">
        <f>IF(I198&gt;0,Personalizza!$D$8," ")</f>
        <v xml:space="preserve"> </v>
      </c>
      <c r="E198" s="1243" t="str">
        <f>REPT(DETERMINE!F189,1)</f>
        <v/>
      </c>
      <c r="F198" s="1241" t="str">
        <f>REPT(DETERMINE!J189,1)</f>
        <v/>
      </c>
      <c r="G198" s="1292" t="str">
        <f>REPT(DETERMINE!AE189,1)</f>
        <v/>
      </c>
      <c r="H198" s="1243" t="str">
        <f>REPT(DETERMINE!AH189,1)</f>
        <v/>
      </c>
      <c r="I198" s="1244">
        <f>SUM(DETERMINE!T189)</f>
        <v>0</v>
      </c>
      <c r="J198" s="1293" t="str">
        <f>REPT(DETERMINE!AF189,1)</f>
        <v/>
      </c>
      <c r="K198" s="1293" t="str">
        <f>REPT(DETERMINE!AG189,1)</f>
        <v/>
      </c>
      <c r="L198" s="1244">
        <f>SUM(DETERMINE!AL189)</f>
        <v>0</v>
      </c>
    </row>
    <row r="199" spans="1:12" ht="38.1" customHeight="1">
      <c r="A199" s="1245" t="str">
        <f>REPT(DETERMINE!D190,1)</f>
        <v/>
      </c>
      <c r="B199" s="1242" t="str">
        <f>REPT(DETERMINE!AC190,1)</f>
        <v/>
      </c>
      <c r="C199" s="1242" t="str">
        <f>IF(I199&gt;0,Personalizza!$D$11," ")</f>
        <v xml:space="preserve"> </v>
      </c>
      <c r="D199" s="1241" t="str">
        <f>IF(I199&gt;0,Personalizza!$D$8," ")</f>
        <v xml:space="preserve"> </v>
      </c>
      <c r="E199" s="1243" t="str">
        <f>REPT(DETERMINE!F190,1)</f>
        <v/>
      </c>
      <c r="F199" s="1241" t="str">
        <f>REPT(DETERMINE!J190,1)</f>
        <v/>
      </c>
      <c r="G199" s="1292" t="str">
        <f>REPT(DETERMINE!AE190,1)</f>
        <v/>
      </c>
      <c r="H199" s="1243" t="str">
        <f>REPT(DETERMINE!AH190,1)</f>
        <v/>
      </c>
      <c r="I199" s="1244">
        <f>SUM(DETERMINE!T190)</f>
        <v>0</v>
      </c>
      <c r="J199" s="1293" t="str">
        <f>REPT(DETERMINE!AF190,1)</f>
        <v/>
      </c>
      <c r="K199" s="1293" t="str">
        <f>REPT(DETERMINE!AG190,1)</f>
        <v/>
      </c>
      <c r="L199" s="1244">
        <f>SUM(DETERMINE!AL190)</f>
        <v>0</v>
      </c>
    </row>
    <row r="200" spans="1:12" ht="38.1" customHeight="1">
      <c r="A200" s="1245" t="str">
        <f>REPT(DETERMINE!D191,1)</f>
        <v/>
      </c>
      <c r="B200" s="1242" t="str">
        <f>REPT(DETERMINE!AC191,1)</f>
        <v/>
      </c>
      <c r="C200" s="1242" t="str">
        <f>IF(I200&gt;0,Personalizza!$D$11," ")</f>
        <v xml:space="preserve"> </v>
      </c>
      <c r="D200" s="1241" t="str">
        <f>IF(I200&gt;0,Personalizza!$D$8," ")</f>
        <v xml:space="preserve"> </v>
      </c>
      <c r="E200" s="1243" t="str">
        <f>REPT(DETERMINE!F191,1)</f>
        <v/>
      </c>
      <c r="F200" s="1241" t="str">
        <f>REPT(DETERMINE!J191,1)</f>
        <v/>
      </c>
      <c r="G200" s="1292" t="str">
        <f>REPT(DETERMINE!AE191,1)</f>
        <v/>
      </c>
      <c r="H200" s="1243" t="str">
        <f>REPT(DETERMINE!AH191,1)</f>
        <v/>
      </c>
      <c r="I200" s="1244">
        <f>SUM(DETERMINE!T191)</f>
        <v>0</v>
      </c>
      <c r="J200" s="1293" t="str">
        <f>REPT(DETERMINE!AF191,1)</f>
        <v/>
      </c>
      <c r="K200" s="1293" t="str">
        <f>REPT(DETERMINE!AG191,1)</f>
        <v/>
      </c>
      <c r="L200" s="1244">
        <f>SUM(DETERMINE!AL191)</f>
        <v>0</v>
      </c>
    </row>
    <row r="201" spans="1:12" ht="38.1" customHeight="1">
      <c r="A201" s="1245" t="str">
        <f>REPT(DETERMINE!D192,1)</f>
        <v/>
      </c>
      <c r="B201" s="1242" t="str">
        <f>REPT(DETERMINE!AC192,1)</f>
        <v/>
      </c>
      <c r="C201" s="1242" t="str">
        <f>IF(I201&gt;0,Personalizza!$D$11," ")</f>
        <v xml:space="preserve"> </v>
      </c>
      <c r="D201" s="1241" t="str">
        <f>IF(I201&gt;0,Personalizza!$D$8," ")</f>
        <v xml:space="preserve"> </v>
      </c>
      <c r="E201" s="1243" t="str">
        <f>REPT(DETERMINE!F192,1)</f>
        <v/>
      </c>
      <c r="F201" s="1241" t="str">
        <f>REPT(DETERMINE!J192,1)</f>
        <v/>
      </c>
      <c r="G201" s="1292" t="str">
        <f>REPT(DETERMINE!AE192,1)</f>
        <v/>
      </c>
      <c r="H201" s="1243" t="str">
        <f>REPT(DETERMINE!AH192,1)</f>
        <v/>
      </c>
      <c r="I201" s="1244">
        <f>SUM(DETERMINE!T192)</f>
        <v>0</v>
      </c>
      <c r="J201" s="1293" t="str">
        <f>REPT(DETERMINE!AF192,1)</f>
        <v/>
      </c>
      <c r="K201" s="1293" t="str">
        <f>REPT(DETERMINE!AG192,1)</f>
        <v/>
      </c>
      <c r="L201" s="1244">
        <f>SUM(DETERMINE!AL192)</f>
        <v>0</v>
      </c>
    </row>
    <row r="202" spans="1:12" ht="38.1" customHeight="1">
      <c r="A202" s="1245" t="str">
        <f>REPT(DETERMINE!D193,1)</f>
        <v/>
      </c>
      <c r="B202" s="1242" t="str">
        <f>REPT(DETERMINE!AC193,1)</f>
        <v/>
      </c>
      <c r="C202" s="1242" t="str">
        <f>IF(I202&gt;0,Personalizza!$D$11," ")</f>
        <v xml:space="preserve"> </v>
      </c>
      <c r="D202" s="1241" t="str">
        <f>IF(I202&gt;0,Personalizza!$D$8," ")</f>
        <v xml:space="preserve"> </v>
      </c>
      <c r="E202" s="1243" t="str">
        <f>REPT(DETERMINE!F193,1)</f>
        <v/>
      </c>
      <c r="F202" s="1241" t="str">
        <f>REPT(DETERMINE!J193,1)</f>
        <v/>
      </c>
      <c r="G202" s="1292" t="str">
        <f>REPT(DETERMINE!AE193,1)</f>
        <v/>
      </c>
      <c r="H202" s="1243" t="str">
        <f>REPT(DETERMINE!AH193,1)</f>
        <v/>
      </c>
      <c r="I202" s="1244">
        <f>SUM(DETERMINE!T193)</f>
        <v>0</v>
      </c>
      <c r="J202" s="1293" t="str">
        <f>REPT(DETERMINE!AF193,1)</f>
        <v/>
      </c>
      <c r="K202" s="1293" t="str">
        <f>REPT(DETERMINE!AG193,1)</f>
        <v/>
      </c>
      <c r="L202" s="1244">
        <f>SUM(DETERMINE!AL193)</f>
        <v>0</v>
      </c>
    </row>
    <row r="203" spans="1:12" ht="38.1" customHeight="1">
      <c r="A203" s="1245" t="str">
        <f>REPT(DETERMINE!D194,1)</f>
        <v/>
      </c>
      <c r="B203" s="1242" t="str">
        <f>REPT(DETERMINE!AC194,1)</f>
        <v/>
      </c>
      <c r="C203" s="1242" t="str">
        <f>IF(I203&gt;0,Personalizza!$D$11," ")</f>
        <v xml:space="preserve"> </v>
      </c>
      <c r="D203" s="1241" t="str">
        <f>IF(I203&gt;0,Personalizza!$D$8," ")</f>
        <v xml:space="preserve"> </v>
      </c>
      <c r="E203" s="1243" t="str">
        <f>REPT(DETERMINE!F194,1)</f>
        <v/>
      </c>
      <c r="F203" s="1241" t="str">
        <f>REPT(DETERMINE!J194,1)</f>
        <v/>
      </c>
      <c r="G203" s="1292" t="str">
        <f>REPT(DETERMINE!AE194,1)</f>
        <v/>
      </c>
      <c r="H203" s="1243" t="str">
        <f>REPT(DETERMINE!AH194,1)</f>
        <v/>
      </c>
      <c r="I203" s="1244">
        <f>SUM(DETERMINE!T194)</f>
        <v>0</v>
      </c>
      <c r="J203" s="1293" t="str">
        <f>REPT(DETERMINE!AF194,1)</f>
        <v/>
      </c>
      <c r="K203" s="1293" t="str">
        <f>REPT(DETERMINE!AG194,1)</f>
        <v/>
      </c>
      <c r="L203" s="1244">
        <f>SUM(DETERMINE!AL194)</f>
        <v>0</v>
      </c>
    </row>
    <row r="204" spans="1:12" ht="38.1" customHeight="1">
      <c r="A204" s="1245" t="str">
        <f>REPT(DETERMINE!D195,1)</f>
        <v/>
      </c>
      <c r="B204" s="1242" t="str">
        <f>REPT(DETERMINE!AC195,1)</f>
        <v/>
      </c>
      <c r="C204" s="1242" t="str">
        <f>IF(I204&gt;0,Personalizza!$D$11," ")</f>
        <v xml:space="preserve"> </v>
      </c>
      <c r="D204" s="1241" t="str">
        <f>IF(I204&gt;0,Personalizza!$D$8," ")</f>
        <v xml:space="preserve"> </v>
      </c>
      <c r="E204" s="1243" t="str">
        <f>REPT(DETERMINE!F195,1)</f>
        <v/>
      </c>
      <c r="F204" s="1241" t="str">
        <f>REPT(DETERMINE!J195,1)</f>
        <v/>
      </c>
      <c r="G204" s="1292" t="str">
        <f>REPT(DETERMINE!AE195,1)</f>
        <v/>
      </c>
      <c r="H204" s="1243" t="str">
        <f>REPT(DETERMINE!AH195,1)</f>
        <v/>
      </c>
      <c r="I204" s="1244">
        <f>SUM(DETERMINE!T195)</f>
        <v>0</v>
      </c>
      <c r="J204" s="1293" t="str">
        <f>REPT(DETERMINE!AF195,1)</f>
        <v/>
      </c>
      <c r="K204" s="1293" t="str">
        <f>REPT(DETERMINE!AG195,1)</f>
        <v/>
      </c>
      <c r="L204" s="1244">
        <f>SUM(DETERMINE!AL195)</f>
        <v>0</v>
      </c>
    </row>
    <row r="205" spans="1:12" ht="38.1" customHeight="1">
      <c r="A205" s="1245" t="str">
        <f>REPT(DETERMINE!D196,1)</f>
        <v/>
      </c>
      <c r="B205" s="1242" t="str">
        <f>REPT(DETERMINE!AC196,1)</f>
        <v/>
      </c>
      <c r="C205" s="1242" t="str">
        <f>IF(I205&gt;0,Personalizza!$D$11," ")</f>
        <v xml:space="preserve"> </v>
      </c>
      <c r="D205" s="1241" t="str">
        <f>IF(I205&gt;0,Personalizza!$D$8," ")</f>
        <v xml:space="preserve"> </v>
      </c>
      <c r="E205" s="1243" t="str">
        <f>REPT(DETERMINE!F196,1)</f>
        <v/>
      </c>
      <c r="F205" s="1241" t="str">
        <f>REPT(DETERMINE!J196,1)</f>
        <v/>
      </c>
      <c r="G205" s="1292" t="str">
        <f>REPT(DETERMINE!AE196,1)</f>
        <v/>
      </c>
      <c r="H205" s="1243" t="str">
        <f>REPT(DETERMINE!AH196,1)</f>
        <v/>
      </c>
      <c r="I205" s="1244">
        <f>SUM(DETERMINE!T196)</f>
        <v>0</v>
      </c>
      <c r="J205" s="1293" t="str">
        <f>REPT(DETERMINE!AF196,1)</f>
        <v/>
      </c>
      <c r="K205" s="1293" t="str">
        <f>REPT(DETERMINE!AG196,1)</f>
        <v/>
      </c>
      <c r="L205" s="1244">
        <f>SUM(DETERMINE!AL196)</f>
        <v>0</v>
      </c>
    </row>
    <row r="206" spans="1:12" ht="38.1" customHeight="1">
      <c r="A206" s="1245" t="str">
        <f>REPT(DETERMINE!D197,1)</f>
        <v/>
      </c>
      <c r="B206" s="1242" t="str">
        <f>REPT(DETERMINE!AC197,1)</f>
        <v/>
      </c>
      <c r="C206" s="1242" t="str">
        <f>IF(I206&gt;0,Personalizza!$D$11," ")</f>
        <v xml:space="preserve"> </v>
      </c>
      <c r="D206" s="1241" t="str">
        <f>IF(I206&gt;0,Personalizza!$D$8," ")</f>
        <v xml:space="preserve"> </v>
      </c>
      <c r="E206" s="1243" t="str">
        <f>REPT(DETERMINE!F197,1)</f>
        <v/>
      </c>
      <c r="F206" s="1241" t="str">
        <f>REPT(DETERMINE!J197,1)</f>
        <v/>
      </c>
      <c r="G206" s="1292" t="str">
        <f>REPT(DETERMINE!AE197,1)</f>
        <v/>
      </c>
      <c r="H206" s="1243" t="str">
        <f>REPT(DETERMINE!AH197,1)</f>
        <v/>
      </c>
      <c r="I206" s="1244">
        <f>SUM(DETERMINE!T197)</f>
        <v>0</v>
      </c>
      <c r="J206" s="1293" t="str">
        <f>REPT(DETERMINE!AF197,1)</f>
        <v/>
      </c>
      <c r="K206" s="1293" t="str">
        <f>REPT(DETERMINE!AG197,1)</f>
        <v/>
      </c>
      <c r="L206" s="1244">
        <f>SUM(DETERMINE!AL197)</f>
        <v>0</v>
      </c>
    </row>
    <row r="207" spans="1:12" ht="38.1" customHeight="1">
      <c r="A207" s="1245" t="str">
        <f>REPT(DETERMINE!D198,1)</f>
        <v/>
      </c>
      <c r="B207" s="1242" t="str">
        <f>REPT(DETERMINE!AC198,1)</f>
        <v/>
      </c>
      <c r="C207" s="1242" t="str">
        <f>IF(I207&gt;0,Personalizza!$D$11," ")</f>
        <v xml:space="preserve"> </v>
      </c>
      <c r="D207" s="1241" t="str">
        <f>IF(I207&gt;0,Personalizza!$D$8," ")</f>
        <v xml:space="preserve"> </v>
      </c>
      <c r="E207" s="1243" t="str">
        <f>REPT(DETERMINE!F198,1)</f>
        <v/>
      </c>
      <c r="F207" s="1241" t="str">
        <f>REPT(DETERMINE!J198,1)</f>
        <v/>
      </c>
      <c r="G207" s="1292" t="str">
        <f>REPT(DETERMINE!AE198,1)</f>
        <v/>
      </c>
      <c r="H207" s="1243" t="str">
        <f>REPT(DETERMINE!AH198,1)</f>
        <v/>
      </c>
      <c r="I207" s="1244">
        <f>SUM(DETERMINE!T198)</f>
        <v>0</v>
      </c>
      <c r="J207" s="1293" t="str">
        <f>REPT(DETERMINE!AF198,1)</f>
        <v/>
      </c>
      <c r="K207" s="1293" t="str">
        <f>REPT(DETERMINE!AG198,1)</f>
        <v/>
      </c>
      <c r="L207" s="1244">
        <f>SUM(DETERMINE!AL198)</f>
        <v>0</v>
      </c>
    </row>
    <row r="208" spans="1:12" ht="38.1" customHeight="1">
      <c r="A208" s="1245" t="str">
        <f>REPT(DETERMINE!D199,1)</f>
        <v/>
      </c>
      <c r="B208" s="1242" t="str">
        <f>REPT(DETERMINE!AC199,1)</f>
        <v/>
      </c>
      <c r="C208" s="1242" t="str">
        <f>IF(I208&gt;0,Personalizza!$D$11," ")</f>
        <v xml:space="preserve"> </v>
      </c>
      <c r="D208" s="1241" t="str">
        <f>IF(I208&gt;0,Personalizza!$D$8," ")</f>
        <v xml:space="preserve"> </v>
      </c>
      <c r="E208" s="1243" t="str">
        <f>REPT(DETERMINE!F199,1)</f>
        <v/>
      </c>
      <c r="F208" s="1241" t="str">
        <f>REPT(DETERMINE!J199,1)</f>
        <v/>
      </c>
      <c r="G208" s="1292" t="str">
        <f>REPT(DETERMINE!AE199,1)</f>
        <v/>
      </c>
      <c r="H208" s="1243" t="str">
        <f>REPT(DETERMINE!AH199,1)</f>
        <v/>
      </c>
      <c r="I208" s="1244">
        <f>SUM(DETERMINE!T199)</f>
        <v>0</v>
      </c>
      <c r="J208" s="1293" t="str">
        <f>REPT(DETERMINE!AF199,1)</f>
        <v/>
      </c>
      <c r="K208" s="1293" t="str">
        <f>REPT(DETERMINE!AG199,1)</f>
        <v/>
      </c>
      <c r="L208" s="1244">
        <f>SUM(DETERMINE!AL199)</f>
        <v>0</v>
      </c>
    </row>
    <row r="209" spans="1:12" ht="38.1" customHeight="1">
      <c r="A209" s="1245" t="str">
        <f>REPT(DETERMINE!D200,1)</f>
        <v/>
      </c>
      <c r="B209" s="1242" t="str">
        <f>REPT(DETERMINE!AC200,1)</f>
        <v/>
      </c>
      <c r="C209" s="1242" t="str">
        <f>IF(I209&gt;0,Personalizza!$D$11," ")</f>
        <v xml:space="preserve"> </v>
      </c>
      <c r="D209" s="1241" t="str">
        <f>IF(I209&gt;0,Personalizza!$D$8," ")</f>
        <v xml:space="preserve"> </v>
      </c>
      <c r="E209" s="1243" t="str">
        <f>REPT(DETERMINE!F200,1)</f>
        <v/>
      </c>
      <c r="F209" s="1241" t="str">
        <f>REPT(DETERMINE!J200,1)</f>
        <v/>
      </c>
      <c r="G209" s="1292" t="str">
        <f>REPT(DETERMINE!AE200,1)</f>
        <v/>
      </c>
      <c r="H209" s="1243" t="str">
        <f>REPT(DETERMINE!AH200,1)</f>
        <v/>
      </c>
      <c r="I209" s="1244">
        <f>SUM(DETERMINE!T200)</f>
        <v>0</v>
      </c>
      <c r="J209" s="1293" t="str">
        <f>REPT(DETERMINE!AF200,1)</f>
        <v/>
      </c>
      <c r="K209" s="1293" t="str">
        <f>REPT(DETERMINE!AG200,1)</f>
        <v/>
      </c>
      <c r="L209" s="1244">
        <f>SUM(DETERMINE!AL200)</f>
        <v>0</v>
      </c>
    </row>
    <row r="210" spans="1:12" ht="38.1" customHeight="1">
      <c r="A210" s="1245" t="str">
        <f>REPT(DETERMINE!D201,1)</f>
        <v/>
      </c>
      <c r="B210" s="1242" t="str">
        <f>REPT(DETERMINE!AC201,1)</f>
        <v/>
      </c>
      <c r="C210" s="1242" t="str">
        <f>IF(I210&gt;0,Personalizza!$D$11," ")</f>
        <v xml:space="preserve"> </v>
      </c>
      <c r="D210" s="1241" t="str">
        <f>IF(I210&gt;0,Personalizza!$D$8," ")</f>
        <v xml:space="preserve"> </v>
      </c>
      <c r="E210" s="1243" t="str">
        <f>REPT(DETERMINE!F201,1)</f>
        <v/>
      </c>
      <c r="F210" s="1241" t="str">
        <f>REPT(DETERMINE!J201,1)</f>
        <v/>
      </c>
      <c r="G210" s="1292" t="str">
        <f>REPT(DETERMINE!AE201,1)</f>
        <v/>
      </c>
      <c r="H210" s="1243" t="str">
        <f>REPT(DETERMINE!AH201,1)</f>
        <v/>
      </c>
      <c r="I210" s="1244">
        <f>SUM(DETERMINE!T201)</f>
        <v>0</v>
      </c>
      <c r="J210" s="1293" t="str">
        <f>REPT(DETERMINE!AF201,1)</f>
        <v/>
      </c>
      <c r="K210" s="1293" t="str">
        <f>REPT(DETERMINE!AG201,1)</f>
        <v/>
      </c>
      <c r="L210" s="1244">
        <f>SUM(DETERMINE!AL201)</f>
        <v>0</v>
      </c>
    </row>
    <row r="211" spans="1:12" ht="38.1" customHeight="1">
      <c r="A211" s="1245" t="str">
        <f>REPT(DETERMINE!D202,1)</f>
        <v/>
      </c>
      <c r="B211" s="1242" t="str">
        <f>REPT(DETERMINE!AC202,1)</f>
        <v/>
      </c>
      <c r="C211" s="1242" t="str">
        <f>IF(I211&gt;0,Personalizza!$D$11," ")</f>
        <v xml:space="preserve"> </v>
      </c>
      <c r="D211" s="1241" t="str">
        <f>IF(I211&gt;0,Personalizza!$D$8," ")</f>
        <v xml:space="preserve"> </v>
      </c>
      <c r="E211" s="1243" t="str">
        <f>REPT(DETERMINE!F202,1)</f>
        <v/>
      </c>
      <c r="F211" s="1241" t="str">
        <f>REPT(DETERMINE!J202,1)</f>
        <v/>
      </c>
      <c r="G211" s="1292" t="str">
        <f>REPT(DETERMINE!AE202,1)</f>
        <v/>
      </c>
      <c r="H211" s="1243" t="str">
        <f>REPT(DETERMINE!AH202,1)</f>
        <v/>
      </c>
      <c r="I211" s="1244">
        <f>SUM(DETERMINE!T202)</f>
        <v>0</v>
      </c>
      <c r="J211" s="1293" t="str">
        <f>REPT(DETERMINE!AF202,1)</f>
        <v/>
      </c>
      <c r="K211" s="1293" t="str">
        <f>REPT(DETERMINE!AG202,1)</f>
        <v/>
      </c>
      <c r="L211" s="1244">
        <f>SUM(DETERMINE!AL202)</f>
        <v>0</v>
      </c>
    </row>
    <row r="212" spans="1:12" ht="38.1" customHeight="1">
      <c r="A212" s="1245" t="str">
        <f>REPT(DETERMINE!D203,1)</f>
        <v/>
      </c>
      <c r="B212" s="1242" t="str">
        <f>REPT(DETERMINE!AC203,1)</f>
        <v/>
      </c>
      <c r="C212" s="1242" t="str">
        <f>IF(I212&gt;0,Personalizza!$D$11," ")</f>
        <v xml:space="preserve"> </v>
      </c>
      <c r="D212" s="1241" t="str">
        <f>IF(I212&gt;0,Personalizza!$D$8," ")</f>
        <v xml:space="preserve"> </v>
      </c>
      <c r="E212" s="1243" t="str">
        <f>REPT(DETERMINE!F203,1)</f>
        <v/>
      </c>
      <c r="F212" s="1241" t="str">
        <f>REPT(DETERMINE!J203,1)</f>
        <v/>
      </c>
      <c r="G212" s="1292" t="str">
        <f>REPT(DETERMINE!AE203,1)</f>
        <v/>
      </c>
      <c r="H212" s="1243" t="str">
        <f>REPT(DETERMINE!AH203,1)</f>
        <v/>
      </c>
      <c r="I212" s="1244">
        <f>SUM(DETERMINE!T203)</f>
        <v>0</v>
      </c>
      <c r="J212" s="1293" t="str">
        <f>REPT(DETERMINE!AF203,1)</f>
        <v/>
      </c>
      <c r="K212" s="1293" t="str">
        <f>REPT(DETERMINE!AG203,1)</f>
        <v/>
      </c>
      <c r="L212" s="1244">
        <f>SUM(DETERMINE!AL203)</f>
        <v>0</v>
      </c>
    </row>
    <row r="213" spans="1:12" ht="38.1" customHeight="1">
      <c r="A213" s="1245" t="str">
        <f>REPT(DETERMINE!D204,1)</f>
        <v/>
      </c>
      <c r="B213" s="1242" t="str">
        <f>REPT(DETERMINE!AC204,1)</f>
        <v/>
      </c>
      <c r="C213" s="1242" t="str">
        <f>IF(I213&gt;0,Personalizza!$D$11," ")</f>
        <v xml:space="preserve"> </v>
      </c>
      <c r="D213" s="1241" t="str">
        <f>IF(I213&gt;0,Personalizza!$D$8," ")</f>
        <v xml:space="preserve"> </v>
      </c>
      <c r="E213" s="1243" t="str">
        <f>REPT(DETERMINE!F204,1)</f>
        <v/>
      </c>
      <c r="F213" s="1241" t="str">
        <f>REPT(DETERMINE!J204,1)</f>
        <v/>
      </c>
      <c r="G213" s="1292" t="str">
        <f>REPT(DETERMINE!AE204,1)</f>
        <v/>
      </c>
      <c r="H213" s="1243" t="str">
        <f>REPT(DETERMINE!AH204,1)</f>
        <v/>
      </c>
      <c r="I213" s="1244">
        <f>SUM(DETERMINE!T204)</f>
        <v>0</v>
      </c>
      <c r="J213" s="1293" t="str">
        <f>REPT(DETERMINE!AF204,1)</f>
        <v/>
      </c>
      <c r="K213" s="1293" t="str">
        <f>REPT(DETERMINE!AG204,1)</f>
        <v/>
      </c>
      <c r="L213" s="1244">
        <f>SUM(DETERMINE!AL204)</f>
        <v>0</v>
      </c>
    </row>
    <row r="214" spans="1:12" ht="38.1" customHeight="1">
      <c r="A214" s="1245" t="str">
        <f>REPT(DETERMINE!D205,1)</f>
        <v/>
      </c>
      <c r="B214" s="1242" t="str">
        <f>REPT(DETERMINE!AC205,1)</f>
        <v/>
      </c>
      <c r="C214" s="1242" t="str">
        <f>IF(I214&gt;0,Personalizza!$D$11," ")</f>
        <v xml:space="preserve"> </v>
      </c>
      <c r="D214" s="1241" t="str">
        <f>IF(I214&gt;0,Personalizza!$D$8," ")</f>
        <v xml:space="preserve"> </v>
      </c>
      <c r="E214" s="1243" t="str">
        <f>REPT(DETERMINE!F205,1)</f>
        <v/>
      </c>
      <c r="F214" s="1241" t="str">
        <f>REPT(DETERMINE!J205,1)</f>
        <v/>
      </c>
      <c r="G214" s="1292" t="str">
        <f>REPT(DETERMINE!AE205,1)</f>
        <v/>
      </c>
      <c r="H214" s="1243" t="str">
        <f>REPT(DETERMINE!AH205,1)</f>
        <v/>
      </c>
      <c r="I214" s="1244">
        <f>SUM(DETERMINE!T205)</f>
        <v>0</v>
      </c>
      <c r="J214" s="1293" t="str">
        <f>REPT(DETERMINE!AF205,1)</f>
        <v/>
      </c>
      <c r="K214" s="1293" t="str">
        <f>REPT(DETERMINE!AG205,1)</f>
        <v/>
      </c>
      <c r="L214" s="1244">
        <f>SUM(DETERMINE!AL205)</f>
        <v>0</v>
      </c>
    </row>
    <row r="215" spans="1:12" ht="38.1" customHeight="1">
      <c r="A215" s="1245" t="str">
        <f>REPT(DETERMINE!D206,1)</f>
        <v/>
      </c>
      <c r="B215" s="1242" t="str">
        <f>REPT(DETERMINE!AC206,1)</f>
        <v/>
      </c>
      <c r="C215" s="1242" t="str">
        <f>IF(I215&gt;0,Personalizza!$D$11," ")</f>
        <v xml:space="preserve"> </v>
      </c>
      <c r="D215" s="1241" t="str">
        <f>IF(I215&gt;0,Personalizza!$D$8," ")</f>
        <v xml:space="preserve"> </v>
      </c>
      <c r="E215" s="1243" t="str">
        <f>REPT(DETERMINE!F206,1)</f>
        <v/>
      </c>
      <c r="F215" s="1241" t="str">
        <f>REPT(DETERMINE!J206,1)</f>
        <v/>
      </c>
      <c r="G215" s="1292" t="str">
        <f>REPT(DETERMINE!AE206,1)</f>
        <v/>
      </c>
      <c r="H215" s="1243" t="str">
        <f>REPT(DETERMINE!AH206,1)</f>
        <v/>
      </c>
      <c r="I215" s="1244">
        <f>SUM(DETERMINE!T206)</f>
        <v>0</v>
      </c>
      <c r="J215" s="1293" t="str">
        <f>REPT(DETERMINE!AF206,1)</f>
        <v/>
      </c>
      <c r="K215" s="1293" t="str">
        <f>REPT(DETERMINE!AG206,1)</f>
        <v/>
      </c>
      <c r="L215" s="1244">
        <f>SUM(DETERMINE!AL206)</f>
        <v>0</v>
      </c>
    </row>
    <row r="216" spans="1:12" ht="38.1" customHeight="1">
      <c r="A216" s="1245" t="str">
        <f>REPT(DETERMINE!D207,1)</f>
        <v/>
      </c>
      <c r="B216" s="1242" t="str">
        <f>REPT(DETERMINE!AC207,1)</f>
        <v/>
      </c>
      <c r="C216" s="1242" t="str">
        <f>IF(I216&gt;0,Personalizza!$D$11," ")</f>
        <v xml:space="preserve"> </v>
      </c>
      <c r="D216" s="1241" t="str">
        <f>IF(I216&gt;0,Personalizza!$D$8," ")</f>
        <v xml:space="preserve"> </v>
      </c>
      <c r="E216" s="1243" t="str">
        <f>REPT(DETERMINE!F207,1)</f>
        <v/>
      </c>
      <c r="F216" s="1241" t="str">
        <f>REPT(DETERMINE!J207,1)</f>
        <v/>
      </c>
      <c r="G216" s="1292" t="str">
        <f>REPT(DETERMINE!AE207,1)</f>
        <v/>
      </c>
      <c r="H216" s="1243" t="str">
        <f>REPT(DETERMINE!AH207,1)</f>
        <v/>
      </c>
      <c r="I216" s="1244">
        <f>SUM(DETERMINE!T207)</f>
        <v>0</v>
      </c>
      <c r="J216" s="1293" t="str">
        <f>REPT(DETERMINE!AF207,1)</f>
        <v/>
      </c>
      <c r="K216" s="1293" t="str">
        <f>REPT(DETERMINE!AG207,1)</f>
        <v/>
      </c>
      <c r="L216" s="1244">
        <f>SUM(DETERMINE!AL207)</f>
        <v>0</v>
      </c>
    </row>
    <row r="217" spans="1:12" ht="38.1" customHeight="1">
      <c r="A217" s="1245" t="str">
        <f>REPT(DETERMINE!D208,1)</f>
        <v/>
      </c>
      <c r="B217" s="1242" t="str">
        <f>REPT(DETERMINE!AC208,1)</f>
        <v/>
      </c>
      <c r="C217" s="1242" t="str">
        <f>IF(I217&gt;0,Personalizza!$D$11," ")</f>
        <v xml:space="preserve"> </v>
      </c>
      <c r="D217" s="1241" t="str">
        <f>IF(I217&gt;0,Personalizza!$D$8," ")</f>
        <v xml:space="preserve"> </v>
      </c>
      <c r="E217" s="1243" t="str">
        <f>REPT(DETERMINE!F208,1)</f>
        <v/>
      </c>
      <c r="F217" s="1241" t="str">
        <f>REPT(DETERMINE!J208,1)</f>
        <v/>
      </c>
      <c r="G217" s="1292" t="str">
        <f>REPT(DETERMINE!AE208,1)</f>
        <v/>
      </c>
      <c r="H217" s="1243" t="str">
        <f>REPT(DETERMINE!AH208,1)</f>
        <v/>
      </c>
      <c r="I217" s="1244">
        <f>SUM(DETERMINE!T208)</f>
        <v>0</v>
      </c>
      <c r="J217" s="1293" t="str">
        <f>REPT(DETERMINE!AF208,1)</f>
        <v/>
      </c>
      <c r="K217" s="1293" t="str">
        <f>REPT(DETERMINE!AG208,1)</f>
        <v/>
      </c>
      <c r="L217" s="1244">
        <f>SUM(DETERMINE!AL208)</f>
        <v>0</v>
      </c>
    </row>
    <row r="218" spans="1:12" ht="38.1" customHeight="1">
      <c r="A218" s="1245" t="str">
        <f>REPT(DETERMINE!D209,1)</f>
        <v/>
      </c>
      <c r="B218" s="1242" t="str">
        <f>REPT(DETERMINE!AC209,1)</f>
        <v/>
      </c>
      <c r="C218" s="1242" t="str">
        <f>IF(I218&gt;0,Personalizza!$D$11," ")</f>
        <v xml:space="preserve"> </v>
      </c>
      <c r="D218" s="1241" t="str">
        <f>IF(I218&gt;0,Personalizza!$D$8," ")</f>
        <v xml:space="preserve"> </v>
      </c>
      <c r="E218" s="1243" t="str">
        <f>REPT(DETERMINE!F209,1)</f>
        <v/>
      </c>
      <c r="F218" s="1241" t="str">
        <f>REPT(DETERMINE!J209,1)</f>
        <v/>
      </c>
      <c r="G218" s="1292" t="str">
        <f>REPT(DETERMINE!AE209,1)</f>
        <v/>
      </c>
      <c r="H218" s="1243" t="str">
        <f>REPT(DETERMINE!AH209,1)</f>
        <v/>
      </c>
      <c r="I218" s="1244">
        <f>SUM(DETERMINE!T209)</f>
        <v>0</v>
      </c>
      <c r="J218" s="1293" t="str">
        <f>REPT(DETERMINE!AF209,1)</f>
        <v/>
      </c>
      <c r="K218" s="1293" t="str">
        <f>REPT(DETERMINE!AG209,1)</f>
        <v/>
      </c>
      <c r="L218" s="1244">
        <f>SUM(DETERMINE!AL209)</f>
        <v>0</v>
      </c>
    </row>
    <row r="219" spans="1:12" ht="38.1" customHeight="1">
      <c r="A219" s="1245" t="str">
        <f>REPT(DETERMINE!D210,1)</f>
        <v/>
      </c>
      <c r="B219" s="1242" t="str">
        <f>REPT(DETERMINE!AC210,1)</f>
        <v/>
      </c>
      <c r="C219" s="1242" t="str">
        <f>IF(I219&gt;0,Personalizza!$D$11," ")</f>
        <v xml:space="preserve"> </v>
      </c>
      <c r="D219" s="1241" t="str">
        <f>IF(I219&gt;0,Personalizza!$D$8," ")</f>
        <v xml:space="preserve"> </v>
      </c>
      <c r="E219" s="1243" t="str">
        <f>REPT(DETERMINE!F210,1)</f>
        <v/>
      </c>
      <c r="F219" s="1241" t="str">
        <f>REPT(DETERMINE!J210,1)</f>
        <v/>
      </c>
      <c r="G219" s="1292" t="str">
        <f>REPT(DETERMINE!AE210,1)</f>
        <v/>
      </c>
      <c r="H219" s="1243" t="str">
        <f>REPT(DETERMINE!AH210,1)</f>
        <v/>
      </c>
      <c r="I219" s="1244">
        <f>SUM(DETERMINE!T210)</f>
        <v>0</v>
      </c>
      <c r="J219" s="1293" t="str">
        <f>REPT(DETERMINE!AF210,1)</f>
        <v/>
      </c>
      <c r="K219" s="1293" t="str">
        <f>REPT(DETERMINE!AG210,1)</f>
        <v/>
      </c>
      <c r="L219" s="1244">
        <f>SUM(DETERMINE!AL210)</f>
        <v>0</v>
      </c>
    </row>
    <row r="220" spans="1:12" ht="38.1" customHeight="1">
      <c r="A220" s="1245" t="str">
        <f>REPT(DETERMINE!D211,1)</f>
        <v/>
      </c>
      <c r="B220" s="1242" t="str">
        <f>REPT(DETERMINE!AC211,1)</f>
        <v/>
      </c>
      <c r="C220" s="1242" t="str">
        <f>IF(I220&gt;0,Personalizza!$D$11," ")</f>
        <v xml:space="preserve"> </v>
      </c>
      <c r="D220" s="1241" t="str">
        <f>IF(I220&gt;0,Personalizza!$D$8," ")</f>
        <v xml:space="preserve"> </v>
      </c>
      <c r="E220" s="1243" t="str">
        <f>REPT(DETERMINE!F211,1)</f>
        <v/>
      </c>
      <c r="F220" s="1241" t="str">
        <f>REPT(DETERMINE!J211,1)</f>
        <v/>
      </c>
      <c r="G220" s="1292" t="str">
        <f>REPT(DETERMINE!AE211,1)</f>
        <v/>
      </c>
      <c r="H220" s="1243" t="str">
        <f>REPT(DETERMINE!AH211,1)</f>
        <v/>
      </c>
      <c r="I220" s="1244">
        <f>SUM(DETERMINE!T211)</f>
        <v>0</v>
      </c>
      <c r="J220" s="1293" t="str">
        <f>REPT(DETERMINE!AF211,1)</f>
        <v/>
      </c>
      <c r="K220" s="1293" t="str">
        <f>REPT(DETERMINE!AG211,1)</f>
        <v/>
      </c>
      <c r="L220" s="1244">
        <f>SUM(DETERMINE!AL211)</f>
        <v>0</v>
      </c>
    </row>
    <row r="221" spans="1:12" ht="38.1" customHeight="1">
      <c r="A221" s="1245" t="str">
        <f>REPT(DETERMINE!D212,1)</f>
        <v/>
      </c>
      <c r="B221" s="1242" t="str">
        <f>REPT(DETERMINE!AC212,1)</f>
        <v/>
      </c>
      <c r="C221" s="1242" t="str">
        <f>IF(I221&gt;0,Personalizza!$D$11," ")</f>
        <v xml:space="preserve"> </v>
      </c>
      <c r="D221" s="1241" t="str">
        <f>IF(I221&gt;0,Personalizza!$D$8," ")</f>
        <v xml:space="preserve"> </v>
      </c>
      <c r="E221" s="1243" t="str">
        <f>REPT(DETERMINE!F212,1)</f>
        <v/>
      </c>
      <c r="F221" s="1241" t="str">
        <f>REPT(DETERMINE!J212,1)</f>
        <v/>
      </c>
      <c r="G221" s="1292" t="str">
        <f>REPT(DETERMINE!AE212,1)</f>
        <v/>
      </c>
      <c r="H221" s="1243" t="str">
        <f>REPT(DETERMINE!AH212,1)</f>
        <v/>
      </c>
      <c r="I221" s="1244">
        <f>SUM(DETERMINE!T212)</f>
        <v>0</v>
      </c>
      <c r="J221" s="1293" t="str">
        <f>REPT(DETERMINE!AF212,1)</f>
        <v/>
      </c>
      <c r="K221" s="1293" t="str">
        <f>REPT(DETERMINE!AG212,1)</f>
        <v/>
      </c>
      <c r="L221" s="1244">
        <f>SUM(DETERMINE!AL212)</f>
        <v>0</v>
      </c>
    </row>
    <row r="222" spans="1:12" ht="38.1" customHeight="1">
      <c r="A222" s="1245" t="str">
        <f>REPT(DETERMINE!D213,1)</f>
        <v/>
      </c>
      <c r="B222" s="1242" t="str">
        <f>REPT(DETERMINE!AC213,1)</f>
        <v/>
      </c>
      <c r="C222" s="1242" t="str">
        <f>IF(I222&gt;0,Personalizza!$D$11," ")</f>
        <v xml:space="preserve"> </v>
      </c>
      <c r="D222" s="1241" t="str">
        <f>IF(I222&gt;0,Personalizza!$D$8," ")</f>
        <v xml:space="preserve"> </v>
      </c>
      <c r="E222" s="1243" t="str">
        <f>REPT(DETERMINE!F213,1)</f>
        <v/>
      </c>
      <c r="F222" s="1241" t="str">
        <f>REPT(DETERMINE!J213,1)</f>
        <v/>
      </c>
      <c r="G222" s="1292" t="str">
        <f>REPT(DETERMINE!AE213,1)</f>
        <v/>
      </c>
      <c r="H222" s="1243" t="str">
        <f>REPT(DETERMINE!AH213,1)</f>
        <v/>
      </c>
      <c r="I222" s="1244">
        <f>SUM(DETERMINE!T213)</f>
        <v>0</v>
      </c>
      <c r="J222" s="1293" t="str">
        <f>REPT(DETERMINE!AF213,1)</f>
        <v/>
      </c>
      <c r="K222" s="1293" t="str">
        <f>REPT(DETERMINE!AG213,1)</f>
        <v/>
      </c>
      <c r="L222" s="1244">
        <f>SUM(DETERMINE!AL213)</f>
        <v>0</v>
      </c>
    </row>
    <row r="223" spans="1:12" ht="38.1" customHeight="1">
      <c r="A223" s="1245" t="str">
        <f>REPT(DETERMINE!D214,1)</f>
        <v/>
      </c>
      <c r="B223" s="1242" t="str">
        <f>REPT(DETERMINE!AC214,1)</f>
        <v/>
      </c>
      <c r="C223" s="1242" t="str">
        <f>IF(I223&gt;0,Personalizza!$D$11," ")</f>
        <v xml:space="preserve"> </v>
      </c>
      <c r="D223" s="1241" t="str">
        <f>IF(I223&gt;0,Personalizza!$D$8," ")</f>
        <v xml:space="preserve"> </v>
      </c>
      <c r="E223" s="1243" t="str">
        <f>REPT(DETERMINE!F214,1)</f>
        <v/>
      </c>
      <c r="F223" s="1241" t="str">
        <f>REPT(DETERMINE!J214,1)</f>
        <v/>
      </c>
      <c r="G223" s="1292" t="str">
        <f>REPT(DETERMINE!AE214,1)</f>
        <v/>
      </c>
      <c r="H223" s="1243" t="str">
        <f>REPT(DETERMINE!AH214,1)</f>
        <v/>
      </c>
      <c r="I223" s="1244">
        <f>SUM(DETERMINE!T214)</f>
        <v>0</v>
      </c>
      <c r="J223" s="1293" t="str">
        <f>REPT(DETERMINE!AF214,1)</f>
        <v/>
      </c>
      <c r="K223" s="1293" t="str">
        <f>REPT(DETERMINE!AG214,1)</f>
        <v/>
      </c>
      <c r="L223" s="1244">
        <f>SUM(DETERMINE!AL214)</f>
        <v>0</v>
      </c>
    </row>
    <row r="224" spans="1:12" ht="38.1" customHeight="1">
      <c r="A224" s="1245" t="str">
        <f>REPT(DETERMINE!D215,1)</f>
        <v/>
      </c>
      <c r="B224" s="1242" t="str">
        <f>REPT(DETERMINE!AC215,1)</f>
        <v/>
      </c>
      <c r="C224" s="1242" t="str">
        <f>IF(I224&gt;0,Personalizza!$D$11," ")</f>
        <v xml:space="preserve"> </v>
      </c>
      <c r="D224" s="1241" t="str">
        <f>IF(I224&gt;0,Personalizza!$D$8," ")</f>
        <v xml:space="preserve"> </v>
      </c>
      <c r="E224" s="1243" t="str">
        <f>REPT(DETERMINE!F215,1)</f>
        <v/>
      </c>
      <c r="F224" s="1241" t="str">
        <f>REPT(DETERMINE!J215,1)</f>
        <v/>
      </c>
      <c r="G224" s="1292" t="str">
        <f>REPT(DETERMINE!AE215,1)</f>
        <v/>
      </c>
      <c r="H224" s="1243" t="str">
        <f>REPT(DETERMINE!AH215,1)</f>
        <v/>
      </c>
      <c r="I224" s="1244">
        <f>SUM(DETERMINE!T215)</f>
        <v>0</v>
      </c>
      <c r="J224" s="1293" t="str">
        <f>REPT(DETERMINE!AF215,1)</f>
        <v/>
      </c>
      <c r="K224" s="1293" t="str">
        <f>REPT(DETERMINE!AG215,1)</f>
        <v/>
      </c>
      <c r="L224" s="1244">
        <f>SUM(DETERMINE!AL215)</f>
        <v>0</v>
      </c>
    </row>
    <row r="225" spans="1:12" ht="38.1" customHeight="1">
      <c r="A225" s="1245" t="str">
        <f>REPT(DETERMINE!D216,1)</f>
        <v/>
      </c>
      <c r="B225" s="1242" t="str">
        <f>REPT(DETERMINE!AC216,1)</f>
        <v/>
      </c>
      <c r="C225" s="1242" t="str">
        <f>IF(I225&gt;0,Personalizza!$D$11," ")</f>
        <v xml:space="preserve"> </v>
      </c>
      <c r="D225" s="1241" t="str">
        <f>IF(I225&gt;0,Personalizza!$D$8," ")</f>
        <v xml:space="preserve"> </v>
      </c>
      <c r="E225" s="1243" t="str">
        <f>REPT(DETERMINE!F216,1)</f>
        <v/>
      </c>
      <c r="F225" s="1241" t="str">
        <f>REPT(DETERMINE!J216,1)</f>
        <v/>
      </c>
      <c r="G225" s="1292" t="str">
        <f>REPT(DETERMINE!AE216,1)</f>
        <v/>
      </c>
      <c r="H225" s="1243" t="str">
        <f>REPT(DETERMINE!AH216,1)</f>
        <v/>
      </c>
      <c r="I225" s="1244">
        <f>SUM(DETERMINE!T216)</f>
        <v>0</v>
      </c>
      <c r="J225" s="1293" t="str">
        <f>REPT(DETERMINE!AF216,1)</f>
        <v/>
      </c>
      <c r="K225" s="1293" t="str">
        <f>REPT(DETERMINE!AG216,1)</f>
        <v/>
      </c>
      <c r="L225" s="1244">
        <f>SUM(DETERMINE!AL216)</f>
        <v>0</v>
      </c>
    </row>
    <row r="226" spans="1:12" ht="38.1" customHeight="1">
      <c r="A226" s="1245" t="str">
        <f>REPT(DETERMINE!D217,1)</f>
        <v/>
      </c>
      <c r="B226" s="1242" t="str">
        <f>REPT(DETERMINE!AC217,1)</f>
        <v/>
      </c>
      <c r="C226" s="1242" t="str">
        <f>IF(I226&gt;0,Personalizza!$D$11," ")</f>
        <v xml:space="preserve"> </v>
      </c>
      <c r="D226" s="1241" t="str">
        <f>IF(I226&gt;0,Personalizza!$D$8," ")</f>
        <v xml:space="preserve"> </v>
      </c>
      <c r="E226" s="1243" t="str">
        <f>REPT(DETERMINE!F217,1)</f>
        <v/>
      </c>
      <c r="F226" s="1241" t="str">
        <f>REPT(DETERMINE!J217,1)</f>
        <v/>
      </c>
      <c r="G226" s="1292" t="str">
        <f>REPT(DETERMINE!AE217,1)</f>
        <v/>
      </c>
      <c r="H226" s="1243" t="str">
        <f>REPT(DETERMINE!AH217,1)</f>
        <v/>
      </c>
      <c r="I226" s="1244">
        <f>SUM(DETERMINE!T217)</f>
        <v>0</v>
      </c>
      <c r="J226" s="1293" t="str">
        <f>REPT(DETERMINE!AF217,1)</f>
        <v/>
      </c>
      <c r="K226" s="1293" t="str">
        <f>REPT(DETERMINE!AG217,1)</f>
        <v/>
      </c>
      <c r="L226" s="1244">
        <f>SUM(DETERMINE!AL217)</f>
        <v>0</v>
      </c>
    </row>
    <row r="227" spans="1:12" ht="38.1" customHeight="1">
      <c r="A227" s="1245" t="str">
        <f>REPT(DETERMINE!D218,1)</f>
        <v/>
      </c>
      <c r="B227" s="1242" t="str">
        <f>REPT(DETERMINE!AC218,1)</f>
        <v/>
      </c>
      <c r="C227" s="1242" t="str">
        <f>IF(I227&gt;0,Personalizza!$D$11," ")</f>
        <v xml:space="preserve"> </v>
      </c>
      <c r="D227" s="1241" t="str">
        <f>IF(I227&gt;0,Personalizza!$D$8," ")</f>
        <v xml:space="preserve"> </v>
      </c>
      <c r="E227" s="1243" t="str">
        <f>REPT(DETERMINE!F218,1)</f>
        <v/>
      </c>
      <c r="F227" s="1241" t="str">
        <f>REPT(DETERMINE!J218,1)</f>
        <v/>
      </c>
      <c r="G227" s="1292" t="str">
        <f>REPT(DETERMINE!AE218,1)</f>
        <v/>
      </c>
      <c r="H227" s="1243" t="str">
        <f>REPT(DETERMINE!AH218,1)</f>
        <v/>
      </c>
      <c r="I227" s="1244">
        <f>SUM(DETERMINE!T218)</f>
        <v>0</v>
      </c>
      <c r="J227" s="1293" t="str">
        <f>REPT(DETERMINE!AF218,1)</f>
        <v/>
      </c>
      <c r="K227" s="1293" t="str">
        <f>REPT(DETERMINE!AG218,1)</f>
        <v/>
      </c>
      <c r="L227" s="1244">
        <f>SUM(DETERMINE!AL218)</f>
        <v>0</v>
      </c>
    </row>
    <row r="228" spans="1:12" ht="38.1" customHeight="1">
      <c r="A228" s="1245" t="str">
        <f>REPT(DETERMINE!D219,1)</f>
        <v/>
      </c>
      <c r="B228" s="1242" t="str">
        <f>REPT(DETERMINE!AC219,1)</f>
        <v/>
      </c>
      <c r="C228" s="1242" t="str">
        <f>IF(I228&gt;0,Personalizza!$D$11," ")</f>
        <v xml:space="preserve"> </v>
      </c>
      <c r="D228" s="1241" t="str">
        <f>IF(I228&gt;0,Personalizza!$D$8," ")</f>
        <v xml:space="preserve"> </v>
      </c>
      <c r="E228" s="1243" t="str">
        <f>REPT(DETERMINE!F219,1)</f>
        <v/>
      </c>
      <c r="F228" s="1241" t="str">
        <f>REPT(DETERMINE!J219,1)</f>
        <v/>
      </c>
      <c r="G228" s="1292" t="str">
        <f>REPT(DETERMINE!AE219,1)</f>
        <v/>
      </c>
      <c r="H228" s="1243" t="str">
        <f>REPT(DETERMINE!AH219,1)</f>
        <v/>
      </c>
      <c r="I228" s="1244">
        <f>SUM(DETERMINE!T219)</f>
        <v>0</v>
      </c>
      <c r="J228" s="1293" t="str">
        <f>REPT(DETERMINE!AF219,1)</f>
        <v/>
      </c>
      <c r="K228" s="1293" t="str">
        <f>REPT(DETERMINE!AG219,1)</f>
        <v/>
      </c>
      <c r="L228" s="1244">
        <f>SUM(DETERMINE!AL219)</f>
        <v>0</v>
      </c>
    </row>
    <row r="229" spans="1:12" ht="38.1" customHeight="1">
      <c r="A229" s="1245" t="str">
        <f>REPT(DETERMINE!D220,1)</f>
        <v/>
      </c>
      <c r="B229" s="1242" t="str">
        <f>REPT(DETERMINE!AC220,1)</f>
        <v/>
      </c>
      <c r="C229" s="1242" t="str">
        <f>IF(I229&gt;0,Personalizza!$D$11," ")</f>
        <v xml:space="preserve"> </v>
      </c>
      <c r="D229" s="1241" t="str">
        <f>IF(I229&gt;0,Personalizza!$D$8," ")</f>
        <v xml:space="preserve"> </v>
      </c>
      <c r="E229" s="1243" t="str">
        <f>REPT(DETERMINE!F220,1)</f>
        <v/>
      </c>
      <c r="F229" s="1241" t="str">
        <f>REPT(DETERMINE!J220,1)</f>
        <v/>
      </c>
      <c r="G229" s="1292" t="str">
        <f>REPT(DETERMINE!AE220,1)</f>
        <v/>
      </c>
      <c r="H229" s="1243" t="str">
        <f>REPT(DETERMINE!AH220,1)</f>
        <v/>
      </c>
      <c r="I229" s="1244">
        <f>SUM(DETERMINE!T220)</f>
        <v>0</v>
      </c>
      <c r="J229" s="1293" t="str">
        <f>REPT(DETERMINE!AF220,1)</f>
        <v/>
      </c>
      <c r="K229" s="1293" t="str">
        <f>REPT(DETERMINE!AG220,1)</f>
        <v/>
      </c>
      <c r="L229" s="1244">
        <f>SUM(DETERMINE!AL220)</f>
        <v>0</v>
      </c>
    </row>
    <row r="230" spans="1:12" ht="38.1" customHeight="1">
      <c r="A230" s="1245" t="str">
        <f>REPT(DETERMINE!D221,1)</f>
        <v/>
      </c>
      <c r="B230" s="1242" t="str">
        <f>REPT(DETERMINE!AC221,1)</f>
        <v/>
      </c>
      <c r="C230" s="1242" t="str">
        <f>IF(I230&gt;0,Personalizza!$D$11," ")</f>
        <v xml:space="preserve"> </v>
      </c>
      <c r="D230" s="1241" t="str">
        <f>IF(I230&gt;0,Personalizza!$D$8," ")</f>
        <v xml:space="preserve"> </v>
      </c>
      <c r="E230" s="1243" t="str">
        <f>REPT(DETERMINE!F221,1)</f>
        <v/>
      </c>
      <c r="F230" s="1241" t="str">
        <f>REPT(DETERMINE!J221,1)</f>
        <v/>
      </c>
      <c r="G230" s="1292" t="str">
        <f>REPT(DETERMINE!AE221,1)</f>
        <v/>
      </c>
      <c r="H230" s="1243" t="str">
        <f>REPT(DETERMINE!AH221,1)</f>
        <v/>
      </c>
      <c r="I230" s="1244">
        <f>SUM(DETERMINE!T221)</f>
        <v>0</v>
      </c>
      <c r="J230" s="1293" t="str">
        <f>REPT(DETERMINE!AF221,1)</f>
        <v/>
      </c>
      <c r="K230" s="1293" t="str">
        <f>REPT(DETERMINE!AG221,1)</f>
        <v/>
      </c>
      <c r="L230" s="1244">
        <f>SUM(DETERMINE!AL221)</f>
        <v>0</v>
      </c>
    </row>
    <row r="231" spans="1:12" ht="38.1" customHeight="1">
      <c r="A231" s="1245" t="str">
        <f>REPT(DETERMINE!D222,1)</f>
        <v/>
      </c>
      <c r="B231" s="1242" t="str">
        <f>REPT(DETERMINE!AC222,1)</f>
        <v/>
      </c>
      <c r="C231" s="1242" t="str">
        <f>IF(I231&gt;0,Personalizza!$D$11," ")</f>
        <v xml:space="preserve"> </v>
      </c>
      <c r="D231" s="1241" t="str">
        <f>IF(I231&gt;0,Personalizza!$D$8," ")</f>
        <v xml:space="preserve"> </v>
      </c>
      <c r="E231" s="1243" t="str">
        <f>REPT(DETERMINE!F222,1)</f>
        <v/>
      </c>
      <c r="F231" s="1241" t="str">
        <f>REPT(DETERMINE!J222,1)</f>
        <v/>
      </c>
      <c r="G231" s="1292" t="str">
        <f>REPT(DETERMINE!AE222,1)</f>
        <v/>
      </c>
      <c r="H231" s="1243" t="str">
        <f>REPT(DETERMINE!AH222,1)</f>
        <v/>
      </c>
      <c r="I231" s="1244">
        <f>SUM(DETERMINE!T222)</f>
        <v>0</v>
      </c>
      <c r="J231" s="1293" t="str">
        <f>REPT(DETERMINE!AF222,1)</f>
        <v/>
      </c>
      <c r="K231" s="1293" t="str">
        <f>REPT(DETERMINE!AG222,1)</f>
        <v/>
      </c>
      <c r="L231" s="1244">
        <f>SUM(DETERMINE!AL222)</f>
        <v>0</v>
      </c>
    </row>
    <row r="232" spans="1:12" ht="38.1" customHeight="1">
      <c r="A232" s="1245" t="str">
        <f>REPT(DETERMINE!D223,1)</f>
        <v/>
      </c>
      <c r="B232" s="1242" t="str">
        <f>REPT(DETERMINE!AC223,1)</f>
        <v/>
      </c>
      <c r="C232" s="1242" t="str">
        <f>IF(I232&gt;0,Personalizza!$D$11," ")</f>
        <v xml:space="preserve"> </v>
      </c>
      <c r="D232" s="1241" t="str">
        <f>IF(I232&gt;0,Personalizza!$D$8," ")</f>
        <v xml:space="preserve"> </v>
      </c>
      <c r="E232" s="1243" t="str">
        <f>REPT(DETERMINE!F223,1)</f>
        <v/>
      </c>
      <c r="F232" s="1241" t="str">
        <f>REPT(DETERMINE!J223,1)</f>
        <v/>
      </c>
      <c r="G232" s="1292" t="str">
        <f>REPT(DETERMINE!AE223,1)</f>
        <v/>
      </c>
      <c r="H232" s="1243" t="str">
        <f>REPT(DETERMINE!AH223,1)</f>
        <v/>
      </c>
      <c r="I232" s="1244">
        <f>SUM(DETERMINE!T223)</f>
        <v>0</v>
      </c>
      <c r="J232" s="1293" t="str">
        <f>REPT(DETERMINE!AF223,1)</f>
        <v/>
      </c>
      <c r="K232" s="1293" t="str">
        <f>REPT(DETERMINE!AG223,1)</f>
        <v/>
      </c>
      <c r="L232" s="1244">
        <f>SUM(DETERMINE!AL223)</f>
        <v>0</v>
      </c>
    </row>
    <row r="233" spans="1:12" ht="38.1" customHeight="1">
      <c r="A233" s="1245" t="str">
        <f>REPT(DETERMINE!D224,1)</f>
        <v/>
      </c>
      <c r="B233" s="1242" t="str">
        <f>REPT(DETERMINE!AC224,1)</f>
        <v/>
      </c>
      <c r="C233" s="1242" t="str">
        <f>IF(I233&gt;0,Personalizza!$D$11," ")</f>
        <v xml:space="preserve"> </v>
      </c>
      <c r="D233" s="1241" t="str">
        <f>IF(I233&gt;0,Personalizza!$D$8," ")</f>
        <v xml:space="preserve"> </v>
      </c>
      <c r="E233" s="1243" t="str">
        <f>REPT(DETERMINE!F224,1)</f>
        <v/>
      </c>
      <c r="F233" s="1241" t="str">
        <f>REPT(DETERMINE!J224,1)</f>
        <v/>
      </c>
      <c r="G233" s="1292" t="str">
        <f>REPT(DETERMINE!AE224,1)</f>
        <v/>
      </c>
      <c r="H233" s="1243" t="str">
        <f>REPT(DETERMINE!AH224,1)</f>
        <v/>
      </c>
      <c r="I233" s="1244">
        <f>SUM(DETERMINE!T224)</f>
        <v>0</v>
      </c>
      <c r="J233" s="1293" t="str">
        <f>REPT(DETERMINE!AF224,1)</f>
        <v/>
      </c>
      <c r="K233" s="1293" t="str">
        <f>REPT(DETERMINE!AG224,1)</f>
        <v/>
      </c>
      <c r="L233" s="1244">
        <f>SUM(DETERMINE!AL224)</f>
        <v>0</v>
      </c>
    </row>
    <row r="234" spans="1:12" ht="38.1" customHeight="1">
      <c r="A234" s="1245" t="str">
        <f>REPT(DETERMINE!D225,1)</f>
        <v/>
      </c>
      <c r="B234" s="1242" t="str">
        <f>REPT(DETERMINE!AC225,1)</f>
        <v/>
      </c>
      <c r="C234" s="1242" t="str">
        <f>IF(I234&gt;0,Personalizza!$D$11," ")</f>
        <v xml:space="preserve"> </v>
      </c>
      <c r="D234" s="1241" t="str">
        <f>IF(I234&gt;0,Personalizza!$D$8," ")</f>
        <v xml:space="preserve"> </v>
      </c>
      <c r="E234" s="1243" t="str">
        <f>REPT(DETERMINE!F225,1)</f>
        <v/>
      </c>
      <c r="F234" s="1241" t="str">
        <f>REPT(DETERMINE!J225,1)</f>
        <v/>
      </c>
      <c r="G234" s="1292" t="str">
        <f>REPT(DETERMINE!AE225,1)</f>
        <v/>
      </c>
      <c r="H234" s="1243" t="str">
        <f>REPT(DETERMINE!AH225,1)</f>
        <v/>
      </c>
      <c r="I234" s="1244">
        <f>SUM(DETERMINE!T225)</f>
        <v>0</v>
      </c>
      <c r="J234" s="1293" t="str">
        <f>REPT(DETERMINE!AF225,1)</f>
        <v/>
      </c>
      <c r="K234" s="1293" t="str">
        <f>REPT(DETERMINE!AG225,1)</f>
        <v/>
      </c>
      <c r="L234" s="1244">
        <f>SUM(DETERMINE!AL225)</f>
        <v>0</v>
      </c>
    </row>
    <row r="235" spans="1:12" ht="38.1" customHeight="1">
      <c r="A235" s="1245" t="str">
        <f>REPT(DETERMINE!D226,1)</f>
        <v/>
      </c>
      <c r="B235" s="1242" t="str">
        <f>REPT(DETERMINE!AC226,1)</f>
        <v/>
      </c>
      <c r="C235" s="1242" t="str">
        <f>IF(I235&gt;0,Personalizza!$D$11," ")</f>
        <v xml:space="preserve"> </v>
      </c>
      <c r="D235" s="1241" t="str">
        <f>IF(I235&gt;0,Personalizza!$D$8," ")</f>
        <v xml:space="preserve"> </v>
      </c>
      <c r="E235" s="1243" t="str">
        <f>REPT(DETERMINE!F226,1)</f>
        <v/>
      </c>
      <c r="F235" s="1241" t="str">
        <f>REPT(DETERMINE!J226,1)</f>
        <v/>
      </c>
      <c r="G235" s="1292" t="str">
        <f>REPT(DETERMINE!AE226,1)</f>
        <v/>
      </c>
      <c r="H235" s="1243" t="str">
        <f>REPT(DETERMINE!AH226,1)</f>
        <v/>
      </c>
      <c r="I235" s="1244">
        <f>SUM(DETERMINE!T226)</f>
        <v>0</v>
      </c>
      <c r="J235" s="1293" t="str">
        <f>REPT(DETERMINE!AF226,1)</f>
        <v/>
      </c>
      <c r="K235" s="1293" t="str">
        <f>REPT(DETERMINE!AG226,1)</f>
        <v/>
      </c>
      <c r="L235" s="1244">
        <f>SUM(DETERMINE!AL226)</f>
        <v>0</v>
      </c>
    </row>
    <row r="236" spans="1:12" ht="38.1" customHeight="1">
      <c r="A236" s="1245" t="str">
        <f>REPT(DETERMINE!D227,1)</f>
        <v/>
      </c>
      <c r="B236" s="1242" t="str">
        <f>REPT(DETERMINE!AC227,1)</f>
        <v/>
      </c>
      <c r="C236" s="1242" t="str">
        <f>IF(I236&gt;0,Personalizza!$D$11," ")</f>
        <v xml:space="preserve"> </v>
      </c>
      <c r="D236" s="1241" t="str">
        <f>IF(I236&gt;0,Personalizza!$D$8," ")</f>
        <v xml:space="preserve"> </v>
      </c>
      <c r="E236" s="1243" t="str">
        <f>REPT(DETERMINE!F227,1)</f>
        <v/>
      </c>
      <c r="F236" s="1241" t="str">
        <f>REPT(DETERMINE!J227,1)</f>
        <v/>
      </c>
      <c r="G236" s="1292" t="str">
        <f>REPT(DETERMINE!AE227,1)</f>
        <v/>
      </c>
      <c r="H236" s="1243" t="str">
        <f>REPT(DETERMINE!AH227,1)</f>
        <v/>
      </c>
      <c r="I236" s="1244">
        <f>SUM(DETERMINE!T227)</f>
        <v>0</v>
      </c>
      <c r="J236" s="1293" t="str">
        <f>REPT(DETERMINE!AF227,1)</f>
        <v/>
      </c>
      <c r="K236" s="1293" t="str">
        <f>REPT(DETERMINE!AG227,1)</f>
        <v/>
      </c>
      <c r="L236" s="1244">
        <f>SUM(DETERMINE!AL227)</f>
        <v>0</v>
      </c>
    </row>
    <row r="237" spans="1:12" ht="38.1" customHeight="1">
      <c r="A237" s="1245" t="str">
        <f>REPT(DETERMINE!D228,1)</f>
        <v/>
      </c>
      <c r="B237" s="1242" t="str">
        <f>REPT(DETERMINE!AC228,1)</f>
        <v/>
      </c>
      <c r="C237" s="1242" t="str">
        <f>IF(I237&gt;0,Personalizza!$D$11," ")</f>
        <v xml:space="preserve"> </v>
      </c>
      <c r="D237" s="1241" t="str">
        <f>IF(I237&gt;0,Personalizza!$D$8," ")</f>
        <v xml:space="preserve"> </v>
      </c>
      <c r="E237" s="1243" t="str">
        <f>REPT(DETERMINE!F228,1)</f>
        <v/>
      </c>
      <c r="F237" s="1241" t="str">
        <f>REPT(DETERMINE!J228,1)</f>
        <v/>
      </c>
      <c r="G237" s="1292" t="str">
        <f>REPT(DETERMINE!AE228,1)</f>
        <v/>
      </c>
      <c r="H237" s="1243" t="str">
        <f>REPT(DETERMINE!AH228,1)</f>
        <v/>
      </c>
      <c r="I237" s="1244">
        <f>SUM(DETERMINE!T228)</f>
        <v>0</v>
      </c>
      <c r="J237" s="1293" t="str">
        <f>REPT(DETERMINE!AF228,1)</f>
        <v/>
      </c>
      <c r="K237" s="1293" t="str">
        <f>REPT(DETERMINE!AG228,1)</f>
        <v/>
      </c>
      <c r="L237" s="1244">
        <f>SUM(DETERMINE!AL228)</f>
        <v>0</v>
      </c>
    </row>
    <row r="238" spans="1:12" ht="38.1" customHeight="1">
      <c r="A238" s="1245" t="str">
        <f>REPT(DETERMINE!D229,1)</f>
        <v/>
      </c>
      <c r="B238" s="1242" t="str">
        <f>REPT(DETERMINE!AC229,1)</f>
        <v/>
      </c>
      <c r="C238" s="1242" t="str">
        <f>IF(I238&gt;0,Personalizza!$D$11," ")</f>
        <v xml:space="preserve"> </v>
      </c>
      <c r="D238" s="1241" t="str">
        <f>IF(I238&gt;0,Personalizza!$D$8," ")</f>
        <v xml:space="preserve"> </v>
      </c>
      <c r="E238" s="1243" t="str">
        <f>REPT(DETERMINE!F229,1)</f>
        <v/>
      </c>
      <c r="F238" s="1241" t="str">
        <f>REPT(DETERMINE!J229,1)</f>
        <v/>
      </c>
      <c r="G238" s="1292" t="str">
        <f>REPT(DETERMINE!AE229,1)</f>
        <v/>
      </c>
      <c r="H238" s="1243" t="str">
        <f>REPT(DETERMINE!AH229,1)</f>
        <v/>
      </c>
      <c r="I238" s="1244">
        <f>SUM(DETERMINE!T229)</f>
        <v>0</v>
      </c>
      <c r="J238" s="1293" t="str">
        <f>REPT(DETERMINE!AF229,1)</f>
        <v/>
      </c>
      <c r="K238" s="1293" t="str">
        <f>REPT(DETERMINE!AG229,1)</f>
        <v/>
      </c>
      <c r="L238" s="1244">
        <f>SUM(DETERMINE!AL229)</f>
        <v>0</v>
      </c>
    </row>
    <row r="239" spans="1:12" ht="38.1" customHeight="1">
      <c r="A239" s="1245" t="str">
        <f>REPT(DETERMINE!D230,1)</f>
        <v/>
      </c>
      <c r="B239" s="1242" t="str">
        <f>REPT(DETERMINE!AC230,1)</f>
        <v/>
      </c>
      <c r="C239" s="1242" t="str">
        <f>IF(I239&gt;0,Personalizza!$D$11," ")</f>
        <v xml:space="preserve"> </v>
      </c>
      <c r="D239" s="1241" t="str">
        <f>IF(I239&gt;0,Personalizza!$D$8," ")</f>
        <v xml:space="preserve"> </v>
      </c>
      <c r="E239" s="1243" t="str">
        <f>REPT(DETERMINE!F230,1)</f>
        <v/>
      </c>
      <c r="F239" s="1241" t="str">
        <f>REPT(DETERMINE!J230,1)</f>
        <v/>
      </c>
      <c r="G239" s="1292" t="str">
        <f>REPT(DETERMINE!AE230,1)</f>
        <v/>
      </c>
      <c r="H239" s="1243" t="str">
        <f>REPT(DETERMINE!AH230,1)</f>
        <v/>
      </c>
      <c r="I239" s="1244">
        <f>SUM(DETERMINE!T230)</f>
        <v>0</v>
      </c>
      <c r="J239" s="1293" t="str">
        <f>REPT(DETERMINE!AF230,1)</f>
        <v/>
      </c>
      <c r="K239" s="1293" t="str">
        <f>REPT(DETERMINE!AG230,1)</f>
        <v/>
      </c>
      <c r="L239" s="1244">
        <f>SUM(DETERMINE!AL230)</f>
        <v>0</v>
      </c>
    </row>
    <row r="240" spans="1:12" ht="38.1" customHeight="1">
      <c r="A240" s="1245" t="str">
        <f>REPT(DETERMINE!D231,1)</f>
        <v/>
      </c>
      <c r="B240" s="1242" t="str">
        <f>REPT(DETERMINE!AC231,1)</f>
        <v/>
      </c>
      <c r="C240" s="1242" t="str">
        <f>IF(I240&gt;0,Personalizza!$D$11," ")</f>
        <v xml:space="preserve"> </v>
      </c>
      <c r="D240" s="1241" t="str">
        <f>IF(I240&gt;0,Personalizza!$D$8," ")</f>
        <v xml:space="preserve"> </v>
      </c>
      <c r="E240" s="1243" t="str">
        <f>REPT(DETERMINE!F231,1)</f>
        <v/>
      </c>
      <c r="F240" s="1241" t="str">
        <f>REPT(DETERMINE!J231,1)</f>
        <v/>
      </c>
      <c r="G240" s="1292" t="str">
        <f>REPT(DETERMINE!AE231,1)</f>
        <v/>
      </c>
      <c r="H240" s="1243" t="str">
        <f>REPT(DETERMINE!AH231,1)</f>
        <v/>
      </c>
      <c r="I240" s="1244">
        <f>SUM(DETERMINE!T231)</f>
        <v>0</v>
      </c>
      <c r="J240" s="1293" t="str">
        <f>REPT(DETERMINE!AF231,1)</f>
        <v/>
      </c>
      <c r="K240" s="1293" t="str">
        <f>REPT(DETERMINE!AG231,1)</f>
        <v/>
      </c>
      <c r="L240" s="1244">
        <f>SUM(DETERMINE!AL231)</f>
        <v>0</v>
      </c>
    </row>
    <row r="241" spans="1:12" ht="38.1" customHeight="1">
      <c r="A241" s="1245" t="str">
        <f>REPT(DETERMINE!D232,1)</f>
        <v/>
      </c>
      <c r="B241" s="1242" t="str">
        <f>REPT(DETERMINE!AC232,1)</f>
        <v/>
      </c>
      <c r="C241" s="1242" t="str">
        <f>IF(I241&gt;0,Personalizza!$D$11," ")</f>
        <v xml:space="preserve"> </v>
      </c>
      <c r="D241" s="1241" t="str">
        <f>IF(I241&gt;0,Personalizza!$D$8," ")</f>
        <v xml:space="preserve"> </v>
      </c>
      <c r="E241" s="1243" t="str">
        <f>REPT(DETERMINE!F232,1)</f>
        <v/>
      </c>
      <c r="F241" s="1241" t="str">
        <f>REPT(DETERMINE!J232,1)</f>
        <v/>
      </c>
      <c r="G241" s="1292" t="str">
        <f>REPT(DETERMINE!AE232,1)</f>
        <v/>
      </c>
      <c r="H241" s="1243" t="str">
        <f>REPT(DETERMINE!AH232,1)</f>
        <v/>
      </c>
      <c r="I241" s="1244">
        <f>SUM(DETERMINE!T232)</f>
        <v>0</v>
      </c>
      <c r="J241" s="1293" t="str">
        <f>REPT(DETERMINE!AF232,1)</f>
        <v/>
      </c>
      <c r="K241" s="1293" t="str">
        <f>REPT(DETERMINE!AG232,1)</f>
        <v/>
      </c>
      <c r="L241" s="1244">
        <f>SUM(DETERMINE!AL232)</f>
        <v>0</v>
      </c>
    </row>
    <row r="242" spans="1:12" ht="38.1" customHeight="1">
      <c r="A242" s="1245" t="str">
        <f>REPT(DETERMINE!D233,1)</f>
        <v/>
      </c>
      <c r="B242" s="1242" t="str">
        <f>REPT(DETERMINE!AC233,1)</f>
        <v/>
      </c>
      <c r="C242" s="1242" t="str">
        <f>IF(I242&gt;0,Personalizza!$D$11," ")</f>
        <v xml:space="preserve"> </v>
      </c>
      <c r="D242" s="1241" t="str">
        <f>IF(I242&gt;0,Personalizza!$D$8," ")</f>
        <v xml:space="preserve"> </v>
      </c>
      <c r="E242" s="1243" t="str">
        <f>REPT(DETERMINE!F233,1)</f>
        <v/>
      </c>
      <c r="F242" s="1241" t="str">
        <f>REPT(DETERMINE!J233,1)</f>
        <v/>
      </c>
      <c r="G242" s="1292" t="str">
        <f>REPT(DETERMINE!AE233,1)</f>
        <v/>
      </c>
      <c r="H242" s="1243" t="str">
        <f>REPT(DETERMINE!AH233,1)</f>
        <v/>
      </c>
      <c r="I242" s="1244">
        <f>SUM(DETERMINE!T233)</f>
        <v>0</v>
      </c>
      <c r="J242" s="1293" t="str">
        <f>REPT(DETERMINE!AF233,1)</f>
        <v/>
      </c>
      <c r="K242" s="1293" t="str">
        <f>REPT(DETERMINE!AG233,1)</f>
        <v/>
      </c>
      <c r="L242" s="1244">
        <f>SUM(DETERMINE!AL233)</f>
        <v>0</v>
      </c>
    </row>
    <row r="243" spans="1:12" ht="38.1" customHeight="1">
      <c r="A243" s="1245" t="str">
        <f>REPT(DETERMINE!D234,1)</f>
        <v/>
      </c>
      <c r="B243" s="1242" t="str">
        <f>REPT(DETERMINE!AC234,1)</f>
        <v/>
      </c>
      <c r="C243" s="1242" t="str">
        <f>IF(I243&gt;0,Personalizza!$D$11," ")</f>
        <v xml:space="preserve"> </v>
      </c>
      <c r="D243" s="1241" t="str">
        <f>IF(I243&gt;0,Personalizza!$D$8," ")</f>
        <v xml:space="preserve"> </v>
      </c>
      <c r="E243" s="1243" t="str">
        <f>REPT(DETERMINE!F234,1)</f>
        <v/>
      </c>
      <c r="F243" s="1241" t="str">
        <f>REPT(DETERMINE!J234,1)</f>
        <v/>
      </c>
      <c r="G243" s="1292" t="str">
        <f>REPT(DETERMINE!AE234,1)</f>
        <v/>
      </c>
      <c r="H243" s="1243" t="str">
        <f>REPT(DETERMINE!AH234,1)</f>
        <v/>
      </c>
      <c r="I243" s="1244">
        <f>SUM(DETERMINE!T234)</f>
        <v>0</v>
      </c>
      <c r="J243" s="1293" t="str">
        <f>REPT(DETERMINE!AF234,1)</f>
        <v/>
      </c>
      <c r="K243" s="1293" t="str">
        <f>REPT(DETERMINE!AG234,1)</f>
        <v/>
      </c>
      <c r="L243" s="1244">
        <f>SUM(DETERMINE!AL234)</f>
        <v>0</v>
      </c>
    </row>
    <row r="244" spans="1:12" ht="38.1" customHeight="1">
      <c r="A244" s="1245" t="str">
        <f>REPT(DETERMINE!D235,1)</f>
        <v/>
      </c>
      <c r="B244" s="1242" t="str">
        <f>REPT(DETERMINE!AC235,1)</f>
        <v/>
      </c>
      <c r="C244" s="1242" t="str">
        <f>IF(I244&gt;0,Personalizza!$D$11," ")</f>
        <v xml:space="preserve"> </v>
      </c>
      <c r="D244" s="1241" t="str">
        <f>IF(I244&gt;0,Personalizza!$D$8," ")</f>
        <v xml:space="preserve"> </v>
      </c>
      <c r="E244" s="1243" t="str">
        <f>REPT(DETERMINE!F235,1)</f>
        <v/>
      </c>
      <c r="F244" s="1241" t="str">
        <f>REPT(DETERMINE!J235,1)</f>
        <v/>
      </c>
      <c r="G244" s="1292" t="str">
        <f>REPT(DETERMINE!AE235,1)</f>
        <v/>
      </c>
      <c r="H244" s="1243" t="str">
        <f>REPT(DETERMINE!AH235,1)</f>
        <v/>
      </c>
      <c r="I244" s="1244">
        <f>SUM(DETERMINE!T235)</f>
        <v>0</v>
      </c>
      <c r="J244" s="1293" t="str">
        <f>REPT(DETERMINE!AF235,1)</f>
        <v/>
      </c>
      <c r="K244" s="1293" t="str">
        <f>REPT(DETERMINE!AG235,1)</f>
        <v/>
      </c>
      <c r="L244" s="1244">
        <f>SUM(DETERMINE!AL235)</f>
        <v>0</v>
      </c>
    </row>
    <row r="245" spans="1:12" ht="38.1" customHeight="1">
      <c r="A245" s="1245" t="str">
        <f>REPT(DETERMINE!D236,1)</f>
        <v/>
      </c>
      <c r="B245" s="1242" t="str">
        <f>REPT(DETERMINE!AC236,1)</f>
        <v/>
      </c>
      <c r="C245" s="1242" t="str">
        <f>IF(I245&gt;0,Personalizza!$D$11," ")</f>
        <v xml:space="preserve"> </v>
      </c>
      <c r="D245" s="1241" t="str">
        <f>IF(I245&gt;0,Personalizza!$D$8," ")</f>
        <v xml:space="preserve"> </v>
      </c>
      <c r="E245" s="1243" t="str">
        <f>REPT(DETERMINE!F236,1)</f>
        <v/>
      </c>
      <c r="F245" s="1241" t="str">
        <f>REPT(DETERMINE!J236,1)</f>
        <v/>
      </c>
      <c r="G245" s="1292" t="str">
        <f>REPT(DETERMINE!AE236,1)</f>
        <v/>
      </c>
      <c r="H245" s="1243" t="str">
        <f>REPT(DETERMINE!AH236,1)</f>
        <v/>
      </c>
      <c r="I245" s="1244">
        <f>SUM(DETERMINE!T236)</f>
        <v>0</v>
      </c>
      <c r="J245" s="1293" t="str">
        <f>REPT(DETERMINE!AF236,1)</f>
        <v/>
      </c>
      <c r="K245" s="1293" t="str">
        <f>REPT(DETERMINE!AG236,1)</f>
        <v/>
      </c>
      <c r="L245" s="1244">
        <f>SUM(DETERMINE!AL236)</f>
        <v>0</v>
      </c>
    </row>
    <row r="246" spans="1:12" ht="38.1" customHeight="1">
      <c r="A246" s="1245" t="str">
        <f>REPT(DETERMINE!D237,1)</f>
        <v/>
      </c>
      <c r="B246" s="1242" t="str">
        <f>REPT(DETERMINE!AC237,1)</f>
        <v/>
      </c>
      <c r="C246" s="1242" t="str">
        <f>IF(I246&gt;0,Personalizza!$D$11," ")</f>
        <v xml:space="preserve"> </v>
      </c>
      <c r="D246" s="1241" t="str">
        <f>IF(I246&gt;0,Personalizza!$D$8," ")</f>
        <v xml:space="preserve"> </v>
      </c>
      <c r="E246" s="1243" t="str">
        <f>REPT(DETERMINE!F237,1)</f>
        <v/>
      </c>
      <c r="F246" s="1241" t="str">
        <f>REPT(DETERMINE!J237,1)</f>
        <v/>
      </c>
      <c r="G246" s="1292" t="str">
        <f>REPT(DETERMINE!AE237,1)</f>
        <v/>
      </c>
      <c r="H246" s="1243" t="str">
        <f>REPT(DETERMINE!AH237,1)</f>
        <v/>
      </c>
      <c r="I246" s="1244">
        <f>SUM(DETERMINE!T237)</f>
        <v>0</v>
      </c>
      <c r="J246" s="1293" t="str">
        <f>REPT(DETERMINE!AF237,1)</f>
        <v/>
      </c>
      <c r="K246" s="1293" t="str">
        <f>REPT(DETERMINE!AG237,1)</f>
        <v/>
      </c>
      <c r="L246" s="1244">
        <f>SUM(DETERMINE!AL237)</f>
        <v>0</v>
      </c>
    </row>
    <row r="247" spans="1:12" ht="38.1" customHeight="1">
      <c r="A247" s="1245" t="str">
        <f>REPT(DETERMINE!D238,1)</f>
        <v/>
      </c>
      <c r="B247" s="1242" t="str">
        <f>REPT(DETERMINE!AC238,1)</f>
        <v/>
      </c>
      <c r="C247" s="1242" t="str">
        <f>IF(I247&gt;0,Personalizza!$D$11," ")</f>
        <v xml:space="preserve"> </v>
      </c>
      <c r="D247" s="1241" t="str">
        <f>IF(I247&gt;0,Personalizza!$D$8," ")</f>
        <v xml:space="preserve"> </v>
      </c>
      <c r="E247" s="1243" t="str">
        <f>REPT(DETERMINE!F238,1)</f>
        <v/>
      </c>
      <c r="F247" s="1241" t="str">
        <f>REPT(DETERMINE!J238,1)</f>
        <v/>
      </c>
      <c r="G247" s="1292" t="str">
        <f>REPT(DETERMINE!AE238,1)</f>
        <v/>
      </c>
      <c r="H247" s="1243" t="str">
        <f>REPT(DETERMINE!AH238,1)</f>
        <v/>
      </c>
      <c r="I247" s="1244">
        <f>SUM(DETERMINE!T238)</f>
        <v>0</v>
      </c>
      <c r="J247" s="1293" t="str">
        <f>REPT(DETERMINE!AF238,1)</f>
        <v/>
      </c>
      <c r="K247" s="1293" t="str">
        <f>REPT(DETERMINE!AG238,1)</f>
        <v/>
      </c>
      <c r="L247" s="1244">
        <f>SUM(DETERMINE!AL238)</f>
        <v>0</v>
      </c>
    </row>
    <row r="248" spans="1:12" ht="38.1" customHeight="1">
      <c r="A248" s="1245" t="str">
        <f>REPT(DETERMINE!D239,1)</f>
        <v/>
      </c>
      <c r="B248" s="1242" t="str">
        <f>REPT(DETERMINE!AC239,1)</f>
        <v/>
      </c>
      <c r="C248" s="1242" t="str">
        <f>IF(I248&gt;0,Personalizza!$D$11," ")</f>
        <v xml:space="preserve"> </v>
      </c>
      <c r="D248" s="1241" t="str">
        <f>IF(I248&gt;0,Personalizza!$D$8," ")</f>
        <v xml:space="preserve"> </v>
      </c>
      <c r="E248" s="1243" t="str">
        <f>REPT(DETERMINE!F239,1)</f>
        <v/>
      </c>
      <c r="F248" s="1241" t="str">
        <f>REPT(DETERMINE!J239,1)</f>
        <v/>
      </c>
      <c r="G248" s="1292" t="str">
        <f>REPT(DETERMINE!AE239,1)</f>
        <v/>
      </c>
      <c r="H248" s="1243" t="str">
        <f>REPT(DETERMINE!AH239,1)</f>
        <v/>
      </c>
      <c r="I248" s="1244">
        <f>SUM(DETERMINE!T239)</f>
        <v>0</v>
      </c>
      <c r="J248" s="1293" t="str">
        <f>REPT(DETERMINE!AF239,1)</f>
        <v/>
      </c>
      <c r="K248" s="1293" t="str">
        <f>REPT(DETERMINE!AG239,1)</f>
        <v/>
      </c>
      <c r="L248" s="1244">
        <f>SUM(DETERMINE!AL239)</f>
        <v>0</v>
      </c>
    </row>
    <row r="249" spans="1:12" ht="38.1" customHeight="1">
      <c r="A249" s="1245" t="str">
        <f>REPT(DETERMINE!D240,1)</f>
        <v/>
      </c>
      <c r="B249" s="1242" t="str">
        <f>REPT(DETERMINE!AC240,1)</f>
        <v/>
      </c>
      <c r="C249" s="1242" t="str">
        <f>IF(I249&gt;0,Personalizza!$D$11," ")</f>
        <v xml:space="preserve"> </v>
      </c>
      <c r="D249" s="1241" t="str">
        <f>IF(I249&gt;0,Personalizza!$D$8," ")</f>
        <v xml:space="preserve"> </v>
      </c>
      <c r="E249" s="1243" t="str">
        <f>REPT(DETERMINE!F240,1)</f>
        <v/>
      </c>
      <c r="F249" s="1241" t="str">
        <f>REPT(DETERMINE!J240,1)</f>
        <v/>
      </c>
      <c r="G249" s="1292" t="str">
        <f>REPT(DETERMINE!AE240,1)</f>
        <v/>
      </c>
      <c r="H249" s="1243" t="str">
        <f>REPT(DETERMINE!AH240,1)</f>
        <v/>
      </c>
      <c r="I249" s="1244">
        <f>SUM(DETERMINE!T240)</f>
        <v>0</v>
      </c>
      <c r="J249" s="1293" t="str">
        <f>REPT(DETERMINE!AF240,1)</f>
        <v/>
      </c>
      <c r="K249" s="1293" t="str">
        <f>REPT(DETERMINE!AG240,1)</f>
        <v/>
      </c>
      <c r="L249" s="1244">
        <f>SUM(DETERMINE!AL240)</f>
        <v>0</v>
      </c>
    </row>
    <row r="250" spans="1:12" ht="38.1" customHeight="1">
      <c r="A250" s="1245" t="str">
        <f>REPT(DETERMINE!D241,1)</f>
        <v/>
      </c>
      <c r="B250" s="1242" t="str">
        <f>REPT(DETERMINE!AC241,1)</f>
        <v/>
      </c>
      <c r="C250" s="1242" t="str">
        <f>IF(I250&gt;0,Personalizza!$D$11," ")</f>
        <v xml:space="preserve"> </v>
      </c>
      <c r="D250" s="1241" t="str">
        <f>IF(I250&gt;0,Personalizza!$D$8," ")</f>
        <v xml:space="preserve"> </v>
      </c>
      <c r="E250" s="1243" t="str">
        <f>REPT(DETERMINE!F241,1)</f>
        <v/>
      </c>
      <c r="F250" s="1241" t="str">
        <f>REPT(DETERMINE!J241,1)</f>
        <v/>
      </c>
      <c r="G250" s="1292" t="str">
        <f>REPT(DETERMINE!AE241,1)</f>
        <v/>
      </c>
      <c r="H250" s="1243" t="str">
        <f>REPT(DETERMINE!AH241,1)</f>
        <v/>
      </c>
      <c r="I250" s="1244">
        <f>SUM(DETERMINE!T241)</f>
        <v>0</v>
      </c>
      <c r="J250" s="1293" t="str">
        <f>REPT(DETERMINE!AF241,1)</f>
        <v/>
      </c>
      <c r="K250" s="1293" t="str">
        <f>REPT(DETERMINE!AG241,1)</f>
        <v/>
      </c>
      <c r="L250" s="1244">
        <f>SUM(DETERMINE!AL241)</f>
        <v>0</v>
      </c>
    </row>
    <row r="251" spans="1:12" ht="38.1" customHeight="1">
      <c r="A251" s="1245" t="str">
        <f>REPT(DETERMINE!D242,1)</f>
        <v/>
      </c>
      <c r="B251" s="1242" t="str">
        <f>REPT(DETERMINE!AC242,1)</f>
        <v/>
      </c>
      <c r="C251" s="1242" t="str">
        <f>IF(I251&gt;0,Personalizza!$D$11," ")</f>
        <v xml:space="preserve"> </v>
      </c>
      <c r="D251" s="1241" t="str">
        <f>IF(I251&gt;0,Personalizza!$D$8," ")</f>
        <v xml:space="preserve"> </v>
      </c>
      <c r="E251" s="1243" t="str">
        <f>REPT(DETERMINE!F242,1)</f>
        <v/>
      </c>
      <c r="F251" s="1241" t="str">
        <f>REPT(DETERMINE!J242,1)</f>
        <v/>
      </c>
      <c r="G251" s="1292" t="str">
        <f>REPT(DETERMINE!AE242,1)</f>
        <v/>
      </c>
      <c r="H251" s="1243" t="str">
        <f>REPT(DETERMINE!AH242,1)</f>
        <v/>
      </c>
      <c r="I251" s="1244">
        <f>SUM(DETERMINE!T242)</f>
        <v>0</v>
      </c>
      <c r="J251" s="1293" t="str">
        <f>REPT(DETERMINE!AF242,1)</f>
        <v/>
      </c>
      <c r="K251" s="1293" t="str">
        <f>REPT(DETERMINE!AG242,1)</f>
        <v/>
      </c>
      <c r="L251" s="1244">
        <f>SUM(DETERMINE!AL242)</f>
        <v>0</v>
      </c>
    </row>
    <row r="252" spans="1:12" ht="38.1" customHeight="1">
      <c r="A252" s="1245" t="str">
        <f>REPT(DETERMINE!D243,1)</f>
        <v/>
      </c>
      <c r="B252" s="1242" t="str">
        <f>REPT(DETERMINE!AC243,1)</f>
        <v/>
      </c>
      <c r="C252" s="1242" t="str">
        <f>IF(I252&gt;0,Personalizza!$D$11," ")</f>
        <v xml:space="preserve"> </v>
      </c>
      <c r="D252" s="1241" t="str">
        <f>IF(I252&gt;0,Personalizza!$D$8," ")</f>
        <v xml:space="preserve"> </v>
      </c>
      <c r="E252" s="1243" t="str">
        <f>REPT(DETERMINE!F243,1)</f>
        <v/>
      </c>
      <c r="F252" s="1241" t="str">
        <f>REPT(DETERMINE!J243,1)</f>
        <v/>
      </c>
      <c r="G252" s="1292" t="str">
        <f>REPT(DETERMINE!AE243,1)</f>
        <v/>
      </c>
      <c r="H252" s="1243" t="str">
        <f>REPT(DETERMINE!AH243,1)</f>
        <v/>
      </c>
      <c r="I252" s="1244">
        <f>SUM(DETERMINE!T243)</f>
        <v>0</v>
      </c>
      <c r="J252" s="1293" t="str">
        <f>REPT(DETERMINE!AF243,1)</f>
        <v/>
      </c>
      <c r="K252" s="1293" t="str">
        <f>REPT(DETERMINE!AG243,1)</f>
        <v/>
      </c>
      <c r="L252" s="1244">
        <f>SUM(DETERMINE!AL243)</f>
        <v>0</v>
      </c>
    </row>
    <row r="253" spans="1:12" ht="38.1" customHeight="1">
      <c r="A253" s="1245" t="str">
        <f>REPT(DETERMINE!D244,1)</f>
        <v/>
      </c>
      <c r="B253" s="1242" t="str">
        <f>REPT(DETERMINE!AC244,1)</f>
        <v/>
      </c>
      <c r="C253" s="1242" t="str">
        <f>IF(I253&gt;0,Personalizza!$D$11," ")</f>
        <v xml:space="preserve"> </v>
      </c>
      <c r="D253" s="1241" t="str">
        <f>IF(I253&gt;0,Personalizza!$D$8," ")</f>
        <v xml:space="preserve"> </v>
      </c>
      <c r="E253" s="1243" t="str">
        <f>REPT(DETERMINE!F244,1)</f>
        <v/>
      </c>
      <c r="F253" s="1241" t="str">
        <f>REPT(DETERMINE!J244,1)</f>
        <v/>
      </c>
      <c r="G253" s="1292" t="str">
        <f>REPT(DETERMINE!AE244,1)</f>
        <v/>
      </c>
      <c r="H253" s="1243" t="str">
        <f>REPT(DETERMINE!AH244,1)</f>
        <v/>
      </c>
      <c r="I253" s="1244">
        <f>SUM(DETERMINE!T244)</f>
        <v>0</v>
      </c>
      <c r="J253" s="1293" t="str">
        <f>REPT(DETERMINE!AF244,1)</f>
        <v/>
      </c>
      <c r="K253" s="1293" t="str">
        <f>REPT(DETERMINE!AG244,1)</f>
        <v/>
      </c>
      <c r="L253" s="1244">
        <f>SUM(DETERMINE!AL244)</f>
        <v>0</v>
      </c>
    </row>
    <row r="254" spans="1:12" ht="38.1" customHeight="1">
      <c r="A254" s="1245" t="str">
        <f>REPT(DETERMINE!D245,1)</f>
        <v/>
      </c>
      <c r="B254" s="1242" t="str">
        <f>REPT(DETERMINE!AC245,1)</f>
        <v/>
      </c>
      <c r="C254" s="1242" t="str">
        <f>IF(I254&gt;0,Personalizza!$D$11," ")</f>
        <v xml:space="preserve"> </v>
      </c>
      <c r="D254" s="1241" t="str">
        <f>IF(I254&gt;0,Personalizza!$D$8," ")</f>
        <v xml:space="preserve"> </v>
      </c>
      <c r="E254" s="1243" t="str">
        <f>REPT(DETERMINE!F245,1)</f>
        <v/>
      </c>
      <c r="F254" s="1241" t="str">
        <f>REPT(DETERMINE!J245,1)</f>
        <v/>
      </c>
      <c r="G254" s="1292" t="str">
        <f>REPT(DETERMINE!AE245,1)</f>
        <v/>
      </c>
      <c r="H254" s="1243" t="str">
        <f>REPT(DETERMINE!AH245,1)</f>
        <v/>
      </c>
      <c r="I254" s="1244">
        <f>SUM(DETERMINE!T245)</f>
        <v>0</v>
      </c>
      <c r="J254" s="1293" t="str">
        <f>REPT(DETERMINE!AF245,1)</f>
        <v/>
      </c>
      <c r="K254" s="1293" t="str">
        <f>REPT(DETERMINE!AG245,1)</f>
        <v/>
      </c>
      <c r="L254" s="1244">
        <f>SUM(DETERMINE!AL245)</f>
        <v>0</v>
      </c>
    </row>
    <row r="255" spans="1:12" ht="38.1" customHeight="1">
      <c r="A255" s="1245" t="str">
        <f>REPT(DETERMINE!D246,1)</f>
        <v/>
      </c>
      <c r="B255" s="1242" t="str">
        <f>REPT(DETERMINE!AC246,1)</f>
        <v/>
      </c>
      <c r="C255" s="1242" t="str">
        <f>IF(I255&gt;0,Personalizza!$D$11," ")</f>
        <v xml:space="preserve"> </v>
      </c>
      <c r="D255" s="1241" t="str">
        <f>IF(I255&gt;0,Personalizza!$D$8," ")</f>
        <v xml:space="preserve"> </v>
      </c>
      <c r="E255" s="1243" t="str">
        <f>REPT(DETERMINE!F246,1)</f>
        <v/>
      </c>
      <c r="F255" s="1241" t="str">
        <f>REPT(DETERMINE!J246,1)</f>
        <v/>
      </c>
      <c r="G255" s="1292" t="str">
        <f>REPT(DETERMINE!AE246,1)</f>
        <v/>
      </c>
      <c r="H255" s="1243" t="str">
        <f>REPT(DETERMINE!AH246,1)</f>
        <v/>
      </c>
      <c r="I255" s="1244">
        <f>SUM(DETERMINE!T246)</f>
        <v>0</v>
      </c>
      <c r="J255" s="1293" t="str">
        <f>REPT(DETERMINE!AF246,1)</f>
        <v/>
      </c>
      <c r="K255" s="1293" t="str">
        <f>REPT(DETERMINE!AG246,1)</f>
        <v/>
      </c>
      <c r="L255" s="1244">
        <f>SUM(DETERMINE!AL246)</f>
        <v>0</v>
      </c>
    </row>
    <row r="256" spans="1:12" ht="38.1" customHeight="1">
      <c r="A256" s="1245" t="str">
        <f>REPT(DETERMINE!D247,1)</f>
        <v/>
      </c>
      <c r="B256" s="1242" t="str">
        <f>REPT(DETERMINE!AC247,1)</f>
        <v/>
      </c>
      <c r="C256" s="1242" t="str">
        <f>IF(I256&gt;0,Personalizza!$D$11," ")</f>
        <v xml:space="preserve"> </v>
      </c>
      <c r="D256" s="1241" t="str">
        <f>IF(I256&gt;0,Personalizza!$D$8," ")</f>
        <v xml:space="preserve"> </v>
      </c>
      <c r="E256" s="1243" t="str">
        <f>REPT(DETERMINE!F247,1)</f>
        <v/>
      </c>
      <c r="F256" s="1241" t="str">
        <f>REPT(DETERMINE!J247,1)</f>
        <v/>
      </c>
      <c r="G256" s="1292" t="str">
        <f>REPT(DETERMINE!AE247,1)</f>
        <v/>
      </c>
      <c r="H256" s="1243" t="str">
        <f>REPT(DETERMINE!AH247,1)</f>
        <v/>
      </c>
      <c r="I256" s="1244">
        <f>SUM(DETERMINE!T247)</f>
        <v>0</v>
      </c>
      <c r="J256" s="1293" t="str">
        <f>REPT(DETERMINE!AF247,1)</f>
        <v/>
      </c>
      <c r="K256" s="1293" t="str">
        <f>REPT(DETERMINE!AG247,1)</f>
        <v/>
      </c>
      <c r="L256" s="1244">
        <f>SUM(DETERMINE!AL247)</f>
        <v>0</v>
      </c>
    </row>
    <row r="257" spans="1:12" ht="38.1" customHeight="1">
      <c r="A257" s="1245" t="str">
        <f>REPT(DETERMINE!D248,1)</f>
        <v/>
      </c>
      <c r="B257" s="1242" t="str">
        <f>REPT(DETERMINE!AC248,1)</f>
        <v/>
      </c>
      <c r="C257" s="1242" t="str">
        <f>IF(I257&gt;0,Personalizza!$D$11," ")</f>
        <v xml:space="preserve"> </v>
      </c>
      <c r="D257" s="1241" t="str">
        <f>IF(I257&gt;0,Personalizza!$D$8," ")</f>
        <v xml:space="preserve"> </v>
      </c>
      <c r="E257" s="1243" t="str">
        <f>REPT(DETERMINE!F248,1)</f>
        <v/>
      </c>
      <c r="F257" s="1241" t="str">
        <f>REPT(DETERMINE!J248,1)</f>
        <v/>
      </c>
      <c r="G257" s="1292" t="str">
        <f>REPT(DETERMINE!AE248,1)</f>
        <v/>
      </c>
      <c r="H257" s="1243" t="str">
        <f>REPT(DETERMINE!AH248,1)</f>
        <v/>
      </c>
      <c r="I257" s="1244">
        <f>SUM(DETERMINE!T248)</f>
        <v>0</v>
      </c>
      <c r="J257" s="1293" t="str">
        <f>REPT(DETERMINE!AF248,1)</f>
        <v/>
      </c>
      <c r="K257" s="1293" t="str">
        <f>REPT(DETERMINE!AG248,1)</f>
        <v/>
      </c>
      <c r="L257" s="1244">
        <f>SUM(DETERMINE!AL248)</f>
        <v>0</v>
      </c>
    </row>
    <row r="258" spans="1:12" ht="38.1" customHeight="1">
      <c r="A258" s="1245" t="str">
        <f>REPT(DETERMINE!D249,1)</f>
        <v/>
      </c>
      <c r="B258" s="1242" t="str">
        <f>REPT(DETERMINE!AC249,1)</f>
        <v/>
      </c>
      <c r="C258" s="1242" t="str">
        <f>IF(I258&gt;0,Personalizza!$D$11," ")</f>
        <v xml:space="preserve"> </v>
      </c>
      <c r="D258" s="1241" t="str">
        <f>IF(I258&gt;0,Personalizza!$D$8," ")</f>
        <v xml:space="preserve"> </v>
      </c>
      <c r="E258" s="1243" t="str">
        <f>REPT(DETERMINE!F249,1)</f>
        <v/>
      </c>
      <c r="F258" s="1241" t="str">
        <f>REPT(DETERMINE!J249,1)</f>
        <v/>
      </c>
      <c r="G258" s="1292" t="str">
        <f>REPT(DETERMINE!AE249,1)</f>
        <v/>
      </c>
      <c r="H258" s="1243" t="str">
        <f>REPT(DETERMINE!AH249,1)</f>
        <v/>
      </c>
      <c r="I258" s="1244">
        <f>SUM(DETERMINE!T249)</f>
        <v>0</v>
      </c>
      <c r="J258" s="1293" t="str">
        <f>REPT(DETERMINE!AF249,1)</f>
        <v/>
      </c>
      <c r="K258" s="1293" t="str">
        <f>REPT(DETERMINE!AG249,1)</f>
        <v/>
      </c>
      <c r="L258" s="1244">
        <f>SUM(DETERMINE!AL249)</f>
        <v>0</v>
      </c>
    </row>
    <row r="259" spans="1:12" ht="38.1" customHeight="1">
      <c r="A259" s="1245" t="str">
        <f>REPT(DETERMINE!D250,1)</f>
        <v/>
      </c>
      <c r="B259" s="1242" t="str">
        <f>REPT(DETERMINE!AC250,1)</f>
        <v/>
      </c>
      <c r="C259" s="1242" t="str">
        <f>IF(I259&gt;0,Personalizza!$D$11," ")</f>
        <v xml:space="preserve"> </v>
      </c>
      <c r="D259" s="1241" t="str">
        <f>IF(I259&gt;0,Personalizza!$D$8," ")</f>
        <v xml:space="preserve"> </v>
      </c>
      <c r="E259" s="1243" t="str">
        <f>REPT(DETERMINE!F250,1)</f>
        <v/>
      </c>
      <c r="F259" s="1241" t="str">
        <f>REPT(DETERMINE!J250,1)</f>
        <v/>
      </c>
      <c r="G259" s="1292" t="str">
        <f>REPT(DETERMINE!AE250,1)</f>
        <v/>
      </c>
      <c r="H259" s="1243" t="str">
        <f>REPT(DETERMINE!AH250,1)</f>
        <v/>
      </c>
      <c r="I259" s="1244">
        <f>SUM(DETERMINE!T250)</f>
        <v>0</v>
      </c>
      <c r="J259" s="1293" t="str">
        <f>REPT(DETERMINE!AF250,1)</f>
        <v/>
      </c>
      <c r="K259" s="1293" t="str">
        <f>REPT(DETERMINE!AG250,1)</f>
        <v/>
      </c>
      <c r="L259" s="1244">
        <f>SUM(DETERMINE!AL250)</f>
        <v>0</v>
      </c>
    </row>
    <row r="260" spans="1:12" ht="38.1" customHeight="1">
      <c r="A260" s="1245" t="str">
        <f>REPT(DETERMINE!D251,1)</f>
        <v/>
      </c>
      <c r="B260" s="1242" t="str">
        <f>REPT(DETERMINE!AC251,1)</f>
        <v/>
      </c>
      <c r="C260" s="1242" t="str">
        <f>IF(I260&gt;0,Personalizza!$D$11," ")</f>
        <v xml:space="preserve"> </v>
      </c>
      <c r="D260" s="1241" t="str">
        <f>IF(I260&gt;0,Personalizza!$D$8," ")</f>
        <v xml:space="preserve"> </v>
      </c>
      <c r="E260" s="1243" t="str">
        <f>REPT(DETERMINE!F251,1)</f>
        <v/>
      </c>
      <c r="F260" s="1241" t="str">
        <f>REPT(DETERMINE!J251,1)</f>
        <v/>
      </c>
      <c r="G260" s="1292" t="str">
        <f>REPT(DETERMINE!AE251,1)</f>
        <v/>
      </c>
      <c r="H260" s="1243" t="str">
        <f>REPT(DETERMINE!AH251,1)</f>
        <v/>
      </c>
      <c r="I260" s="1244">
        <f>SUM(DETERMINE!T251)</f>
        <v>0</v>
      </c>
      <c r="J260" s="1293" t="str">
        <f>REPT(DETERMINE!AF251,1)</f>
        <v/>
      </c>
      <c r="K260" s="1293" t="str">
        <f>REPT(DETERMINE!AG251,1)</f>
        <v/>
      </c>
      <c r="L260" s="1244">
        <f>SUM(DETERMINE!AL251)</f>
        <v>0</v>
      </c>
    </row>
    <row r="261" spans="1:12" ht="38.1" customHeight="1">
      <c r="A261" s="1245" t="str">
        <f>REPT(DETERMINE!D252,1)</f>
        <v/>
      </c>
      <c r="B261" s="1242" t="str">
        <f>REPT(DETERMINE!AC252,1)</f>
        <v/>
      </c>
      <c r="C261" s="1242" t="str">
        <f>IF(I261&gt;0,Personalizza!$D$11," ")</f>
        <v xml:space="preserve"> </v>
      </c>
      <c r="D261" s="1241" t="str">
        <f>IF(I261&gt;0,Personalizza!$D$8," ")</f>
        <v xml:space="preserve"> </v>
      </c>
      <c r="E261" s="1243" t="str">
        <f>REPT(DETERMINE!F252,1)</f>
        <v/>
      </c>
      <c r="F261" s="1241" t="str">
        <f>REPT(DETERMINE!J252,1)</f>
        <v/>
      </c>
      <c r="G261" s="1292" t="str">
        <f>REPT(DETERMINE!AE252,1)</f>
        <v/>
      </c>
      <c r="H261" s="1243" t="str">
        <f>REPT(DETERMINE!AH252,1)</f>
        <v/>
      </c>
      <c r="I261" s="1244">
        <f>SUM(DETERMINE!T252)</f>
        <v>0</v>
      </c>
      <c r="J261" s="1293" t="str">
        <f>REPT(DETERMINE!AF252,1)</f>
        <v/>
      </c>
      <c r="K261" s="1293" t="str">
        <f>REPT(DETERMINE!AG252,1)</f>
        <v/>
      </c>
      <c r="L261" s="1244">
        <f>SUM(DETERMINE!AL252)</f>
        <v>0</v>
      </c>
    </row>
    <row r="262" spans="1:12" ht="38.1" customHeight="1">
      <c r="A262" s="1245" t="str">
        <f>REPT(DETERMINE!D253,1)</f>
        <v/>
      </c>
      <c r="B262" s="1242" t="str">
        <f>REPT(DETERMINE!AC253,1)</f>
        <v/>
      </c>
      <c r="C262" s="1242" t="str">
        <f>IF(I262&gt;0,Personalizza!$D$11," ")</f>
        <v xml:space="preserve"> </v>
      </c>
      <c r="D262" s="1241" t="str">
        <f>IF(I262&gt;0,Personalizza!$D$8," ")</f>
        <v xml:space="preserve"> </v>
      </c>
      <c r="E262" s="1243" t="str">
        <f>REPT(DETERMINE!F253,1)</f>
        <v/>
      </c>
      <c r="F262" s="1241" t="str">
        <f>REPT(DETERMINE!J253,1)</f>
        <v/>
      </c>
      <c r="G262" s="1292" t="str">
        <f>REPT(DETERMINE!AE253,1)</f>
        <v/>
      </c>
      <c r="H262" s="1243" t="str">
        <f>REPT(DETERMINE!AH253,1)</f>
        <v/>
      </c>
      <c r="I262" s="1244">
        <f>SUM(DETERMINE!T253)</f>
        <v>0</v>
      </c>
      <c r="J262" s="1293" t="str">
        <f>REPT(DETERMINE!AF253,1)</f>
        <v/>
      </c>
      <c r="K262" s="1293" t="str">
        <f>REPT(DETERMINE!AG253,1)</f>
        <v/>
      </c>
      <c r="L262" s="1244">
        <f>SUM(DETERMINE!AL253)</f>
        <v>0</v>
      </c>
    </row>
    <row r="263" spans="1:12" ht="38.1" customHeight="1">
      <c r="A263" s="1245" t="str">
        <f>REPT(DETERMINE!D254,1)</f>
        <v/>
      </c>
      <c r="B263" s="1242" t="str">
        <f>REPT(DETERMINE!AC254,1)</f>
        <v/>
      </c>
      <c r="C263" s="1242" t="str">
        <f>IF(I263&gt;0,Personalizza!$D$11," ")</f>
        <v xml:space="preserve"> </v>
      </c>
      <c r="D263" s="1241" t="str">
        <f>IF(I263&gt;0,Personalizza!$D$8," ")</f>
        <v xml:space="preserve"> </v>
      </c>
      <c r="E263" s="1243" t="str">
        <f>REPT(DETERMINE!F254,1)</f>
        <v/>
      </c>
      <c r="F263" s="1241" t="str">
        <f>REPT(DETERMINE!J254,1)</f>
        <v/>
      </c>
      <c r="G263" s="1292" t="str">
        <f>REPT(DETERMINE!AE254,1)</f>
        <v/>
      </c>
      <c r="H263" s="1243" t="str">
        <f>REPT(DETERMINE!AH254,1)</f>
        <v/>
      </c>
      <c r="I263" s="1244">
        <f>SUM(DETERMINE!T254)</f>
        <v>0</v>
      </c>
      <c r="J263" s="1293" t="str">
        <f>REPT(DETERMINE!AF254,1)</f>
        <v/>
      </c>
      <c r="K263" s="1293" t="str">
        <f>REPT(DETERMINE!AG254,1)</f>
        <v/>
      </c>
      <c r="L263" s="1244">
        <f>SUM(DETERMINE!AL254)</f>
        <v>0</v>
      </c>
    </row>
    <row r="264" spans="1:12" ht="38.1" customHeight="1">
      <c r="A264" s="1245" t="str">
        <f>REPT(DETERMINE!D255,1)</f>
        <v/>
      </c>
      <c r="B264" s="1242" t="str">
        <f>REPT(DETERMINE!AC255,1)</f>
        <v/>
      </c>
      <c r="C264" s="1242" t="str">
        <f>IF(I264&gt;0,Personalizza!$D$11," ")</f>
        <v xml:space="preserve"> </v>
      </c>
      <c r="D264" s="1241" t="str">
        <f>IF(I264&gt;0,Personalizza!$D$8," ")</f>
        <v xml:space="preserve"> </v>
      </c>
      <c r="E264" s="1243" t="str">
        <f>REPT(DETERMINE!F255,1)</f>
        <v/>
      </c>
      <c r="F264" s="1241" t="str">
        <f>REPT(DETERMINE!J255,1)</f>
        <v/>
      </c>
      <c r="G264" s="1292" t="str">
        <f>REPT(DETERMINE!AE255,1)</f>
        <v/>
      </c>
      <c r="H264" s="1243" t="str">
        <f>REPT(DETERMINE!AH255,1)</f>
        <v/>
      </c>
      <c r="I264" s="1244">
        <f>SUM(DETERMINE!T255)</f>
        <v>0</v>
      </c>
      <c r="J264" s="1293" t="str">
        <f>REPT(DETERMINE!AF255,1)</f>
        <v/>
      </c>
      <c r="K264" s="1293" t="str">
        <f>REPT(DETERMINE!AG255,1)</f>
        <v/>
      </c>
      <c r="L264" s="1244">
        <f>SUM(DETERMINE!AL255)</f>
        <v>0</v>
      </c>
    </row>
    <row r="265" spans="1:12" ht="38.1" customHeight="1">
      <c r="A265" s="1245" t="str">
        <f>REPT(DETERMINE!D256,1)</f>
        <v/>
      </c>
      <c r="B265" s="1242" t="str">
        <f>REPT(DETERMINE!AC256,1)</f>
        <v/>
      </c>
      <c r="C265" s="1242" t="str">
        <f>IF(I265&gt;0,Personalizza!$D$11," ")</f>
        <v xml:space="preserve"> </v>
      </c>
      <c r="D265" s="1241" t="str">
        <f>IF(I265&gt;0,Personalizza!$D$8," ")</f>
        <v xml:space="preserve"> </v>
      </c>
      <c r="E265" s="1243" t="str">
        <f>REPT(DETERMINE!F256,1)</f>
        <v/>
      </c>
      <c r="F265" s="1241" t="str">
        <f>REPT(DETERMINE!J256,1)</f>
        <v/>
      </c>
      <c r="G265" s="1292" t="str">
        <f>REPT(DETERMINE!AE256,1)</f>
        <v/>
      </c>
      <c r="H265" s="1243" t="str">
        <f>REPT(DETERMINE!AH256,1)</f>
        <v/>
      </c>
      <c r="I265" s="1244">
        <f>SUM(DETERMINE!T256)</f>
        <v>0</v>
      </c>
      <c r="J265" s="1293" t="str">
        <f>REPT(DETERMINE!AF256,1)</f>
        <v/>
      </c>
      <c r="K265" s="1293" t="str">
        <f>REPT(DETERMINE!AG256,1)</f>
        <v/>
      </c>
      <c r="L265" s="1244">
        <f>SUM(DETERMINE!AL256)</f>
        <v>0</v>
      </c>
    </row>
    <row r="266" spans="1:12" ht="38.1" customHeight="1">
      <c r="A266" s="1245" t="str">
        <f>REPT(DETERMINE!D257,1)</f>
        <v/>
      </c>
      <c r="B266" s="1242" t="str">
        <f>REPT(DETERMINE!AC257,1)</f>
        <v/>
      </c>
      <c r="C266" s="1242" t="str">
        <f>IF(I266&gt;0,Personalizza!$D$11," ")</f>
        <v xml:space="preserve"> </v>
      </c>
      <c r="D266" s="1241" t="str">
        <f>IF(I266&gt;0,Personalizza!$D$8," ")</f>
        <v xml:space="preserve"> </v>
      </c>
      <c r="E266" s="1243" t="str">
        <f>REPT(DETERMINE!F257,1)</f>
        <v/>
      </c>
      <c r="F266" s="1241" t="str">
        <f>REPT(DETERMINE!J257,1)</f>
        <v/>
      </c>
      <c r="G266" s="1292" t="str">
        <f>REPT(DETERMINE!AE257,1)</f>
        <v/>
      </c>
      <c r="H266" s="1243" t="str">
        <f>REPT(DETERMINE!AH257,1)</f>
        <v/>
      </c>
      <c r="I266" s="1244">
        <f>SUM(DETERMINE!T257)</f>
        <v>0</v>
      </c>
      <c r="J266" s="1293" t="str">
        <f>REPT(DETERMINE!AF257,1)</f>
        <v/>
      </c>
      <c r="K266" s="1293" t="str">
        <f>REPT(DETERMINE!AG257,1)</f>
        <v/>
      </c>
      <c r="L266" s="1244">
        <f>SUM(DETERMINE!AL257)</f>
        <v>0</v>
      </c>
    </row>
    <row r="267" spans="1:12" ht="38.1" customHeight="1">
      <c r="A267" s="1245" t="str">
        <f>REPT(DETERMINE!D258,1)</f>
        <v/>
      </c>
      <c r="B267" s="1242" t="str">
        <f>REPT(DETERMINE!AC258,1)</f>
        <v/>
      </c>
      <c r="C267" s="1242" t="str">
        <f>IF(I267&gt;0,Personalizza!$D$11," ")</f>
        <v xml:space="preserve"> </v>
      </c>
      <c r="D267" s="1241" t="str">
        <f>IF(I267&gt;0,Personalizza!$D$8," ")</f>
        <v xml:space="preserve"> </v>
      </c>
      <c r="E267" s="1243" t="str">
        <f>REPT(DETERMINE!F258,1)</f>
        <v/>
      </c>
      <c r="F267" s="1241" t="str">
        <f>REPT(DETERMINE!J258,1)</f>
        <v/>
      </c>
      <c r="G267" s="1292" t="str">
        <f>REPT(DETERMINE!AE258,1)</f>
        <v/>
      </c>
      <c r="H267" s="1243" t="str">
        <f>REPT(DETERMINE!AH258,1)</f>
        <v/>
      </c>
      <c r="I267" s="1244">
        <f>SUM(DETERMINE!T258)</f>
        <v>0</v>
      </c>
      <c r="J267" s="1293" t="str">
        <f>REPT(DETERMINE!AF258,1)</f>
        <v/>
      </c>
      <c r="K267" s="1293" t="str">
        <f>REPT(DETERMINE!AG258,1)</f>
        <v/>
      </c>
      <c r="L267" s="1244">
        <f>SUM(DETERMINE!AL258)</f>
        <v>0</v>
      </c>
    </row>
    <row r="268" spans="1:12" ht="38.1" customHeight="1">
      <c r="A268" s="1245" t="str">
        <f>REPT(DETERMINE!D259,1)</f>
        <v/>
      </c>
      <c r="B268" s="1242" t="str">
        <f>REPT(DETERMINE!AC259,1)</f>
        <v/>
      </c>
      <c r="C268" s="1242" t="str">
        <f>IF(I268&gt;0,Personalizza!$D$11," ")</f>
        <v xml:space="preserve"> </v>
      </c>
      <c r="D268" s="1241" t="str">
        <f>IF(I268&gt;0,Personalizza!$D$8," ")</f>
        <v xml:space="preserve"> </v>
      </c>
      <c r="E268" s="1243" t="str">
        <f>REPT(DETERMINE!F259,1)</f>
        <v/>
      </c>
      <c r="F268" s="1241" t="str">
        <f>REPT(DETERMINE!J259,1)</f>
        <v/>
      </c>
      <c r="G268" s="1292" t="str">
        <f>REPT(DETERMINE!AE259,1)</f>
        <v/>
      </c>
      <c r="H268" s="1243" t="str">
        <f>REPT(DETERMINE!AH259,1)</f>
        <v/>
      </c>
      <c r="I268" s="1244">
        <f>SUM(DETERMINE!T259)</f>
        <v>0</v>
      </c>
      <c r="J268" s="1293" t="str">
        <f>REPT(DETERMINE!AF259,1)</f>
        <v/>
      </c>
      <c r="K268" s="1293" t="str">
        <f>REPT(DETERMINE!AG259,1)</f>
        <v/>
      </c>
      <c r="L268" s="1244">
        <f>SUM(DETERMINE!AL259)</f>
        <v>0</v>
      </c>
    </row>
    <row r="269" spans="1:12" ht="38.1" customHeight="1">
      <c r="A269" s="1245" t="str">
        <f>REPT(DETERMINE!D260,1)</f>
        <v/>
      </c>
      <c r="B269" s="1242" t="str">
        <f>REPT(DETERMINE!AC260,1)</f>
        <v/>
      </c>
      <c r="C269" s="1242" t="str">
        <f>IF(I269&gt;0,Personalizza!$D$11," ")</f>
        <v xml:space="preserve"> </v>
      </c>
      <c r="D269" s="1241" t="str">
        <f>IF(I269&gt;0,Personalizza!$D$8," ")</f>
        <v xml:space="preserve"> </v>
      </c>
      <c r="E269" s="1243" t="str">
        <f>REPT(DETERMINE!F260,1)</f>
        <v/>
      </c>
      <c r="F269" s="1241" t="str">
        <f>REPT(DETERMINE!J260,1)</f>
        <v/>
      </c>
      <c r="G269" s="1292" t="str">
        <f>REPT(DETERMINE!AE260,1)</f>
        <v/>
      </c>
      <c r="H269" s="1243" t="str">
        <f>REPT(DETERMINE!AH260,1)</f>
        <v/>
      </c>
      <c r="I269" s="1244">
        <f>SUM(DETERMINE!T260)</f>
        <v>0</v>
      </c>
      <c r="J269" s="1293" t="str">
        <f>REPT(DETERMINE!AF260,1)</f>
        <v/>
      </c>
      <c r="K269" s="1293" t="str">
        <f>REPT(DETERMINE!AG260,1)</f>
        <v/>
      </c>
      <c r="L269" s="1244">
        <f>SUM(DETERMINE!AL260)</f>
        <v>0</v>
      </c>
    </row>
    <row r="270" spans="1:12" ht="38.1" customHeight="1">
      <c r="A270" s="1245" t="str">
        <f>REPT(DETERMINE!D261,1)</f>
        <v/>
      </c>
      <c r="B270" s="1242" t="str">
        <f>REPT(DETERMINE!AC261,1)</f>
        <v/>
      </c>
      <c r="C270" s="1242" t="str">
        <f>IF(I270&gt;0,Personalizza!$D$11," ")</f>
        <v xml:space="preserve"> </v>
      </c>
      <c r="D270" s="1241" t="str">
        <f>IF(I270&gt;0,Personalizza!$D$8," ")</f>
        <v xml:space="preserve"> </v>
      </c>
      <c r="E270" s="1243" t="str">
        <f>REPT(DETERMINE!F261,1)</f>
        <v/>
      </c>
      <c r="F270" s="1241" t="str">
        <f>REPT(DETERMINE!J261,1)</f>
        <v/>
      </c>
      <c r="G270" s="1292" t="str">
        <f>REPT(DETERMINE!AE261,1)</f>
        <v/>
      </c>
      <c r="H270" s="1243" t="str">
        <f>REPT(DETERMINE!AH261,1)</f>
        <v/>
      </c>
      <c r="I270" s="1244">
        <f>SUM(DETERMINE!T261)</f>
        <v>0</v>
      </c>
      <c r="J270" s="1293" t="str">
        <f>REPT(DETERMINE!AF261,1)</f>
        <v/>
      </c>
      <c r="K270" s="1293" t="str">
        <f>REPT(DETERMINE!AG261,1)</f>
        <v/>
      </c>
      <c r="L270" s="1244">
        <f>SUM(DETERMINE!AL261)</f>
        <v>0</v>
      </c>
    </row>
    <row r="271" spans="1:12" ht="38.1" customHeight="1">
      <c r="A271" s="1245" t="str">
        <f>REPT(DETERMINE!D262,1)</f>
        <v/>
      </c>
      <c r="B271" s="1242" t="str">
        <f>REPT(DETERMINE!AC262,1)</f>
        <v/>
      </c>
      <c r="C271" s="1242" t="str">
        <f>IF(I271&gt;0,Personalizza!$D$11," ")</f>
        <v xml:space="preserve"> </v>
      </c>
      <c r="D271" s="1241" t="str">
        <f>IF(I271&gt;0,Personalizza!$D$8," ")</f>
        <v xml:space="preserve"> </v>
      </c>
      <c r="E271" s="1243" t="str">
        <f>REPT(DETERMINE!F262,1)</f>
        <v/>
      </c>
      <c r="F271" s="1241" t="str">
        <f>REPT(DETERMINE!J262,1)</f>
        <v/>
      </c>
      <c r="G271" s="1292" t="str">
        <f>REPT(DETERMINE!AE262,1)</f>
        <v/>
      </c>
      <c r="H271" s="1243" t="str">
        <f>REPT(DETERMINE!AH262,1)</f>
        <v/>
      </c>
      <c r="I271" s="1244">
        <f>SUM(DETERMINE!T262)</f>
        <v>0</v>
      </c>
      <c r="J271" s="1293" t="str">
        <f>REPT(DETERMINE!AF262,1)</f>
        <v/>
      </c>
      <c r="K271" s="1293" t="str">
        <f>REPT(DETERMINE!AG262,1)</f>
        <v/>
      </c>
      <c r="L271" s="1244">
        <f>SUM(DETERMINE!AL262)</f>
        <v>0</v>
      </c>
    </row>
    <row r="272" spans="1:12" ht="38.1" customHeight="1">
      <c r="A272" s="1245" t="str">
        <f>REPT(DETERMINE!D263,1)</f>
        <v/>
      </c>
      <c r="B272" s="1242" t="str">
        <f>REPT(DETERMINE!AC263,1)</f>
        <v/>
      </c>
      <c r="C272" s="1242" t="str">
        <f>IF(I272&gt;0,Personalizza!$D$11," ")</f>
        <v xml:space="preserve"> </v>
      </c>
      <c r="D272" s="1241" t="str">
        <f>IF(I272&gt;0,Personalizza!$D$8," ")</f>
        <v xml:space="preserve"> </v>
      </c>
      <c r="E272" s="1243" t="str">
        <f>REPT(DETERMINE!F263,1)</f>
        <v/>
      </c>
      <c r="F272" s="1241" t="str">
        <f>REPT(DETERMINE!J263,1)</f>
        <v/>
      </c>
      <c r="G272" s="1292" t="str">
        <f>REPT(DETERMINE!AE263,1)</f>
        <v/>
      </c>
      <c r="H272" s="1243" t="str">
        <f>REPT(DETERMINE!AH263,1)</f>
        <v/>
      </c>
      <c r="I272" s="1244">
        <f>SUM(DETERMINE!T263)</f>
        <v>0</v>
      </c>
      <c r="J272" s="1293" t="str">
        <f>REPT(DETERMINE!AF263,1)</f>
        <v/>
      </c>
      <c r="K272" s="1293" t="str">
        <f>REPT(DETERMINE!AG263,1)</f>
        <v/>
      </c>
      <c r="L272" s="1244">
        <f>SUM(DETERMINE!AL263)</f>
        <v>0</v>
      </c>
    </row>
    <row r="273" spans="1:12" ht="38.1" customHeight="1">
      <c r="A273" s="1245" t="str">
        <f>REPT(DETERMINE!D264,1)</f>
        <v/>
      </c>
      <c r="B273" s="1242" t="str">
        <f>REPT(DETERMINE!AC264,1)</f>
        <v/>
      </c>
      <c r="C273" s="1242" t="str">
        <f>IF(I273&gt;0,Personalizza!$D$11," ")</f>
        <v xml:space="preserve"> </v>
      </c>
      <c r="D273" s="1241" t="str">
        <f>IF(I273&gt;0,Personalizza!$D$8," ")</f>
        <v xml:space="preserve"> </v>
      </c>
      <c r="E273" s="1243" t="str">
        <f>REPT(DETERMINE!F264,1)</f>
        <v/>
      </c>
      <c r="F273" s="1241" t="str">
        <f>REPT(DETERMINE!J264,1)</f>
        <v/>
      </c>
      <c r="G273" s="1292" t="str">
        <f>REPT(DETERMINE!AE264,1)</f>
        <v/>
      </c>
      <c r="H273" s="1243" t="str">
        <f>REPT(DETERMINE!AH264,1)</f>
        <v/>
      </c>
      <c r="I273" s="1244">
        <f>SUM(DETERMINE!T264)</f>
        <v>0</v>
      </c>
      <c r="J273" s="1293" t="str">
        <f>REPT(DETERMINE!AF264,1)</f>
        <v/>
      </c>
      <c r="K273" s="1293" t="str">
        <f>REPT(DETERMINE!AG264,1)</f>
        <v/>
      </c>
      <c r="L273" s="1244">
        <f>SUM(DETERMINE!AL264)</f>
        <v>0</v>
      </c>
    </row>
    <row r="274" spans="1:12" ht="38.1" customHeight="1">
      <c r="A274" s="1245" t="str">
        <f>REPT(DETERMINE!D265,1)</f>
        <v/>
      </c>
      <c r="B274" s="1242" t="str">
        <f>REPT(DETERMINE!AC265,1)</f>
        <v/>
      </c>
      <c r="C274" s="1242" t="str">
        <f>IF(I274&gt;0,Personalizza!$D$11," ")</f>
        <v xml:space="preserve"> </v>
      </c>
      <c r="D274" s="1241" t="str">
        <f>IF(I274&gt;0,Personalizza!$D$8," ")</f>
        <v xml:space="preserve"> </v>
      </c>
      <c r="E274" s="1243" t="str">
        <f>REPT(DETERMINE!F265,1)</f>
        <v/>
      </c>
      <c r="F274" s="1241" t="str">
        <f>REPT(DETERMINE!J265,1)</f>
        <v/>
      </c>
      <c r="G274" s="1292" t="str">
        <f>REPT(DETERMINE!AE265,1)</f>
        <v/>
      </c>
      <c r="H274" s="1243" t="str">
        <f>REPT(DETERMINE!AH265,1)</f>
        <v/>
      </c>
      <c r="I274" s="1244">
        <f>SUM(DETERMINE!T265)</f>
        <v>0</v>
      </c>
      <c r="J274" s="1293" t="str">
        <f>REPT(DETERMINE!AF265,1)</f>
        <v/>
      </c>
      <c r="K274" s="1293" t="str">
        <f>REPT(DETERMINE!AG265,1)</f>
        <v/>
      </c>
      <c r="L274" s="1244">
        <f>SUM(DETERMINE!AL265)</f>
        <v>0</v>
      </c>
    </row>
    <row r="275" spans="1:12" ht="38.1" customHeight="1">
      <c r="A275" s="1245" t="str">
        <f>REPT(DETERMINE!D266,1)</f>
        <v/>
      </c>
      <c r="B275" s="1242" t="str">
        <f>REPT(DETERMINE!AC266,1)</f>
        <v/>
      </c>
      <c r="C275" s="1242" t="str">
        <f>IF(I275&gt;0,Personalizza!$D$11," ")</f>
        <v xml:space="preserve"> </v>
      </c>
      <c r="D275" s="1241" t="str">
        <f>IF(I275&gt;0,Personalizza!$D$8," ")</f>
        <v xml:space="preserve"> </v>
      </c>
      <c r="E275" s="1243" t="str">
        <f>REPT(DETERMINE!F266,1)</f>
        <v/>
      </c>
      <c r="F275" s="1241" t="str">
        <f>REPT(DETERMINE!J266,1)</f>
        <v/>
      </c>
      <c r="G275" s="1292" t="str">
        <f>REPT(DETERMINE!AE266,1)</f>
        <v/>
      </c>
      <c r="H275" s="1243" t="str">
        <f>REPT(DETERMINE!AH266,1)</f>
        <v/>
      </c>
      <c r="I275" s="1244">
        <f>SUM(DETERMINE!T266)</f>
        <v>0</v>
      </c>
      <c r="J275" s="1293" t="str">
        <f>REPT(DETERMINE!AF266,1)</f>
        <v/>
      </c>
      <c r="K275" s="1293" t="str">
        <f>REPT(DETERMINE!AG266,1)</f>
        <v/>
      </c>
      <c r="L275" s="1244">
        <f>SUM(DETERMINE!AL266)</f>
        <v>0</v>
      </c>
    </row>
    <row r="276" spans="1:12" ht="38.1" customHeight="1">
      <c r="A276" s="1245" t="str">
        <f>REPT(DETERMINE!D267,1)</f>
        <v/>
      </c>
      <c r="B276" s="1242" t="str">
        <f>REPT(DETERMINE!AC267,1)</f>
        <v/>
      </c>
      <c r="C276" s="1242" t="str">
        <f>IF(I276&gt;0,Personalizza!$D$11," ")</f>
        <v xml:space="preserve"> </v>
      </c>
      <c r="D276" s="1241" t="str">
        <f>IF(I276&gt;0,Personalizza!$D$8," ")</f>
        <v xml:space="preserve"> </v>
      </c>
      <c r="E276" s="1243" t="str">
        <f>REPT(DETERMINE!F267,1)</f>
        <v/>
      </c>
      <c r="F276" s="1241" t="str">
        <f>REPT(DETERMINE!J267,1)</f>
        <v/>
      </c>
      <c r="G276" s="1292" t="str">
        <f>REPT(DETERMINE!AE267,1)</f>
        <v/>
      </c>
      <c r="H276" s="1243" t="str">
        <f>REPT(DETERMINE!AH267,1)</f>
        <v/>
      </c>
      <c r="I276" s="1244">
        <f>SUM(DETERMINE!T267)</f>
        <v>0</v>
      </c>
      <c r="J276" s="1293" t="str">
        <f>REPT(DETERMINE!AF267,1)</f>
        <v/>
      </c>
      <c r="K276" s="1293" t="str">
        <f>REPT(DETERMINE!AG267,1)</f>
        <v/>
      </c>
      <c r="L276" s="1244">
        <f>SUM(DETERMINE!AL267)</f>
        <v>0</v>
      </c>
    </row>
    <row r="277" spans="1:12" ht="38.1" customHeight="1">
      <c r="A277" s="1245" t="str">
        <f>REPT(DETERMINE!D268,1)</f>
        <v/>
      </c>
      <c r="B277" s="1242" t="str">
        <f>REPT(DETERMINE!AC268,1)</f>
        <v/>
      </c>
      <c r="C277" s="1242" t="str">
        <f>IF(I277&gt;0,Personalizza!$D$11," ")</f>
        <v xml:space="preserve"> </v>
      </c>
      <c r="D277" s="1241" t="str">
        <f>IF(I277&gt;0,Personalizza!$D$8," ")</f>
        <v xml:space="preserve"> </v>
      </c>
      <c r="E277" s="1243" t="str">
        <f>REPT(DETERMINE!F268,1)</f>
        <v/>
      </c>
      <c r="F277" s="1241" t="str">
        <f>REPT(DETERMINE!J268,1)</f>
        <v/>
      </c>
      <c r="G277" s="1292" t="str">
        <f>REPT(DETERMINE!AE268,1)</f>
        <v/>
      </c>
      <c r="H277" s="1243" t="str">
        <f>REPT(DETERMINE!AH268,1)</f>
        <v/>
      </c>
      <c r="I277" s="1244">
        <f>SUM(DETERMINE!T268)</f>
        <v>0</v>
      </c>
      <c r="J277" s="1293" t="str">
        <f>REPT(DETERMINE!AF268,1)</f>
        <v/>
      </c>
      <c r="K277" s="1293" t="str">
        <f>REPT(DETERMINE!AG268,1)</f>
        <v/>
      </c>
      <c r="L277" s="1244">
        <f>SUM(DETERMINE!AL268)</f>
        <v>0</v>
      </c>
    </row>
    <row r="278" spans="1:12" ht="38.1" customHeight="1">
      <c r="A278" s="1245" t="str">
        <f>REPT(DETERMINE!D269,1)</f>
        <v/>
      </c>
      <c r="B278" s="1242" t="str">
        <f>REPT(DETERMINE!AC269,1)</f>
        <v/>
      </c>
      <c r="C278" s="1242" t="str">
        <f>IF(I278&gt;0,Personalizza!$D$11," ")</f>
        <v xml:space="preserve"> </v>
      </c>
      <c r="D278" s="1241" t="str">
        <f>IF(I278&gt;0,Personalizza!$D$8," ")</f>
        <v xml:space="preserve"> </v>
      </c>
      <c r="E278" s="1243" t="str">
        <f>REPT(DETERMINE!F269,1)</f>
        <v/>
      </c>
      <c r="F278" s="1241" t="str">
        <f>REPT(DETERMINE!J269,1)</f>
        <v/>
      </c>
      <c r="G278" s="1292" t="str">
        <f>REPT(DETERMINE!AE269,1)</f>
        <v/>
      </c>
      <c r="H278" s="1243" t="str">
        <f>REPT(DETERMINE!AH269,1)</f>
        <v/>
      </c>
      <c r="I278" s="1244">
        <f>SUM(DETERMINE!T269)</f>
        <v>0</v>
      </c>
      <c r="J278" s="1293" t="str">
        <f>REPT(DETERMINE!AF269,1)</f>
        <v/>
      </c>
      <c r="K278" s="1293" t="str">
        <f>REPT(DETERMINE!AG269,1)</f>
        <v/>
      </c>
      <c r="L278" s="1244">
        <f>SUM(DETERMINE!AL269)</f>
        <v>0</v>
      </c>
    </row>
    <row r="279" spans="1:12" ht="38.1" customHeight="1">
      <c r="A279" s="1245" t="str">
        <f>REPT(DETERMINE!D270,1)</f>
        <v/>
      </c>
      <c r="B279" s="1242" t="str">
        <f>REPT(DETERMINE!AC270,1)</f>
        <v/>
      </c>
      <c r="C279" s="1242" t="str">
        <f>IF(I279&gt;0,Personalizza!$D$11," ")</f>
        <v xml:space="preserve"> </v>
      </c>
      <c r="D279" s="1241" t="str">
        <f>IF(I279&gt;0,Personalizza!$D$8," ")</f>
        <v xml:space="preserve"> </v>
      </c>
      <c r="E279" s="1243" t="str">
        <f>REPT(DETERMINE!F270,1)</f>
        <v/>
      </c>
      <c r="F279" s="1241" t="str">
        <f>REPT(DETERMINE!J270,1)</f>
        <v/>
      </c>
      <c r="G279" s="1292" t="str">
        <f>REPT(DETERMINE!AE270,1)</f>
        <v/>
      </c>
      <c r="H279" s="1243" t="str">
        <f>REPT(DETERMINE!AH270,1)</f>
        <v/>
      </c>
      <c r="I279" s="1244">
        <f>SUM(DETERMINE!T270)</f>
        <v>0</v>
      </c>
      <c r="J279" s="1293" t="str">
        <f>REPT(DETERMINE!AF270,1)</f>
        <v/>
      </c>
      <c r="K279" s="1293" t="str">
        <f>REPT(DETERMINE!AG270,1)</f>
        <v/>
      </c>
      <c r="L279" s="1244">
        <f>SUM(DETERMINE!AL270)</f>
        <v>0</v>
      </c>
    </row>
    <row r="280" spans="1:12" ht="38.1" customHeight="1">
      <c r="A280" s="1245" t="str">
        <f>REPT(DETERMINE!D271,1)</f>
        <v/>
      </c>
      <c r="B280" s="1242" t="str">
        <f>REPT(DETERMINE!AC271,1)</f>
        <v/>
      </c>
      <c r="C280" s="1242" t="str">
        <f>IF(I280&gt;0,Personalizza!$D$11," ")</f>
        <v xml:space="preserve"> </v>
      </c>
      <c r="D280" s="1241" t="str">
        <f>IF(I280&gt;0,Personalizza!$D$8," ")</f>
        <v xml:space="preserve"> </v>
      </c>
      <c r="E280" s="1243" t="str">
        <f>REPT(DETERMINE!F271,1)</f>
        <v/>
      </c>
      <c r="F280" s="1241" t="str">
        <f>REPT(DETERMINE!J271,1)</f>
        <v/>
      </c>
      <c r="G280" s="1292" t="str">
        <f>REPT(DETERMINE!AE271,1)</f>
        <v/>
      </c>
      <c r="H280" s="1243" t="str">
        <f>REPT(DETERMINE!AH271,1)</f>
        <v/>
      </c>
      <c r="I280" s="1244">
        <f>SUM(DETERMINE!T271)</f>
        <v>0</v>
      </c>
      <c r="J280" s="1293" t="str">
        <f>REPT(DETERMINE!AF271,1)</f>
        <v/>
      </c>
      <c r="K280" s="1293" t="str">
        <f>REPT(DETERMINE!AG271,1)</f>
        <v/>
      </c>
      <c r="L280" s="1244">
        <f>SUM(DETERMINE!AL271)</f>
        <v>0</v>
      </c>
    </row>
    <row r="281" spans="1:12" ht="38.1" customHeight="1">
      <c r="A281" s="1245" t="str">
        <f>REPT(DETERMINE!D272,1)</f>
        <v/>
      </c>
      <c r="B281" s="1242" t="str">
        <f>REPT(DETERMINE!AC272,1)</f>
        <v/>
      </c>
      <c r="C281" s="1242" t="str">
        <f>IF(I281&gt;0,Personalizza!$D$11," ")</f>
        <v xml:space="preserve"> </v>
      </c>
      <c r="D281" s="1241" t="str">
        <f>IF(I281&gt;0,Personalizza!$D$8," ")</f>
        <v xml:space="preserve"> </v>
      </c>
      <c r="E281" s="1243" t="str">
        <f>REPT(DETERMINE!F272,1)</f>
        <v/>
      </c>
      <c r="F281" s="1241" t="str">
        <f>REPT(DETERMINE!J272,1)</f>
        <v/>
      </c>
      <c r="G281" s="1292" t="str">
        <f>REPT(DETERMINE!AE272,1)</f>
        <v/>
      </c>
      <c r="H281" s="1243" t="str">
        <f>REPT(DETERMINE!AH272,1)</f>
        <v/>
      </c>
      <c r="I281" s="1244">
        <f>SUM(DETERMINE!T272)</f>
        <v>0</v>
      </c>
      <c r="J281" s="1293" t="str">
        <f>REPT(DETERMINE!AF272,1)</f>
        <v/>
      </c>
      <c r="K281" s="1293" t="str">
        <f>REPT(DETERMINE!AG272,1)</f>
        <v/>
      </c>
      <c r="L281" s="1244">
        <f>SUM(DETERMINE!AL272)</f>
        <v>0</v>
      </c>
    </row>
    <row r="282" spans="1:12" ht="38.1" customHeight="1">
      <c r="A282" s="1245" t="str">
        <f>REPT(DETERMINE!D273,1)</f>
        <v/>
      </c>
      <c r="B282" s="1242" t="str">
        <f>REPT(DETERMINE!AC273,1)</f>
        <v/>
      </c>
      <c r="C282" s="1242" t="str">
        <f>IF(I282&gt;0,Personalizza!$D$11," ")</f>
        <v xml:space="preserve"> </v>
      </c>
      <c r="D282" s="1241" t="str">
        <f>IF(I282&gt;0,Personalizza!$D$8," ")</f>
        <v xml:space="preserve"> </v>
      </c>
      <c r="E282" s="1243" t="str">
        <f>REPT(DETERMINE!F273,1)</f>
        <v/>
      </c>
      <c r="F282" s="1241" t="str">
        <f>REPT(DETERMINE!J273,1)</f>
        <v/>
      </c>
      <c r="G282" s="1292" t="str">
        <f>REPT(DETERMINE!AE273,1)</f>
        <v/>
      </c>
      <c r="H282" s="1243" t="str">
        <f>REPT(DETERMINE!AH273,1)</f>
        <v/>
      </c>
      <c r="I282" s="1244">
        <f>SUM(DETERMINE!T273)</f>
        <v>0</v>
      </c>
      <c r="J282" s="1293" t="str">
        <f>REPT(DETERMINE!AF273,1)</f>
        <v/>
      </c>
      <c r="K282" s="1293" t="str">
        <f>REPT(DETERMINE!AG273,1)</f>
        <v/>
      </c>
      <c r="L282" s="1244">
        <f>SUM(DETERMINE!AL273)</f>
        <v>0</v>
      </c>
    </row>
    <row r="283" spans="1:12" ht="38.1" customHeight="1">
      <c r="A283" s="1245" t="str">
        <f>REPT(DETERMINE!D274,1)</f>
        <v/>
      </c>
      <c r="B283" s="1242" t="str">
        <f>REPT(DETERMINE!AC274,1)</f>
        <v/>
      </c>
      <c r="C283" s="1242" t="str">
        <f>IF(I283&gt;0,Personalizza!$D$11," ")</f>
        <v xml:space="preserve"> </v>
      </c>
      <c r="D283" s="1241" t="str">
        <f>IF(I283&gt;0,Personalizza!$D$8," ")</f>
        <v xml:space="preserve"> </v>
      </c>
      <c r="E283" s="1243" t="str">
        <f>REPT(DETERMINE!F274,1)</f>
        <v/>
      </c>
      <c r="F283" s="1241" t="str">
        <f>REPT(DETERMINE!J274,1)</f>
        <v/>
      </c>
      <c r="G283" s="1292" t="str">
        <f>REPT(DETERMINE!AE274,1)</f>
        <v/>
      </c>
      <c r="H283" s="1243" t="str">
        <f>REPT(DETERMINE!AH274,1)</f>
        <v/>
      </c>
      <c r="I283" s="1244">
        <f>SUM(DETERMINE!T274)</f>
        <v>0</v>
      </c>
      <c r="J283" s="1293" t="str">
        <f>REPT(DETERMINE!AF274,1)</f>
        <v/>
      </c>
      <c r="K283" s="1293" t="str">
        <f>REPT(DETERMINE!AG274,1)</f>
        <v/>
      </c>
      <c r="L283" s="1244">
        <f>SUM(DETERMINE!AL274)</f>
        <v>0</v>
      </c>
    </row>
    <row r="284" spans="1:12" ht="38.1" customHeight="1">
      <c r="A284" s="1245" t="str">
        <f>REPT(DETERMINE!D275,1)</f>
        <v/>
      </c>
      <c r="B284" s="1242" t="str">
        <f>REPT(DETERMINE!AC275,1)</f>
        <v/>
      </c>
      <c r="C284" s="1242" t="str">
        <f>IF(I284&gt;0,Personalizza!$D$11," ")</f>
        <v xml:space="preserve"> </v>
      </c>
      <c r="D284" s="1241" t="str">
        <f>IF(I284&gt;0,Personalizza!$D$8," ")</f>
        <v xml:space="preserve"> </v>
      </c>
      <c r="E284" s="1243" t="str">
        <f>REPT(DETERMINE!F275,1)</f>
        <v/>
      </c>
      <c r="F284" s="1241" t="str">
        <f>REPT(DETERMINE!J275,1)</f>
        <v/>
      </c>
      <c r="G284" s="1292" t="str">
        <f>REPT(DETERMINE!AE275,1)</f>
        <v/>
      </c>
      <c r="H284" s="1243" t="str">
        <f>REPT(DETERMINE!AH275,1)</f>
        <v/>
      </c>
      <c r="I284" s="1244">
        <f>SUM(DETERMINE!T275)</f>
        <v>0</v>
      </c>
      <c r="J284" s="1293" t="str">
        <f>REPT(DETERMINE!AF275,1)</f>
        <v/>
      </c>
      <c r="K284" s="1293" t="str">
        <f>REPT(DETERMINE!AG275,1)</f>
        <v/>
      </c>
      <c r="L284" s="1244">
        <f>SUM(DETERMINE!AL275)</f>
        <v>0</v>
      </c>
    </row>
    <row r="285" spans="1:12" ht="38.1" customHeight="1">
      <c r="A285" s="1245" t="str">
        <f>REPT(DETERMINE!D276,1)</f>
        <v/>
      </c>
      <c r="B285" s="1242" t="str">
        <f>REPT(DETERMINE!AC276,1)</f>
        <v/>
      </c>
      <c r="C285" s="1242" t="str">
        <f>IF(I285&gt;0,Personalizza!$D$11," ")</f>
        <v xml:space="preserve"> </v>
      </c>
      <c r="D285" s="1241" t="str">
        <f>IF(I285&gt;0,Personalizza!$D$8," ")</f>
        <v xml:space="preserve"> </v>
      </c>
      <c r="E285" s="1243" t="str">
        <f>REPT(DETERMINE!F276,1)</f>
        <v/>
      </c>
      <c r="F285" s="1241" t="str">
        <f>REPT(DETERMINE!J276,1)</f>
        <v/>
      </c>
      <c r="G285" s="1292" t="str">
        <f>REPT(DETERMINE!AE276,1)</f>
        <v/>
      </c>
      <c r="H285" s="1243" t="str">
        <f>REPT(DETERMINE!AH276,1)</f>
        <v/>
      </c>
      <c r="I285" s="1244">
        <f>SUM(DETERMINE!T276)</f>
        <v>0</v>
      </c>
      <c r="J285" s="1293" t="str">
        <f>REPT(DETERMINE!AF276,1)</f>
        <v/>
      </c>
      <c r="K285" s="1293" t="str">
        <f>REPT(DETERMINE!AG276,1)</f>
        <v/>
      </c>
      <c r="L285" s="1244">
        <f>SUM(DETERMINE!AL276)</f>
        <v>0</v>
      </c>
    </row>
    <row r="286" spans="1:12" ht="38.1" customHeight="1">
      <c r="A286" s="1245" t="str">
        <f>REPT(DETERMINE!D277,1)</f>
        <v/>
      </c>
      <c r="B286" s="1242" t="str">
        <f>REPT(DETERMINE!AC277,1)</f>
        <v/>
      </c>
      <c r="C286" s="1242" t="str">
        <f>IF(I286&gt;0,Personalizza!$D$11," ")</f>
        <v xml:space="preserve"> </v>
      </c>
      <c r="D286" s="1241" t="str">
        <f>IF(I286&gt;0,Personalizza!$D$8," ")</f>
        <v xml:space="preserve"> </v>
      </c>
      <c r="E286" s="1243" t="str">
        <f>REPT(DETERMINE!F277,1)</f>
        <v/>
      </c>
      <c r="F286" s="1241" t="str">
        <f>REPT(DETERMINE!J277,1)</f>
        <v/>
      </c>
      <c r="G286" s="1292" t="str">
        <f>REPT(DETERMINE!AE277,1)</f>
        <v/>
      </c>
      <c r="H286" s="1243" t="str">
        <f>REPT(DETERMINE!AH277,1)</f>
        <v/>
      </c>
      <c r="I286" s="1244">
        <f>SUM(DETERMINE!T277)</f>
        <v>0</v>
      </c>
      <c r="J286" s="1293" t="str">
        <f>REPT(DETERMINE!AF277,1)</f>
        <v/>
      </c>
      <c r="K286" s="1293" t="str">
        <f>REPT(DETERMINE!AG277,1)</f>
        <v/>
      </c>
      <c r="L286" s="1244">
        <f>SUM(DETERMINE!AL277)</f>
        <v>0</v>
      </c>
    </row>
    <row r="287" spans="1:12" ht="38.1" customHeight="1">
      <c r="A287" s="1245" t="str">
        <f>REPT(DETERMINE!D278,1)</f>
        <v/>
      </c>
      <c r="B287" s="1242" t="str">
        <f>REPT(DETERMINE!AC278,1)</f>
        <v/>
      </c>
      <c r="C287" s="1242" t="str">
        <f>IF(I287&gt;0,Personalizza!$D$11," ")</f>
        <v xml:space="preserve"> </v>
      </c>
      <c r="D287" s="1241" t="str">
        <f>IF(I287&gt;0,Personalizza!$D$8," ")</f>
        <v xml:space="preserve"> </v>
      </c>
      <c r="E287" s="1243" t="str">
        <f>REPT(DETERMINE!F278,1)</f>
        <v/>
      </c>
      <c r="F287" s="1241" t="str">
        <f>REPT(DETERMINE!J278,1)</f>
        <v/>
      </c>
      <c r="G287" s="1292" t="str">
        <f>REPT(DETERMINE!AE278,1)</f>
        <v/>
      </c>
      <c r="H287" s="1243" t="str">
        <f>REPT(DETERMINE!AH278,1)</f>
        <v/>
      </c>
      <c r="I287" s="1244">
        <f>SUM(DETERMINE!T278)</f>
        <v>0</v>
      </c>
      <c r="J287" s="1293" t="str">
        <f>REPT(DETERMINE!AF278,1)</f>
        <v/>
      </c>
      <c r="K287" s="1293" t="str">
        <f>REPT(DETERMINE!AG278,1)</f>
        <v/>
      </c>
      <c r="L287" s="1244">
        <f>SUM(DETERMINE!AL278)</f>
        <v>0</v>
      </c>
    </row>
    <row r="288" spans="1:12" ht="38.1" customHeight="1">
      <c r="A288" s="1245" t="str">
        <f>REPT(DETERMINE!D279,1)</f>
        <v/>
      </c>
      <c r="B288" s="1242" t="str">
        <f>REPT(DETERMINE!AC279,1)</f>
        <v/>
      </c>
      <c r="C288" s="1242" t="str">
        <f>IF(I288&gt;0,Personalizza!$D$11," ")</f>
        <v xml:space="preserve"> </v>
      </c>
      <c r="D288" s="1241" t="str">
        <f>IF(I288&gt;0,Personalizza!$D$8," ")</f>
        <v xml:space="preserve"> </v>
      </c>
      <c r="E288" s="1243" t="str">
        <f>REPT(DETERMINE!F279,1)</f>
        <v/>
      </c>
      <c r="F288" s="1241" t="str">
        <f>REPT(DETERMINE!J279,1)</f>
        <v/>
      </c>
      <c r="G288" s="1292" t="str">
        <f>REPT(DETERMINE!AE279,1)</f>
        <v/>
      </c>
      <c r="H288" s="1243" t="str">
        <f>REPT(DETERMINE!AH279,1)</f>
        <v/>
      </c>
      <c r="I288" s="1244">
        <f>SUM(DETERMINE!T279)</f>
        <v>0</v>
      </c>
      <c r="J288" s="1293" t="str">
        <f>REPT(DETERMINE!AF279,1)</f>
        <v/>
      </c>
      <c r="K288" s="1293" t="str">
        <f>REPT(DETERMINE!AG279,1)</f>
        <v/>
      </c>
      <c r="L288" s="1244">
        <f>SUM(DETERMINE!AL279)</f>
        <v>0</v>
      </c>
    </row>
    <row r="289" spans="1:12" ht="38.1" customHeight="1">
      <c r="A289" s="1245" t="str">
        <f>REPT(DETERMINE!D280,1)</f>
        <v/>
      </c>
      <c r="B289" s="1242" t="str">
        <f>REPT(DETERMINE!AC280,1)</f>
        <v/>
      </c>
      <c r="C289" s="1242" t="str">
        <f>IF(I289&gt;0,Personalizza!$D$11," ")</f>
        <v xml:space="preserve"> </v>
      </c>
      <c r="D289" s="1241" t="str">
        <f>IF(I289&gt;0,Personalizza!$D$8," ")</f>
        <v xml:space="preserve"> </v>
      </c>
      <c r="E289" s="1243" t="str">
        <f>REPT(DETERMINE!F280,1)</f>
        <v/>
      </c>
      <c r="F289" s="1241" t="str">
        <f>REPT(DETERMINE!J280,1)</f>
        <v/>
      </c>
      <c r="G289" s="1292" t="str">
        <f>REPT(DETERMINE!AE280,1)</f>
        <v/>
      </c>
      <c r="H289" s="1243" t="str">
        <f>REPT(DETERMINE!AH280,1)</f>
        <v/>
      </c>
      <c r="I289" s="1244">
        <f>SUM(DETERMINE!T280)</f>
        <v>0</v>
      </c>
      <c r="J289" s="1293" t="str">
        <f>REPT(DETERMINE!AF280,1)</f>
        <v/>
      </c>
      <c r="K289" s="1293" t="str">
        <f>REPT(DETERMINE!AG280,1)</f>
        <v/>
      </c>
      <c r="L289" s="1244">
        <f>SUM(DETERMINE!AL280)</f>
        <v>0</v>
      </c>
    </row>
    <row r="290" spans="1:12" ht="38.1" customHeight="1">
      <c r="A290" s="1245" t="str">
        <f>REPT(DETERMINE!D281,1)</f>
        <v/>
      </c>
      <c r="B290" s="1242" t="str">
        <f>REPT(DETERMINE!AC281,1)</f>
        <v/>
      </c>
      <c r="C290" s="1242" t="str">
        <f>IF(I290&gt;0,Personalizza!$D$11," ")</f>
        <v xml:space="preserve"> </v>
      </c>
      <c r="D290" s="1241" t="str">
        <f>IF(I290&gt;0,Personalizza!$D$8," ")</f>
        <v xml:space="preserve"> </v>
      </c>
      <c r="E290" s="1243" t="str">
        <f>REPT(DETERMINE!F281,1)</f>
        <v/>
      </c>
      <c r="F290" s="1241" t="str">
        <f>REPT(DETERMINE!J281,1)</f>
        <v/>
      </c>
      <c r="G290" s="1292" t="str">
        <f>REPT(DETERMINE!AE281,1)</f>
        <v/>
      </c>
      <c r="H290" s="1243" t="str">
        <f>REPT(DETERMINE!AH281,1)</f>
        <v/>
      </c>
      <c r="I290" s="1244">
        <f>SUM(DETERMINE!T281)</f>
        <v>0</v>
      </c>
      <c r="J290" s="1293" t="str">
        <f>REPT(DETERMINE!AF281,1)</f>
        <v/>
      </c>
      <c r="K290" s="1293" t="str">
        <f>REPT(DETERMINE!AG281,1)</f>
        <v/>
      </c>
      <c r="L290" s="1244">
        <f>SUM(DETERMINE!AL281)</f>
        <v>0</v>
      </c>
    </row>
    <row r="291" spans="1:12" ht="38.1" customHeight="1">
      <c r="A291" s="1245" t="str">
        <f>REPT(DETERMINE!D282,1)</f>
        <v/>
      </c>
      <c r="B291" s="1242" t="str">
        <f>REPT(DETERMINE!AC282,1)</f>
        <v/>
      </c>
      <c r="C291" s="1242" t="str">
        <f>IF(I291&gt;0,Personalizza!$D$11," ")</f>
        <v xml:space="preserve"> </v>
      </c>
      <c r="D291" s="1241" t="str">
        <f>IF(I291&gt;0,Personalizza!$D$8," ")</f>
        <v xml:space="preserve"> </v>
      </c>
      <c r="E291" s="1243" t="str">
        <f>REPT(DETERMINE!F282,1)</f>
        <v/>
      </c>
      <c r="F291" s="1241" t="str">
        <f>REPT(DETERMINE!J282,1)</f>
        <v/>
      </c>
      <c r="G291" s="1292" t="str">
        <f>REPT(DETERMINE!AE282,1)</f>
        <v/>
      </c>
      <c r="H291" s="1243" t="str">
        <f>REPT(DETERMINE!AH282,1)</f>
        <v/>
      </c>
      <c r="I291" s="1244">
        <f>SUM(DETERMINE!T282)</f>
        <v>0</v>
      </c>
      <c r="J291" s="1293" t="str">
        <f>REPT(DETERMINE!AF282,1)</f>
        <v/>
      </c>
      <c r="K291" s="1293" t="str">
        <f>REPT(DETERMINE!AG282,1)</f>
        <v/>
      </c>
      <c r="L291" s="1244">
        <f>SUM(DETERMINE!AL282)</f>
        <v>0</v>
      </c>
    </row>
    <row r="292" spans="1:12" ht="38.1" customHeight="1">
      <c r="A292" s="1245" t="str">
        <f>REPT(DETERMINE!D283,1)</f>
        <v/>
      </c>
      <c r="B292" s="1242" t="str">
        <f>REPT(DETERMINE!AC283,1)</f>
        <v/>
      </c>
      <c r="C292" s="1242" t="str">
        <f>IF(I292&gt;0,Personalizza!$D$11," ")</f>
        <v xml:space="preserve"> </v>
      </c>
      <c r="D292" s="1241" t="str">
        <f>IF(I292&gt;0,Personalizza!$D$8," ")</f>
        <v xml:space="preserve"> </v>
      </c>
      <c r="E292" s="1243" t="str">
        <f>REPT(DETERMINE!F283,1)</f>
        <v/>
      </c>
      <c r="F292" s="1241" t="str">
        <f>REPT(DETERMINE!J283,1)</f>
        <v/>
      </c>
      <c r="G292" s="1292" t="str">
        <f>REPT(DETERMINE!AE283,1)</f>
        <v/>
      </c>
      <c r="H292" s="1243" t="str">
        <f>REPT(DETERMINE!AH283,1)</f>
        <v/>
      </c>
      <c r="I292" s="1244">
        <f>SUM(DETERMINE!T283)</f>
        <v>0</v>
      </c>
      <c r="J292" s="1293" t="str">
        <f>REPT(DETERMINE!AF283,1)</f>
        <v/>
      </c>
      <c r="K292" s="1293" t="str">
        <f>REPT(DETERMINE!AG283,1)</f>
        <v/>
      </c>
      <c r="L292" s="1244">
        <f>SUM(DETERMINE!AL283)</f>
        <v>0</v>
      </c>
    </row>
    <row r="293" spans="1:12" ht="38.1" customHeight="1">
      <c r="A293" s="1245" t="str">
        <f>REPT(DETERMINE!D284,1)</f>
        <v/>
      </c>
      <c r="B293" s="1242" t="str">
        <f>REPT(DETERMINE!AC284,1)</f>
        <v/>
      </c>
      <c r="C293" s="1242" t="str">
        <f>IF(I293&gt;0,Personalizza!$D$11," ")</f>
        <v xml:space="preserve"> </v>
      </c>
      <c r="D293" s="1241" t="str">
        <f>IF(I293&gt;0,Personalizza!$D$8," ")</f>
        <v xml:space="preserve"> </v>
      </c>
      <c r="E293" s="1243" t="str">
        <f>REPT(DETERMINE!F284,1)</f>
        <v/>
      </c>
      <c r="F293" s="1241" t="str">
        <f>REPT(DETERMINE!J284,1)</f>
        <v/>
      </c>
      <c r="G293" s="1292" t="str">
        <f>REPT(DETERMINE!AE284,1)</f>
        <v/>
      </c>
      <c r="H293" s="1243" t="str">
        <f>REPT(DETERMINE!AH284,1)</f>
        <v/>
      </c>
      <c r="I293" s="1244">
        <f>SUM(DETERMINE!T284)</f>
        <v>0</v>
      </c>
      <c r="J293" s="1293" t="str">
        <f>REPT(DETERMINE!AF284,1)</f>
        <v/>
      </c>
      <c r="K293" s="1293" t="str">
        <f>REPT(DETERMINE!AG284,1)</f>
        <v/>
      </c>
      <c r="L293" s="1244">
        <f>SUM(DETERMINE!AL284)</f>
        <v>0</v>
      </c>
    </row>
    <row r="294" spans="1:12" ht="38.1" customHeight="1">
      <c r="A294" s="1245" t="str">
        <f>REPT(DETERMINE!D285,1)</f>
        <v/>
      </c>
      <c r="B294" s="1242" t="str">
        <f>REPT(DETERMINE!AC285,1)</f>
        <v/>
      </c>
      <c r="C294" s="1242" t="str">
        <f>IF(I294&gt;0,Personalizza!$D$11," ")</f>
        <v xml:space="preserve"> </v>
      </c>
      <c r="D294" s="1241" t="str">
        <f>IF(I294&gt;0,Personalizza!$D$8," ")</f>
        <v xml:space="preserve"> </v>
      </c>
      <c r="E294" s="1243" t="str">
        <f>REPT(DETERMINE!F285,1)</f>
        <v/>
      </c>
      <c r="F294" s="1241" t="str">
        <f>REPT(DETERMINE!J285,1)</f>
        <v/>
      </c>
      <c r="G294" s="1292" t="str">
        <f>REPT(DETERMINE!AE285,1)</f>
        <v/>
      </c>
      <c r="H294" s="1243" t="str">
        <f>REPT(DETERMINE!AH285,1)</f>
        <v/>
      </c>
      <c r="I294" s="1244">
        <f>SUM(DETERMINE!T285)</f>
        <v>0</v>
      </c>
      <c r="J294" s="1293" t="str">
        <f>REPT(DETERMINE!AF285,1)</f>
        <v/>
      </c>
      <c r="K294" s="1293" t="str">
        <f>REPT(DETERMINE!AG285,1)</f>
        <v/>
      </c>
      <c r="L294" s="1244">
        <f>SUM(DETERMINE!AL285)</f>
        <v>0</v>
      </c>
    </row>
    <row r="295" spans="1:12" ht="38.1" customHeight="1">
      <c r="A295" s="1245" t="str">
        <f>REPT(DETERMINE!D286,1)</f>
        <v/>
      </c>
      <c r="B295" s="1242" t="str">
        <f>REPT(DETERMINE!AC286,1)</f>
        <v/>
      </c>
      <c r="C295" s="1242" t="str">
        <f>IF(I295&gt;0,Personalizza!$D$11," ")</f>
        <v xml:space="preserve"> </v>
      </c>
      <c r="D295" s="1241" t="str">
        <f>IF(I295&gt;0,Personalizza!$D$8," ")</f>
        <v xml:space="preserve"> </v>
      </c>
      <c r="E295" s="1243" t="str">
        <f>REPT(DETERMINE!F286,1)</f>
        <v/>
      </c>
      <c r="F295" s="1241" t="str">
        <f>REPT(DETERMINE!J286,1)</f>
        <v/>
      </c>
      <c r="G295" s="1292" t="str">
        <f>REPT(DETERMINE!AE286,1)</f>
        <v/>
      </c>
      <c r="H295" s="1243" t="str">
        <f>REPT(DETERMINE!AH286,1)</f>
        <v/>
      </c>
      <c r="I295" s="1244">
        <f>SUM(DETERMINE!T286)</f>
        <v>0</v>
      </c>
      <c r="J295" s="1293" t="str">
        <f>REPT(DETERMINE!AF286,1)</f>
        <v/>
      </c>
      <c r="K295" s="1293" t="str">
        <f>REPT(DETERMINE!AG286,1)</f>
        <v/>
      </c>
      <c r="L295" s="1244">
        <f>SUM(DETERMINE!AL286)</f>
        <v>0</v>
      </c>
    </row>
    <row r="296" spans="1:12" ht="38.1" customHeight="1">
      <c r="A296" s="1245" t="str">
        <f>REPT(DETERMINE!D287,1)</f>
        <v/>
      </c>
      <c r="B296" s="1242" t="str">
        <f>REPT(DETERMINE!AC287,1)</f>
        <v/>
      </c>
      <c r="C296" s="1242" t="str">
        <f>IF(I296&gt;0,Personalizza!$D$11," ")</f>
        <v xml:space="preserve"> </v>
      </c>
      <c r="D296" s="1241" t="str">
        <f>IF(I296&gt;0,Personalizza!$D$8," ")</f>
        <v xml:space="preserve"> </v>
      </c>
      <c r="E296" s="1243" t="str">
        <f>REPT(DETERMINE!F287,1)</f>
        <v/>
      </c>
      <c r="F296" s="1241" t="str">
        <f>REPT(DETERMINE!J287,1)</f>
        <v/>
      </c>
      <c r="G296" s="1292" t="str">
        <f>REPT(DETERMINE!AE287,1)</f>
        <v/>
      </c>
      <c r="H296" s="1243" t="str">
        <f>REPT(DETERMINE!AH287,1)</f>
        <v/>
      </c>
      <c r="I296" s="1244">
        <f>SUM(DETERMINE!T287)</f>
        <v>0</v>
      </c>
      <c r="J296" s="1293" t="str">
        <f>REPT(DETERMINE!AF287,1)</f>
        <v/>
      </c>
      <c r="K296" s="1293" t="str">
        <f>REPT(DETERMINE!AG287,1)</f>
        <v/>
      </c>
      <c r="L296" s="1244">
        <f>SUM(DETERMINE!AL287)</f>
        <v>0</v>
      </c>
    </row>
    <row r="297" spans="1:12" ht="38.1" customHeight="1">
      <c r="A297" s="1245" t="str">
        <f>REPT(DETERMINE!D288,1)</f>
        <v/>
      </c>
      <c r="B297" s="1242" t="str">
        <f>REPT(DETERMINE!AC288,1)</f>
        <v/>
      </c>
      <c r="C297" s="1242" t="str">
        <f>IF(I297&gt;0,Personalizza!$D$11," ")</f>
        <v xml:space="preserve"> </v>
      </c>
      <c r="D297" s="1241" t="str">
        <f>IF(I297&gt;0,Personalizza!$D$8," ")</f>
        <v xml:space="preserve"> </v>
      </c>
      <c r="E297" s="1243" t="str">
        <f>REPT(DETERMINE!F288,1)</f>
        <v/>
      </c>
      <c r="F297" s="1241" t="str">
        <f>REPT(DETERMINE!J288,1)</f>
        <v/>
      </c>
      <c r="G297" s="1292" t="str">
        <f>REPT(DETERMINE!AE288,1)</f>
        <v/>
      </c>
      <c r="H297" s="1243" t="str">
        <f>REPT(DETERMINE!AH288,1)</f>
        <v/>
      </c>
      <c r="I297" s="1244">
        <f>SUM(DETERMINE!T288)</f>
        <v>0</v>
      </c>
      <c r="J297" s="1293" t="str">
        <f>REPT(DETERMINE!AF288,1)</f>
        <v/>
      </c>
      <c r="K297" s="1293" t="str">
        <f>REPT(DETERMINE!AG288,1)</f>
        <v/>
      </c>
      <c r="L297" s="1244">
        <f>SUM(DETERMINE!AL288)</f>
        <v>0</v>
      </c>
    </row>
    <row r="298" spans="1:12" ht="38.1" customHeight="1">
      <c r="A298" s="1245" t="str">
        <f>REPT(DETERMINE!D289,1)</f>
        <v/>
      </c>
      <c r="B298" s="1242" t="str">
        <f>REPT(DETERMINE!AC289,1)</f>
        <v/>
      </c>
      <c r="C298" s="1242" t="str">
        <f>IF(I298&gt;0,Personalizza!$D$11," ")</f>
        <v xml:space="preserve"> </v>
      </c>
      <c r="D298" s="1241" t="str">
        <f>IF(I298&gt;0,Personalizza!$D$8," ")</f>
        <v xml:space="preserve"> </v>
      </c>
      <c r="E298" s="1243" t="str">
        <f>REPT(DETERMINE!F289,1)</f>
        <v/>
      </c>
      <c r="F298" s="1241" t="str">
        <f>REPT(DETERMINE!J289,1)</f>
        <v/>
      </c>
      <c r="G298" s="1292" t="str">
        <f>REPT(DETERMINE!AE289,1)</f>
        <v/>
      </c>
      <c r="H298" s="1243" t="str">
        <f>REPT(DETERMINE!AH289,1)</f>
        <v/>
      </c>
      <c r="I298" s="1244">
        <f>SUM(DETERMINE!T289)</f>
        <v>0</v>
      </c>
      <c r="J298" s="1293" t="str">
        <f>REPT(DETERMINE!AF289,1)</f>
        <v/>
      </c>
      <c r="K298" s="1293" t="str">
        <f>REPT(DETERMINE!AG289,1)</f>
        <v/>
      </c>
      <c r="L298" s="1244">
        <f>SUM(DETERMINE!AL289)</f>
        <v>0</v>
      </c>
    </row>
    <row r="299" spans="1:12" ht="38.1" customHeight="1">
      <c r="A299" s="1245" t="str">
        <f>REPT(DETERMINE!D290,1)</f>
        <v/>
      </c>
      <c r="B299" s="1242" t="str">
        <f>REPT(DETERMINE!AC290,1)</f>
        <v/>
      </c>
      <c r="C299" s="1242" t="str">
        <f>IF(I299&gt;0,Personalizza!$D$11," ")</f>
        <v xml:space="preserve"> </v>
      </c>
      <c r="D299" s="1241" t="str">
        <f>IF(I299&gt;0,Personalizza!$D$8," ")</f>
        <v xml:space="preserve"> </v>
      </c>
      <c r="E299" s="1243" t="str">
        <f>REPT(DETERMINE!F290,1)</f>
        <v/>
      </c>
      <c r="F299" s="1241" t="str">
        <f>REPT(DETERMINE!J290,1)</f>
        <v/>
      </c>
      <c r="G299" s="1292" t="str">
        <f>REPT(DETERMINE!AE290,1)</f>
        <v/>
      </c>
      <c r="H299" s="1243" t="str">
        <f>REPT(DETERMINE!AH290,1)</f>
        <v/>
      </c>
      <c r="I299" s="1244">
        <f>SUM(DETERMINE!T290)</f>
        <v>0</v>
      </c>
      <c r="J299" s="1293" t="str">
        <f>REPT(DETERMINE!AF290,1)</f>
        <v/>
      </c>
      <c r="K299" s="1293" t="str">
        <f>REPT(DETERMINE!AG290,1)</f>
        <v/>
      </c>
      <c r="L299" s="1244">
        <f>SUM(DETERMINE!AL290)</f>
        <v>0</v>
      </c>
    </row>
    <row r="300" spans="1:12" ht="38.1" customHeight="1">
      <c r="A300" s="1245" t="str">
        <f>REPT(DETERMINE!D291,1)</f>
        <v/>
      </c>
      <c r="B300" s="1242" t="str">
        <f>REPT(DETERMINE!AC291,1)</f>
        <v/>
      </c>
      <c r="C300" s="1242" t="str">
        <f>IF(I300&gt;0,Personalizza!$D$11," ")</f>
        <v xml:space="preserve"> </v>
      </c>
      <c r="D300" s="1241" t="str">
        <f>IF(I300&gt;0,Personalizza!$D$8," ")</f>
        <v xml:space="preserve"> </v>
      </c>
      <c r="E300" s="1243" t="str">
        <f>REPT(DETERMINE!F291,1)</f>
        <v/>
      </c>
      <c r="F300" s="1241" t="str">
        <f>REPT(DETERMINE!J291,1)</f>
        <v/>
      </c>
      <c r="G300" s="1292" t="str">
        <f>REPT(DETERMINE!AE291,1)</f>
        <v/>
      </c>
      <c r="H300" s="1243" t="str">
        <f>REPT(DETERMINE!AH291,1)</f>
        <v/>
      </c>
      <c r="I300" s="1244">
        <f>SUM(DETERMINE!T291)</f>
        <v>0</v>
      </c>
      <c r="J300" s="1293" t="str">
        <f>REPT(DETERMINE!AF291,1)</f>
        <v/>
      </c>
      <c r="K300" s="1293" t="str">
        <f>REPT(DETERMINE!AG291,1)</f>
        <v/>
      </c>
      <c r="L300" s="1244">
        <f>SUM(DETERMINE!AL291)</f>
        <v>0</v>
      </c>
    </row>
    <row r="301" spans="1:12" ht="38.1" customHeight="1">
      <c r="A301" s="1245" t="str">
        <f>REPT(DETERMINE!D292,1)</f>
        <v/>
      </c>
      <c r="B301" s="1242" t="str">
        <f>REPT(DETERMINE!AC292,1)</f>
        <v/>
      </c>
      <c r="C301" s="1242" t="str">
        <f>IF(I301&gt;0,Personalizza!$D$11," ")</f>
        <v xml:space="preserve"> </v>
      </c>
      <c r="D301" s="1241" t="str">
        <f>IF(I301&gt;0,Personalizza!$D$8," ")</f>
        <v xml:space="preserve"> </v>
      </c>
      <c r="E301" s="1243" t="str">
        <f>REPT(DETERMINE!F292,1)</f>
        <v/>
      </c>
      <c r="F301" s="1241" t="str">
        <f>REPT(DETERMINE!J292,1)</f>
        <v/>
      </c>
      <c r="G301" s="1292" t="str">
        <f>REPT(DETERMINE!AE292,1)</f>
        <v/>
      </c>
      <c r="H301" s="1243" t="str">
        <f>REPT(DETERMINE!AH292,1)</f>
        <v/>
      </c>
      <c r="I301" s="1244">
        <f>SUM(DETERMINE!T292)</f>
        <v>0</v>
      </c>
      <c r="J301" s="1293" t="str">
        <f>REPT(DETERMINE!AF292,1)</f>
        <v/>
      </c>
      <c r="K301" s="1293" t="str">
        <f>REPT(DETERMINE!AG292,1)</f>
        <v/>
      </c>
      <c r="L301" s="1244">
        <f>SUM(DETERMINE!AL292)</f>
        <v>0</v>
      </c>
    </row>
    <row r="302" spans="1:12" ht="38.1" customHeight="1">
      <c r="A302" s="1245" t="str">
        <f>REPT(DETERMINE!D293,1)</f>
        <v/>
      </c>
      <c r="B302" s="1242" t="str">
        <f>REPT(DETERMINE!AC293,1)</f>
        <v/>
      </c>
      <c r="C302" s="1242" t="str">
        <f>IF(I302&gt;0,Personalizza!$D$11," ")</f>
        <v xml:space="preserve"> </v>
      </c>
      <c r="D302" s="1241" t="str">
        <f>IF(I302&gt;0,Personalizza!$D$8," ")</f>
        <v xml:space="preserve"> </v>
      </c>
      <c r="E302" s="1243" t="str">
        <f>REPT(DETERMINE!F293,1)</f>
        <v/>
      </c>
      <c r="F302" s="1241" t="str">
        <f>REPT(DETERMINE!J293,1)</f>
        <v/>
      </c>
      <c r="G302" s="1292" t="str">
        <f>REPT(DETERMINE!AE293,1)</f>
        <v/>
      </c>
      <c r="H302" s="1243" t="str">
        <f>REPT(DETERMINE!AH293,1)</f>
        <v/>
      </c>
      <c r="I302" s="1244">
        <f>SUM(DETERMINE!T293)</f>
        <v>0</v>
      </c>
      <c r="J302" s="1293" t="str">
        <f>REPT(DETERMINE!AF293,1)</f>
        <v/>
      </c>
      <c r="K302" s="1293" t="str">
        <f>REPT(DETERMINE!AG293,1)</f>
        <v/>
      </c>
      <c r="L302" s="1244">
        <f>SUM(DETERMINE!AL293)</f>
        <v>0</v>
      </c>
    </row>
    <row r="303" spans="1:12" ht="38.1" customHeight="1">
      <c r="A303" s="1245" t="str">
        <f>REPT(DETERMINE!D294,1)</f>
        <v/>
      </c>
      <c r="B303" s="1242" t="str">
        <f>REPT(DETERMINE!AC294,1)</f>
        <v/>
      </c>
      <c r="C303" s="1242" t="str">
        <f>IF(I303&gt;0,Personalizza!$D$11," ")</f>
        <v xml:space="preserve"> </v>
      </c>
      <c r="D303" s="1241" t="str">
        <f>IF(I303&gt;0,Personalizza!$D$8," ")</f>
        <v xml:space="preserve"> </v>
      </c>
      <c r="E303" s="1243" t="str">
        <f>REPT(DETERMINE!F294,1)</f>
        <v/>
      </c>
      <c r="F303" s="1241" t="str">
        <f>REPT(DETERMINE!J294,1)</f>
        <v/>
      </c>
      <c r="G303" s="1292" t="str">
        <f>REPT(DETERMINE!AE294,1)</f>
        <v/>
      </c>
      <c r="H303" s="1243" t="str">
        <f>REPT(DETERMINE!AH294,1)</f>
        <v/>
      </c>
      <c r="I303" s="1244">
        <f>SUM(DETERMINE!T294)</f>
        <v>0</v>
      </c>
      <c r="J303" s="1293" t="str">
        <f>REPT(DETERMINE!AF294,1)</f>
        <v/>
      </c>
      <c r="K303" s="1293" t="str">
        <f>REPT(DETERMINE!AG294,1)</f>
        <v/>
      </c>
      <c r="L303" s="1244">
        <f>SUM(DETERMINE!AL294)</f>
        <v>0</v>
      </c>
    </row>
    <row r="304" spans="1:12" ht="38.1" customHeight="1">
      <c r="A304" s="1245" t="str">
        <f>REPT(DETERMINE!D295,1)</f>
        <v/>
      </c>
      <c r="B304" s="1242" t="str">
        <f>REPT(DETERMINE!AC295,1)</f>
        <v/>
      </c>
      <c r="C304" s="1242" t="str">
        <f>IF(I304&gt;0,Personalizza!$D$11," ")</f>
        <v xml:space="preserve"> </v>
      </c>
      <c r="D304" s="1241" t="str">
        <f>IF(I304&gt;0,Personalizza!$D$8," ")</f>
        <v xml:space="preserve"> </v>
      </c>
      <c r="E304" s="1243" t="str">
        <f>REPT(DETERMINE!F295,1)</f>
        <v/>
      </c>
      <c r="F304" s="1241" t="str">
        <f>REPT(DETERMINE!J295,1)</f>
        <v/>
      </c>
      <c r="G304" s="1292" t="str">
        <f>REPT(DETERMINE!AE295,1)</f>
        <v/>
      </c>
      <c r="H304" s="1243" t="str">
        <f>REPT(DETERMINE!AH295,1)</f>
        <v/>
      </c>
      <c r="I304" s="1244">
        <f>SUM(DETERMINE!T295)</f>
        <v>0</v>
      </c>
      <c r="J304" s="1293" t="str">
        <f>REPT(DETERMINE!AF295,1)</f>
        <v/>
      </c>
      <c r="K304" s="1293" t="str">
        <f>REPT(DETERMINE!AG295,1)</f>
        <v/>
      </c>
      <c r="L304" s="1244">
        <f>SUM(DETERMINE!AL295)</f>
        <v>0</v>
      </c>
    </row>
    <row r="305" spans="1:12" ht="38.1" customHeight="1">
      <c r="A305" s="1245" t="str">
        <f>REPT(DETERMINE!D296,1)</f>
        <v/>
      </c>
      <c r="B305" s="1242" t="str">
        <f>REPT(DETERMINE!AC296,1)</f>
        <v/>
      </c>
      <c r="C305" s="1242" t="str">
        <f>IF(I305&gt;0,Personalizza!$D$11," ")</f>
        <v xml:space="preserve"> </v>
      </c>
      <c r="D305" s="1241" t="str">
        <f>IF(I305&gt;0,Personalizza!$D$8," ")</f>
        <v xml:space="preserve"> </v>
      </c>
      <c r="E305" s="1243" t="str">
        <f>REPT(DETERMINE!F296,1)</f>
        <v/>
      </c>
      <c r="F305" s="1241" t="str">
        <f>REPT(DETERMINE!J296,1)</f>
        <v/>
      </c>
      <c r="G305" s="1292" t="str">
        <f>REPT(DETERMINE!AE296,1)</f>
        <v/>
      </c>
      <c r="H305" s="1243" t="str">
        <f>REPT(DETERMINE!AH296,1)</f>
        <v/>
      </c>
      <c r="I305" s="1244">
        <f>SUM(DETERMINE!T296)</f>
        <v>0</v>
      </c>
      <c r="J305" s="1293" t="str">
        <f>REPT(DETERMINE!AF296,1)</f>
        <v/>
      </c>
      <c r="K305" s="1293" t="str">
        <f>REPT(DETERMINE!AG296,1)</f>
        <v/>
      </c>
      <c r="L305" s="1244">
        <f>SUM(DETERMINE!AL296)</f>
        <v>0</v>
      </c>
    </row>
    <row r="306" spans="1:12" ht="38.1" customHeight="1">
      <c r="A306" s="1245" t="str">
        <f>REPT(DETERMINE!D297,1)</f>
        <v/>
      </c>
      <c r="B306" s="1242" t="str">
        <f>REPT(DETERMINE!AC297,1)</f>
        <v/>
      </c>
      <c r="C306" s="1242" t="str">
        <f>IF(I306&gt;0,Personalizza!$D$11," ")</f>
        <v xml:space="preserve"> </v>
      </c>
      <c r="D306" s="1241" t="str">
        <f>IF(I306&gt;0,Personalizza!$D$8," ")</f>
        <v xml:space="preserve"> </v>
      </c>
      <c r="E306" s="1243" t="str">
        <f>REPT(DETERMINE!F297,1)</f>
        <v/>
      </c>
      <c r="F306" s="1241" t="str">
        <f>REPT(DETERMINE!J297,1)</f>
        <v/>
      </c>
      <c r="G306" s="1292" t="str">
        <f>REPT(DETERMINE!AE297,1)</f>
        <v/>
      </c>
      <c r="H306" s="1243" t="str">
        <f>REPT(DETERMINE!AH297,1)</f>
        <v/>
      </c>
      <c r="I306" s="1244">
        <f>SUM(DETERMINE!T297)</f>
        <v>0</v>
      </c>
      <c r="J306" s="1293" t="str">
        <f>REPT(DETERMINE!AF297,1)</f>
        <v/>
      </c>
      <c r="K306" s="1293" t="str">
        <f>REPT(DETERMINE!AG297,1)</f>
        <v/>
      </c>
      <c r="L306" s="1244">
        <f>SUM(DETERMINE!AL297)</f>
        <v>0</v>
      </c>
    </row>
    <row r="307" spans="1:12" ht="38.1" customHeight="1">
      <c r="A307" s="1245" t="str">
        <f>REPT(DETERMINE!D298,1)</f>
        <v/>
      </c>
      <c r="B307" s="1242" t="str">
        <f>REPT(DETERMINE!AC298,1)</f>
        <v/>
      </c>
      <c r="C307" s="1242" t="str">
        <f>IF(I307&gt;0,Personalizza!$D$11," ")</f>
        <v xml:space="preserve"> </v>
      </c>
      <c r="D307" s="1241" t="str">
        <f>IF(I307&gt;0,Personalizza!$D$8," ")</f>
        <v xml:space="preserve"> </v>
      </c>
      <c r="E307" s="1243" t="str">
        <f>REPT(DETERMINE!F298,1)</f>
        <v/>
      </c>
      <c r="F307" s="1241" t="str">
        <f>REPT(DETERMINE!J298,1)</f>
        <v/>
      </c>
      <c r="G307" s="1292" t="str">
        <f>REPT(DETERMINE!AE298,1)</f>
        <v/>
      </c>
      <c r="H307" s="1243" t="str">
        <f>REPT(DETERMINE!AH298,1)</f>
        <v/>
      </c>
      <c r="I307" s="1244">
        <f>SUM(DETERMINE!T298)</f>
        <v>0</v>
      </c>
      <c r="J307" s="1293" t="str">
        <f>REPT(DETERMINE!AF298,1)</f>
        <v/>
      </c>
      <c r="K307" s="1293" t="str">
        <f>REPT(DETERMINE!AG298,1)</f>
        <v/>
      </c>
      <c r="L307" s="1244">
        <f>SUM(DETERMINE!AL298)</f>
        <v>0</v>
      </c>
    </row>
    <row r="308" spans="1:12" ht="38.1" customHeight="1">
      <c r="A308" s="1245" t="str">
        <f>REPT(DETERMINE!D299,1)</f>
        <v/>
      </c>
      <c r="B308" s="1242" t="str">
        <f>REPT(DETERMINE!AC299,1)</f>
        <v/>
      </c>
      <c r="C308" s="1242" t="str">
        <f>IF(I308&gt;0,Personalizza!$D$11," ")</f>
        <v xml:space="preserve"> </v>
      </c>
      <c r="D308" s="1241" t="str">
        <f>IF(I308&gt;0,Personalizza!$D$8," ")</f>
        <v xml:space="preserve"> </v>
      </c>
      <c r="E308" s="1243" t="str">
        <f>REPT(DETERMINE!F299,1)</f>
        <v/>
      </c>
      <c r="F308" s="1241" t="str">
        <f>REPT(DETERMINE!J299,1)</f>
        <v/>
      </c>
      <c r="G308" s="1292" t="str">
        <f>REPT(DETERMINE!AE299,1)</f>
        <v/>
      </c>
      <c r="H308" s="1243" t="str">
        <f>REPT(DETERMINE!AH299,1)</f>
        <v/>
      </c>
      <c r="I308" s="1244">
        <f>SUM(DETERMINE!T299)</f>
        <v>0</v>
      </c>
      <c r="J308" s="1293" t="str">
        <f>REPT(DETERMINE!AF299,1)</f>
        <v/>
      </c>
      <c r="K308" s="1293" t="str">
        <f>REPT(DETERMINE!AG299,1)</f>
        <v/>
      </c>
      <c r="L308" s="1244">
        <f>SUM(DETERMINE!AL299)</f>
        <v>0</v>
      </c>
    </row>
    <row r="309" spans="1:12" ht="38.1" customHeight="1">
      <c r="A309" s="1245" t="str">
        <f>REPT(DETERMINE!D300,1)</f>
        <v/>
      </c>
      <c r="B309" s="1242" t="str">
        <f>REPT(DETERMINE!AC300,1)</f>
        <v/>
      </c>
      <c r="C309" s="1242" t="str">
        <f>IF(I309&gt;0,Personalizza!$D$11," ")</f>
        <v xml:space="preserve"> </v>
      </c>
      <c r="D309" s="1241" t="str">
        <f>IF(I309&gt;0,Personalizza!$D$8," ")</f>
        <v xml:space="preserve"> </v>
      </c>
      <c r="E309" s="1243" t="str">
        <f>REPT(DETERMINE!F300,1)</f>
        <v/>
      </c>
      <c r="F309" s="1241" t="str">
        <f>REPT(DETERMINE!J300,1)</f>
        <v/>
      </c>
      <c r="G309" s="1292" t="str">
        <f>REPT(DETERMINE!AE300,1)</f>
        <v/>
      </c>
      <c r="H309" s="1243" t="str">
        <f>REPT(DETERMINE!AH300,1)</f>
        <v/>
      </c>
      <c r="I309" s="1244">
        <f>SUM(DETERMINE!T300)</f>
        <v>0</v>
      </c>
      <c r="J309" s="1293" t="str">
        <f>REPT(DETERMINE!AF300,1)</f>
        <v/>
      </c>
      <c r="K309" s="1293" t="str">
        <f>REPT(DETERMINE!AG300,1)</f>
        <v/>
      </c>
      <c r="L309" s="1244">
        <f>SUM(DETERMINE!AL300)</f>
        <v>0</v>
      </c>
    </row>
    <row r="310" spans="1:12" ht="38.1" customHeight="1">
      <c r="A310" s="1245" t="str">
        <f>REPT(DETERMINE!D301,1)</f>
        <v/>
      </c>
      <c r="B310" s="1242" t="str">
        <f>REPT(DETERMINE!AC301,1)</f>
        <v/>
      </c>
      <c r="C310" s="1242" t="str">
        <f>IF(I310&gt;0,Personalizza!$D$11," ")</f>
        <v xml:space="preserve"> </v>
      </c>
      <c r="D310" s="1241" t="str">
        <f>IF(I310&gt;0,Personalizza!$D$8," ")</f>
        <v xml:space="preserve"> </v>
      </c>
      <c r="E310" s="1243" t="str">
        <f>REPT(DETERMINE!F301,1)</f>
        <v/>
      </c>
      <c r="F310" s="1241" t="str">
        <f>REPT(DETERMINE!J301,1)</f>
        <v/>
      </c>
      <c r="G310" s="1292" t="str">
        <f>REPT(DETERMINE!AE301,1)</f>
        <v/>
      </c>
      <c r="H310" s="1243" t="str">
        <f>REPT(DETERMINE!AH301,1)</f>
        <v/>
      </c>
      <c r="I310" s="1244">
        <f>SUM(DETERMINE!T301)</f>
        <v>0</v>
      </c>
      <c r="J310" s="1293" t="str">
        <f>REPT(DETERMINE!AF301,1)</f>
        <v/>
      </c>
      <c r="K310" s="1293" t="str">
        <f>REPT(DETERMINE!AG301,1)</f>
        <v/>
      </c>
      <c r="L310" s="1244">
        <f>SUM(DETERMINE!AL301)</f>
        <v>0</v>
      </c>
    </row>
    <row r="311" spans="1:12" ht="38.1" customHeight="1">
      <c r="A311" s="1245" t="str">
        <f>REPT(DETERMINE!D302,1)</f>
        <v/>
      </c>
      <c r="B311" s="1242" t="str">
        <f>REPT(DETERMINE!AC302,1)</f>
        <v/>
      </c>
      <c r="C311" s="1242" t="str">
        <f>IF(I311&gt;0,Personalizza!$D$11," ")</f>
        <v xml:space="preserve"> </v>
      </c>
      <c r="D311" s="1241" t="str">
        <f>IF(I311&gt;0,Personalizza!$D$8," ")</f>
        <v xml:space="preserve"> </v>
      </c>
      <c r="E311" s="1243" t="str">
        <f>REPT(DETERMINE!F302,1)</f>
        <v/>
      </c>
      <c r="F311" s="1241" t="str">
        <f>REPT(DETERMINE!J302,1)</f>
        <v/>
      </c>
      <c r="G311" s="1292" t="str">
        <f>REPT(DETERMINE!AE302,1)</f>
        <v/>
      </c>
      <c r="H311" s="1243" t="str">
        <f>REPT(DETERMINE!AH302,1)</f>
        <v/>
      </c>
      <c r="I311" s="1244">
        <f>SUM(DETERMINE!T302)</f>
        <v>0</v>
      </c>
      <c r="J311" s="1293" t="str">
        <f>REPT(DETERMINE!AF302,1)</f>
        <v/>
      </c>
      <c r="K311" s="1293" t="str">
        <f>REPT(DETERMINE!AG302,1)</f>
        <v/>
      </c>
      <c r="L311" s="1244">
        <f>SUM(DETERMINE!AL302)</f>
        <v>0</v>
      </c>
    </row>
    <row r="312" spans="1:12" ht="38.1" customHeight="1">
      <c r="A312" s="1245" t="str">
        <f>REPT(DETERMINE!D303,1)</f>
        <v/>
      </c>
      <c r="B312" s="1242" t="str">
        <f>REPT(DETERMINE!AC303,1)</f>
        <v/>
      </c>
      <c r="C312" s="1242" t="str">
        <f>IF(I312&gt;0,Personalizza!$D$11," ")</f>
        <v xml:space="preserve"> </v>
      </c>
      <c r="D312" s="1241" t="str">
        <f>IF(I312&gt;0,Personalizza!$D$8," ")</f>
        <v xml:space="preserve"> </v>
      </c>
      <c r="E312" s="1243" t="str">
        <f>REPT(DETERMINE!F303,1)</f>
        <v/>
      </c>
      <c r="F312" s="1241" t="str">
        <f>REPT(DETERMINE!J303,1)</f>
        <v/>
      </c>
      <c r="G312" s="1292" t="str">
        <f>REPT(DETERMINE!AE303,1)</f>
        <v/>
      </c>
      <c r="H312" s="1243" t="str">
        <f>REPT(DETERMINE!AH303,1)</f>
        <v/>
      </c>
      <c r="I312" s="1244">
        <f>SUM(DETERMINE!T303)</f>
        <v>0</v>
      </c>
      <c r="J312" s="1293" t="str">
        <f>REPT(DETERMINE!AF303,1)</f>
        <v/>
      </c>
      <c r="K312" s="1293" t="str">
        <f>REPT(DETERMINE!AG303,1)</f>
        <v/>
      </c>
      <c r="L312" s="1244">
        <f>SUM(DETERMINE!AL303)</f>
        <v>0</v>
      </c>
    </row>
    <row r="313" spans="1:12" ht="38.1" customHeight="1">
      <c r="A313" s="1245" t="str">
        <f>REPT(DETERMINE!D304,1)</f>
        <v/>
      </c>
      <c r="B313" s="1242" t="str">
        <f>REPT(DETERMINE!AC304,1)</f>
        <v/>
      </c>
      <c r="C313" s="1242" t="str">
        <f>IF(I313&gt;0,Personalizza!$D$11," ")</f>
        <v xml:space="preserve"> </v>
      </c>
      <c r="D313" s="1241" t="str">
        <f>IF(I313&gt;0,Personalizza!$D$8," ")</f>
        <v xml:space="preserve"> </v>
      </c>
      <c r="E313" s="1243" t="str">
        <f>REPT(DETERMINE!F304,1)</f>
        <v/>
      </c>
      <c r="F313" s="1241" t="str">
        <f>REPT(DETERMINE!J304,1)</f>
        <v/>
      </c>
      <c r="G313" s="1292" t="str">
        <f>REPT(DETERMINE!AE304,1)</f>
        <v/>
      </c>
      <c r="H313" s="1243" t="str">
        <f>REPT(DETERMINE!AH304,1)</f>
        <v/>
      </c>
      <c r="I313" s="1244">
        <f>SUM(DETERMINE!T304)</f>
        <v>0</v>
      </c>
      <c r="J313" s="1293" t="str">
        <f>REPT(DETERMINE!AF304,1)</f>
        <v/>
      </c>
      <c r="K313" s="1293" t="str">
        <f>REPT(DETERMINE!AG304,1)</f>
        <v/>
      </c>
      <c r="L313" s="1244">
        <f>SUM(DETERMINE!AL304)</f>
        <v>0</v>
      </c>
    </row>
    <row r="314" spans="1:12" ht="38.1" customHeight="1">
      <c r="A314" s="1245" t="str">
        <f>REPT(DETERMINE!D305,1)</f>
        <v/>
      </c>
      <c r="B314" s="1242" t="str">
        <f>REPT(DETERMINE!AC305,1)</f>
        <v/>
      </c>
      <c r="C314" s="1242" t="str">
        <f>IF(I314&gt;0,Personalizza!$D$11," ")</f>
        <v xml:space="preserve"> </v>
      </c>
      <c r="D314" s="1241" t="str">
        <f>IF(I314&gt;0,Personalizza!$D$8," ")</f>
        <v xml:space="preserve"> </v>
      </c>
      <c r="E314" s="1243" t="str">
        <f>REPT(DETERMINE!F305,1)</f>
        <v/>
      </c>
      <c r="F314" s="1241" t="str">
        <f>REPT(DETERMINE!J305,1)</f>
        <v/>
      </c>
      <c r="G314" s="1292" t="str">
        <f>REPT(DETERMINE!AE305,1)</f>
        <v/>
      </c>
      <c r="H314" s="1243" t="str">
        <f>REPT(DETERMINE!AH305,1)</f>
        <v/>
      </c>
      <c r="I314" s="1244">
        <f>SUM(DETERMINE!T305)</f>
        <v>0</v>
      </c>
      <c r="J314" s="1293" t="str">
        <f>REPT(DETERMINE!AF305,1)</f>
        <v/>
      </c>
      <c r="K314" s="1293" t="str">
        <f>REPT(DETERMINE!AG305,1)</f>
        <v/>
      </c>
      <c r="L314" s="1244">
        <f>SUM(DETERMINE!AL305)</f>
        <v>0</v>
      </c>
    </row>
    <row r="315" spans="1:12" ht="38.1" customHeight="1">
      <c r="A315" s="1245" t="str">
        <f>REPT(DETERMINE!D306,1)</f>
        <v/>
      </c>
      <c r="B315" s="1242" t="str">
        <f>REPT(DETERMINE!AC306,1)</f>
        <v/>
      </c>
      <c r="C315" s="1242" t="str">
        <f>IF(I315&gt;0,Personalizza!$D$11," ")</f>
        <v xml:space="preserve"> </v>
      </c>
      <c r="D315" s="1241" t="str">
        <f>IF(I315&gt;0,Personalizza!$D$8," ")</f>
        <v xml:space="preserve"> </v>
      </c>
      <c r="E315" s="1243" t="str">
        <f>REPT(DETERMINE!F306,1)</f>
        <v/>
      </c>
      <c r="F315" s="1241" t="str">
        <f>REPT(DETERMINE!J306,1)</f>
        <v/>
      </c>
      <c r="G315" s="1292" t="str">
        <f>REPT(DETERMINE!AE306,1)</f>
        <v/>
      </c>
      <c r="H315" s="1243" t="str">
        <f>REPT(DETERMINE!AH306,1)</f>
        <v/>
      </c>
      <c r="I315" s="1244">
        <f>SUM(DETERMINE!T306)</f>
        <v>0</v>
      </c>
      <c r="J315" s="1293" t="str">
        <f>REPT(DETERMINE!AF306,1)</f>
        <v/>
      </c>
      <c r="K315" s="1293" t="str">
        <f>REPT(DETERMINE!AG306,1)</f>
        <v/>
      </c>
      <c r="L315" s="1244">
        <f>SUM(DETERMINE!AL306)</f>
        <v>0</v>
      </c>
    </row>
    <row r="316" spans="1:12" ht="38.1" customHeight="1">
      <c r="A316" s="1245" t="str">
        <f>REPT(DETERMINE!D307,1)</f>
        <v/>
      </c>
      <c r="B316" s="1242" t="str">
        <f>REPT(DETERMINE!AC307,1)</f>
        <v/>
      </c>
      <c r="C316" s="1242" t="str">
        <f>IF(I316&gt;0,Personalizza!$D$11," ")</f>
        <v xml:space="preserve"> </v>
      </c>
      <c r="D316" s="1241" t="str">
        <f>IF(I316&gt;0,Personalizza!$D$8," ")</f>
        <v xml:space="preserve"> </v>
      </c>
      <c r="E316" s="1243" t="str">
        <f>REPT(DETERMINE!F307,1)</f>
        <v/>
      </c>
      <c r="F316" s="1241" t="str">
        <f>REPT(DETERMINE!J307,1)</f>
        <v/>
      </c>
      <c r="G316" s="1292" t="str">
        <f>REPT(DETERMINE!AE307,1)</f>
        <v/>
      </c>
      <c r="H316" s="1243" t="str">
        <f>REPT(DETERMINE!AH307,1)</f>
        <v/>
      </c>
      <c r="I316" s="1244">
        <f>SUM(DETERMINE!T307)</f>
        <v>0</v>
      </c>
      <c r="J316" s="1293" t="str">
        <f>REPT(DETERMINE!AF307,1)</f>
        <v/>
      </c>
      <c r="K316" s="1293" t="str">
        <f>REPT(DETERMINE!AG307,1)</f>
        <v/>
      </c>
      <c r="L316" s="1244">
        <f>SUM(DETERMINE!AL307)</f>
        <v>0</v>
      </c>
    </row>
    <row r="317" spans="1:12" ht="38.1" customHeight="1">
      <c r="A317" s="1245" t="str">
        <f>REPT(DETERMINE!D308,1)</f>
        <v/>
      </c>
      <c r="B317" s="1242" t="str">
        <f>REPT(DETERMINE!AC308,1)</f>
        <v/>
      </c>
      <c r="C317" s="1242" t="str">
        <f>IF(I317&gt;0,Personalizza!$D$11," ")</f>
        <v xml:space="preserve"> </v>
      </c>
      <c r="D317" s="1241" t="str">
        <f>IF(I317&gt;0,Personalizza!$D$8," ")</f>
        <v xml:space="preserve"> </v>
      </c>
      <c r="E317" s="1243" t="str">
        <f>REPT(DETERMINE!F308,1)</f>
        <v/>
      </c>
      <c r="F317" s="1241" t="str">
        <f>REPT(DETERMINE!J308,1)</f>
        <v/>
      </c>
      <c r="G317" s="1292" t="str">
        <f>REPT(DETERMINE!AE308,1)</f>
        <v/>
      </c>
      <c r="H317" s="1243" t="str">
        <f>REPT(DETERMINE!AH308,1)</f>
        <v/>
      </c>
      <c r="I317" s="1244">
        <f>SUM(DETERMINE!T308)</f>
        <v>0</v>
      </c>
      <c r="J317" s="1293" t="str">
        <f>REPT(DETERMINE!AF308,1)</f>
        <v/>
      </c>
      <c r="K317" s="1293" t="str">
        <f>REPT(DETERMINE!AG308,1)</f>
        <v/>
      </c>
      <c r="L317" s="1244">
        <f>SUM(DETERMINE!AL308)</f>
        <v>0</v>
      </c>
    </row>
    <row r="318" spans="1:12" ht="38.1" customHeight="1">
      <c r="A318" s="1245" t="str">
        <f>REPT(DETERMINE!D309,1)</f>
        <v/>
      </c>
      <c r="B318" s="1242" t="str">
        <f>REPT(DETERMINE!AC309,1)</f>
        <v/>
      </c>
      <c r="C318" s="1242" t="str">
        <f>IF(I318&gt;0,Personalizza!$D$11," ")</f>
        <v xml:space="preserve"> </v>
      </c>
      <c r="D318" s="1241" t="str">
        <f>IF(I318&gt;0,Personalizza!$D$8," ")</f>
        <v xml:space="preserve"> </v>
      </c>
      <c r="E318" s="1243" t="str">
        <f>REPT(DETERMINE!F309,1)</f>
        <v/>
      </c>
      <c r="F318" s="1241" t="str">
        <f>REPT(DETERMINE!J309,1)</f>
        <v/>
      </c>
      <c r="G318" s="1292" t="str">
        <f>REPT(DETERMINE!AE309,1)</f>
        <v/>
      </c>
      <c r="H318" s="1243" t="str">
        <f>REPT(DETERMINE!AH309,1)</f>
        <v/>
      </c>
      <c r="I318" s="1244">
        <f>SUM(DETERMINE!T309)</f>
        <v>0</v>
      </c>
      <c r="J318" s="1293" t="str">
        <f>REPT(DETERMINE!AF309,1)</f>
        <v/>
      </c>
      <c r="K318" s="1293" t="str">
        <f>REPT(DETERMINE!AG309,1)</f>
        <v/>
      </c>
      <c r="L318" s="1244">
        <f>SUM(DETERMINE!AL309)</f>
        <v>0</v>
      </c>
    </row>
    <row r="319" spans="1:12" ht="38.1" customHeight="1">
      <c r="A319" s="1245" t="str">
        <f>REPT(DETERMINE!D310,1)</f>
        <v/>
      </c>
      <c r="B319" s="1242" t="str">
        <f>REPT(DETERMINE!AC310,1)</f>
        <v/>
      </c>
      <c r="C319" s="1242" t="str">
        <f>IF(I319&gt;0,Personalizza!$D$11," ")</f>
        <v xml:space="preserve"> </v>
      </c>
      <c r="D319" s="1241" t="str">
        <f>IF(I319&gt;0,Personalizza!$D$8," ")</f>
        <v xml:space="preserve"> </v>
      </c>
      <c r="E319" s="1243" t="str">
        <f>REPT(DETERMINE!F310,1)</f>
        <v/>
      </c>
      <c r="F319" s="1241" t="str">
        <f>REPT(DETERMINE!J310,1)</f>
        <v/>
      </c>
      <c r="G319" s="1292" t="str">
        <f>REPT(DETERMINE!AE310,1)</f>
        <v/>
      </c>
      <c r="H319" s="1243" t="str">
        <f>REPT(DETERMINE!AH310,1)</f>
        <v/>
      </c>
      <c r="I319" s="1244">
        <f>SUM(DETERMINE!T310)</f>
        <v>0</v>
      </c>
      <c r="J319" s="1293" t="str">
        <f>REPT(DETERMINE!AF310,1)</f>
        <v/>
      </c>
      <c r="K319" s="1293" t="str">
        <f>REPT(DETERMINE!AG310,1)</f>
        <v/>
      </c>
      <c r="L319" s="1244">
        <f>SUM(DETERMINE!AL310)</f>
        <v>0</v>
      </c>
    </row>
    <row r="320" spans="1:12" ht="38.1" customHeight="1">
      <c r="A320" s="1245" t="str">
        <f>REPT(DETERMINE!D311,1)</f>
        <v/>
      </c>
      <c r="B320" s="1242" t="str">
        <f>REPT(DETERMINE!AC311,1)</f>
        <v/>
      </c>
      <c r="C320" s="1242" t="str">
        <f>IF(I320&gt;0,Personalizza!$D$11," ")</f>
        <v xml:space="preserve"> </v>
      </c>
      <c r="D320" s="1241" t="str">
        <f>IF(I320&gt;0,Personalizza!$D$8," ")</f>
        <v xml:space="preserve"> </v>
      </c>
      <c r="E320" s="1243" t="str">
        <f>REPT(DETERMINE!F311,1)</f>
        <v/>
      </c>
      <c r="F320" s="1241" t="str">
        <f>REPT(DETERMINE!J311,1)</f>
        <v/>
      </c>
      <c r="G320" s="1292" t="str">
        <f>REPT(DETERMINE!AE311,1)</f>
        <v/>
      </c>
      <c r="H320" s="1243" t="str">
        <f>REPT(DETERMINE!AH311,1)</f>
        <v/>
      </c>
      <c r="I320" s="1244">
        <f>SUM(DETERMINE!T311)</f>
        <v>0</v>
      </c>
      <c r="J320" s="1293" t="str">
        <f>REPT(DETERMINE!AF311,1)</f>
        <v/>
      </c>
      <c r="K320" s="1293" t="str">
        <f>REPT(DETERMINE!AG311,1)</f>
        <v/>
      </c>
      <c r="L320" s="1244">
        <f>SUM(DETERMINE!AL311)</f>
        <v>0</v>
      </c>
    </row>
    <row r="321" spans="1:12" ht="38.1" customHeight="1">
      <c r="A321" s="1245" t="str">
        <f>REPT(DETERMINE!D312,1)</f>
        <v/>
      </c>
      <c r="B321" s="1242" t="str">
        <f>REPT(DETERMINE!AC312,1)</f>
        <v/>
      </c>
      <c r="C321" s="1242" t="str">
        <f>IF(I321&gt;0,Personalizza!$D$11," ")</f>
        <v xml:space="preserve"> </v>
      </c>
      <c r="D321" s="1241" t="str">
        <f>IF(I321&gt;0,Personalizza!$D$8," ")</f>
        <v xml:space="preserve"> </v>
      </c>
      <c r="E321" s="1243" t="str">
        <f>REPT(DETERMINE!F312,1)</f>
        <v/>
      </c>
      <c r="F321" s="1241" t="str">
        <f>REPT(DETERMINE!J312,1)</f>
        <v/>
      </c>
      <c r="G321" s="1292" t="str">
        <f>REPT(DETERMINE!AE312,1)</f>
        <v/>
      </c>
      <c r="H321" s="1243" t="str">
        <f>REPT(DETERMINE!AH312,1)</f>
        <v/>
      </c>
      <c r="I321" s="1244">
        <f>SUM(DETERMINE!T312)</f>
        <v>0</v>
      </c>
      <c r="J321" s="1293" t="str">
        <f>REPT(DETERMINE!AF312,1)</f>
        <v/>
      </c>
      <c r="K321" s="1293" t="str">
        <f>REPT(DETERMINE!AG312,1)</f>
        <v/>
      </c>
      <c r="L321" s="1244">
        <f>SUM(DETERMINE!AL312)</f>
        <v>0</v>
      </c>
    </row>
    <row r="322" spans="1:12" ht="38.1" customHeight="1">
      <c r="A322" s="1245" t="str">
        <f>REPT(DETERMINE!D313,1)</f>
        <v/>
      </c>
      <c r="B322" s="1242" t="str">
        <f>REPT(DETERMINE!AC313,1)</f>
        <v/>
      </c>
      <c r="C322" s="1242" t="str">
        <f>IF(I322&gt;0,Personalizza!$D$11," ")</f>
        <v xml:space="preserve"> </v>
      </c>
      <c r="D322" s="1241" t="str">
        <f>IF(I322&gt;0,Personalizza!$D$8," ")</f>
        <v xml:space="preserve"> </v>
      </c>
      <c r="E322" s="1243" t="str">
        <f>REPT(DETERMINE!F313,1)</f>
        <v/>
      </c>
      <c r="F322" s="1241" t="str">
        <f>REPT(DETERMINE!J313,1)</f>
        <v/>
      </c>
      <c r="G322" s="1292" t="str">
        <f>REPT(DETERMINE!AE313,1)</f>
        <v/>
      </c>
      <c r="H322" s="1243" t="str">
        <f>REPT(DETERMINE!AH313,1)</f>
        <v/>
      </c>
      <c r="I322" s="1244">
        <f>SUM(DETERMINE!T313)</f>
        <v>0</v>
      </c>
      <c r="J322" s="1293" t="str">
        <f>REPT(DETERMINE!AF313,1)</f>
        <v/>
      </c>
      <c r="K322" s="1293" t="str">
        <f>REPT(DETERMINE!AG313,1)</f>
        <v/>
      </c>
      <c r="L322" s="1244">
        <f>SUM(DETERMINE!AL313)</f>
        <v>0</v>
      </c>
    </row>
    <row r="323" spans="1:12" ht="38.1" customHeight="1">
      <c r="A323" s="1245" t="str">
        <f>REPT(DETERMINE!D314,1)</f>
        <v/>
      </c>
      <c r="B323" s="1242" t="str">
        <f>REPT(DETERMINE!AC314,1)</f>
        <v/>
      </c>
      <c r="C323" s="1242" t="str">
        <f>IF(I323&gt;0,Personalizza!$D$11," ")</f>
        <v xml:space="preserve"> </v>
      </c>
      <c r="D323" s="1241" t="str">
        <f>IF(I323&gt;0,Personalizza!$D$8," ")</f>
        <v xml:space="preserve"> </v>
      </c>
      <c r="E323" s="1243" t="str">
        <f>REPT(DETERMINE!F314,1)</f>
        <v/>
      </c>
      <c r="F323" s="1241" t="str">
        <f>REPT(DETERMINE!J314,1)</f>
        <v/>
      </c>
      <c r="G323" s="1292" t="str">
        <f>REPT(DETERMINE!AE314,1)</f>
        <v/>
      </c>
      <c r="H323" s="1243" t="str">
        <f>REPT(DETERMINE!AH314,1)</f>
        <v/>
      </c>
      <c r="I323" s="1244">
        <f>SUM(DETERMINE!T314)</f>
        <v>0</v>
      </c>
      <c r="J323" s="1293" t="str">
        <f>REPT(DETERMINE!AF314,1)</f>
        <v/>
      </c>
      <c r="K323" s="1293" t="str">
        <f>REPT(DETERMINE!AG314,1)</f>
        <v/>
      </c>
      <c r="L323" s="1244">
        <f>SUM(DETERMINE!AL314)</f>
        <v>0</v>
      </c>
    </row>
    <row r="324" spans="1:12" ht="38.1" customHeight="1">
      <c r="A324" s="1245" t="str">
        <f>REPT(DETERMINE!D315,1)</f>
        <v/>
      </c>
      <c r="B324" s="1242" t="str">
        <f>REPT(DETERMINE!AC315,1)</f>
        <v/>
      </c>
      <c r="C324" s="1242" t="str">
        <f>IF(I324&gt;0,Personalizza!$D$11," ")</f>
        <v xml:space="preserve"> </v>
      </c>
      <c r="D324" s="1241" t="str">
        <f>IF(I324&gt;0,Personalizza!$D$8," ")</f>
        <v xml:space="preserve"> </v>
      </c>
      <c r="E324" s="1243" t="str">
        <f>REPT(DETERMINE!F315,1)</f>
        <v/>
      </c>
      <c r="F324" s="1241" t="str">
        <f>REPT(DETERMINE!J315,1)</f>
        <v/>
      </c>
      <c r="G324" s="1292" t="str">
        <f>REPT(DETERMINE!AE315,1)</f>
        <v/>
      </c>
      <c r="H324" s="1243" t="str">
        <f>REPT(DETERMINE!AH315,1)</f>
        <v/>
      </c>
      <c r="I324" s="1244">
        <f>SUM(DETERMINE!T315)</f>
        <v>0</v>
      </c>
      <c r="J324" s="1293" t="str">
        <f>REPT(DETERMINE!AF315,1)</f>
        <v/>
      </c>
      <c r="K324" s="1293" t="str">
        <f>REPT(DETERMINE!AG315,1)</f>
        <v/>
      </c>
      <c r="L324" s="1244">
        <f>SUM(DETERMINE!AL315)</f>
        <v>0</v>
      </c>
    </row>
    <row r="325" spans="1:12" ht="38.1" customHeight="1">
      <c r="A325" s="1245" t="str">
        <f>REPT(DETERMINE!D316,1)</f>
        <v/>
      </c>
      <c r="B325" s="1242" t="str">
        <f>REPT(DETERMINE!AC316,1)</f>
        <v/>
      </c>
      <c r="C325" s="1242" t="str">
        <f>IF(I325&gt;0,Personalizza!$D$11," ")</f>
        <v xml:space="preserve"> </v>
      </c>
      <c r="D325" s="1241" t="str">
        <f>IF(I325&gt;0,Personalizza!$D$8," ")</f>
        <v xml:space="preserve"> </v>
      </c>
      <c r="E325" s="1243" t="str">
        <f>REPT(DETERMINE!F316,1)</f>
        <v/>
      </c>
      <c r="F325" s="1241" t="str">
        <f>REPT(DETERMINE!J316,1)</f>
        <v/>
      </c>
      <c r="G325" s="1292" t="str">
        <f>REPT(DETERMINE!AE316,1)</f>
        <v/>
      </c>
      <c r="H325" s="1243" t="str">
        <f>REPT(DETERMINE!AH316,1)</f>
        <v/>
      </c>
      <c r="I325" s="1244">
        <f>SUM(DETERMINE!T316)</f>
        <v>0</v>
      </c>
      <c r="J325" s="1293" t="str">
        <f>REPT(DETERMINE!AF316,1)</f>
        <v/>
      </c>
      <c r="K325" s="1293" t="str">
        <f>REPT(DETERMINE!AG316,1)</f>
        <v/>
      </c>
      <c r="L325" s="1244">
        <f>SUM(DETERMINE!AL316)</f>
        <v>0</v>
      </c>
    </row>
    <row r="326" spans="1:12" ht="38.1" customHeight="1">
      <c r="A326" s="1245" t="str">
        <f>REPT(DETERMINE!D317,1)</f>
        <v/>
      </c>
      <c r="B326" s="1242" t="str">
        <f>REPT(DETERMINE!AC317,1)</f>
        <v/>
      </c>
      <c r="C326" s="1242" t="str">
        <f>IF(I326&gt;0,Personalizza!$D$11," ")</f>
        <v xml:space="preserve"> </v>
      </c>
      <c r="D326" s="1241" t="str">
        <f>IF(I326&gt;0,Personalizza!$D$8," ")</f>
        <v xml:space="preserve"> </v>
      </c>
      <c r="E326" s="1243" t="str">
        <f>REPT(DETERMINE!F317,1)</f>
        <v/>
      </c>
      <c r="F326" s="1241" t="str">
        <f>REPT(DETERMINE!J317,1)</f>
        <v/>
      </c>
      <c r="G326" s="1292" t="str">
        <f>REPT(DETERMINE!AE317,1)</f>
        <v/>
      </c>
      <c r="H326" s="1243" t="str">
        <f>REPT(DETERMINE!AH317,1)</f>
        <v/>
      </c>
      <c r="I326" s="1244">
        <f>SUM(DETERMINE!T317)</f>
        <v>0</v>
      </c>
      <c r="J326" s="1293" t="str">
        <f>REPT(DETERMINE!AF317,1)</f>
        <v/>
      </c>
      <c r="K326" s="1293" t="str">
        <f>REPT(DETERMINE!AG317,1)</f>
        <v/>
      </c>
      <c r="L326" s="1244">
        <f>SUM(DETERMINE!AL317)</f>
        <v>0</v>
      </c>
    </row>
    <row r="327" spans="1:12" ht="38.1" customHeight="1">
      <c r="A327" s="1245" t="str">
        <f>REPT(DETERMINE!D318,1)</f>
        <v/>
      </c>
      <c r="B327" s="1242" t="str">
        <f>REPT(DETERMINE!AC318,1)</f>
        <v/>
      </c>
      <c r="C327" s="1242" t="str">
        <f>IF(I327&gt;0,Personalizza!$D$11," ")</f>
        <v xml:space="preserve"> </v>
      </c>
      <c r="D327" s="1241" t="str">
        <f>IF(I327&gt;0,Personalizza!$D$8," ")</f>
        <v xml:space="preserve"> </v>
      </c>
      <c r="E327" s="1243" t="str">
        <f>REPT(DETERMINE!F318,1)</f>
        <v/>
      </c>
      <c r="F327" s="1241" t="str">
        <f>REPT(DETERMINE!J318,1)</f>
        <v/>
      </c>
      <c r="G327" s="1292" t="str">
        <f>REPT(DETERMINE!AE318,1)</f>
        <v/>
      </c>
      <c r="H327" s="1243" t="str">
        <f>REPT(DETERMINE!AH318,1)</f>
        <v/>
      </c>
      <c r="I327" s="1244">
        <f>SUM(DETERMINE!T318)</f>
        <v>0</v>
      </c>
      <c r="J327" s="1293" t="str">
        <f>REPT(DETERMINE!AF318,1)</f>
        <v/>
      </c>
      <c r="K327" s="1293" t="str">
        <f>REPT(DETERMINE!AG318,1)</f>
        <v/>
      </c>
      <c r="L327" s="1244">
        <f>SUM(DETERMINE!AL318)</f>
        <v>0</v>
      </c>
    </row>
    <row r="328" spans="1:12" ht="38.1" customHeight="1">
      <c r="A328" s="1245" t="str">
        <f>REPT(DETERMINE!D319,1)</f>
        <v/>
      </c>
      <c r="B328" s="1242" t="str">
        <f>REPT(DETERMINE!AC319,1)</f>
        <v/>
      </c>
      <c r="C328" s="1242" t="str">
        <f>IF(I328&gt;0,Personalizza!$D$11," ")</f>
        <v xml:space="preserve"> </v>
      </c>
      <c r="D328" s="1241" t="str">
        <f>IF(I328&gt;0,Personalizza!$D$8," ")</f>
        <v xml:space="preserve"> </v>
      </c>
      <c r="E328" s="1243" t="str">
        <f>REPT(DETERMINE!F319,1)</f>
        <v/>
      </c>
      <c r="F328" s="1241" t="str">
        <f>REPT(DETERMINE!J319,1)</f>
        <v/>
      </c>
      <c r="G328" s="1292" t="str">
        <f>REPT(DETERMINE!AE319,1)</f>
        <v/>
      </c>
      <c r="H328" s="1243" t="str">
        <f>REPT(DETERMINE!AH319,1)</f>
        <v/>
      </c>
      <c r="I328" s="1244">
        <f>SUM(DETERMINE!T319)</f>
        <v>0</v>
      </c>
      <c r="J328" s="1293" t="str">
        <f>REPT(DETERMINE!AF319,1)</f>
        <v/>
      </c>
      <c r="K328" s="1293" t="str">
        <f>REPT(DETERMINE!AG319,1)</f>
        <v/>
      </c>
      <c r="L328" s="1244">
        <f>SUM(DETERMINE!AL319)</f>
        <v>0</v>
      </c>
    </row>
    <row r="329" spans="1:12" ht="38.1" customHeight="1">
      <c r="A329" s="1245" t="str">
        <f>REPT(DETERMINE!D320,1)</f>
        <v/>
      </c>
      <c r="B329" s="1242" t="str">
        <f>REPT(DETERMINE!AC320,1)</f>
        <v/>
      </c>
      <c r="C329" s="1242" t="str">
        <f>IF(I329&gt;0,Personalizza!$D$11," ")</f>
        <v xml:space="preserve"> </v>
      </c>
      <c r="D329" s="1241" t="str">
        <f>IF(I329&gt;0,Personalizza!$D$8," ")</f>
        <v xml:space="preserve"> </v>
      </c>
      <c r="E329" s="1243" t="str">
        <f>REPT(DETERMINE!F320,1)</f>
        <v/>
      </c>
      <c r="F329" s="1241" t="str">
        <f>REPT(DETERMINE!J320,1)</f>
        <v/>
      </c>
      <c r="G329" s="1292" t="str">
        <f>REPT(DETERMINE!AE320,1)</f>
        <v/>
      </c>
      <c r="H329" s="1243" t="str">
        <f>REPT(DETERMINE!AH320,1)</f>
        <v/>
      </c>
      <c r="I329" s="1244">
        <f>SUM(DETERMINE!T320)</f>
        <v>0</v>
      </c>
      <c r="J329" s="1293" t="str">
        <f>REPT(DETERMINE!AF320,1)</f>
        <v/>
      </c>
      <c r="K329" s="1293" t="str">
        <f>REPT(DETERMINE!AG320,1)</f>
        <v/>
      </c>
      <c r="L329" s="1244">
        <f>SUM(DETERMINE!AL320)</f>
        <v>0</v>
      </c>
    </row>
    <row r="330" spans="1:12" ht="38.1" customHeight="1">
      <c r="A330" s="1245" t="str">
        <f>REPT(DETERMINE!D321,1)</f>
        <v/>
      </c>
      <c r="B330" s="1242" t="str">
        <f>REPT(DETERMINE!AC321,1)</f>
        <v/>
      </c>
      <c r="C330" s="1242" t="str">
        <f>IF(I330&gt;0,Personalizza!$D$11," ")</f>
        <v xml:space="preserve"> </v>
      </c>
      <c r="D330" s="1241" t="str">
        <f>IF(I330&gt;0,Personalizza!$D$8," ")</f>
        <v xml:space="preserve"> </v>
      </c>
      <c r="E330" s="1243" t="str">
        <f>REPT(DETERMINE!F321,1)</f>
        <v/>
      </c>
      <c r="F330" s="1241" t="str">
        <f>REPT(DETERMINE!J321,1)</f>
        <v/>
      </c>
      <c r="G330" s="1292" t="str">
        <f>REPT(DETERMINE!AE321,1)</f>
        <v/>
      </c>
      <c r="H330" s="1243" t="str">
        <f>REPT(DETERMINE!AH321,1)</f>
        <v/>
      </c>
      <c r="I330" s="1244">
        <f>SUM(DETERMINE!T321)</f>
        <v>0</v>
      </c>
      <c r="J330" s="1293" t="str">
        <f>REPT(DETERMINE!AF321,1)</f>
        <v/>
      </c>
      <c r="K330" s="1293" t="str">
        <f>REPT(DETERMINE!AG321,1)</f>
        <v/>
      </c>
      <c r="L330" s="1244">
        <f>SUM(DETERMINE!AL321)</f>
        <v>0</v>
      </c>
    </row>
    <row r="331" spans="1:12" ht="38.1" customHeight="1">
      <c r="A331" s="1245" t="str">
        <f>REPT(DETERMINE!D322,1)</f>
        <v/>
      </c>
      <c r="B331" s="1242" t="str">
        <f>REPT(DETERMINE!AC322,1)</f>
        <v/>
      </c>
      <c r="C331" s="1242" t="str">
        <f>IF(I331&gt;0,Personalizza!$D$11," ")</f>
        <v xml:space="preserve"> </v>
      </c>
      <c r="D331" s="1241" t="str">
        <f>IF(I331&gt;0,Personalizza!$D$8," ")</f>
        <v xml:space="preserve"> </v>
      </c>
      <c r="E331" s="1243" t="str">
        <f>REPT(DETERMINE!F322,1)</f>
        <v/>
      </c>
      <c r="F331" s="1241" t="str">
        <f>REPT(DETERMINE!J322,1)</f>
        <v/>
      </c>
      <c r="G331" s="1292" t="str">
        <f>REPT(DETERMINE!AE322,1)</f>
        <v/>
      </c>
      <c r="H331" s="1243" t="str">
        <f>REPT(DETERMINE!AH322,1)</f>
        <v/>
      </c>
      <c r="I331" s="1244">
        <f>SUM(DETERMINE!T322)</f>
        <v>0</v>
      </c>
      <c r="J331" s="1293" t="str">
        <f>REPT(DETERMINE!AF322,1)</f>
        <v/>
      </c>
      <c r="K331" s="1293" t="str">
        <f>REPT(DETERMINE!AG322,1)</f>
        <v/>
      </c>
      <c r="L331" s="1244">
        <f>SUM(DETERMINE!AL322)</f>
        <v>0</v>
      </c>
    </row>
    <row r="332" spans="1:12" ht="38.1" customHeight="1">
      <c r="A332" s="1245" t="str">
        <f>REPT(DETERMINE!D323,1)</f>
        <v/>
      </c>
      <c r="B332" s="1242" t="str">
        <f>REPT(DETERMINE!AC323,1)</f>
        <v/>
      </c>
      <c r="C332" s="1242" t="str">
        <f>IF(I332&gt;0,Personalizza!$D$11," ")</f>
        <v xml:space="preserve"> </v>
      </c>
      <c r="D332" s="1241" t="str">
        <f>IF(I332&gt;0,Personalizza!$D$8," ")</f>
        <v xml:space="preserve"> </v>
      </c>
      <c r="E332" s="1243" t="str">
        <f>REPT(DETERMINE!F323,1)</f>
        <v/>
      </c>
      <c r="F332" s="1241" t="str">
        <f>REPT(DETERMINE!J323,1)</f>
        <v/>
      </c>
      <c r="G332" s="1292" t="str">
        <f>REPT(DETERMINE!AE323,1)</f>
        <v/>
      </c>
      <c r="H332" s="1243" t="str">
        <f>REPT(DETERMINE!AH323,1)</f>
        <v/>
      </c>
      <c r="I332" s="1244">
        <f>SUM(DETERMINE!T323)</f>
        <v>0</v>
      </c>
      <c r="J332" s="1293" t="str">
        <f>REPT(DETERMINE!AF323,1)</f>
        <v/>
      </c>
      <c r="K332" s="1293" t="str">
        <f>REPT(DETERMINE!AG323,1)</f>
        <v/>
      </c>
      <c r="L332" s="1244">
        <f>SUM(DETERMINE!AL323)</f>
        <v>0</v>
      </c>
    </row>
    <row r="333" spans="1:12" ht="38.1" customHeight="1">
      <c r="A333" s="1245" t="str">
        <f>REPT(DETERMINE!D324,1)</f>
        <v/>
      </c>
      <c r="B333" s="1242" t="str">
        <f>REPT(DETERMINE!AC324,1)</f>
        <v/>
      </c>
      <c r="C333" s="1242" t="str">
        <f>IF(I333&gt;0,Personalizza!$D$11," ")</f>
        <v xml:space="preserve"> </v>
      </c>
      <c r="D333" s="1241" t="str">
        <f>IF(I333&gt;0,Personalizza!$D$8," ")</f>
        <v xml:space="preserve"> </v>
      </c>
      <c r="E333" s="1243" t="str">
        <f>REPT(DETERMINE!F324,1)</f>
        <v/>
      </c>
      <c r="F333" s="1241" t="str">
        <f>REPT(DETERMINE!J324,1)</f>
        <v/>
      </c>
      <c r="G333" s="1292" t="str">
        <f>REPT(DETERMINE!AE324,1)</f>
        <v/>
      </c>
      <c r="H333" s="1243" t="str">
        <f>REPT(DETERMINE!AH324,1)</f>
        <v/>
      </c>
      <c r="I333" s="1244">
        <f>SUM(DETERMINE!T324)</f>
        <v>0</v>
      </c>
      <c r="J333" s="1293" t="str">
        <f>REPT(DETERMINE!AF324,1)</f>
        <v/>
      </c>
      <c r="K333" s="1293" t="str">
        <f>REPT(DETERMINE!AG324,1)</f>
        <v/>
      </c>
      <c r="L333" s="1244">
        <f>SUM(DETERMINE!AL324)</f>
        <v>0</v>
      </c>
    </row>
    <row r="334" spans="1:12" ht="38.1" customHeight="1">
      <c r="A334" s="1245" t="str">
        <f>REPT(DETERMINE!D325,1)</f>
        <v/>
      </c>
      <c r="B334" s="1242" t="str">
        <f>REPT(DETERMINE!AC325,1)</f>
        <v/>
      </c>
      <c r="C334" s="1242" t="str">
        <f>IF(I334&gt;0,Personalizza!$D$11," ")</f>
        <v xml:space="preserve"> </v>
      </c>
      <c r="D334" s="1241" t="str">
        <f>IF(I334&gt;0,Personalizza!$D$8," ")</f>
        <v xml:space="preserve"> </v>
      </c>
      <c r="E334" s="1243" t="str">
        <f>REPT(DETERMINE!F325,1)</f>
        <v/>
      </c>
      <c r="F334" s="1241" t="str">
        <f>REPT(DETERMINE!J325,1)</f>
        <v/>
      </c>
      <c r="G334" s="1292" t="str">
        <f>REPT(DETERMINE!AE325,1)</f>
        <v/>
      </c>
      <c r="H334" s="1243" t="str">
        <f>REPT(DETERMINE!AH325,1)</f>
        <v/>
      </c>
      <c r="I334" s="1244">
        <f>SUM(DETERMINE!T325)</f>
        <v>0</v>
      </c>
      <c r="J334" s="1293" t="str">
        <f>REPT(DETERMINE!AF325,1)</f>
        <v/>
      </c>
      <c r="K334" s="1293" t="str">
        <f>REPT(DETERMINE!AG325,1)</f>
        <v/>
      </c>
      <c r="L334" s="1244">
        <f>SUM(DETERMINE!AL325)</f>
        <v>0</v>
      </c>
    </row>
    <row r="335" spans="1:12" ht="38.1" customHeight="1">
      <c r="A335" s="1245" t="str">
        <f>REPT(DETERMINE!D326,1)</f>
        <v/>
      </c>
      <c r="B335" s="1242" t="str">
        <f>REPT(DETERMINE!AC326,1)</f>
        <v/>
      </c>
      <c r="C335" s="1242" t="str">
        <f>IF(I335&gt;0,Personalizza!$D$11," ")</f>
        <v xml:space="preserve"> </v>
      </c>
      <c r="D335" s="1241" t="str">
        <f>IF(I335&gt;0,Personalizza!$D$8," ")</f>
        <v xml:space="preserve"> </v>
      </c>
      <c r="E335" s="1243" t="str">
        <f>REPT(DETERMINE!F326,1)</f>
        <v/>
      </c>
      <c r="F335" s="1241" t="str">
        <f>REPT(DETERMINE!J326,1)</f>
        <v/>
      </c>
      <c r="G335" s="1292" t="str">
        <f>REPT(DETERMINE!AE326,1)</f>
        <v/>
      </c>
      <c r="H335" s="1243" t="str">
        <f>REPT(DETERMINE!AH326,1)</f>
        <v/>
      </c>
      <c r="I335" s="1244">
        <f>SUM(DETERMINE!T326)</f>
        <v>0</v>
      </c>
      <c r="J335" s="1293" t="str">
        <f>REPT(DETERMINE!AF326,1)</f>
        <v/>
      </c>
      <c r="K335" s="1293" t="str">
        <f>REPT(DETERMINE!AG326,1)</f>
        <v/>
      </c>
      <c r="L335" s="1244">
        <f>SUM(DETERMINE!AL326)</f>
        <v>0</v>
      </c>
    </row>
    <row r="336" spans="1:12" ht="38.1" customHeight="1">
      <c r="A336" s="1245" t="str">
        <f>REPT(DETERMINE!D327,1)</f>
        <v/>
      </c>
      <c r="B336" s="1242" t="str">
        <f>REPT(DETERMINE!AC327,1)</f>
        <v/>
      </c>
      <c r="C336" s="1242" t="str">
        <f>IF(I336&gt;0,Personalizza!$D$11," ")</f>
        <v xml:space="preserve"> </v>
      </c>
      <c r="D336" s="1241" t="str">
        <f>IF(I336&gt;0,Personalizza!$D$8," ")</f>
        <v xml:space="preserve"> </v>
      </c>
      <c r="E336" s="1243" t="str">
        <f>REPT(DETERMINE!F327,1)</f>
        <v/>
      </c>
      <c r="F336" s="1241" t="str">
        <f>REPT(DETERMINE!J327,1)</f>
        <v/>
      </c>
      <c r="G336" s="1292" t="str">
        <f>REPT(DETERMINE!AE327,1)</f>
        <v/>
      </c>
      <c r="H336" s="1243" t="str">
        <f>REPT(DETERMINE!AH327,1)</f>
        <v/>
      </c>
      <c r="I336" s="1244">
        <f>SUM(DETERMINE!T327)</f>
        <v>0</v>
      </c>
      <c r="J336" s="1293" t="str">
        <f>REPT(DETERMINE!AF327,1)</f>
        <v/>
      </c>
      <c r="K336" s="1293" t="str">
        <f>REPT(DETERMINE!AG327,1)</f>
        <v/>
      </c>
      <c r="L336" s="1244">
        <f>SUM(DETERMINE!AL327)</f>
        <v>0</v>
      </c>
    </row>
    <row r="337" spans="1:12" ht="38.1" customHeight="1">
      <c r="A337" s="1245" t="str">
        <f>REPT(DETERMINE!D328,1)</f>
        <v/>
      </c>
      <c r="B337" s="1242" t="str">
        <f>REPT(DETERMINE!AC328,1)</f>
        <v/>
      </c>
      <c r="C337" s="1242" t="str">
        <f>IF(I337&gt;0,Personalizza!$D$11," ")</f>
        <v xml:space="preserve"> </v>
      </c>
      <c r="D337" s="1241" t="str">
        <f>IF(I337&gt;0,Personalizza!$D$8," ")</f>
        <v xml:space="preserve"> </v>
      </c>
      <c r="E337" s="1243" t="str">
        <f>REPT(DETERMINE!F328,1)</f>
        <v/>
      </c>
      <c r="F337" s="1241" t="str">
        <f>REPT(DETERMINE!J328,1)</f>
        <v/>
      </c>
      <c r="G337" s="1292" t="str">
        <f>REPT(DETERMINE!AE328,1)</f>
        <v/>
      </c>
      <c r="H337" s="1243" t="str">
        <f>REPT(DETERMINE!AH328,1)</f>
        <v/>
      </c>
      <c r="I337" s="1244">
        <f>SUM(DETERMINE!T328)</f>
        <v>0</v>
      </c>
      <c r="J337" s="1293" t="str">
        <f>REPT(DETERMINE!AF328,1)</f>
        <v/>
      </c>
      <c r="K337" s="1293" t="str">
        <f>REPT(DETERMINE!AG328,1)</f>
        <v/>
      </c>
      <c r="L337" s="1244">
        <f>SUM(DETERMINE!AL328)</f>
        <v>0</v>
      </c>
    </row>
    <row r="338" spans="1:12" ht="38.1" customHeight="1">
      <c r="A338" s="1245" t="str">
        <f>REPT(DETERMINE!D329,1)</f>
        <v/>
      </c>
      <c r="B338" s="1242" t="str">
        <f>REPT(DETERMINE!AC329,1)</f>
        <v/>
      </c>
      <c r="C338" s="1242" t="str">
        <f>IF(I338&gt;0,Personalizza!$D$11," ")</f>
        <v xml:space="preserve"> </v>
      </c>
      <c r="D338" s="1241" t="str">
        <f>IF(I338&gt;0,Personalizza!$D$8," ")</f>
        <v xml:space="preserve"> </v>
      </c>
      <c r="E338" s="1243" t="str">
        <f>REPT(DETERMINE!F329,1)</f>
        <v/>
      </c>
      <c r="F338" s="1241" t="str">
        <f>REPT(DETERMINE!J329,1)</f>
        <v/>
      </c>
      <c r="G338" s="1292" t="str">
        <f>REPT(DETERMINE!AE329,1)</f>
        <v/>
      </c>
      <c r="H338" s="1243" t="str">
        <f>REPT(DETERMINE!AH329,1)</f>
        <v/>
      </c>
      <c r="I338" s="1244">
        <f>SUM(DETERMINE!T329)</f>
        <v>0</v>
      </c>
      <c r="J338" s="1293" t="str">
        <f>REPT(DETERMINE!AF329,1)</f>
        <v/>
      </c>
      <c r="K338" s="1293" t="str">
        <f>REPT(DETERMINE!AG329,1)</f>
        <v/>
      </c>
      <c r="L338" s="1244">
        <f>SUM(DETERMINE!AL329)</f>
        <v>0</v>
      </c>
    </row>
    <row r="339" spans="1:12" ht="38.1" customHeight="1">
      <c r="A339" s="1245" t="str">
        <f>REPT(DETERMINE!D330,1)</f>
        <v/>
      </c>
      <c r="B339" s="1242" t="str">
        <f>REPT(DETERMINE!AC330,1)</f>
        <v/>
      </c>
      <c r="C339" s="1242" t="str">
        <f>IF(I339&gt;0,Personalizza!$D$11," ")</f>
        <v xml:space="preserve"> </v>
      </c>
      <c r="D339" s="1241" t="str">
        <f>IF(I339&gt;0,Personalizza!$D$8," ")</f>
        <v xml:space="preserve"> </v>
      </c>
      <c r="E339" s="1243" t="str">
        <f>REPT(DETERMINE!F330,1)</f>
        <v/>
      </c>
      <c r="F339" s="1241" t="str">
        <f>REPT(DETERMINE!J330,1)</f>
        <v/>
      </c>
      <c r="G339" s="1292" t="str">
        <f>REPT(DETERMINE!AE330,1)</f>
        <v/>
      </c>
      <c r="H339" s="1243" t="str">
        <f>REPT(DETERMINE!AH330,1)</f>
        <v/>
      </c>
      <c r="I339" s="1244">
        <f>SUM(DETERMINE!T330)</f>
        <v>0</v>
      </c>
      <c r="J339" s="1293" t="str">
        <f>REPT(DETERMINE!AF330,1)</f>
        <v/>
      </c>
      <c r="K339" s="1293" t="str">
        <f>REPT(DETERMINE!AG330,1)</f>
        <v/>
      </c>
      <c r="L339" s="1244">
        <f>SUM(DETERMINE!AL330)</f>
        <v>0</v>
      </c>
    </row>
    <row r="340" spans="1:12" ht="38.1" customHeight="1">
      <c r="A340" s="1245" t="str">
        <f>REPT(DETERMINE!D331,1)</f>
        <v/>
      </c>
      <c r="B340" s="1242" t="str">
        <f>REPT(DETERMINE!AC331,1)</f>
        <v/>
      </c>
      <c r="C340" s="1242" t="str">
        <f>IF(I340&gt;0,Personalizza!$D$11," ")</f>
        <v xml:space="preserve"> </v>
      </c>
      <c r="D340" s="1241" t="str">
        <f>IF(I340&gt;0,Personalizza!$D$8," ")</f>
        <v xml:space="preserve"> </v>
      </c>
      <c r="E340" s="1243" t="str">
        <f>REPT(DETERMINE!F331,1)</f>
        <v/>
      </c>
      <c r="F340" s="1241" t="str">
        <f>REPT(DETERMINE!J331,1)</f>
        <v/>
      </c>
      <c r="G340" s="1292" t="str">
        <f>REPT(DETERMINE!AE331,1)</f>
        <v/>
      </c>
      <c r="H340" s="1243" t="str">
        <f>REPT(DETERMINE!AH331,1)</f>
        <v/>
      </c>
      <c r="I340" s="1244">
        <f>SUM(DETERMINE!T331)</f>
        <v>0</v>
      </c>
      <c r="J340" s="1293" t="str">
        <f>REPT(DETERMINE!AF331,1)</f>
        <v/>
      </c>
      <c r="K340" s="1293" t="str">
        <f>REPT(DETERMINE!AG331,1)</f>
        <v/>
      </c>
      <c r="L340" s="1244">
        <f>SUM(DETERMINE!AL331)</f>
        <v>0</v>
      </c>
    </row>
    <row r="341" spans="1:12" ht="38.1" customHeight="1">
      <c r="A341" s="1245" t="str">
        <f>REPT(DETERMINE!D332,1)</f>
        <v/>
      </c>
      <c r="B341" s="1242" t="str">
        <f>REPT(DETERMINE!AC332,1)</f>
        <v/>
      </c>
      <c r="C341" s="1242" t="str">
        <f>IF(I341&gt;0,Personalizza!$D$11," ")</f>
        <v xml:space="preserve"> </v>
      </c>
      <c r="D341" s="1241" t="str">
        <f>IF(I341&gt;0,Personalizza!$D$8," ")</f>
        <v xml:space="preserve"> </v>
      </c>
      <c r="E341" s="1243" t="str">
        <f>REPT(DETERMINE!F332,1)</f>
        <v/>
      </c>
      <c r="F341" s="1241" t="str">
        <f>REPT(DETERMINE!J332,1)</f>
        <v/>
      </c>
      <c r="G341" s="1292" t="str">
        <f>REPT(DETERMINE!AE332,1)</f>
        <v/>
      </c>
      <c r="H341" s="1243" t="str">
        <f>REPT(DETERMINE!AH332,1)</f>
        <v/>
      </c>
      <c r="I341" s="1244">
        <f>SUM(DETERMINE!T332)</f>
        <v>0</v>
      </c>
      <c r="J341" s="1293" t="str">
        <f>REPT(DETERMINE!AF332,1)</f>
        <v/>
      </c>
      <c r="K341" s="1293" t="str">
        <f>REPT(DETERMINE!AG332,1)</f>
        <v/>
      </c>
      <c r="L341" s="1244">
        <f>SUM(DETERMINE!AL332)</f>
        <v>0</v>
      </c>
    </row>
    <row r="342" spans="1:12" ht="38.1" customHeight="1">
      <c r="A342" s="1245" t="str">
        <f>REPT(DETERMINE!D333,1)</f>
        <v/>
      </c>
      <c r="B342" s="1242" t="str">
        <f>REPT(DETERMINE!AC333,1)</f>
        <v/>
      </c>
      <c r="C342" s="1242" t="str">
        <f>IF(I342&gt;0,Personalizza!$D$11," ")</f>
        <v xml:space="preserve"> </v>
      </c>
      <c r="D342" s="1241" t="str">
        <f>IF(I342&gt;0,Personalizza!$D$8," ")</f>
        <v xml:space="preserve"> </v>
      </c>
      <c r="E342" s="1243" t="str">
        <f>REPT(DETERMINE!F333,1)</f>
        <v/>
      </c>
      <c r="F342" s="1241" t="str">
        <f>REPT(DETERMINE!J333,1)</f>
        <v/>
      </c>
      <c r="G342" s="1292" t="str">
        <f>REPT(DETERMINE!AE333,1)</f>
        <v/>
      </c>
      <c r="H342" s="1243" t="str">
        <f>REPT(DETERMINE!AH333,1)</f>
        <v/>
      </c>
      <c r="I342" s="1244">
        <f>SUM(DETERMINE!T333)</f>
        <v>0</v>
      </c>
      <c r="J342" s="1293" t="str">
        <f>REPT(DETERMINE!AF333,1)</f>
        <v/>
      </c>
      <c r="K342" s="1293" t="str">
        <f>REPT(DETERMINE!AG333,1)</f>
        <v/>
      </c>
      <c r="L342" s="1244">
        <f>SUM(DETERMINE!AL333)</f>
        <v>0</v>
      </c>
    </row>
    <row r="343" spans="1:12" ht="38.1" customHeight="1">
      <c r="A343" s="1245" t="str">
        <f>REPT(DETERMINE!D334,1)</f>
        <v/>
      </c>
      <c r="B343" s="1242" t="str">
        <f>REPT(DETERMINE!AC334,1)</f>
        <v/>
      </c>
      <c r="C343" s="1242" t="str">
        <f>IF(I343&gt;0,Personalizza!$D$11," ")</f>
        <v xml:space="preserve"> </v>
      </c>
      <c r="D343" s="1241" t="str">
        <f>IF(I343&gt;0,Personalizza!$D$8," ")</f>
        <v xml:space="preserve"> </v>
      </c>
      <c r="E343" s="1243" t="str">
        <f>REPT(DETERMINE!F334,1)</f>
        <v/>
      </c>
      <c r="F343" s="1241" t="str">
        <f>REPT(DETERMINE!J334,1)</f>
        <v/>
      </c>
      <c r="G343" s="1292" t="str">
        <f>REPT(DETERMINE!AE334,1)</f>
        <v/>
      </c>
      <c r="H343" s="1243" t="str">
        <f>REPT(DETERMINE!AH334,1)</f>
        <v/>
      </c>
      <c r="I343" s="1244">
        <f>SUM(DETERMINE!T334)</f>
        <v>0</v>
      </c>
      <c r="J343" s="1293" t="str">
        <f>REPT(DETERMINE!AF334,1)</f>
        <v/>
      </c>
      <c r="K343" s="1293" t="str">
        <f>REPT(DETERMINE!AG334,1)</f>
        <v/>
      </c>
      <c r="L343" s="1244">
        <f>SUM(DETERMINE!AL334)</f>
        <v>0</v>
      </c>
    </row>
    <row r="344" spans="1:12" ht="38.1" customHeight="1">
      <c r="A344" s="1245" t="str">
        <f>REPT(DETERMINE!D335,1)</f>
        <v/>
      </c>
      <c r="B344" s="1242" t="str">
        <f>REPT(DETERMINE!AC335,1)</f>
        <v/>
      </c>
      <c r="C344" s="1242" t="str">
        <f>IF(I344&gt;0,Personalizza!$D$11," ")</f>
        <v xml:space="preserve"> </v>
      </c>
      <c r="D344" s="1241" t="str">
        <f>IF(I344&gt;0,Personalizza!$D$8," ")</f>
        <v xml:space="preserve"> </v>
      </c>
      <c r="E344" s="1243" t="str">
        <f>REPT(DETERMINE!F335,1)</f>
        <v/>
      </c>
      <c r="F344" s="1241" t="str">
        <f>REPT(DETERMINE!J335,1)</f>
        <v/>
      </c>
      <c r="G344" s="1292" t="str">
        <f>REPT(DETERMINE!AE335,1)</f>
        <v/>
      </c>
      <c r="H344" s="1243" t="str">
        <f>REPT(DETERMINE!AH335,1)</f>
        <v/>
      </c>
      <c r="I344" s="1244">
        <f>SUM(DETERMINE!T335)</f>
        <v>0</v>
      </c>
      <c r="J344" s="1293" t="str">
        <f>REPT(DETERMINE!AF335,1)</f>
        <v/>
      </c>
      <c r="K344" s="1293" t="str">
        <f>REPT(DETERMINE!AG335,1)</f>
        <v/>
      </c>
      <c r="L344" s="1244">
        <f>SUM(DETERMINE!AL335)</f>
        <v>0</v>
      </c>
    </row>
    <row r="345" spans="1:12" ht="38.1" customHeight="1">
      <c r="A345" s="1245" t="str">
        <f>REPT(DETERMINE!D336,1)</f>
        <v/>
      </c>
      <c r="B345" s="1242" t="str">
        <f>REPT(DETERMINE!AC336,1)</f>
        <v/>
      </c>
      <c r="C345" s="1242" t="str">
        <f>IF(I345&gt;0,Personalizza!$D$11," ")</f>
        <v xml:space="preserve"> </v>
      </c>
      <c r="D345" s="1241" t="str">
        <f>IF(I345&gt;0,Personalizza!$D$8," ")</f>
        <v xml:space="preserve"> </v>
      </c>
      <c r="E345" s="1243" t="str">
        <f>REPT(DETERMINE!F336,1)</f>
        <v/>
      </c>
      <c r="F345" s="1241" t="str">
        <f>REPT(DETERMINE!J336,1)</f>
        <v/>
      </c>
      <c r="G345" s="1292" t="str">
        <f>REPT(DETERMINE!AE336,1)</f>
        <v/>
      </c>
      <c r="H345" s="1243" t="str">
        <f>REPT(DETERMINE!AH336,1)</f>
        <v/>
      </c>
      <c r="I345" s="1244">
        <f>SUM(DETERMINE!T336)</f>
        <v>0</v>
      </c>
      <c r="J345" s="1293" t="str">
        <f>REPT(DETERMINE!AF336,1)</f>
        <v/>
      </c>
      <c r="K345" s="1293" t="str">
        <f>REPT(DETERMINE!AG336,1)</f>
        <v/>
      </c>
      <c r="L345" s="1244">
        <f>SUM(DETERMINE!AL336)</f>
        <v>0</v>
      </c>
    </row>
    <row r="346" spans="1:12" ht="38.1" customHeight="1">
      <c r="A346" s="1245" t="str">
        <f>REPT(DETERMINE!D337,1)</f>
        <v/>
      </c>
      <c r="B346" s="1242" t="str">
        <f>REPT(DETERMINE!AC337,1)</f>
        <v/>
      </c>
      <c r="C346" s="1242" t="str">
        <f>IF(I346&gt;0,Personalizza!$D$11," ")</f>
        <v xml:space="preserve"> </v>
      </c>
      <c r="D346" s="1241" t="str">
        <f>IF(I346&gt;0,Personalizza!$D$8," ")</f>
        <v xml:space="preserve"> </v>
      </c>
      <c r="E346" s="1243" t="str">
        <f>REPT(DETERMINE!F337,1)</f>
        <v/>
      </c>
      <c r="F346" s="1241" t="str">
        <f>REPT(DETERMINE!J337,1)</f>
        <v/>
      </c>
      <c r="G346" s="1292" t="str">
        <f>REPT(DETERMINE!AE337,1)</f>
        <v/>
      </c>
      <c r="H346" s="1243" t="str">
        <f>REPT(DETERMINE!AH337,1)</f>
        <v/>
      </c>
      <c r="I346" s="1244">
        <f>SUM(DETERMINE!T337)</f>
        <v>0</v>
      </c>
      <c r="J346" s="1293" t="str">
        <f>REPT(DETERMINE!AF337,1)</f>
        <v/>
      </c>
      <c r="K346" s="1293" t="str">
        <f>REPT(DETERMINE!AG337,1)</f>
        <v/>
      </c>
      <c r="L346" s="1244">
        <f>SUM(DETERMINE!AL337)</f>
        <v>0</v>
      </c>
    </row>
    <row r="347" spans="1:12" ht="38.1" customHeight="1">
      <c r="A347" s="1245" t="str">
        <f>REPT(DETERMINE!D338,1)</f>
        <v/>
      </c>
      <c r="B347" s="1242" t="str">
        <f>REPT(DETERMINE!AC338,1)</f>
        <v/>
      </c>
      <c r="C347" s="1242" t="str">
        <f>IF(I347&gt;0,Personalizza!$D$11," ")</f>
        <v xml:space="preserve"> </v>
      </c>
      <c r="D347" s="1241" t="str">
        <f>IF(I347&gt;0,Personalizza!$D$8," ")</f>
        <v xml:space="preserve"> </v>
      </c>
      <c r="E347" s="1243" t="str">
        <f>REPT(DETERMINE!F338,1)</f>
        <v/>
      </c>
      <c r="F347" s="1241" t="str">
        <f>REPT(DETERMINE!J338,1)</f>
        <v/>
      </c>
      <c r="G347" s="1292" t="str">
        <f>REPT(DETERMINE!AE338,1)</f>
        <v/>
      </c>
      <c r="H347" s="1243" t="str">
        <f>REPT(DETERMINE!AH338,1)</f>
        <v/>
      </c>
      <c r="I347" s="1244">
        <f>SUM(DETERMINE!T338)</f>
        <v>0</v>
      </c>
      <c r="J347" s="1293" t="str">
        <f>REPT(DETERMINE!AF338,1)</f>
        <v/>
      </c>
      <c r="K347" s="1293" t="str">
        <f>REPT(DETERMINE!AG338,1)</f>
        <v/>
      </c>
      <c r="L347" s="1244">
        <f>SUM(DETERMINE!AL338)</f>
        <v>0</v>
      </c>
    </row>
    <row r="348" spans="1:12" ht="38.1" customHeight="1">
      <c r="A348" s="1245" t="str">
        <f>REPT(DETERMINE!D339,1)</f>
        <v/>
      </c>
      <c r="B348" s="1242" t="str">
        <f>REPT(DETERMINE!AC339,1)</f>
        <v/>
      </c>
      <c r="C348" s="1242" t="str">
        <f>IF(I348&gt;0,Personalizza!$D$11," ")</f>
        <v xml:space="preserve"> </v>
      </c>
      <c r="D348" s="1241" t="str">
        <f>IF(I348&gt;0,Personalizza!$D$8," ")</f>
        <v xml:space="preserve"> </v>
      </c>
      <c r="E348" s="1243" t="str">
        <f>REPT(DETERMINE!F339,1)</f>
        <v/>
      </c>
      <c r="F348" s="1241" t="str">
        <f>REPT(DETERMINE!J339,1)</f>
        <v/>
      </c>
      <c r="G348" s="1292" t="str">
        <f>REPT(DETERMINE!AE339,1)</f>
        <v/>
      </c>
      <c r="H348" s="1243" t="str">
        <f>REPT(DETERMINE!AH339,1)</f>
        <v/>
      </c>
      <c r="I348" s="1244">
        <f>SUM(DETERMINE!T339)</f>
        <v>0</v>
      </c>
      <c r="J348" s="1293" t="str">
        <f>REPT(DETERMINE!AF339,1)</f>
        <v/>
      </c>
      <c r="K348" s="1293" t="str">
        <f>REPT(DETERMINE!AG339,1)</f>
        <v/>
      </c>
      <c r="L348" s="1244">
        <f>SUM(DETERMINE!AL339)</f>
        <v>0</v>
      </c>
    </row>
    <row r="349" spans="1:12" ht="38.1" customHeight="1">
      <c r="A349" s="1245" t="str">
        <f>REPT(DETERMINE!D340,1)</f>
        <v/>
      </c>
      <c r="B349" s="1242" t="str">
        <f>REPT(DETERMINE!AC340,1)</f>
        <v/>
      </c>
      <c r="C349" s="1242" t="str">
        <f>IF(I349&gt;0,Personalizza!$D$11," ")</f>
        <v xml:space="preserve"> </v>
      </c>
      <c r="D349" s="1241" t="str">
        <f>IF(I349&gt;0,Personalizza!$D$8," ")</f>
        <v xml:space="preserve"> </v>
      </c>
      <c r="E349" s="1243" t="str">
        <f>REPT(DETERMINE!F340,1)</f>
        <v/>
      </c>
      <c r="F349" s="1241" t="str">
        <f>REPT(DETERMINE!J340,1)</f>
        <v/>
      </c>
      <c r="G349" s="1292" t="str">
        <f>REPT(DETERMINE!AE340,1)</f>
        <v/>
      </c>
      <c r="H349" s="1243" t="str">
        <f>REPT(DETERMINE!AH340,1)</f>
        <v/>
      </c>
      <c r="I349" s="1244">
        <f>SUM(DETERMINE!T340)</f>
        <v>0</v>
      </c>
      <c r="J349" s="1293" t="str">
        <f>REPT(DETERMINE!AF340,1)</f>
        <v/>
      </c>
      <c r="K349" s="1293" t="str">
        <f>REPT(DETERMINE!AG340,1)</f>
        <v/>
      </c>
      <c r="L349" s="1244">
        <f>SUM(DETERMINE!AL340)</f>
        <v>0</v>
      </c>
    </row>
    <row r="350" spans="1:12" ht="38.1" customHeight="1">
      <c r="A350" s="1245" t="str">
        <f>REPT(DETERMINE!D341,1)</f>
        <v/>
      </c>
      <c r="B350" s="1242" t="str">
        <f>REPT(DETERMINE!AC341,1)</f>
        <v/>
      </c>
      <c r="C350" s="1242" t="str">
        <f>IF(I350&gt;0,Personalizza!$D$11," ")</f>
        <v xml:space="preserve"> </v>
      </c>
      <c r="D350" s="1241" t="str">
        <f>IF(I350&gt;0,Personalizza!$D$8," ")</f>
        <v xml:space="preserve"> </v>
      </c>
      <c r="E350" s="1243" t="str">
        <f>REPT(DETERMINE!F341,1)</f>
        <v/>
      </c>
      <c r="F350" s="1241" t="str">
        <f>REPT(DETERMINE!J341,1)</f>
        <v/>
      </c>
      <c r="G350" s="1292" t="str">
        <f>REPT(DETERMINE!AE341,1)</f>
        <v/>
      </c>
      <c r="H350" s="1243" t="str">
        <f>REPT(DETERMINE!AH341,1)</f>
        <v/>
      </c>
      <c r="I350" s="1244">
        <f>SUM(DETERMINE!T341)</f>
        <v>0</v>
      </c>
      <c r="J350" s="1293" t="str">
        <f>REPT(DETERMINE!AF341,1)</f>
        <v/>
      </c>
      <c r="K350" s="1293" t="str">
        <f>REPT(DETERMINE!AG341,1)</f>
        <v/>
      </c>
      <c r="L350" s="1244">
        <f>SUM(DETERMINE!AL341)</f>
        <v>0</v>
      </c>
    </row>
    <row r="351" spans="1:12" ht="38.1" customHeight="1">
      <c r="A351" s="1245" t="str">
        <f>REPT(DETERMINE!D342,1)</f>
        <v/>
      </c>
      <c r="B351" s="1242" t="str">
        <f>REPT(DETERMINE!AC342,1)</f>
        <v/>
      </c>
      <c r="C351" s="1242" t="str">
        <f>IF(I351&gt;0,Personalizza!$D$11," ")</f>
        <v xml:space="preserve"> </v>
      </c>
      <c r="D351" s="1241" t="str">
        <f>IF(I351&gt;0,Personalizza!$D$8," ")</f>
        <v xml:space="preserve"> </v>
      </c>
      <c r="E351" s="1243" t="str">
        <f>REPT(DETERMINE!F342,1)</f>
        <v/>
      </c>
      <c r="F351" s="1241" t="str">
        <f>REPT(DETERMINE!J342,1)</f>
        <v/>
      </c>
      <c r="G351" s="1292" t="str">
        <f>REPT(DETERMINE!AE342,1)</f>
        <v/>
      </c>
      <c r="H351" s="1243" t="str">
        <f>REPT(DETERMINE!AH342,1)</f>
        <v/>
      </c>
      <c r="I351" s="1244">
        <f>SUM(DETERMINE!T342)</f>
        <v>0</v>
      </c>
      <c r="J351" s="1293" t="str">
        <f>REPT(DETERMINE!AF342,1)</f>
        <v/>
      </c>
      <c r="K351" s="1293" t="str">
        <f>REPT(DETERMINE!AG342,1)</f>
        <v/>
      </c>
      <c r="L351" s="1244">
        <f>SUM(DETERMINE!AL342)</f>
        <v>0</v>
      </c>
    </row>
    <row r="352" spans="1:12" ht="38.1" customHeight="1">
      <c r="A352" s="1245" t="str">
        <f>REPT(DETERMINE!D343,1)</f>
        <v/>
      </c>
      <c r="B352" s="1242" t="str">
        <f>REPT(DETERMINE!AC343,1)</f>
        <v/>
      </c>
      <c r="C352" s="1242" t="str">
        <f>IF(I352&gt;0,Personalizza!$D$11," ")</f>
        <v xml:space="preserve"> </v>
      </c>
      <c r="D352" s="1241" t="str">
        <f>IF(I352&gt;0,Personalizza!$D$8," ")</f>
        <v xml:space="preserve"> </v>
      </c>
      <c r="E352" s="1243" t="str">
        <f>REPT(DETERMINE!F343,1)</f>
        <v/>
      </c>
      <c r="F352" s="1241" t="str">
        <f>REPT(DETERMINE!J343,1)</f>
        <v/>
      </c>
      <c r="G352" s="1292" t="str">
        <f>REPT(DETERMINE!AE343,1)</f>
        <v/>
      </c>
      <c r="H352" s="1243" t="str">
        <f>REPT(DETERMINE!AH343,1)</f>
        <v/>
      </c>
      <c r="I352" s="1244">
        <f>SUM(DETERMINE!T343)</f>
        <v>0</v>
      </c>
      <c r="J352" s="1293" t="str">
        <f>REPT(DETERMINE!AF343,1)</f>
        <v/>
      </c>
      <c r="K352" s="1293" t="str">
        <f>REPT(DETERMINE!AG343,1)</f>
        <v/>
      </c>
      <c r="L352" s="1244">
        <f>SUM(DETERMINE!AL343)</f>
        <v>0</v>
      </c>
    </row>
    <row r="353" spans="1:12" ht="38.1" customHeight="1">
      <c r="A353" s="1245" t="str">
        <f>REPT(DETERMINE!D344,1)</f>
        <v/>
      </c>
      <c r="B353" s="1242" t="str">
        <f>REPT(DETERMINE!AC344,1)</f>
        <v/>
      </c>
      <c r="C353" s="1242" t="str">
        <f>IF(I353&gt;0,Personalizza!$D$11," ")</f>
        <v xml:space="preserve"> </v>
      </c>
      <c r="D353" s="1241" t="str">
        <f>IF(I353&gt;0,Personalizza!$D$8," ")</f>
        <v xml:space="preserve"> </v>
      </c>
      <c r="E353" s="1243" t="str">
        <f>REPT(DETERMINE!F344,1)</f>
        <v/>
      </c>
      <c r="F353" s="1241" t="str">
        <f>REPT(DETERMINE!J344,1)</f>
        <v/>
      </c>
      <c r="G353" s="1292" t="str">
        <f>REPT(DETERMINE!AE344,1)</f>
        <v/>
      </c>
      <c r="H353" s="1243" t="str">
        <f>REPT(DETERMINE!AH344,1)</f>
        <v/>
      </c>
      <c r="I353" s="1244">
        <f>SUM(DETERMINE!T344)</f>
        <v>0</v>
      </c>
      <c r="J353" s="1293" t="str">
        <f>REPT(DETERMINE!AF344,1)</f>
        <v/>
      </c>
      <c r="K353" s="1293" t="str">
        <f>REPT(DETERMINE!AG344,1)</f>
        <v/>
      </c>
      <c r="L353" s="1244">
        <f>SUM(DETERMINE!AL344)</f>
        <v>0</v>
      </c>
    </row>
    <row r="354" spans="1:12" ht="38.1" customHeight="1">
      <c r="A354" s="1245" t="str">
        <f>REPT(DETERMINE!D345,1)</f>
        <v/>
      </c>
      <c r="B354" s="1242" t="str">
        <f>REPT(DETERMINE!AC345,1)</f>
        <v/>
      </c>
      <c r="C354" s="1242" t="str">
        <f>IF(I354&gt;0,Personalizza!$D$11," ")</f>
        <v xml:space="preserve"> </v>
      </c>
      <c r="D354" s="1241" t="str">
        <f>IF(I354&gt;0,Personalizza!$D$8," ")</f>
        <v xml:space="preserve"> </v>
      </c>
      <c r="E354" s="1243" t="str">
        <f>REPT(DETERMINE!F345,1)</f>
        <v/>
      </c>
      <c r="F354" s="1241" t="str">
        <f>REPT(DETERMINE!J345,1)</f>
        <v/>
      </c>
      <c r="G354" s="1292" t="str">
        <f>REPT(DETERMINE!AE345,1)</f>
        <v/>
      </c>
      <c r="H354" s="1243" t="str">
        <f>REPT(DETERMINE!AH345,1)</f>
        <v/>
      </c>
      <c r="I354" s="1244">
        <f>SUM(DETERMINE!T345)</f>
        <v>0</v>
      </c>
      <c r="J354" s="1293" t="str">
        <f>REPT(DETERMINE!AF345,1)</f>
        <v/>
      </c>
      <c r="K354" s="1293" t="str">
        <f>REPT(DETERMINE!AG345,1)</f>
        <v/>
      </c>
      <c r="L354" s="1244">
        <f>SUM(DETERMINE!AL345)</f>
        <v>0</v>
      </c>
    </row>
    <row r="355" spans="1:12" ht="38.1" customHeight="1">
      <c r="A355" s="1245" t="str">
        <f>REPT(DETERMINE!D346,1)</f>
        <v/>
      </c>
      <c r="B355" s="1242" t="str">
        <f>REPT(DETERMINE!AC346,1)</f>
        <v/>
      </c>
      <c r="C355" s="1242" t="str">
        <f>IF(I355&gt;0,Personalizza!$D$11," ")</f>
        <v xml:space="preserve"> </v>
      </c>
      <c r="D355" s="1241" t="str">
        <f>IF(I355&gt;0,Personalizza!$D$8," ")</f>
        <v xml:space="preserve"> </v>
      </c>
      <c r="E355" s="1243" t="str">
        <f>REPT(DETERMINE!F346,1)</f>
        <v/>
      </c>
      <c r="F355" s="1241" t="str">
        <f>REPT(DETERMINE!J346,1)</f>
        <v/>
      </c>
      <c r="G355" s="1292" t="str">
        <f>REPT(DETERMINE!AE346,1)</f>
        <v/>
      </c>
      <c r="H355" s="1243" t="str">
        <f>REPT(DETERMINE!AH346,1)</f>
        <v/>
      </c>
      <c r="I355" s="1244">
        <f>SUM(DETERMINE!T346)</f>
        <v>0</v>
      </c>
      <c r="J355" s="1293" t="str">
        <f>REPT(DETERMINE!AF346,1)</f>
        <v/>
      </c>
      <c r="K355" s="1293" t="str">
        <f>REPT(DETERMINE!AG346,1)</f>
        <v/>
      </c>
      <c r="L355" s="1244">
        <f>SUM(DETERMINE!AL346)</f>
        <v>0</v>
      </c>
    </row>
    <row r="356" spans="1:12" ht="38.1" customHeight="1">
      <c r="A356" s="1245" t="str">
        <f>REPT(DETERMINE!D347,1)</f>
        <v/>
      </c>
      <c r="B356" s="1242" t="str">
        <f>REPT(DETERMINE!AC347,1)</f>
        <v/>
      </c>
      <c r="C356" s="1242" t="str">
        <f>IF(I356&gt;0,Personalizza!$D$11," ")</f>
        <v xml:space="preserve"> </v>
      </c>
      <c r="D356" s="1241" t="str">
        <f>IF(I356&gt;0,Personalizza!$D$8," ")</f>
        <v xml:space="preserve"> </v>
      </c>
      <c r="E356" s="1243" t="str">
        <f>REPT(DETERMINE!F347,1)</f>
        <v/>
      </c>
      <c r="F356" s="1241" t="str">
        <f>REPT(DETERMINE!J347,1)</f>
        <v/>
      </c>
      <c r="G356" s="1292" t="str">
        <f>REPT(DETERMINE!AE347,1)</f>
        <v/>
      </c>
      <c r="H356" s="1243" t="str">
        <f>REPT(DETERMINE!AH347,1)</f>
        <v/>
      </c>
      <c r="I356" s="1244">
        <f>SUM(DETERMINE!T347)</f>
        <v>0</v>
      </c>
      <c r="J356" s="1293" t="str">
        <f>REPT(DETERMINE!AF347,1)</f>
        <v/>
      </c>
      <c r="K356" s="1293" t="str">
        <f>REPT(DETERMINE!AG347,1)</f>
        <v/>
      </c>
      <c r="L356" s="1244">
        <f>SUM(DETERMINE!AL347)</f>
        <v>0</v>
      </c>
    </row>
    <row r="357" spans="1:12" ht="38.1" customHeight="1">
      <c r="A357" s="1245" t="str">
        <f>REPT(DETERMINE!D348,1)</f>
        <v/>
      </c>
      <c r="B357" s="1242" t="str">
        <f>REPT(DETERMINE!AC348,1)</f>
        <v/>
      </c>
      <c r="C357" s="1242" t="str">
        <f>IF(I357&gt;0,Personalizza!$D$11," ")</f>
        <v xml:space="preserve"> </v>
      </c>
      <c r="D357" s="1241" t="str">
        <f>IF(I357&gt;0,Personalizza!$D$8," ")</f>
        <v xml:space="preserve"> </v>
      </c>
      <c r="E357" s="1243" t="str">
        <f>REPT(DETERMINE!F348,1)</f>
        <v/>
      </c>
      <c r="F357" s="1241" t="str">
        <f>REPT(DETERMINE!J348,1)</f>
        <v/>
      </c>
      <c r="G357" s="1292" t="str">
        <f>REPT(DETERMINE!AE348,1)</f>
        <v/>
      </c>
      <c r="H357" s="1243" t="str">
        <f>REPT(DETERMINE!AH348,1)</f>
        <v/>
      </c>
      <c r="I357" s="1244">
        <f>SUM(DETERMINE!T348)</f>
        <v>0</v>
      </c>
      <c r="J357" s="1293" t="str">
        <f>REPT(DETERMINE!AF348,1)</f>
        <v/>
      </c>
      <c r="K357" s="1293" t="str">
        <f>REPT(DETERMINE!AG348,1)</f>
        <v/>
      </c>
      <c r="L357" s="1244">
        <f>SUM(DETERMINE!AL348)</f>
        <v>0</v>
      </c>
    </row>
    <row r="358" spans="1:12" ht="38.1" customHeight="1">
      <c r="A358" s="1245" t="str">
        <f>REPT(DETERMINE!D349,1)</f>
        <v/>
      </c>
      <c r="B358" s="1242" t="str">
        <f>REPT(DETERMINE!AC349,1)</f>
        <v/>
      </c>
      <c r="C358" s="1242" t="str">
        <f>IF(I358&gt;0,Personalizza!$D$11," ")</f>
        <v xml:space="preserve"> </v>
      </c>
      <c r="D358" s="1241" t="str">
        <f>IF(I358&gt;0,Personalizza!$D$8," ")</f>
        <v xml:space="preserve"> </v>
      </c>
      <c r="E358" s="1243" t="str">
        <f>REPT(DETERMINE!F349,1)</f>
        <v/>
      </c>
      <c r="F358" s="1241" t="str">
        <f>REPT(DETERMINE!J349,1)</f>
        <v/>
      </c>
      <c r="G358" s="1292" t="str">
        <f>REPT(DETERMINE!AE349,1)</f>
        <v/>
      </c>
      <c r="H358" s="1243" t="str">
        <f>REPT(DETERMINE!AH349,1)</f>
        <v/>
      </c>
      <c r="I358" s="1244">
        <f>SUM(DETERMINE!T349)</f>
        <v>0</v>
      </c>
      <c r="J358" s="1293" t="str">
        <f>REPT(DETERMINE!AF349,1)</f>
        <v/>
      </c>
      <c r="K358" s="1293" t="str">
        <f>REPT(DETERMINE!AG349,1)</f>
        <v/>
      </c>
      <c r="L358" s="1244">
        <f>SUM(DETERMINE!AL349)</f>
        <v>0</v>
      </c>
    </row>
    <row r="359" spans="1:12" ht="38.1" customHeight="1">
      <c r="A359" s="1245" t="str">
        <f>REPT(DETERMINE!D350,1)</f>
        <v/>
      </c>
      <c r="B359" s="1242" t="str">
        <f>REPT(DETERMINE!AC350,1)</f>
        <v/>
      </c>
      <c r="C359" s="1242" t="str">
        <f>IF(I359&gt;0,Personalizza!$D$11," ")</f>
        <v xml:space="preserve"> </v>
      </c>
      <c r="D359" s="1241" t="str">
        <f>IF(I359&gt;0,Personalizza!$D$8," ")</f>
        <v xml:space="preserve"> </v>
      </c>
      <c r="E359" s="1243" t="str">
        <f>REPT(DETERMINE!F350,1)</f>
        <v/>
      </c>
      <c r="F359" s="1241" t="str">
        <f>REPT(DETERMINE!J350,1)</f>
        <v/>
      </c>
      <c r="G359" s="1292" t="str">
        <f>REPT(DETERMINE!AE350,1)</f>
        <v/>
      </c>
      <c r="H359" s="1243" t="str">
        <f>REPT(DETERMINE!AH350,1)</f>
        <v/>
      </c>
      <c r="I359" s="1244">
        <f>SUM(DETERMINE!T350)</f>
        <v>0</v>
      </c>
      <c r="J359" s="1293" t="str">
        <f>REPT(DETERMINE!AF350,1)</f>
        <v/>
      </c>
      <c r="K359" s="1293" t="str">
        <f>REPT(DETERMINE!AG350,1)</f>
        <v/>
      </c>
      <c r="L359" s="1244">
        <f>SUM(DETERMINE!AL350)</f>
        <v>0</v>
      </c>
    </row>
    <row r="360" spans="1:12" ht="38.1" customHeight="1">
      <c r="A360" s="1245" t="str">
        <f>REPT(DETERMINE!D351,1)</f>
        <v/>
      </c>
      <c r="B360" s="1242" t="str">
        <f>REPT(DETERMINE!AC351,1)</f>
        <v/>
      </c>
      <c r="C360" s="1242" t="str">
        <f>IF(I360&gt;0,Personalizza!$D$11," ")</f>
        <v xml:space="preserve"> </v>
      </c>
      <c r="D360" s="1241" t="str">
        <f>IF(I360&gt;0,Personalizza!$D$8," ")</f>
        <v xml:space="preserve"> </v>
      </c>
      <c r="E360" s="1243" t="str">
        <f>REPT(DETERMINE!F351,1)</f>
        <v/>
      </c>
      <c r="F360" s="1241" t="str">
        <f>REPT(DETERMINE!J351,1)</f>
        <v/>
      </c>
      <c r="G360" s="1292" t="str">
        <f>REPT(DETERMINE!AE351,1)</f>
        <v/>
      </c>
      <c r="H360" s="1243" t="str">
        <f>REPT(DETERMINE!AH351,1)</f>
        <v/>
      </c>
      <c r="I360" s="1244">
        <f>SUM(DETERMINE!T351)</f>
        <v>0</v>
      </c>
      <c r="J360" s="1293" t="str">
        <f>REPT(DETERMINE!AF351,1)</f>
        <v/>
      </c>
      <c r="K360" s="1293" t="str">
        <f>REPT(DETERMINE!AG351,1)</f>
        <v/>
      </c>
      <c r="L360" s="1244">
        <f>SUM(DETERMINE!AL351)</f>
        <v>0</v>
      </c>
    </row>
    <row r="361" spans="1:12" ht="38.1" customHeight="1">
      <c r="A361" s="1245" t="str">
        <f>REPT(DETERMINE!D352,1)</f>
        <v/>
      </c>
      <c r="B361" s="1242" t="str">
        <f>REPT(DETERMINE!AC352,1)</f>
        <v/>
      </c>
      <c r="C361" s="1242" t="str">
        <f>IF(I361&gt;0,Personalizza!$D$11," ")</f>
        <v xml:space="preserve"> </v>
      </c>
      <c r="D361" s="1241" t="str">
        <f>IF(I361&gt;0,Personalizza!$D$8," ")</f>
        <v xml:space="preserve"> </v>
      </c>
      <c r="E361" s="1243" t="str">
        <f>REPT(DETERMINE!F352,1)</f>
        <v/>
      </c>
      <c r="F361" s="1241" t="str">
        <f>REPT(DETERMINE!J352,1)</f>
        <v/>
      </c>
      <c r="G361" s="1292" t="str">
        <f>REPT(DETERMINE!AE352,1)</f>
        <v/>
      </c>
      <c r="H361" s="1243" t="str">
        <f>REPT(DETERMINE!AH352,1)</f>
        <v/>
      </c>
      <c r="I361" s="1244">
        <f>SUM(DETERMINE!T352)</f>
        <v>0</v>
      </c>
      <c r="J361" s="1293" t="str">
        <f>REPT(DETERMINE!AF352,1)</f>
        <v/>
      </c>
      <c r="K361" s="1293" t="str">
        <f>REPT(DETERMINE!AG352,1)</f>
        <v/>
      </c>
      <c r="L361" s="1244">
        <f>SUM(DETERMINE!AL352)</f>
        <v>0</v>
      </c>
    </row>
    <row r="362" spans="1:12" ht="38.1" customHeight="1">
      <c r="A362" s="1245" t="str">
        <f>REPT(DETERMINE!D353,1)</f>
        <v/>
      </c>
      <c r="B362" s="1242" t="str">
        <f>REPT(DETERMINE!AC353,1)</f>
        <v/>
      </c>
      <c r="C362" s="1242" t="str">
        <f>IF(I362&gt;0,Personalizza!$D$11," ")</f>
        <v xml:space="preserve"> </v>
      </c>
      <c r="D362" s="1241" t="str">
        <f>IF(I362&gt;0,Personalizza!$D$8," ")</f>
        <v xml:space="preserve"> </v>
      </c>
      <c r="E362" s="1243" t="str">
        <f>REPT(DETERMINE!F353,1)</f>
        <v/>
      </c>
      <c r="F362" s="1241" t="str">
        <f>REPT(DETERMINE!J353,1)</f>
        <v/>
      </c>
      <c r="G362" s="1292" t="str">
        <f>REPT(DETERMINE!AE353,1)</f>
        <v/>
      </c>
      <c r="H362" s="1243" t="str">
        <f>REPT(DETERMINE!AH353,1)</f>
        <v/>
      </c>
      <c r="I362" s="1244">
        <f>SUM(DETERMINE!T353)</f>
        <v>0</v>
      </c>
      <c r="J362" s="1293" t="str">
        <f>REPT(DETERMINE!AF353,1)</f>
        <v/>
      </c>
      <c r="K362" s="1293" t="str">
        <f>REPT(DETERMINE!AG353,1)</f>
        <v/>
      </c>
      <c r="L362" s="1244">
        <f>SUM(DETERMINE!AL353)</f>
        <v>0</v>
      </c>
    </row>
    <row r="363" spans="1:12" ht="38.1" customHeight="1">
      <c r="A363" s="1245" t="str">
        <f>REPT(DETERMINE!D354,1)</f>
        <v/>
      </c>
      <c r="B363" s="1242" t="str">
        <f>REPT(DETERMINE!AC354,1)</f>
        <v/>
      </c>
      <c r="C363" s="1242" t="str">
        <f>IF(I363&gt;0,Personalizza!$D$11," ")</f>
        <v xml:space="preserve"> </v>
      </c>
      <c r="D363" s="1241" t="str">
        <f>IF(I363&gt;0,Personalizza!$D$8," ")</f>
        <v xml:space="preserve"> </v>
      </c>
      <c r="E363" s="1243" t="str">
        <f>REPT(DETERMINE!F354,1)</f>
        <v/>
      </c>
      <c r="F363" s="1241" t="str">
        <f>REPT(DETERMINE!J354,1)</f>
        <v/>
      </c>
      <c r="G363" s="1292" t="str">
        <f>REPT(DETERMINE!AE354,1)</f>
        <v/>
      </c>
      <c r="H363" s="1243" t="str">
        <f>REPT(DETERMINE!AH354,1)</f>
        <v/>
      </c>
      <c r="I363" s="1244">
        <f>SUM(DETERMINE!T354)</f>
        <v>0</v>
      </c>
      <c r="J363" s="1293" t="str">
        <f>REPT(DETERMINE!AF354,1)</f>
        <v/>
      </c>
      <c r="K363" s="1293" t="str">
        <f>REPT(DETERMINE!AG354,1)</f>
        <v/>
      </c>
      <c r="L363" s="1244">
        <f>SUM(DETERMINE!AL354)</f>
        <v>0</v>
      </c>
    </row>
    <row r="364" spans="1:12" ht="38.1" customHeight="1">
      <c r="A364" s="1245" t="str">
        <f>REPT(DETERMINE!D355,1)</f>
        <v/>
      </c>
      <c r="B364" s="1242" t="str">
        <f>REPT(DETERMINE!AC355,1)</f>
        <v/>
      </c>
      <c r="C364" s="1242" t="str">
        <f>IF(I364&gt;0,Personalizza!$D$11," ")</f>
        <v xml:space="preserve"> </v>
      </c>
      <c r="D364" s="1241" t="str">
        <f>IF(I364&gt;0,Personalizza!$D$8," ")</f>
        <v xml:space="preserve"> </v>
      </c>
      <c r="E364" s="1243" t="str">
        <f>REPT(DETERMINE!F355,1)</f>
        <v/>
      </c>
      <c r="F364" s="1241" t="str">
        <f>REPT(DETERMINE!J355,1)</f>
        <v/>
      </c>
      <c r="G364" s="1292" t="str">
        <f>REPT(DETERMINE!AE355,1)</f>
        <v/>
      </c>
      <c r="H364" s="1243" t="str">
        <f>REPT(DETERMINE!AH355,1)</f>
        <v/>
      </c>
      <c r="I364" s="1244">
        <f>SUM(DETERMINE!T355)</f>
        <v>0</v>
      </c>
      <c r="J364" s="1293" t="str">
        <f>REPT(DETERMINE!AF355,1)</f>
        <v/>
      </c>
      <c r="K364" s="1293" t="str">
        <f>REPT(DETERMINE!AG355,1)</f>
        <v/>
      </c>
      <c r="L364" s="1244">
        <f>SUM(DETERMINE!AL355)</f>
        <v>0</v>
      </c>
    </row>
    <row r="365" spans="1:12" ht="38.1" customHeight="1">
      <c r="A365" s="1245" t="str">
        <f>REPT(DETERMINE!D356,1)</f>
        <v/>
      </c>
      <c r="B365" s="1242" t="str">
        <f>REPT(DETERMINE!AC356,1)</f>
        <v/>
      </c>
      <c r="C365" s="1242" t="str">
        <f>IF(I365&gt;0,Personalizza!$D$11," ")</f>
        <v xml:space="preserve"> </v>
      </c>
      <c r="D365" s="1241" t="str">
        <f>IF(I365&gt;0,Personalizza!$D$8," ")</f>
        <v xml:space="preserve"> </v>
      </c>
      <c r="E365" s="1243" t="str">
        <f>REPT(DETERMINE!F356,1)</f>
        <v/>
      </c>
      <c r="F365" s="1241" t="str">
        <f>REPT(DETERMINE!J356,1)</f>
        <v/>
      </c>
      <c r="G365" s="1292" t="str">
        <f>REPT(DETERMINE!AE356,1)</f>
        <v/>
      </c>
      <c r="H365" s="1243" t="str">
        <f>REPT(DETERMINE!AH356,1)</f>
        <v/>
      </c>
      <c r="I365" s="1244">
        <f>SUM(DETERMINE!T356)</f>
        <v>0</v>
      </c>
      <c r="J365" s="1293" t="str">
        <f>REPT(DETERMINE!AF356,1)</f>
        <v/>
      </c>
      <c r="K365" s="1293" t="str">
        <f>REPT(DETERMINE!AG356,1)</f>
        <v/>
      </c>
      <c r="L365" s="1244">
        <f>SUM(DETERMINE!AL356)</f>
        <v>0</v>
      </c>
    </row>
    <row r="366" spans="1:12" ht="38.1" customHeight="1">
      <c r="A366" s="1245" t="str">
        <f>REPT(DETERMINE!D357,1)</f>
        <v/>
      </c>
      <c r="B366" s="1242" t="str">
        <f>REPT(DETERMINE!AC357,1)</f>
        <v/>
      </c>
      <c r="C366" s="1242" t="str">
        <f>IF(I366&gt;0,Personalizza!$D$11," ")</f>
        <v xml:space="preserve"> </v>
      </c>
      <c r="D366" s="1241" t="str">
        <f>IF(I366&gt;0,Personalizza!$D$8," ")</f>
        <v xml:space="preserve"> </v>
      </c>
      <c r="E366" s="1243" t="str">
        <f>REPT(DETERMINE!F357,1)</f>
        <v/>
      </c>
      <c r="F366" s="1241" t="str">
        <f>REPT(DETERMINE!J357,1)</f>
        <v/>
      </c>
      <c r="G366" s="1292" t="str">
        <f>REPT(DETERMINE!AE357,1)</f>
        <v/>
      </c>
      <c r="H366" s="1243" t="str">
        <f>REPT(DETERMINE!AH357,1)</f>
        <v/>
      </c>
      <c r="I366" s="1244">
        <f>SUM(DETERMINE!T357)</f>
        <v>0</v>
      </c>
      <c r="J366" s="1293" t="str">
        <f>REPT(DETERMINE!AF357,1)</f>
        <v/>
      </c>
      <c r="K366" s="1293" t="str">
        <f>REPT(DETERMINE!AG357,1)</f>
        <v/>
      </c>
      <c r="L366" s="1244">
        <f>SUM(DETERMINE!AL357)</f>
        <v>0</v>
      </c>
    </row>
    <row r="367" spans="1:12" ht="38.1" customHeight="1">
      <c r="A367" s="1245" t="str">
        <f>REPT(DETERMINE!D358,1)</f>
        <v/>
      </c>
      <c r="B367" s="1242" t="str">
        <f>REPT(DETERMINE!AC358,1)</f>
        <v/>
      </c>
      <c r="C367" s="1242" t="str">
        <f>IF(I367&gt;0,Personalizza!$D$11," ")</f>
        <v xml:space="preserve"> </v>
      </c>
      <c r="D367" s="1241" t="str">
        <f>IF(I367&gt;0,Personalizza!$D$8," ")</f>
        <v xml:space="preserve"> </v>
      </c>
      <c r="E367" s="1243" t="str">
        <f>REPT(DETERMINE!F358,1)</f>
        <v/>
      </c>
      <c r="F367" s="1241" t="str">
        <f>REPT(DETERMINE!J358,1)</f>
        <v/>
      </c>
      <c r="G367" s="1292" t="str">
        <f>REPT(DETERMINE!AE358,1)</f>
        <v/>
      </c>
      <c r="H367" s="1243" t="str">
        <f>REPT(DETERMINE!AH358,1)</f>
        <v/>
      </c>
      <c r="I367" s="1244">
        <f>SUM(DETERMINE!T358)</f>
        <v>0</v>
      </c>
      <c r="J367" s="1293" t="str">
        <f>REPT(DETERMINE!AF358,1)</f>
        <v/>
      </c>
      <c r="K367" s="1293" t="str">
        <f>REPT(DETERMINE!AG358,1)</f>
        <v/>
      </c>
      <c r="L367" s="1244">
        <f>SUM(DETERMINE!AL358)</f>
        <v>0</v>
      </c>
    </row>
    <row r="368" spans="1:12" ht="38.1" customHeight="1">
      <c r="A368" s="1245" t="str">
        <f>REPT(DETERMINE!D359,1)</f>
        <v/>
      </c>
      <c r="B368" s="1242" t="str">
        <f>REPT(DETERMINE!AC359,1)</f>
        <v/>
      </c>
      <c r="C368" s="1242" t="str">
        <f>IF(I368&gt;0,Personalizza!$D$11," ")</f>
        <v xml:space="preserve"> </v>
      </c>
      <c r="D368" s="1241" t="str">
        <f>IF(I368&gt;0,Personalizza!$D$8," ")</f>
        <v xml:space="preserve"> </v>
      </c>
      <c r="E368" s="1243" t="str">
        <f>REPT(DETERMINE!F359,1)</f>
        <v/>
      </c>
      <c r="F368" s="1241" t="str">
        <f>REPT(DETERMINE!J359,1)</f>
        <v/>
      </c>
      <c r="G368" s="1292" t="str">
        <f>REPT(DETERMINE!AE359,1)</f>
        <v/>
      </c>
      <c r="H368" s="1243" t="str">
        <f>REPT(DETERMINE!AH359,1)</f>
        <v/>
      </c>
      <c r="I368" s="1244">
        <f>SUM(DETERMINE!T359)</f>
        <v>0</v>
      </c>
      <c r="J368" s="1293" t="str">
        <f>REPT(DETERMINE!AF359,1)</f>
        <v/>
      </c>
      <c r="K368" s="1293" t="str">
        <f>REPT(DETERMINE!AG359,1)</f>
        <v/>
      </c>
      <c r="L368" s="1244">
        <f>SUM(DETERMINE!AL359)</f>
        <v>0</v>
      </c>
    </row>
    <row r="369" spans="1:12" ht="38.1" customHeight="1">
      <c r="A369" s="1245" t="str">
        <f>REPT(DETERMINE!D360,1)</f>
        <v/>
      </c>
      <c r="B369" s="1242" t="str">
        <f>REPT(DETERMINE!AC360,1)</f>
        <v/>
      </c>
      <c r="C369" s="1242" t="str">
        <f>IF(I369&gt;0,Personalizza!$D$11," ")</f>
        <v xml:space="preserve"> </v>
      </c>
      <c r="D369" s="1241" t="str">
        <f>IF(I369&gt;0,Personalizza!$D$8," ")</f>
        <v xml:space="preserve"> </v>
      </c>
      <c r="E369" s="1243" t="str">
        <f>REPT(DETERMINE!F360,1)</f>
        <v/>
      </c>
      <c r="F369" s="1241" t="str">
        <f>REPT(DETERMINE!J360,1)</f>
        <v/>
      </c>
      <c r="G369" s="1292" t="str">
        <f>REPT(DETERMINE!AE360,1)</f>
        <v/>
      </c>
      <c r="H369" s="1243" t="str">
        <f>REPT(DETERMINE!AH360,1)</f>
        <v/>
      </c>
      <c r="I369" s="1244">
        <f>SUM(DETERMINE!T360)</f>
        <v>0</v>
      </c>
      <c r="J369" s="1293" t="str">
        <f>REPT(DETERMINE!AF360,1)</f>
        <v/>
      </c>
      <c r="K369" s="1293" t="str">
        <f>REPT(DETERMINE!AG360,1)</f>
        <v/>
      </c>
      <c r="L369" s="1244">
        <f>SUM(DETERMINE!AL360)</f>
        <v>0</v>
      </c>
    </row>
    <row r="370" spans="1:12" ht="38.1" customHeight="1">
      <c r="A370" s="1245" t="str">
        <f>REPT(DETERMINE!D361,1)</f>
        <v/>
      </c>
      <c r="B370" s="1242" t="str">
        <f>REPT(DETERMINE!AC361,1)</f>
        <v/>
      </c>
      <c r="C370" s="1242" t="str">
        <f>IF(I370&gt;0,Personalizza!$D$11," ")</f>
        <v xml:space="preserve"> </v>
      </c>
      <c r="D370" s="1241" t="str">
        <f>IF(I370&gt;0,Personalizza!$D$8," ")</f>
        <v xml:space="preserve"> </v>
      </c>
      <c r="E370" s="1243" t="str">
        <f>REPT(DETERMINE!F361,1)</f>
        <v/>
      </c>
      <c r="F370" s="1241" t="str">
        <f>REPT(DETERMINE!J361,1)</f>
        <v/>
      </c>
      <c r="G370" s="1292" t="str">
        <f>REPT(DETERMINE!AE361,1)</f>
        <v/>
      </c>
      <c r="H370" s="1243" t="str">
        <f>REPT(DETERMINE!AH361,1)</f>
        <v/>
      </c>
      <c r="I370" s="1244">
        <f>SUM(DETERMINE!T361)</f>
        <v>0</v>
      </c>
      <c r="J370" s="1293" t="str">
        <f>REPT(DETERMINE!AF361,1)</f>
        <v/>
      </c>
      <c r="K370" s="1293" t="str">
        <f>REPT(DETERMINE!AG361,1)</f>
        <v/>
      </c>
      <c r="L370" s="1244">
        <f>SUM(DETERMINE!AL361)</f>
        <v>0</v>
      </c>
    </row>
    <row r="371" spans="1:12" ht="38.1" customHeight="1">
      <c r="A371" s="1245" t="str">
        <f>REPT(DETERMINE!D362,1)</f>
        <v/>
      </c>
      <c r="B371" s="1242" t="str">
        <f>REPT(DETERMINE!AC362,1)</f>
        <v/>
      </c>
      <c r="C371" s="1242" t="str">
        <f>IF(I371&gt;0,Personalizza!$D$11," ")</f>
        <v xml:space="preserve"> </v>
      </c>
      <c r="D371" s="1241" t="str">
        <f>IF(I371&gt;0,Personalizza!$D$8," ")</f>
        <v xml:space="preserve"> </v>
      </c>
      <c r="E371" s="1243" t="str">
        <f>REPT(DETERMINE!F362,1)</f>
        <v/>
      </c>
      <c r="F371" s="1241" t="str">
        <f>REPT(DETERMINE!J362,1)</f>
        <v/>
      </c>
      <c r="G371" s="1292" t="str">
        <f>REPT(DETERMINE!AE362,1)</f>
        <v/>
      </c>
      <c r="H371" s="1243" t="str">
        <f>REPT(DETERMINE!AH362,1)</f>
        <v/>
      </c>
      <c r="I371" s="1244">
        <f>SUM(DETERMINE!T362)</f>
        <v>0</v>
      </c>
      <c r="J371" s="1293" t="str">
        <f>REPT(DETERMINE!AF362,1)</f>
        <v/>
      </c>
      <c r="K371" s="1293" t="str">
        <f>REPT(DETERMINE!AG362,1)</f>
        <v/>
      </c>
      <c r="L371" s="1244">
        <f>SUM(DETERMINE!AL362)</f>
        <v>0</v>
      </c>
    </row>
    <row r="372" spans="1:12" ht="38.1" customHeight="1">
      <c r="A372" s="1245" t="str">
        <f>REPT(DETERMINE!D363,1)</f>
        <v/>
      </c>
      <c r="B372" s="1242" t="str">
        <f>REPT(DETERMINE!AC363,1)</f>
        <v/>
      </c>
      <c r="C372" s="1242" t="str">
        <f>IF(I372&gt;0,Personalizza!$D$11," ")</f>
        <v xml:space="preserve"> </v>
      </c>
      <c r="D372" s="1241" t="str">
        <f>IF(I372&gt;0,Personalizza!$D$8," ")</f>
        <v xml:space="preserve"> </v>
      </c>
      <c r="E372" s="1243" t="str">
        <f>REPT(DETERMINE!F363,1)</f>
        <v/>
      </c>
      <c r="F372" s="1241" t="str">
        <f>REPT(DETERMINE!J363,1)</f>
        <v/>
      </c>
      <c r="G372" s="1292" t="str">
        <f>REPT(DETERMINE!AE363,1)</f>
        <v/>
      </c>
      <c r="H372" s="1243" t="str">
        <f>REPT(DETERMINE!AH363,1)</f>
        <v/>
      </c>
      <c r="I372" s="1244">
        <f>SUM(DETERMINE!T363)</f>
        <v>0</v>
      </c>
      <c r="J372" s="1293" t="str">
        <f>REPT(DETERMINE!AF363,1)</f>
        <v/>
      </c>
      <c r="K372" s="1293" t="str">
        <f>REPT(DETERMINE!AG363,1)</f>
        <v/>
      </c>
      <c r="L372" s="1244">
        <f>SUM(DETERMINE!AL363)</f>
        <v>0</v>
      </c>
    </row>
    <row r="373" spans="1:12" ht="38.1" customHeight="1">
      <c r="A373" s="1245" t="str">
        <f>REPT(DETERMINE!D364,1)</f>
        <v/>
      </c>
      <c r="B373" s="1242" t="str">
        <f>REPT(DETERMINE!AC364,1)</f>
        <v/>
      </c>
      <c r="C373" s="1242" t="str">
        <f>IF(I373&gt;0,Personalizza!$D$11," ")</f>
        <v xml:space="preserve"> </v>
      </c>
      <c r="D373" s="1241" t="str">
        <f>IF(I373&gt;0,Personalizza!$D$8," ")</f>
        <v xml:space="preserve"> </v>
      </c>
      <c r="E373" s="1243" t="str">
        <f>REPT(DETERMINE!F364,1)</f>
        <v/>
      </c>
      <c r="F373" s="1241" t="str">
        <f>REPT(DETERMINE!J364,1)</f>
        <v/>
      </c>
      <c r="G373" s="1292" t="str">
        <f>REPT(DETERMINE!AE364,1)</f>
        <v/>
      </c>
      <c r="H373" s="1243" t="str">
        <f>REPT(DETERMINE!AH364,1)</f>
        <v/>
      </c>
      <c r="I373" s="1244">
        <f>SUM(DETERMINE!T364)</f>
        <v>0</v>
      </c>
      <c r="J373" s="1293" t="str">
        <f>REPT(DETERMINE!AF364,1)</f>
        <v/>
      </c>
      <c r="K373" s="1293" t="str">
        <f>REPT(DETERMINE!AG364,1)</f>
        <v/>
      </c>
      <c r="L373" s="1244">
        <f>SUM(DETERMINE!AL364)</f>
        <v>0</v>
      </c>
    </row>
    <row r="374" spans="1:12" ht="38.1" customHeight="1">
      <c r="A374" s="1245" t="str">
        <f>REPT(DETERMINE!D365,1)</f>
        <v/>
      </c>
      <c r="B374" s="1242" t="str">
        <f>REPT(DETERMINE!AC365,1)</f>
        <v/>
      </c>
      <c r="C374" s="1242" t="str">
        <f>IF(I374&gt;0,Personalizza!$D$11," ")</f>
        <v xml:space="preserve"> </v>
      </c>
      <c r="D374" s="1241" t="str">
        <f>IF(I374&gt;0,Personalizza!$D$8," ")</f>
        <v xml:space="preserve"> </v>
      </c>
      <c r="E374" s="1243" t="str">
        <f>REPT(DETERMINE!F365,1)</f>
        <v/>
      </c>
      <c r="F374" s="1241" t="str">
        <f>REPT(DETERMINE!J365,1)</f>
        <v/>
      </c>
      <c r="G374" s="1292" t="str">
        <f>REPT(DETERMINE!AE365,1)</f>
        <v/>
      </c>
      <c r="H374" s="1243" t="str">
        <f>REPT(DETERMINE!AH365,1)</f>
        <v/>
      </c>
      <c r="I374" s="1244">
        <f>SUM(DETERMINE!T365)</f>
        <v>0</v>
      </c>
      <c r="J374" s="1293" t="str">
        <f>REPT(DETERMINE!AF365,1)</f>
        <v/>
      </c>
      <c r="K374" s="1293" t="str">
        <f>REPT(DETERMINE!AG365,1)</f>
        <v/>
      </c>
      <c r="L374" s="1244">
        <f>SUM(DETERMINE!AL365)</f>
        <v>0</v>
      </c>
    </row>
    <row r="375" spans="1:12" ht="38.1" customHeight="1">
      <c r="A375" s="1245" t="str">
        <f>REPT(DETERMINE!D366,1)</f>
        <v/>
      </c>
      <c r="B375" s="1242" t="str">
        <f>REPT(DETERMINE!AC366,1)</f>
        <v/>
      </c>
      <c r="C375" s="1242" t="str">
        <f>IF(I375&gt;0,Personalizza!$D$11," ")</f>
        <v xml:space="preserve"> </v>
      </c>
      <c r="D375" s="1241" t="str">
        <f>IF(I375&gt;0,Personalizza!$D$8," ")</f>
        <v xml:space="preserve"> </v>
      </c>
      <c r="E375" s="1243" t="str">
        <f>REPT(DETERMINE!F366,1)</f>
        <v/>
      </c>
      <c r="F375" s="1241" t="str">
        <f>REPT(DETERMINE!J366,1)</f>
        <v/>
      </c>
      <c r="G375" s="1292" t="str">
        <f>REPT(DETERMINE!AE366,1)</f>
        <v/>
      </c>
      <c r="H375" s="1243" t="str">
        <f>REPT(DETERMINE!AH366,1)</f>
        <v/>
      </c>
      <c r="I375" s="1244">
        <f>SUM(DETERMINE!T366)</f>
        <v>0</v>
      </c>
      <c r="J375" s="1293" t="str">
        <f>REPT(DETERMINE!AF366,1)</f>
        <v/>
      </c>
      <c r="K375" s="1293" t="str">
        <f>REPT(DETERMINE!AG366,1)</f>
        <v/>
      </c>
      <c r="L375" s="1244">
        <f>SUM(DETERMINE!AL366)</f>
        <v>0</v>
      </c>
    </row>
    <row r="376" spans="1:12" ht="38.1" customHeight="1">
      <c r="A376" s="1245" t="str">
        <f>REPT(DETERMINE!D367,1)</f>
        <v/>
      </c>
      <c r="B376" s="1242" t="str">
        <f>REPT(DETERMINE!AC367,1)</f>
        <v/>
      </c>
      <c r="C376" s="1242" t="str">
        <f>IF(I376&gt;0,Personalizza!$D$11," ")</f>
        <v xml:space="preserve"> </v>
      </c>
      <c r="D376" s="1241" t="str">
        <f>IF(I376&gt;0,Personalizza!$D$8," ")</f>
        <v xml:space="preserve"> </v>
      </c>
      <c r="E376" s="1243" t="str">
        <f>REPT(DETERMINE!F367,1)</f>
        <v/>
      </c>
      <c r="F376" s="1241" t="str">
        <f>REPT(DETERMINE!J367,1)</f>
        <v/>
      </c>
      <c r="G376" s="1292" t="str">
        <f>REPT(DETERMINE!AE367,1)</f>
        <v/>
      </c>
      <c r="H376" s="1243" t="str">
        <f>REPT(DETERMINE!AH367,1)</f>
        <v/>
      </c>
      <c r="I376" s="1244">
        <f>SUM(DETERMINE!T367)</f>
        <v>0</v>
      </c>
      <c r="J376" s="1293" t="str">
        <f>REPT(DETERMINE!AF367,1)</f>
        <v/>
      </c>
      <c r="K376" s="1293" t="str">
        <f>REPT(DETERMINE!AG367,1)</f>
        <v/>
      </c>
      <c r="L376" s="1244">
        <f>SUM(DETERMINE!AL367)</f>
        <v>0</v>
      </c>
    </row>
    <row r="377" spans="1:12" ht="38.1" customHeight="1">
      <c r="A377" s="1245" t="str">
        <f>REPT(DETERMINE!D368,1)</f>
        <v/>
      </c>
      <c r="B377" s="1242" t="str">
        <f>REPT(DETERMINE!AC368,1)</f>
        <v/>
      </c>
      <c r="C377" s="1242" t="str">
        <f>IF(I377&gt;0,Personalizza!$D$11," ")</f>
        <v xml:space="preserve"> </v>
      </c>
      <c r="D377" s="1241" t="str">
        <f>IF(I377&gt;0,Personalizza!$D$8," ")</f>
        <v xml:space="preserve"> </v>
      </c>
      <c r="E377" s="1243" t="str">
        <f>REPT(DETERMINE!F368,1)</f>
        <v/>
      </c>
      <c r="F377" s="1241" t="str">
        <f>REPT(DETERMINE!J368,1)</f>
        <v/>
      </c>
      <c r="G377" s="1292" t="str">
        <f>REPT(DETERMINE!AE368,1)</f>
        <v/>
      </c>
      <c r="H377" s="1243" t="str">
        <f>REPT(DETERMINE!AH368,1)</f>
        <v/>
      </c>
      <c r="I377" s="1244">
        <f>SUM(DETERMINE!T368)</f>
        <v>0</v>
      </c>
      <c r="J377" s="1293" t="str">
        <f>REPT(DETERMINE!AF368,1)</f>
        <v/>
      </c>
      <c r="K377" s="1293" t="str">
        <f>REPT(DETERMINE!AG368,1)</f>
        <v/>
      </c>
      <c r="L377" s="1244">
        <f>SUM(DETERMINE!AL368)</f>
        <v>0</v>
      </c>
    </row>
    <row r="378" spans="1:12" ht="38.1" customHeight="1">
      <c r="A378" s="1245" t="str">
        <f>REPT(DETERMINE!D369,1)</f>
        <v/>
      </c>
      <c r="B378" s="1242" t="str">
        <f>REPT(DETERMINE!AC369,1)</f>
        <v/>
      </c>
      <c r="C378" s="1242" t="str">
        <f>IF(I378&gt;0,Personalizza!$D$11," ")</f>
        <v xml:space="preserve"> </v>
      </c>
      <c r="D378" s="1241" t="str">
        <f>IF(I378&gt;0,Personalizza!$D$8," ")</f>
        <v xml:space="preserve"> </v>
      </c>
      <c r="E378" s="1243" t="str">
        <f>REPT(DETERMINE!F369,1)</f>
        <v/>
      </c>
      <c r="F378" s="1241" t="str">
        <f>REPT(DETERMINE!J369,1)</f>
        <v/>
      </c>
      <c r="G378" s="1292" t="str">
        <f>REPT(DETERMINE!AE369,1)</f>
        <v/>
      </c>
      <c r="H378" s="1243" t="str">
        <f>REPT(DETERMINE!AH369,1)</f>
        <v/>
      </c>
      <c r="I378" s="1244">
        <f>SUM(DETERMINE!T369)</f>
        <v>0</v>
      </c>
      <c r="J378" s="1293" t="str">
        <f>REPT(DETERMINE!AF369,1)</f>
        <v/>
      </c>
      <c r="K378" s="1293" t="str">
        <f>REPT(DETERMINE!AG369,1)</f>
        <v/>
      </c>
      <c r="L378" s="1244">
        <f>SUM(DETERMINE!AL369)</f>
        <v>0</v>
      </c>
    </row>
    <row r="379" spans="1:12" ht="38.1" customHeight="1">
      <c r="A379" s="1245" t="str">
        <f>REPT(DETERMINE!D370,1)</f>
        <v/>
      </c>
      <c r="B379" s="1242" t="str">
        <f>REPT(DETERMINE!AC370,1)</f>
        <v/>
      </c>
      <c r="C379" s="1242" t="str">
        <f>IF(I379&gt;0,Personalizza!$D$11," ")</f>
        <v xml:space="preserve"> </v>
      </c>
      <c r="D379" s="1241" t="str">
        <f>IF(I379&gt;0,Personalizza!$D$8," ")</f>
        <v xml:space="preserve"> </v>
      </c>
      <c r="E379" s="1243" t="str">
        <f>REPT(DETERMINE!F370,1)</f>
        <v/>
      </c>
      <c r="F379" s="1241" t="str">
        <f>REPT(DETERMINE!J370,1)</f>
        <v/>
      </c>
      <c r="G379" s="1292" t="str">
        <f>REPT(DETERMINE!AE370,1)</f>
        <v/>
      </c>
      <c r="H379" s="1243" t="str">
        <f>REPT(DETERMINE!AH370,1)</f>
        <v/>
      </c>
      <c r="I379" s="1244">
        <f>SUM(DETERMINE!T370)</f>
        <v>0</v>
      </c>
      <c r="J379" s="1293" t="str">
        <f>REPT(DETERMINE!AF370,1)</f>
        <v/>
      </c>
      <c r="K379" s="1293" t="str">
        <f>REPT(DETERMINE!AG370,1)</f>
        <v/>
      </c>
      <c r="L379" s="1244">
        <f>SUM(DETERMINE!AL370)</f>
        <v>0</v>
      </c>
    </row>
    <row r="380" spans="1:12" ht="38.1" customHeight="1">
      <c r="A380" s="1245" t="str">
        <f>REPT(DETERMINE!D371,1)</f>
        <v/>
      </c>
      <c r="B380" s="1242" t="str">
        <f>REPT(DETERMINE!AC371,1)</f>
        <v/>
      </c>
      <c r="C380" s="1242" t="str">
        <f>IF(I380&gt;0,Personalizza!$D$11," ")</f>
        <v xml:space="preserve"> </v>
      </c>
      <c r="D380" s="1241" t="str">
        <f>IF(I380&gt;0,Personalizza!$D$8," ")</f>
        <v xml:space="preserve"> </v>
      </c>
      <c r="E380" s="1243" t="str">
        <f>REPT(DETERMINE!F371,1)</f>
        <v/>
      </c>
      <c r="F380" s="1241" t="str">
        <f>REPT(DETERMINE!J371,1)</f>
        <v/>
      </c>
      <c r="G380" s="1292" t="str">
        <f>REPT(DETERMINE!AE371,1)</f>
        <v/>
      </c>
      <c r="H380" s="1243" t="str">
        <f>REPT(DETERMINE!AH371,1)</f>
        <v/>
      </c>
      <c r="I380" s="1244">
        <f>SUM(DETERMINE!T371)</f>
        <v>0</v>
      </c>
      <c r="J380" s="1293" t="str">
        <f>REPT(DETERMINE!AF371,1)</f>
        <v/>
      </c>
      <c r="K380" s="1293" t="str">
        <f>REPT(DETERMINE!AG371,1)</f>
        <v/>
      </c>
      <c r="L380" s="1244">
        <f>SUM(DETERMINE!AL371)</f>
        <v>0</v>
      </c>
    </row>
    <row r="381" spans="1:12" ht="38.1" customHeight="1">
      <c r="A381" s="1245" t="str">
        <f>REPT(DETERMINE!D372,1)</f>
        <v/>
      </c>
      <c r="B381" s="1242" t="str">
        <f>REPT(DETERMINE!AC372,1)</f>
        <v/>
      </c>
      <c r="C381" s="1242" t="str">
        <f>IF(I381&gt;0,Personalizza!$D$11," ")</f>
        <v xml:space="preserve"> </v>
      </c>
      <c r="D381" s="1241" t="str">
        <f>IF(I381&gt;0,Personalizza!$D$8," ")</f>
        <v xml:space="preserve"> </v>
      </c>
      <c r="E381" s="1243" t="str">
        <f>REPT(DETERMINE!F372,1)</f>
        <v/>
      </c>
      <c r="F381" s="1241" t="str">
        <f>REPT(DETERMINE!J372,1)</f>
        <v/>
      </c>
      <c r="G381" s="1292" t="str">
        <f>REPT(DETERMINE!AE372,1)</f>
        <v/>
      </c>
      <c r="H381" s="1243" t="str">
        <f>REPT(DETERMINE!AH372,1)</f>
        <v/>
      </c>
      <c r="I381" s="1244">
        <f>SUM(DETERMINE!T372)</f>
        <v>0</v>
      </c>
      <c r="J381" s="1293" t="str">
        <f>REPT(DETERMINE!AF372,1)</f>
        <v/>
      </c>
      <c r="K381" s="1293" t="str">
        <f>REPT(DETERMINE!AG372,1)</f>
        <v/>
      </c>
      <c r="L381" s="1244">
        <f>SUM(DETERMINE!AL372)</f>
        <v>0</v>
      </c>
    </row>
    <row r="382" spans="1:12" ht="38.1" customHeight="1">
      <c r="A382" s="1245" t="str">
        <f>REPT(DETERMINE!D373,1)</f>
        <v/>
      </c>
      <c r="B382" s="1242" t="str">
        <f>REPT(DETERMINE!AC373,1)</f>
        <v/>
      </c>
      <c r="C382" s="1242" t="str">
        <f>IF(I382&gt;0,Personalizza!$D$11," ")</f>
        <v xml:space="preserve"> </v>
      </c>
      <c r="D382" s="1241" t="str">
        <f>IF(I382&gt;0,Personalizza!$D$8," ")</f>
        <v xml:space="preserve"> </v>
      </c>
      <c r="E382" s="1243" t="str">
        <f>REPT(DETERMINE!F373,1)</f>
        <v/>
      </c>
      <c r="F382" s="1241" t="str">
        <f>REPT(DETERMINE!J373,1)</f>
        <v/>
      </c>
      <c r="G382" s="1292" t="str">
        <f>REPT(DETERMINE!AE373,1)</f>
        <v/>
      </c>
      <c r="H382" s="1243" t="str">
        <f>REPT(DETERMINE!AH373,1)</f>
        <v/>
      </c>
      <c r="I382" s="1244">
        <f>SUM(DETERMINE!T373)</f>
        <v>0</v>
      </c>
      <c r="J382" s="1293" t="str">
        <f>REPT(DETERMINE!AF373,1)</f>
        <v/>
      </c>
      <c r="K382" s="1293" t="str">
        <f>REPT(DETERMINE!AG373,1)</f>
        <v/>
      </c>
      <c r="L382" s="1244">
        <f>SUM(DETERMINE!AL373)</f>
        <v>0</v>
      </c>
    </row>
    <row r="383" spans="1:12" ht="38.1" customHeight="1">
      <c r="A383" s="1245" t="str">
        <f>REPT(DETERMINE!D374,1)</f>
        <v/>
      </c>
      <c r="B383" s="1242" t="str">
        <f>REPT(DETERMINE!AC374,1)</f>
        <v/>
      </c>
      <c r="C383" s="1242" t="str">
        <f>IF(I383&gt;0,Personalizza!$D$11," ")</f>
        <v xml:space="preserve"> </v>
      </c>
      <c r="D383" s="1241" t="str">
        <f>IF(I383&gt;0,Personalizza!$D$8," ")</f>
        <v xml:space="preserve"> </v>
      </c>
      <c r="E383" s="1243" t="str">
        <f>REPT(DETERMINE!F374,1)</f>
        <v/>
      </c>
      <c r="F383" s="1241" t="str">
        <f>REPT(DETERMINE!J374,1)</f>
        <v/>
      </c>
      <c r="G383" s="1292" t="str">
        <f>REPT(DETERMINE!AE374,1)</f>
        <v/>
      </c>
      <c r="H383" s="1243" t="str">
        <f>REPT(DETERMINE!AH374,1)</f>
        <v/>
      </c>
      <c r="I383" s="1244">
        <f>SUM(DETERMINE!T374)</f>
        <v>0</v>
      </c>
      <c r="J383" s="1293" t="str">
        <f>REPT(DETERMINE!AF374,1)</f>
        <v/>
      </c>
      <c r="K383" s="1293" t="str">
        <f>REPT(DETERMINE!AG374,1)</f>
        <v/>
      </c>
      <c r="L383" s="1244">
        <f>SUM(DETERMINE!AL374)</f>
        <v>0</v>
      </c>
    </row>
    <row r="384" spans="1:12" ht="38.1" customHeight="1">
      <c r="A384" s="1245" t="str">
        <f>REPT(DETERMINE!D375,1)</f>
        <v/>
      </c>
      <c r="B384" s="1242" t="str">
        <f>REPT(DETERMINE!AC375,1)</f>
        <v/>
      </c>
      <c r="C384" s="1242" t="str">
        <f>IF(I384&gt;0,Personalizza!$D$11," ")</f>
        <v xml:space="preserve"> </v>
      </c>
      <c r="D384" s="1241" t="str">
        <f>IF(I384&gt;0,Personalizza!$D$8," ")</f>
        <v xml:space="preserve"> </v>
      </c>
      <c r="E384" s="1243" t="str">
        <f>REPT(DETERMINE!F375,1)</f>
        <v/>
      </c>
      <c r="F384" s="1241" t="str">
        <f>REPT(DETERMINE!J375,1)</f>
        <v/>
      </c>
      <c r="G384" s="1292" t="str">
        <f>REPT(DETERMINE!AE375,1)</f>
        <v/>
      </c>
      <c r="H384" s="1243" t="str">
        <f>REPT(DETERMINE!AH375,1)</f>
        <v/>
      </c>
      <c r="I384" s="1244">
        <f>SUM(DETERMINE!T375)</f>
        <v>0</v>
      </c>
      <c r="J384" s="1293" t="str">
        <f>REPT(DETERMINE!AF375,1)</f>
        <v/>
      </c>
      <c r="K384" s="1293" t="str">
        <f>REPT(DETERMINE!AG375,1)</f>
        <v/>
      </c>
      <c r="L384" s="1244">
        <f>SUM(DETERMINE!AL375)</f>
        <v>0</v>
      </c>
    </row>
    <row r="385" spans="1:12" ht="38.1" customHeight="1">
      <c r="A385" s="1245" t="str">
        <f>REPT(DETERMINE!D376,1)</f>
        <v/>
      </c>
      <c r="B385" s="1242" t="str">
        <f>REPT(DETERMINE!AC376,1)</f>
        <v/>
      </c>
      <c r="C385" s="1242" t="str">
        <f>IF(I385&gt;0,Personalizza!$D$11," ")</f>
        <v xml:space="preserve"> </v>
      </c>
      <c r="D385" s="1241" t="str">
        <f>IF(I385&gt;0,Personalizza!$D$8," ")</f>
        <v xml:space="preserve"> </v>
      </c>
      <c r="E385" s="1243" t="str">
        <f>REPT(DETERMINE!F376,1)</f>
        <v/>
      </c>
      <c r="F385" s="1241" t="str">
        <f>REPT(DETERMINE!J376,1)</f>
        <v/>
      </c>
      <c r="G385" s="1292" t="str">
        <f>REPT(DETERMINE!AE376,1)</f>
        <v/>
      </c>
      <c r="H385" s="1243" t="str">
        <f>REPT(DETERMINE!AH376,1)</f>
        <v/>
      </c>
      <c r="I385" s="1244">
        <f>SUM(DETERMINE!T376)</f>
        <v>0</v>
      </c>
      <c r="J385" s="1293" t="str">
        <f>REPT(DETERMINE!AF376,1)</f>
        <v/>
      </c>
      <c r="K385" s="1293" t="str">
        <f>REPT(DETERMINE!AG376,1)</f>
        <v/>
      </c>
      <c r="L385" s="1244">
        <f>SUM(DETERMINE!AL376)</f>
        <v>0</v>
      </c>
    </row>
    <row r="386" spans="1:12" ht="38.1" customHeight="1">
      <c r="A386" s="1245" t="str">
        <f>REPT(DETERMINE!D377,1)</f>
        <v/>
      </c>
      <c r="B386" s="1242" t="str">
        <f>REPT(DETERMINE!AC377,1)</f>
        <v/>
      </c>
      <c r="C386" s="1242" t="str">
        <f>IF(I386&gt;0,Personalizza!$D$11," ")</f>
        <v xml:space="preserve"> </v>
      </c>
      <c r="D386" s="1241" t="str">
        <f>IF(I386&gt;0,Personalizza!$D$8," ")</f>
        <v xml:space="preserve"> </v>
      </c>
      <c r="E386" s="1243" t="str">
        <f>REPT(DETERMINE!F377,1)</f>
        <v/>
      </c>
      <c r="F386" s="1241" t="str">
        <f>REPT(DETERMINE!J377,1)</f>
        <v/>
      </c>
      <c r="G386" s="1292" t="str">
        <f>REPT(DETERMINE!AE377,1)</f>
        <v/>
      </c>
      <c r="H386" s="1243" t="str">
        <f>REPT(DETERMINE!AH377,1)</f>
        <v/>
      </c>
      <c r="I386" s="1244">
        <f>SUM(DETERMINE!T377)</f>
        <v>0</v>
      </c>
      <c r="J386" s="1293" t="str">
        <f>REPT(DETERMINE!AF377,1)</f>
        <v/>
      </c>
      <c r="K386" s="1293" t="str">
        <f>REPT(DETERMINE!AG377,1)</f>
        <v/>
      </c>
      <c r="L386" s="1244">
        <f>SUM(DETERMINE!AL377)</f>
        <v>0</v>
      </c>
    </row>
    <row r="387" spans="1:12" ht="38.1" customHeight="1">
      <c r="A387" s="1245" t="str">
        <f>REPT(DETERMINE!D378,1)</f>
        <v/>
      </c>
      <c r="B387" s="1242" t="str">
        <f>REPT(DETERMINE!AC378,1)</f>
        <v/>
      </c>
      <c r="C387" s="1242" t="str">
        <f>IF(I387&gt;0,Personalizza!$D$11," ")</f>
        <v xml:space="preserve"> </v>
      </c>
      <c r="D387" s="1241" t="str">
        <f>IF(I387&gt;0,Personalizza!$D$8," ")</f>
        <v xml:space="preserve"> </v>
      </c>
      <c r="E387" s="1243" t="str">
        <f>REPT(DETERMINE!F378,1)</f>
        <v/>
      </c>
      <c r="F387" s="1241" t="str">
        <f>REPT(DETERMINE!J378,1)</f>
        <v/>
      </c>
      <c r="G387" s="1292" t="str">
        <f>REPT(DETERMINE!AE378,1)</f>
        <v/>
      </c>
      <c r="H387" s="1243" t="str">
        <f>REPT(DETERMINE!AH378,1)</f>
        <v/>
      </c>
      <c r="I387" s="1244">
        <f>SUM(DETERMINE!T378)</f>
        <v>0</v>
      </c>
      <c r="J387" s="1293" t="str">
        <f>REPT(DETERMINE!AF378,1)</f>
        <v/>
      </c>
      <c r="K387" s="1293" t="str">
        <f>REPT(DETERMINE!AG378,1)</f>
        <v/>
      </c>
      <c r="L387" s="1244">
        <f>SUM(DETERMINE!AL378)</f>
        <v>0</v>
      </c>
    </row>
    <row r="388" spans="1:12" ht="38.1" customHeight="1">
      <c r="A388" s="1245" t="str">
        <f>REPT(DETERMINE!D379,1)</f>
        <v/>
      </c>
      <c r="B388" s="1242" t="str">
        <f>REPT(DETERMINE!AC379,1)</f>
        <v/>
      </c>
      <c r="C388" s="1242" t="str">
        <f>IF(I388&gt;0,Personalizza!$D$11," ")</f>
        <v xml:space="preserve"> </v>
      </c>
      <c r="D388" s="1241" t="str">
        <f>IF(I388&gt;0,Personalizza!$D$8," ")</f>
        <v xml:space="preserve"> </v>
      </c>
      <c r="E388" s="1243" t="str">
        <f>REPT(DETERMINE!F379,1)</f>
        <v/>
      </c>
      <c r="F388" s="1241" t="str">
        <f>REPT(DETERMINE!J379,1)</f>
        <v/>
      </c>
      <c r="G388" s="1292" t="str">
        <f>REPT(DETERMINE!AE379,1)</f>
        <v/>
      </c>
      <c r="H388" s="1243" t="str">
        <f>REPT(DETERMINE!AH379,1)</f>
        <v/>
      </c>
      <c r="I388" s="1244">
        <f>SUM(DETERMINE!T379)</f>
        <v>0</v>
      </c>
      <c r="J388" s="1293" t="str">
        <f>REPT(DETERMINE!AF379,1)</f>
        <v/>
      </c>
      <c r="K388" s="1293" t="str">
        <f>REPT(DETERMINE!AG379,1)</f>
        <v/>
      </c>
      <c r="L388" s="1244">
        <f>SUM(DETERMINE!AL379)</f>
        <v>0</v>
      </c>
    </row>
    <row r="389" spans="1:12" ht="38.1" customHeight="1">
      <c r="A389" s="1245" t="str">
        <f>REPT(DETERMINE!D380,1)</f>
        <v/>
      </c>
      <c r="B389" s="1242" t="str">
        <f>REPT(DETERMINE!AC380,1)</f>
        <v/>
      </c>
      <c r="C389" s="1242" t="str">
        <f>IF(I389&gt;0,Personalizza!$D$11," ")</f>
        <v xml:space="preserve"> </v>
      </c>
      <c r="D389" s="1241" t="str">
        <f>IF(I389&gt;0,Personalizza!$D$8," ")</f>
        <v xml:space="preserve"> </v>
      </c>
      <c r="E389" s="1243" t="str">
        <f>REPT(DETERMINE!F380,1)</f>
        <v/>
      </c>
      <c r="F389" s="1241" t="str">
        <f>REPT(DETERMINE!J380,1)</f>
        <v/>
      </c>
      <c r="G389" s="1292" t="str">
        <f>REPT(DETERMINE!AE380,1)</f>
        <v/>
      </c>
      <c r="H389" s="1243" t="str">
        <f>REPT(DETERMINE!AH380,1)</f>
        <v/>
      </c>
      <c r="I389" s="1244">
        <f>SUM(DETERMINE!T380)</f>
        <v>0</v>
      </c>
      <c r="J389" s="1293" t="str">
        <f>REPT(DETERMINE!AF380,1)</f>
        <v/>
      </c>
      <c r="K389" s="1293" t="str">
        <f>REPT(DETERMINE!AG380,1)</f>
        <v/>
      </c>
      <c r="L389" s="1244">
        <f>SUM(DETERMINE!AL380)</f>
        <v>0</v>
      </c>
    </row>
    <row r="390" spans="1:12" ht="38.1" customHeight="1">
      <c r="A390" s="1245" t="str">
        <f>REPT(DETERMINE!D381,1)</f>
        <v/>
      </c>
      <c r="B390" s="1242" t="str">
        <f>REPT(DETERMINE!AC381,1)</f>
        <v/>
      </c>
      <c r="C390" s="1242" t="str">
        <f>IF(I390&gt;0,Personalizza!$D$11," ")</f>
        <v xml:space="preserve"> </v>
      </c>
      <c r="D390" s="1241" t="str">
        <f>IF(I390&gt;0,Personalizza!$D$8," ")</f>
        <v xml:space="preserve"> </v>
      </c>
      <c r="E390" s="1243" t="str">
        <f>REPT(DETERMINE!F381,1)</f>
        <v/>
      </c>
      <c r="F390" s="1241" t="str">
        <f>REPT(DETERMINE!J381,1)</f>
        <v/>
      </c>
      <c r="G390" s="1292" t="str">
        <f>REPT(DETERMINE!AE381,1)</f>
        <v/>
      </c>
      <c r="H390" s="1243" t="str">
        <f>REPT(DETERMINE!AH381,1)</f>
        <v/>
      </c>
      <c r="I390" s="1244">
        <f>SUM(DETERMINE!T381)</f>
        <v>0</v>
      </c>
      <c r="J390" s="1293" t="str">
        <f>REPT(DETERMINE!AF381,1)</f>
        <v/>
      </c>
      <c r="K390" s="1293" t="str">
        <f>REPT(DETERMINE!AG381,1)</f>
        <v/>
      </c>
      <c r="L390" s="1244">
        <f>SUM(DETERMINE!AL381)</f>
        <v>0</v>
      </c>
    </row>
    <row r="391" spans="1:12" ht="38.1" customHeight="1">
      <c r="A391" s="1245" t="str">
        <f>REPT(DETERMINE!D382,1)</f>
        <v/>
      </c>
      <c r="B391" s="1242" t="str">
        <f>REPT(DETERMINE!AC382,1)</f>
        <v/>
      </c>
      <c r="C391" s="1242" t="str">
        <f>IF(I391&gt;0,Personalizza!$D$11," ")</f>
        <v xml:space="preserve"> </v>
      </c>
      <c r="D391" s="1241" t="str">
        <f>IF(I391&gt;0,Personalizza!$D$8," ")</f>
        <v xml:space="preserve"> </v>
      </c>
      <c r="E391" s="1243" t="str">
        <f>REPT(DETERMINE!F382,1)</f>
        <v/>
      </c>
      <c r="F391" s="1241" t="str">
        <f>REPT(DETERMINE!J382,1)</f>
        <v/>
      </c>
      <c r="G391" s="1292" t="str">
        <f>REPT(DETERMINE!AE382,1)</f>
        <v/>
      </c>
      <c r="H391" s="1243" t="str">
        <f>REPT(DETERMINE!AH382,1)</f>
        <v/>
      </c>
      <c r="I391" s="1244">
        <f>SUM(DETERMINE!T382)</f>
        <v>0</v>
      </c>
      <c r="J391" s="1293" t="str">
        <f>REPT(DETERMINE!AF382,1)</f>
        <v/>
      </c>
      <c r="K391" s="1293" t="str">
        <f>REPT(DETERMINE!AG382,1)</f>
        <v/>
      </c>
      <c r="L391" s="1244">
        <f>SUM(DETERMINE!AL382)</f>
        <v>0</v>
      </c>
    </row>
    <row r="392" spans="1:12" ht="38.1" customHeight="1">
      <c r="A392" s="1245" t="str">
        <f>REPT(DETERMINE!D383,1)</f>
        <v/>
      </c>
      <c r="B392" s="1242" t="str">
        <f>REPT(DETERMINE!AC383,1)</f>
        <v/>
      </c>
      <c r="C392" s="1242" t="str">
        <f>IF(I392&gt;0,Personalizza!$D$11," ")</f>
        <v xml:space="preserve"> </v>
      </c>
      <c r="D392" s="1241" t="str">
        <f>IF(I392&gt;0,Personalizza!$D$8," ")</f>
        <v xml:space="preserve"> </v>
      </c>
      <c r="E392" s="1243" t="str">
        <f>REPT(DETERMINE!F383,1)</f>
        <v/>
      </c>
      <c r="F392" s="1241" t="str">
        <f>REPT(DETERMINE!J383,1)</f>
        <v/>
      </c>
      <c r="G392" s="1292" t="str">
        <f>REPT(DETERMINE!AE383,1)</f>
        <v/>
      </c>
      <c r="H392" s="1243" t="str">
        <f>REPT(DETERMINE!AH383,1)</f>
        <v/>
      </c>
      <c r="I392" s="1244">
        <f>SUM(DETERMINE!T383)</f>
        <v>0</v>
      </c>
      <c r="J392" s="1293" t="str">
        <f>REPT(DETERMINE!AF383,1)</f>
        <v/>
      </c>
      <c r="K392" s="1293" t="str">
        <f>REPT(DETERMINE!AG383,1)</f>
        <v/>
      </c>
      <c r="L392" s="1244">
        <f>SUM(DETERMINE!AL383)</f>
        <v>0</v>
      </c>
    </row>
    <row r="393" spans="1:12" ht="38.1" customHeight="1">
      <c r="A393" s="1245" t="str">
        <f>REPT(DETERMINE!D384,1)</f>
        <v/>
      </c>
      <c r="B393" s="1242" t="str">
        <f>REPT(DETERMINE!AC384,1)</f>
        <v/>
      </c>
      <c r="C393" s="1242" t="str">
        <f>IF(I393&gt;0,Personalizza!$D$11," ")</f>
        <v xml:space="preserve"> </v>
      </c>
      <c r="D393" s="1241" t="str">
        <f>IF(I393&gt;0,Personalizza!$D$8," ")</f>
        <v xml:space="preserve"> </v>
      </c>
      <c r="E393" s="1243" t="str">
        <f>REPT(DETERMINE!F384,1)</f>
        <v/>
      </c>
      <c r="F393" s="1241" t="str">
        <f>REPT(DETERMINE!J384,1)</f>
        <v/>
      </c>
      <c r="G393" s="1292" t="str">
        <f>REPT(DETERMINE!AE384,1)</f>
        <v/>
      </c>
      <c r="H393" s="1243" t="str">
        <f>REPT(DETERMINE!AH384,1)</f>
        <v/>
      </c>
      <c r="I393" s="1244">
        <f>SUM(DETERMINE!T384)</f>
        <v>0</v>
      </c>
      <c r="J393" s="1293" t="str">
        <f>REPT(DETERMINE!AF384,1)</f>
        <v/>
      </c>
      <c r="K393" s="1293" t="str">
        <f>REPT(DETERMINE!AG384,1)</f>
        <v/>
      </c>
      <c r="L393" s="1244">
        <f>SUM(DETERMINE!AL384)</f>
        <v>0</v>
      </c>
    </row>
    <row r="394" spans="1:12" ht="38.1" customHeight="1">
      <c r="A394" s="1245" t="str">
        <f>REPT(DETERMINE!D385,1)</f>
        <v/>
      </c>
      <c r="B394" s="1242" t="str">
        <f>REPT(DETERMINE!AC385,1)</f>
        <v/>
      </c>
      <c r="C394" s="1242" t="str">
        <f>IF(I394&gt;0,Personalizza!$D$11," ")</f>
        <v xml:space="preserve"> </v>
      </c>
      <c r="D394" s="1241" t="str">
        <f>IF(I394&gt;0,Personalizza!$D$8," ")</f>
        <v xml:space="preserve"> </v>
      </c>
      <c r="E394" s="1243" t="str">
        <f>REPT(DETERMINE!F385,1)</f>
        <v/>
      </c>
      <c r="F394" s="1241" t="str">
        <f>REPT(DETERMINE!J385,1)</f>
        <v/>
      </c>
      <c r="G394" s="1292" t="str">
        <f>REPT(DETERMINE!AE385,1)</f>
        <v/>
      </c>
      <c r="H394" s="1243" t="str">
        <f>REPT(DETERMINE!AH385,1)</f>
        <v/>
      </c>
      <c r="I394" s="1244">
        <f>SUM(DETERMINE!T385)</f>
        <v>0</v>
      </c>
      <c r="J394" s="1293" t="str">
        <f>REPT(DETERMINE!AF385,1)</f>
        <v/>
      </c>
      <c r="K394" s="1293" t="str">
        <f>REPT(DETERMINE!AG385,1)</f>
        <v/>
      </c>
      <c r="L394" s="1244">
        <f>SUM(DETERMINE!AL385)</f>
        <v>0</v>
      </c>
    </row>
    <row r="395" spans="1:12" ht="38.1" customHeight="1">
      <c r="A395" s="1245" t="str">
        <f>REPT(DETERMINE!D386,1)</f>
        <v/>
      </c>
      <c r="B395" s="1242" t="str">
        <f>REPT(DETERMINE!AC386,1)</f>
        <v/>
      </c>
      <c r="C395" s="1242" t="str">
        <f>IF(I395&gt;0,Personalizza!$D$11," ")</f>
        <v xml:space="preserve"> </v>
      </c>
      <c r="D395" s="1241" t="str">
        <f>IF(I395&gt;0,Personalizza!$D$8," ")</f>
        <v xml:space="preserve"> </v>
      </c>
      <c r="E395" s="1243" t="str">
        <f>REPT(DETERMINE!F386,1)</f>
        <v/>
      </c>
      <c r="F395" s="1241" t="str">
        <f>REPT(DETERMINE!J386,1)</f>
        <v/>
      </c>
      <c r="G395" s="1292" t="str">
        <f>REPT(DETERMINE!AE386,1)</f>
        <v/>
      </c>
      <c r="H395" s="1243" t="str">
        <f>REPT(DETERMINE!AH386,1)</f>
        <v/>
      </c>
      <c r="I395" s="1244">
        <f>SUM(DETERMINE!T386)</f>
        <v>0</v>
      </c>
      <c r="J395" s="1293" t="str">
        <f>REPT(DETERMINE!AF386,1)</f>
        <v/>
      </c>
      <c r="K395" s="1293" t="str">
        <f>REPT(DETERMINE!AG386,1)</f>
        <v/>
      </c>
      <c r="L395" s="1244">
        <f>SUM(DETERMINE!AL386)</f>
        <v>0</v>
      </c>
    </row>
    <row r="396" spans="1:12" ht="38.1" customHeight="1">
      <c r="A396" s="1245" t="str">
        <f>REPT(DETERMINE!D387,1)</f>
        <v/>
      </c>
      <c r="B396" s="1242" t="str">
        <f>REPT(DETERMINE!AC387,1)</f>
        <v/>
      </c>
      <c r="C396" s="1242" t="str">
        <f>IF(I396&gt;0,Personalizza!$D$11," ")</f>
        <v xml:space="preserve"> </v>
      </c>
      <c r="D396" s="1241" t="str">
        <f>IF(I396&gt;0,Personalizza!$D$8," ")</f>
        <v xml:space="preserve"> </v>
      </c>
      <c r="E396" s="1243" t="str">
        <f>REPT(DETERMINE!F387,1)</f>
        <v/>
      </c>
      <c r="F396" s="1241" t="str">
        <f>REPT(DETERMINE!J387,1)</f>
        <v/>
      </c>
      <c r="G396" s="1292" t="str">
        <f>REPT(DETERMINE!AE387,1)</f>
        <v/>
      </c>
      <c r="H396" s="1243" t="str">
        <f>REPT(DETERMINE!AH387,1)</f>
        <v/>
      </c>
      <c r="I396" s="1244">
        <f>SUM(DETERMINE!T387)</f>
        <v>0</v>
      </c>
      <c r="J396" s="1293" t="str">
        <f>REPT(DETERMINE!AF387,1)</f>
        <v/>
      </c>
      <c r="K396" s="1293" t="str">
        <f>REPT(DETERMINE!AG387,1)</f>
        <v/>
      </c>
      <c r="L396" s="1244">
        <f>SUM(DETERMINE!AL387)</f>
        <v>0</v>
      </c>
    </row>
    <row r="397" spans="1:12" ht="38.1" customHeight="1">
      <c r="A397" s="1245" t="str">
        <f>REPT(DETERMINE!D388,1)</f>
        <v/>
      </c>
      <c r="B397" s="1242" t="str">
        <f>REPT(DETERMINE!AC388,1)</f>
        <v/>
      </c>
      <c r="C397" s="1242" t="str">
        <f>IF(I397&gt;0,Personalizza!$D$11," ")</f>
        <v xml:space="preserve"> </v>
      </c>
      <c r="D397" s="1241" t="str">
        <f>IF(I397&gt;0,Personalizza!$D$8," ")</f>
        <v xml:space="preserve"> </v>
      </c>
      <c r="E397" s="1243" t="str">
        <f>REPT(DETERMINE!F388,1)</f>
        <v/>
      </c>
      <c r="F397" s="1241" t="str">
        <f>REPT(DETERMINE!J388,1)</f>
        <v/>
      </c>
      <c r="G397" s="1292" t="str">
        <f>REPT(DETERMINE!AE388,1)</f>
        <v/>
      </c>
      <c r="H397" s="1243" t="str">
        <f>REPT(DETERMINE!AH388,1)</f>
        <v/>
      </c>
      <c r="I397" s="1244">
        <f>SUM(DETERMINE!T388)</f>
        <v>0</v>
      </c>
      <c r="J397" s="1293" t="str">
        <f>REPT(DETERMINE!AF388,1)</f>
        <v/>
      </c>
      <c r="K397" s="1293" t="str">
        <f>REPT(DETERMINE!AG388,1)</f>
        <v/>
      </c>
      <c r="L397" s="1244">
        <f>SUM(DETERMINE!AL388)</f>
        <v>0</v>
      </c>
    </row>
    <row r="398" spans="1:12" ht="38.1" customHeight="1">
      <c r="A398" s="1245" t="str">
        <f>REPT(DETERMINE!D389,1)</f>
        <v/>
      </c>
      <c r="B398" s="1242" t="str">
        <f>REPT(DETERMINE!AC389,1)</f>
        <v/>
      </c>
      <c r="C398" s="1242" t="str">
        <f>IF(I398&gt;0,Personalizza!$D$11," ")</f>
        <v xml:space="preserve"> </v>
      </c>
      <c r="D398" s="1241" t="str">
        <f>IF(I398&gt;0,Personalizza!$D$8," ")</f>
        <v xml:space="preserve"> </v>
      </c>
      <c r="E398" s="1243" t="str">
        <f>REPT(DETERMINE!F389,1)</f>
        <v/>
      </c>
      <c r="F398" s="1241" t="str">
        <f>REPT(DETERMINE!J389,1)</f>
        <v/>
      </c>
      <c r="G398" s="1292" t="str">
        <f>REPT(DETERMINE!AE389,1)</f>
        <v/>
      </c>
      <c r="H398" s="1243" t="str">
        <f>REPT(DETERMINE!AH389,1)</f>
        <v/>
      </c>
      <c r="I398" s="1244">
        <f>SUM(DETERMINE!T389)</f>
        <v>0</v>
      </c>
      <c r="J398" s="1293" t="str">
        <f>REPT(DETERMINE!AF389,1)</f>
        <v/>
      </c>
      <c r="K398" s="1293" t="str">
        <f>REPT(DETERMINE!AG389,1)</f>
        <v/>
      </c>
      <c r="L398" s="1244">
        <f>SUM(DETERMINE!AL389)</f>
        <v>0</v>
      </c>
    </row>
    <row r="399" spans="1:12" ht="38.1" customHeight="1">
      <c r="A399" s="1245" t="str">
        <f>REPT(DETERMINE!D390,1)</f>
        <v/>
      </c>
      <c r="B399" s="1242" t="str">
        <f>REPT(DETERMINE!AC390,1)</f>
        <v/>
      </c>
      <c r="C399" s="1242" t="str">
        <f>IF(I399&gt;0,Personalizza!$D$11," ")</f>
        <v xml:space="preserve"> </v>
      </c>
      <c r="D399" s="1241" t="str">
        <f>IF(I399&gt;0,Personalizza!$D$8," ")</f>
        <v xml:space="preserve"> </v>
      </c>
      <c r="E399" s="1243" t="str">
        <f>REPT(DETERMINE!F390,1)</f>
        <v/>
      </c>
      <c r="F399" s="1241" t="str">
        <f>REPT(DETERMINE!J390,1)</f>
        <v/>
      </c>
      <c r="G399" s="1292" t="str">
        <f>REPT(DETERMINE!AE390,1)</f>
        <v/>
      </c>
      <c r="H399" s="1243" t="str">
        <f>REPT(DETERMINE!AH390,1)</f>
        <v/>
      </c>
      <c r="I399" s="1244">
        <f>SUM(DETERMINE!T390)</f>
        <v>0</v>
      </c>
      <c r="J399" s="1293" t="str">
        <f>REPT(DETERMINE!AF390,1)</f>
        <v/>
      </c>
      <c r="K399" s="1293" t="str">
        <f>REPT(DETERMINE!AG390,1)</f>
        <v/>
      </c>
      <c r="L399" s="1244">
        <f>SUM(DETERMINE!AL390)</f>
        <v>0</v>
      </c>
    </row>
    <row r="400" spans="1:12" ht="38.1" customHeight="1">
      <c r="A400" s="1245" t="str">
        <f>REPT(DETERMINE!D391,1)</f>
        <v/>
      </c>
      <c r="B400" s="1242" t="str">
        <f>REPT(DETERMINE!AC391,1)</f>
        <v/>
      </c>
      <c r="C400" s="1242" t="str">
        <f>IF(I400&gt;0,Personalizza!$D$11," ")</f>
        <v xml:space="preserve"> </v>
      </c>
      <c r="D400" s="1241" t="str">
        <f>IF(I400&gt;0,Personalizza!$D$8," ")</f>
        <v xml:space="preserve"> </v>
      </c>
      <c r="E400" s="1243" t="str">
        <f>REPT(DETERMINE!F391,1)</f>
        <v/>
      </c>
      <c r="F400" s="1241" t="str">
        <f>REPT(DETERMINE!J391,1)</f>
        <v/>
      </c>
      <c r="G400" s="1292" t="str">
        <f>REPT(DETERMINE!AE391,1)</f>
        <v/>
      </c>
      <c r="H400" s="1243" t="str">
        <f>REPT(DETERMINE!AH391,1)</f>
        <v/>
      </c>
      <c r="I400" s="1244">
        <f>SUM(DETERMINE!T391)</f>
        <v>0</v>
      </c>
      <c r="J400" s="1293" t="str">
        <f>REPT(DETERMINE!AF391,1)</f>
        <v/>
      </c>
      <c r="K400" s="1293" t="str">
        <f>REPT(DETERMINE!AG391,1)</f>
        <v/>
      </c>
      <c r="L400" s="1244">
        <f>SUM(DETERMINE!AL391)</f>
        <v>0</v>
      </c>
    </row>
    <row r="401" spans="1:12" ht="38.1" customHeight="1">
      <c r="A401" s="1245" t="str">
        <f>REPT(DETERMINE!D392,1)</f>
        <v/>
      </c>
      <c r="B401" s="1242" t="str">
        <f>REPT(DETERMINE!AC392,1)</f>
        <v/>
      </c>
      <c r="C401" s="1242" t="str">
        <f>IF(I401&gt;0,Personalizza!$D$11," ")</f>
        <v xml:space="preserve"> </v>
      </c>
      <c r="D401" s="1241" t="str">
        <f>IF(I401&gt;0,Personalizza!$D$8," ")</f>
        <v xml:space="preserve"> </v>
      </c>
      <c r="E401" s="1243" t="str">
        <f>REPT(DETERMINE!F392,1)</f>
        <v/>
      </c>
      <c r="F401" s="1241" t="str">
        <f>REPT(DETERMINE!J392,1)</f>
        <v/>
      </c>
      <c r="G401" s="1292" t="str">
        <f>REPT(DETERMINE!AE392,1)</f>
        <v/>
      </c>
      <c r="H401" s="1243" t="str">
        <f>REPT(DETERMINE!AH392,1)</f>
        <v/>
      </c>
      <c r="I401" s="1244">
        <f>SUM(DETERMINE!T392)</f>
        <v>0</v>
      </c>
      <c r="J401" s="1293" t="str">
        <f>REPT(DETERMINE!AF392,1)</f>
        <v/>
      </c>
      <c r="K401" s="1293" t="str">
        <f>REPT(DETERMINE!AG392,1)</f>
        <v/>
      </c>
      <c r="L401" s="1244">
        <f>SUM(DETERMINE!AL392)</f>
        <v>0</v>
      </c>
    </row>
    <row r="402" spans="1:12" ht="38.1" customHeight="1">
      <c r="A402" s="1245" t="str">
        <f>REPT(DETERMINE!D393,1)</f>
        <v/>
      </c>
      <c r="B402" s="1242" t="str">
        <f>REPT(DETERMINE!AC393,1)</f>
        <v/>
      </c>
      <c r="C402" s="1242" t="str">
        <f>IF(I402&gt;0,Personalizza!$D$11," ")</f>
        <v xml:space="preserve"> </v>
      </c>
      <c r="D402" s="1241" t="str">
        <f>IF(I402&gt;0,Personalizza!$D$8," ")</f>
        <v xml:space="preserve"> </v>
      </c>
      <c r="E402" s="1243" t="str">
        <f>REPT(DETERMINE!F393,1)</f>
        <v/>
      </c>
      <c r="F402" s="1241" t="str">
        <f>REPT(DETERMINE!J393,1)</f>
        <v/>
      </c>
      <c r="G402" s="1292" t="str">
        <f>REPT(DETERMINE!AE393,1)</f>
        <v/>
      </c>
      <c r="H402" s="1243" t="str">
        <f>REPT(DETERMINE!AH393,1)</f>
        <v/>
      </c>
      <c r="I402" s="1244">
        <f>SUM(DETERMINE!T393)</f>
        <v>0</v>
      </c>
      <c r="J402" s="1293" t="str">
        <f>REPT(DETERMINE!AF393,1)</f>
        <v/>
      </c>
      <c r="K402" s="1293" t="str">
        <f>REPT(DETERMINE!AG393,1)</f>
        <v/>
      </c>
      <c r="L402" s="1244">
        <f>SUM(DETERMINE!AL393)</f>
        <v>0</v>
      </c>
    </row>
    <row r="403" spans="1:12" ht="38.1" customHeight="1">
      <c r="A403" s="1245" t="str">
        <f>REPT(DETERMINE!D394,1)</f>
        <v/>
      </c>
      <c r="B403" s="1242" t="str">
        <f>REPT(DETERMINE!AC394,1)</f>
        <v/>
      </c>
      <c r="C403" s="1242" t="str">
        <f>IF(I403&gt;0,Personalizza!$D$11," ")</f>
        <v xml:space="preserve"> </v>
      </c>
      <c r="D403" s="1241" t="str">
        <f>IF(I403&gt;0,Personalizza!$D$8," ")</f>
        <v xml:space="preserve"> </v>
      </c>
      <c r="E403" s="1243" t="str">
        <f>REPT(DETERMINE!F394,1)</f>
        <v/>
      </c>
      <c r="F403" s="1241" t="str">
        <f>REPT(DETERMINE!J394,1)</f>
        <v/>
      </c>
      <c r="G403" s="1292" t="str">
        <f>REPT(DETERMINE!AE394,1)</f>
        <v/>
      </c>
      <c r="H403" s="1243" t="str">
        <f>REPT(DETERMINE!AH394,1)</f>
        <v/>
      </c>
      <c r="I403" s="1244">
        <f>SUM(DETERMINE!T394)</f>
        <v>0</v>
      </c>
      <c r="J403" s="1293" t="str">
        <f>REPT(DETERMINE!AF394,1)</f>
        <v/>
      </c>
      <c r="K403" s="1293" t="str">
        <f>REPT(DETERMINE!AG394,1)</f>
        <v/>
      </c>
      <c r="L403" s="1244">
        <f>SUM(DETERMINE!AL394)</f>
        <v>0</v>
      </c>
    </row>
    <row r="404" spans="1:12" ht="38.1" customHeight="1">
      <c r="A404" s="1245" t="str">
        <f>REPT(DETERMINE!D395,1)</f>
        <v/>
      </c>
      <c r="B404" s="1242" t="str">
        <f>REPT(DETERMINE!AC395,1)</f>
        <v/>
      </c>
      <c r="C404" s="1242" t="str">
        <f>IF(I404&gt;0,Personalizza!$D$11," ")</f>
        <v xml:space="preserve"> </v>
      </c>
      <c r="D404" s="1241" t="str">
        <f>IF(I404&gt;0,Personalizza!$D$8," ")</f>
        <v xml:space="preserve"> </v>
      </c>
      <c r="E404" s="1243" t="str">
        <f>REPT(DETERMINE!F395,1)</f>
        <v/>
      </c>
      <c r="F404" s="1241" t="str">
        <f>REPT(DETERMINE!J395,1)</f>
        <v/>
      </c>
      <c r="G404" s="1292" t="str">
        <f>REPT(DETERMINE!AE395,1)</f>
        <v/>
      </c>
      <c r="H404" s="1243" t="str">
        <f>REPT(DETERMINE!AH395,1)</f>
        <v/>
      </c>
      <c r="I404" s="1244">
        <f>SUM(DETERMINE!T395)</f>
        <v>0</v>
      </c>
      <c r="J404" s="1293" t="str">
        <f>REPT(DETERMINE!AF395,1)</f>
        <v/>
      </c>
      <c r="K404" s="1293" t="str">
        <f>REPT(DETERMINE!AG395,1)</f>
        <v/>
      </c>
      <c r="L404" s="1244">
        <f>SUM(DETERMINE!AL395)</f>
        <v>0</v>
      </c>
    </row>
    <row r="405" spans="1:12" ht="38.1" customHeight="1">
      <c r="A405" s="1245" t="str">
        <f>REPT(DETERMINE!D396,1)</f>
        <v/>
      </c>
      <c r="B405" s="1242" t="str">
        <f>REPT(DETERMINE!AC396,1)</f>
        <v/>
      </c>
      <c r="C405" s="1242" t="str">
        <f>IF(I405&gt;0,Personalizza!$D$11," ")</f>
        <v xml:space="preserve"> </v>
      </c>
      <c r="D405" s="1241" t="str">
        <f>IF(I405&gt;0,Personalizza!$D$8," ")</f>
        <v xml:space="preserve"> </v>
      </c>
      <c r="E405" s="1243" t="str">
        <f>REPT(DETERMINE!F396,1)</f>
        <v/>
      </c>
      <c r="F405" s="1241" t="str">
        <f>REPT(DETERMINE!J396,1)</f>
        <v/>
      </c>
      <c r="G405" s="1292" t="str">
        <f>REPT(DETERMINE!AE396,1)</f>
        <v/>
      </c>
      <c r="H405" s="1243" t="str">
        <f>REPT(DETERMINE!AH396,1)</f>
        <v/>
      </c>
      <c r="I405" s="1244">
        <f>SUM(DETERMINE!T396)</f>
        <v>0</v>
      </c>
      <c r="J405" s="1293" t="str">
        <f>REPT(DETERMINE!AF396,1)</f>
        <v/>
      </c>
      <c r="K405" s="1293" t="str">
        <f>REPT(DETERMINE!AG396,1)</f>
        <v/>
      </c>
      <c r="L405" s="1244">
        <f>SUM(DETERMINE!AL396)</f>
        <v>0</v>
      </c>
    </row>
    <row r="406" spans="1:12" ht="38.1" customHeight="1">
      <c r="A406" s="1245" t="str">
        <f>REPT(DETERMINE!D397,1)</f>
        <v/>
      </c>
      <c r="B406" s="1242" t="str">
        <f>REPT(DETERMINE!AC397,1)</f>
        <v/>
      </c>
      <c r="C406" s="1242" t="str">
        <f>IF(I406&gt;0,Personalizza!$D$11," ")</f>
        <v xml:space="preserve"> </v>
      </c>
      <c r="D406" s="1241" t="str">
        <f>IF(I406&gt;0,Personalizza!$D$8," ")</f>
        <v xml:space="preserve"> </v>
      </c>
      <c r="E406" s="1243" t="str">
        <f>REPT(DETERMINE!F397,1)</f>
        <v/>
      </c>
      <c r="F406" s="1241" t="str">
        <f>REPT(DETERMINE!J397,1)</f>
        <v/>
      </c>
      <c r="G406" s="1292" t="str">
        <f>REPT(DETERMINE!AE397,1)</f>
        <v/>
      </c>
      <c r="H406" s="1243" t="str">
        <f>REPT(DETERMINE!AH397,1)</f>
        <v/>
      </c>
      <c r="I406" s="1244">
        <f>SUM(DETERMINE!T397)</f>
        <v>0</v>
      </c>
      <c r="J406" s="1293" t="str">
        <f>REPT(DETERMINE!AF397,1)</f>
        <v/>
      </c>
      <c r="K406" s="1293" t="str">
        <f>REPT(DETERMINE!AG397,1)</f>
        <v/>
      </c>
      <c r="L406" s="1244">
        <f>SUM(DETERMINE!AL397)</f>
        <v>0</v>
      </c>
    </row>
    <row r="407" spans="1:12" ht="38.1" customHeight="1">
      <c r="A407" s="1245" t="str">
        <f>REPT(DETERMINE!D398,1)</f>
        <v/>
      </c>
      <c r="B407" s="1242" t="str">
        <f>REPT(DETERMINE!AC398,1)</f>
        <v/>
      </c>
      <c r="C407" s="1242" t="str">
        <f>IF(I407&gt;0,Personalizza!$D$11," ")</f>
        <v xml:space="preserve"> </v>
      </c>
      <c r="D407" s="1241" t="str">
        <f>IF(I407&gt;0,Personalizza!$D$8," ")</f>
        <v xml:space="preserve"> </v>
      </c>
      <c r="E407" s="1243" t="str">
        <f>REPT(DETERMINE!F398,1)</f>
        <v/>
      </c>
      <c r="F407" s="1241" t="str">
        <f>REPT(DETERMINE!J398,1)</f>
        <v/>
      </c>
      <c r="G407" s="1292" t="str">
        <f>REPT(DETERMINE!AE398,1)</f>
        <v/>
      </c>
      <c r="H407" s="1243" t="str">
        <f>REPT(DETERMINE!AH398,1)</f>
        <v/>
      </c>
      <c r="I407" s="1244">
        <f>SUM(DETERMINE!T398)</f>
        <v>0</v>
      </c>
      <c r="J407" s="1293" t="str">
        <f>REPT(DETERMINE!AF398,1)</f>
        <v/>
      </c>
      <c r="K407" s="1293" t="str">
        <f>REPT(DETERMINE!AG398,1)</f>
        <v/>
      </c>
      <c r="L407" s="1244">
        <f>SUM(DETERMINE!AL398)</f>
        <v>0</v>
      </c>
    </row>
    <row r="408" spans="1:12" ht="38.1" customHeight="1">
      <c r="A408" s="1245" t="str">
        <f>REPT(DETERMINE!D399,1)</f>
        <v/>
      </c>
      <c r="B408" s="1242" t="str">
        <f>REPT(DETERMINE!AC399,1)</f>
        <v/>
      </c>
      <c r="C408" s="1242" t="str">
        <f>IF(I408&gt;0,Personalizza!$D$11," ")</f>
        <v xml:space="preserve"> </v>
      </c>
      <c r="D408" s="1241" t="str">
        <f>IF(I408&gt;0,Personalizza!$D$8," ")</f>
        <v xml:space="preserve"> </v>
      </c>
      <c r="E408" s="1243" t="str">
        <f>REPT(DETERMINE!F399,1)</f>
        <v/>
      </c>
      <c r="F408" s="1241" t="str">
        <f>REPT(DETERMINE!J399,1)</f>
        <v/>
      </c>
      <c r="G408" s="1292" t="str">
        <f>REPT(DETERMINE!AE399,1)</f>
        <v/>
      </c>
      <c r="H408" s="1243" t="str">
        <f>REPT(DETERMINE!AH399,1)</f>
        <v/>
      </c>
      <c r="I408" s="1244">
        <f>SUM(DETERMINE!T399)</f>
        <v>0</v>
      </c>
      <c r="J408" s="1293" t="str">
        <f>REPT(DETERMINE!AF399,1)</f>
        <v/>
      </c>
      <c r="K408" s="1293" t="str">
        <f>REPT(DETERMINE!AG399,1)</f>
        <v/>
      </c>
      <c r="L408" s="1244">
        <f>SUM(DETERMINE!AL399)</f>
        <v>0</v>
      </c>
    </row>
    <row r="409" spans="1:12" ht="38.1" customHeight="1">
      <c r="A409" s="1245" t="str">
        <f>REPT(DETERMINE!D400,1)</f>
        <v/>
      </c>
      <c r="B409" s="1242" t="str">
        <f>REPT(DETERMINE!AC400,1)</f>
        <v/>
      </c>
      <c r="C409" s="1242" t="str">
        <f>IF(I409&gt;0,Personalizza!$D$11," ")</f>
        <v xml:space="preserve"> </v>
      </c>
      <c r="D409" s="1241" t="str">
        <f>IF(I409&gt;0,Personalizza!$D$8," ")</f>
        <v xml:space="preserve"> </v>
      </c>
      <c r="E409" s="1243" t="str">
        <f>REPT(DETERMINE!F400,1)</f>
        <v/>
      </c>
      <c r="F409" s="1241" t="str">
        <f>REPT(DETERMINE!J400,1)</f>
        <v/>
      </c>
      <c r="G409" s="1292" t="str">
        <f>REPT(DETERMINE!AE400,1)</f>
        <v/>
      </c>
      <c r="H409" s="1243" t="str">
        <f>REPT(DETERMINE!AH400,1)</f>
        <v/>
      </c>
      <c r="I409" s="1244">
        <f>SUM(DETERMINE!T400)</f>
        <v>0</v>
      </c>
      <c r="J409" s="1293" t="str">
        <f>REPT(DETERMINE!AF400,1)</f>
        <v/>
      </c>
      <c r="K409" s="1293" t="str">
        <f>REPT(DETERMINE!AG400,1)</f>
        <v/>
      </c>
      <c r="L409" s="1244">
        <f>SUM(DETERMINE!AL400)</f>
        <v>0</v>
      </c>
    </row>
    <row r="410" spans="1:12" ht="38.1" customHeight="1">
      <c r="A410" s="1245" t="str">
        <f>REPT(DETERMINE!D401,1)</f>
        <v/>
      </c>
      <c r="B410" s="1242" t="str">
        <f>REPT(DETERMINE!AC401,1)</f>
        <v/>
      </c>
      <c r="C410" s="1242" t="str">
        <f>IF(I410&gt;0,Personalizza!$D$11," ")</f>
        <v xml:space="preserve"> </v>
      </c>
      <c r="D410" s="1241" t="str">
        <f>IF(I410&gt;0,Personalizza!$D$8," ")</f>
        <v xml:space="preserve"> </v>
      </c>
      <c r="E410" s="1243" t="str">
        <f>REPT(DETERMINE!F401,1)</f>
        <v/>
      </c>
      <c r="F410" s="1241" t="str">
        <f>REPT(DETERMINE!J401,1)</f>
        <v/>
      </c>
      <c r="G410" s="1292" t="str">
        <f>REPT(DETERMINE!AE401,1)</f>
        <v/>
      </c>
      <c r="H410" s="1243" t="str">
        <f>REPT(DETERMINE!AH401,1)</f>
        <v/>
      </c>
      <c r="I410" s="1244">
        <f>SUM(DETERMINE!T401)</f>
        <v>0</v>
      </c>
      <c r="J410" s="1293" t="str">
        <f>REPT(DETERMINE!AF401,1)</f>
        <v/>
      </c>
      <c r="K410" s="1293" t="str">
        <f>REPT(DETERMINE!AG401,1)</f>
        <v/>
      </c>
      <c r="L410" s="1244">
        <f>SUM(DETERMINE!AL401)</f>
        <v>0</v>
      </c>
    </row>
    <row r="411" spans="1:12" ht="38.1" customHeight="1">
      <c r="A411" s="1245" t="str">
        <f>REPT(DETERMINE!D402,1)</f>
        <v/>
      </c>
      <c r="B411" s="1242" t="str">
        <f>REPT(DETERMINE!AC402,1)</f>
        <v/>
      </c>
      <c r="C411" s="1242" t="str">
        <f>IF(I411&gt;0,Personalizza!$D$11," ")</f>
        <v xml:space="preserve"> </v>
      </c>
      <c r="D411" s="1241" t="str">
        <f>IF(I411&gt;0,Personalizza!$D$8," ")</f>
        <v xml:space="preserve"> </v>
      </c>
      <c r="E411" s="1243" t="str">
        <f>REPT(DETERMINE!F402,1)</f>
        <v/>
      </c>
      <c r="F411" s="1241" t="str">
        <f>REPT(DETERMINE!J402,1)</f>
        <v/>
      </c>
      <c r="G411" s="1292" t="str">
        <f>REPT(DETERMINE!AE402,1)</f>
        <v/>
      </c>
      <c r="H411" s="1243" t="str">
        <f>REPT(DETERMINE!AH402,1)</f>
        <v/>
      </c>
      <c r="I411" s="1244">
        <f>SUM(DETERMINE!T402)</f>
        <v>0</v>
      </c>
      <c r="J411" s="1293" t="str">
        <f>REPT(DETERMINE!AF402,1)</f>
        <v/>
      </c>
      <c r="K411" s="1293" t="str">
        <f>REPT(DETERMINE!AG402,1)</f>
        <v/>
      </c>
      <c r="L411" s="1244">
        <f>SUM(DETERMINE!AL402)</f>
        <v>0</v>
      </c>
    </row>
    <row r="412" spans="1:12" ht="38.1" customHeight="1">
      <c r="A412" s="1245" t="str">
        <f>REPT(DETERMINE!D403,1)</f>
        <v/>
      </c>
      <c r="B412" s="1242" t="str">
        <f>REPT(DETERMINE!AC403,1)</f>
        <v/>
      </c>
      <c r="C412" s="1242" t="str">
        <f>IF(I412&gt;0,Personalizza!$D$11," ")</f>
        <v xml:space="preserve"> </v>
      </c>
      <c r="D412" s="1241" t="str">
        <f>IF(I412&gt;0,Personalizza!$D$8," ")</f>
        <v xml:space="preserve"> </v>
      </c>
      <c r="E412" s="1243" t="str">
        <f>REPT(DETERMINE!F403,1)</f>
        <v/>
      </c>
      <c r="F412" s="1241" t="str">
        <f>REPT(DETERMINE!J403,1)</f>
        <v/>
      </c>
      <c r="G412" s="1292" t="str">
        <f>REPT(DETERMINE!AE403,1)</f>
        <v/>
      </c>
      <c r="H412" s="1243" t="str">
        <f>REPT(DETERMINE!AH403,1)</f>
        <v/>
      </c>
      <c r="I412" s="1244">
        <f>SUM(DETERMINE!T403)</f>
        <v>0</v>
      </c>
      <c r="J412" s="1293" t="str">
        <f>REPT(DETERMINE!AF403,1)</f>
        <v/>
      </c>
      <c r="K412" s="1293" t="str">
        <f>REPT(DETERMINE!AG403,1)</f>
        <v/>
      </c>
      <c r="L412" s="1244">
        <f>SUM(DETERMINE!AL403)</f>
        <v>0</v>
      </c>
    </row>
    <row r="413" spans="1:12" ht="38.1" customHeight="1">
      <c r="A413" s="1245" t="str">
        <f>REPT(DETERMINE!D404,1)</f>
        <v/>
      </c>
      <c r="B413" s="1242" t="str">
        <f>REPT(DETERMINE!AC404,1)</f>
        <v/>
      </c>
      <c r="C413" s="1242" t="str">
        <f>IF(I413&gt;0,Personalizza!$D$11," ")</f>
        <v xml:space="preserve"> </v>
      </c>
      <c r="D413" s="1241" t="str">
        <f>IF(I413&gt;0,Personalizza!$D$8," ")</f>
        <v xml:space="preserve"> </v>
      </c>
      <c r="E413" s="1243" t="str">
        <f>REPT(DETERMINE!F404,1)</f>
        <v/>
      </c>
      <c r="F413" s="1241" t="str">
        <f>REPT(DETERMINE!J404,1)</f>
        <v/>
      </c>
      <c r="G413" s="1292" t="str">
        <f>REPT(DETERMINE!AE404,1)</f>
        <v/>
      </c>
      <c r="H413" s="1243" t="str">
        <f>REPT(DETERMINE!AH404,1)</f>
        <v/>
      </c>
      <c r="I413" s="1244">
        <f>SUM(DETERMINE!T404)</f>
        <v>0</v>
      </c>
      <c r="J413" s="1293" t="str">
        <f>REPT(DETERMINE!AF404,1)</f>
        <v/>
      </c>
      <c r="K413" s="1293" t="str">
        <f>REPT(DETERMINE!AG404,1)</f>
        <v/>
      </c>
      <c r="L413" s="1244">
        <f>SUM(DETERMINE!AL404)</f>
        <v>0</v>
      </c>
    </row>
    <row r="414" spans="1:12" ht="38.1" customHeight="1">
      <c r="A414" s="1245" t="str">
        <f>REPT(DETERMINE!D405,1)</f>
        <v/>
      </c>
      <c r="B414" s="1242" t="str">
        <f>REPT(DETERMINE!AC405,1)</f>
        <v/>
      </c>
      <c r="C414" s="1242" t="str">
        <f>IF(I414&gt;0,Personalizza!$D$11," ")</f>
        <v xml:space="preserve"> </v>
      </c>
      <c r="D414" s="1241" t="str">
        <f>IF(I414&gt;0,Personalizza!$D$8," ")</f>
        <v xml:space="preserve"> </v>
      </c>
      <c r="E414" s="1243" t="str">
        <f>REPT(DETERMINE!F405,1)</f>
        <v/>
      </c>
      <c r="F414" s="1241" t="str">
        <f>REPT(DETERMINE!J405,1)</f>
        <v/>
      </c>
      <c r="G414" s="1292" t="str">
        <f>REPT(DETERMINE!AE405,1)</f>
        <v/>
      </c>
      <c r="H414" s="1243" t="str">
        <f>REPT(DETERMINE!AH405,1)</f>
        <v/>
      </c>
      <c r="I414" s="1244">
        <f>SUM(DETERMINE!T405)</f>
        <v>0</v>
      </c>
      <c r="J414" s="1293" t="str">
        <f>REPT(DETERMINE!AF405,1)</f>
        <v/>
      </c>
      <c r="K414" s="1293" t="str">
        <f>REPT(DETERMINE!AG405,1)</f>
        <v/>
      </c>
      <c r="L414" s="1244">
        <f>SUM(DETERMINE!AL405)</f>
        <v>0</v>
      </c>
    </row>
    <row r="415" spans="1:12" ht="38.1" customHeight="1">
      <c r="A415" s="1245" t="str">
        <f>REPT(DETERMINE!D406,1)</f>
        <v/>
      </c>
      <c r="B415" s="1242" t="str">
        <f>REPT(DETERMINE!AC406,1)</f>
        <v/>
      </c>
      <c r="C415" s="1242" t="str">
        <f>IF(I415&gt;0,Personalizza!$D$11," ")</f>
        <v xml:space="preserve"> </v>
      </c>
      <c r="D415" s="1241" t="str">
        <f>IF(I415&gt;0,Personalizza!$D$8," ")</f>
        <v xml:space="preserve"> </v>
      </c>
      <c r="E415" s="1243" t="str">
        <f>REPT(DETERMINE!F406,1)</f>
        <v/>
      </c>
      <c r="F415" s="1241" t="str">
        <f>REPT(DETERMINE!J406,1)</f>
        <v/>
      </c>
      <c r="G415" s="1292" t="str">
        <f>REPT(DETERMINE!AE406,1)</f>
        <v/>
      </c>
      <c r="H415" s="1243" t="str">
        <f>REPT(DETERMINE!AH406,1)</f>
        <v/>
      </c>
      <c r="I415" s="1244">
        <f>SUM(DETERMINE!T406)</f>
        <v>0</v>
      </c>
      <c r="J415" s="1293" t="str">
        <f>REPT(DETERMINE!AF406,1)</f>
        <v/>
      </c>
      <c r="K415" s="1293" t="str">
        <f>REPT(DETERMINE!AG406,1)</f>
        <v/>
      </c>
      <c r="L415" s="1244">
        <f>SUM(DETERMINE!AL406)</f>
        <v>0</v>
      </c>
    </row>
    <row r="416" spans="1:12" ht="38.1" customHeight="1">
      <c r="A416" s="1245" t="str">
        <f>REPT(DETERMINE!D407,1)</f>
        <v/>
      </c>
      <c r="B416" s="1242" t="str">
        <f>REPT(DETERMINE!AC407,1)</f>
        <v/>
      </c>
      <c r="C416" s="1242" t="str">
        <f>IF(I416&gt;0,Personalizza!$D$11," ")</f>
        <v xml:space="preserve"> </v>
      </c>
      <c r="D416" s="1241" t="str">
        <f>IF(I416&gt;0,Personalizza!$D$8," ")</f>
        <v xml:space="preserve"> </v>
      </c>
      <c r="E416" s="1243" t="str">
        <f>REPT(DETERMINE!F407,1)</f>
        <v/>
      </c>
      <c r="F416" s="1241" t="str">
        <f>REPT(DETERMINE!J407,1)</f>
        <v/>
      </c>
      <c r="G416" s="1292" t="str">
        <f>REPT(DETERMINE!AE407,1)</f>
        <v/>
      </c>
      <c r="H416" s="1243" t="str">
        <f>REPT(DETERMINE!AH407,1)</f>
        <v/>
      </c>
      <c r="I416" s="1244">
        <f>SUM(DETERMINE!T407)</f>
        <v>0</v>
      </c>
      <c r="J416" s="1293" t="str">
        <f>REPT(DETERMINE!AF407,1)</f>
        <v/>
      </c>
      <c r="K416" s="1293" t="str">
        <f>REPT(DETERMINE!AG407,1)</f>
        <v/>
      </c>
      <c r="L416" s="1244">
        <f>SUM(DETERMINE!AL407)</f>
        <v>0</v>
      </c>
    </row>
    <row r="417" spans="1:12" ht="38.1" customHeight="1">
      <c r="A417" s="1245" t="str">
        <f>REPT(DETERMINE!D408,1)</f>
        <v/>
      </c>
      <c r="B417" s="1242" t="str">
        <f>REPT(DETERMINE!AC408,1)</f>
        <v/>
      </c>
      <c r="C417" s="1242" t="str">
        <f>IF(I417&gt;0,Personalizza!$D$11," ")</f>
        <v xml:space="preserve"> </v>
      </c>
      <c r="D417" s="1241" t="str">
        <f>IF(I417&gt;0,Personalizza!$D$8," ")</f>
        <v xml:space="preserve"> </v>
      </c>
      <c r="E417" s="1243" t="str">
        <f>REPT(DETERMINE!F408,1)</f>
        <v/>
      </c>
      <c r="F417" s="1241" t="str">
        <f>REPT(DETERMINE!J408,1)</f>
        <v/>
      </c>
      <c r="G417" s="1292" t="str">
        <f>REPT(DETERMINE!AE408,1)</f>
        <v/>
      </c>
      <c r="H417" s="1243" t="str">
        <f>REPT(DETERMINE!AH408,1)</f>
        <v/>
      </c>
      <c r="I417" s="1244">
        <f>SUM(DETERMINE!T408)</f>
        <v>0</v>
      </c>
      <c r="J417" s="1293" t="str">
        <f>REPT(DETERMINE!AF408,1)</f>
        <v/>
      </c>
      <c r="K417" s="1293" t="str">
        <f>REPT(DETERMINE!AG408,1)</f>
        <v/>
      </c>
      <c r="L417" s="1244">
        <f>SUM(DETERMINE!AL408)</f>
        <v>0</v>
      </c>
    </row>
    <row r="418" spans="1:12" ht="38.1" customHeight="1">
      <c r="A418" s="1245" t="str">
        <f>REPT(DETERMINE!D409,1)</f>
        <v/>
      </c>
      <c r="B418" s="1242" t="str">
        <f>REPT(DETERMINE!AC409,1)</f>
        <v/>
      </c>
      <c r="C418" s="1242" t="str">
        <f>IF(I418&gt;0,Personalizza!$D$11," ")</f>
        <v xml:space="preserve"> </v>
      </c>
      <c r="D418" s="1241" t="str">
        <f>IF(I418&gt;0,Personalizza!$D$8," ")</f>
        <v xml:space="preserve"> </v>
      </c>
      <c r="E418" s="1243" t="str">
        <f>REPT(DETERMINE!F409,1)</f>
        <v/>
      </c>
      <c r="F418" s="1241" t="str">
        <f>REPT(DETERMINE!J409,1)</f>
        <v/>
      </c>
      <c r="G418" s="1292" t="str">
        <f>REPT(DETERMINE!AE409,1)</f>
        <v/>
      </c>
      <c r="H418" s="1243" t="str">
        <f>REPT(DETERMINE!AH409,1)</f>
        <v/>
      </c>
      <c r="I418" s="1244">
        <f>SUM(DETERMINE!T409)</f>
        <v>0</v>
      </c>
      <c r="J418" s="1293" t="str">
        <f>REPT(DETERMINE!AF409,1)</f>
        <v/>
      </c>
      <c r="K418" s="1293" t="str">
        <f>REPT(DETERMINE!AG409,1)</f>
        <v/>
      </c>
      <c r="L418" s="1244">
        <f>SUM(DETERMINE!AL409)</f>
        <v>0</v>
      </c>
    </row>
    <row r="419" spans="1:12" ht="38.1" customHeight="1">
      <c r="A419" s="1245" t="str">
        <f>REPT(DETERMINE!D410,1)</f>
        <v/>
      </c>
      <c r="B419" s="1242" t="str">
        <f>REPT(DETERMINE!AC410,1)</f>
        <v/>
      </c>
      <c r="C419" s="1242" t="str">
        <f>IF(I419&gt;0,Personalizza!$D$11," ")</f>
        <v xml:space="preserve"> </v>
      </c>
      <c r="D419" s="1241" t="str">
        <f>IF(I419&gt;0,Personalizza!$D$8," ")</f>
        <v xml:space="preserve"> </v>
      </c>
      <c r="E419" s="1243" t="str">
        <f>REPT(DETERMINE!F410,1)</f>
        <v/>
      </c>
      <c r="F419" s="1241" t="str">
        <f>REPT(DETERMINE!J410,1)</f>
        <v/>
      </c>
      <c r="G419" s="1292" t="str">
        <f>REPT(DETERMINE!AE410,1)</f>
        <v/>
      </c>
      <c r="H419" s="1243" t="str">
        <f>REPT(DETERMINE!AH410,1)</f>
        <v/>
      </c>
      <c r="I419" s="1244">
        <f>SUM(DETERMINE!T410)</f>
        <v>0</v>
      </c>
      <c r="J419" s="1293" t="str">
        <f>REPT(DETERMINE!AF410,1)</f>
        <v/>
      </c>
      <c r="K419" s="1293" t="str">
        <f>REPT(DETERMINE!AG410,1)</f>
        <v/>
      </c>
      <c r="L419" s="1244">
        <f>SUM(DETERMINE!AL410)</f>
        <v>0</v>
      </c>
    </row>
    <row r="420" spans="1:12" ht="38.1" customHeight="1">
      <c r="A420" s="1245" t="str">
        <f>REPT(DETERMINE!D411,1)</f>
        <v/>
      </c>
      <c r="B420" s="1242" t="str">
        <f>REPT(DETERMINE!AC411,1)</f>
        <v/>
      </c>
      <c r="C420" s="1242" t="str">
        <f>IF(I420&gt;0,Personalizza!$D$11," ")</f>
        <v xml:space="preserve"> </v>
      </c>
      <c r="D420" s="1241" t="str">
        <f>IF(I420&gt;0,Personalizza!$D$8," ")</f>
        <v xml:space="preserve"> </v>
      </c>
      <c r="E420" s="1243" t="str">
        <f>REPT(DETERMINE!F411,1)</f>
        <v/>
      </c>
      <c r="F420" s="1241" t="str">
        <f>REPT(DETERMINE!J411,1)</f>
        <v/>
      </c>
      <c r="G420" s="1292" t="str">
        <f>REPT(DETERMINE!AE411,1)</f>
        <v/>
      </c>
      <c r="H420" s="1243" t="str">
        <f>REPT(DETERMINE!AH411,1)</f>
        <v/>
      </c>
      <c r="I420" s="1244">
        <f>SUM(DETERMINE!T411)</f>
        <v>0</v>
      </c>
      <c r="J420" s="1293" t="str">
        <f>REPT(DETERMINE!AF411,1)</f>
        <v/>
      </c>
      <c r="K420" s="1293" t="str">
        <f>REPT(DETERMINE!AG411,1)</f>
        <v/>
      </c>
      <c r="L420" s="1244">
        <f>SUM(DETERMINE!AL411)</f>
        <v>0</v>
      </c>
    </row>
    <row r="421" spans="1:12" ht="38.1" customHeight="1">
      <c r="A421" s="1245" t="str">
        <f>REPT(DETERMINE!D412,1)</f>
        <v/>
      </c>
      <c r="B421" s="1242" t="str">
        <f>REPT(DETERMINE!AC412,1)</f>
        <v/>
      </c>
      <c r="C421" s="1242" t="str">
        <f>IF(I421&gt;0,Personalizza!$D$11," ")</f>
        <v xml:space="preserve"> </v>
      </c>
      <c r="D421" s="1241" t="str">
        <f>IF(I421&gt;0,Personalizza!$D$8," ")</f>
        <v xml:space="preserve"> </v>
      </c>
      <c r="E421" s="1243" t="str">
        <f>REPT(DETERMINE!F412,1)</f>
        <v/>
      </c>
      <c r="F421" s="1241" t="str">
        <f>REPT(DETERMINE!J412,1)</f>
        <v/>
      </c>
      <c r="G421" s="1292" t="str">
        <f>REPT(DETERMINE!AE412,1)</f>
        <v/>
      </c>
      <c r="H421" s="1243" t="str">
        <f>REPT(DETERMINE!AH412,1)</f>
        <v/>
      </c>
      <c r="I421" s="1244">
        <f>SUM(DETERMINE!T412)</f>
        <v>0</v>
      </c>
      <c r="J421" s="1293" t="str">
        <f>REPT(DETERMINE!AF412,1)</f>
        <v/>
      </c>
      <c r="K421" s="1293" t="str">
        <f>REPT(DETERMINE!AG412,1)</f>
        <v/>
      </c>
      <c r="L421" s="1244">
        <f>SUM(DETERMINE!AL412)</f>
        <v>0</v>
      </c>
    </row>
    <row r="422" spans="1:12" ht="38.1" customHeight="1">
      <c r="A422" s="1245" t="str">
        <f>REPT(DETERMINE!D413,1)</f>
        <v/>
      </c>
      <c r="B422" s="1242" t="str">
        <f>REPT(DETERMINE!AC413,1)</f>
        <v/>
      </c>
      <c r="C422" s="1242" t="str">
        <f>IF(I422&gt;0,Personalizza!$D$11," ")</f>
        <v xml:space="preserve"> </v>
      </c>
      <c r="D422" s="1241" t="str">
        <f>IF(I422&gt;0,Personalizza!$D$8," ")</f>
        <v xml:space="preserve"> </v>
      </c>
      <c r="E422" s="1243" t="str">
        <f>REPT(DETERMINE!F413,1)</f>
        <v/>
      </c>
      <c r="F422" s="1241" t="str">
        <f>REPT(DETERMINE!J413,1)</f>
        <v/>
      </c>
      <c r="G422" s="1292" t="str">
        <f>REPT(DETERMINE!AE413,1)</f>
        <v/>
      </c>
      <c r="H422" s="1243" t="str">
        <f>REPT(DETERMINE!AH413,1)</f>
        <v/>
      </c>
      <c r="I422" s="1244">
        <f>SUM(DETERMINE!T413)</f>
        <v>0</v>
      </c>
      <c r="J422" s="1293" t="str">
        <f>REPT(DETERMINE!AF413,1)</f>
        <v/>
      </c>
      <c r="K422" s="1293" t="str">
        <f>REPT(DETERMINE!AG413,1)</f>
        <v/>
      </c>
      <c r="L422" s="1244">
        <f>SUM(DETERMINE!AL413)</f>
        <v>0</v>
      </c>
    </row>
    <row r="423" spans="1:12" ht="38.1" customHeight="1">
      <c r="A423" s="1245" t="str">
        <f>REPT(DETERMINE!D414,1)</f>
        <v/>
      </c>
      <c r="B423" s="1242" t="str">
        <f>REPT(DETERMINE!AC414,1)</f>
        <v/>
      </c>
      <c r="C423" s="1242" t="str">
        <f>IF(I423&gt;0,Personalizza!$D$11," ")</f>
        <v xml:space="preserve"> </v>
      </c>
      <c r="D423" s="1241" t="str">
        <f>IF(I423&gt;0,Personalizza!$D$8," ")</f>
        <v xml:space="preserve"> </v>
      </c>
      <c r="E423" s="1243" t="str">
        <f>REPT(DETERMINE!F414,1)</f>
        <v/>
      </c>
      <c r="F423" s="1241" t="str">
        <f>REPT(DETERMINE!J414,1)</f>
        <v/>
      </c>
      <c r="G423" s="1292" t="str">
        <f>REPT(DETERMINE!AE414,1)</f>
        <v/>
      </c>
      <c r="H423" s="1243" t="str">
        <f>REPT(DETERMINE!AH414,1)</f>
        <v/>
      </c>
      <c r="I423" s="1244">
        <f>SUM(DETERMINE!T414)</f>
        <v>0</v>
      </c>
      <c r="J423" s="1293" t="str">
        <f>REPT(DETERMINE!AF414,1)</f>
        <v/>
      </c>
      <c r="K423" s="1293" t="str">
        <f>REPT(DETERMINE!AG414,1)</f>
        <v/>
      </c>
      <c r="L423" s="1244">
        <f>SUM(DETERMINE!AL414)</f>
        <v>0</v>
      </c>
    </row>
    <row r="424" spans="1:12" ht="38.1" customHeight="1">
      <c r="A424" s="1245" t="str">
        <f>REPT(DETERMINE!D415,1)</f>
        <v/>
      </c>
      <c r="B424" s="1242" t="str">
        <f>REPT(DETERMINE!AC415,1)</f>
        <v/>
      </c>
      <c r="C424" s="1242" t="str">
        <f>IF(I424&gt;0,Personalizza!$D$11," ")</f>
        <v xml:space="preserve"> </v>
      </c>
      <c r="D424" s="1241" t="str">
        <f>IF(I424&gt;0,Personalizza!$D$8," ")</f>
        <v xml:space="preserve"> </v>
      </c>
      <c r="E424" s="1243" t="str">
        <f>REPT(DETERMINE!F415,1)</f>
        <v/>
      </c>
      <c r="F424" s="1241" t="str">
        <f>REPT(DETERMINE!J415,1)</f>
        <v/>
      </c>
      <c r="G424" s="1292" t="str">
        <f>REPT(DETERMINE!AE415,1)</f>
        <v/>
      </c>
      <c r="H424" s="1243" t="str">
        <f>REPT(DETERMINE!AH415,1)</f>
        <v/>
      </c>
      <c r="I424" s="1244">
        <f>SUM(DETERMINE!T415)</f>
        <v>0</v>
      </c>
      <c r="J424" s="1293" t="str">
        <f>REPT(DETERMINE!AF415,1)</f>
        <v/>
      </c>
      <c r="K424" s="1293" t="str">
        <f>REPT(DETERMINE!AG415,1)</f>
        <v/>
      </c>
      <c r="L424" s="1244">
        <f>SUM(DETERMINE!AL415)</f>
        <v>0</v>
      </c>
    </row>
    <row r="425" spans="1:12" ht="38.1" customHeight="1">
      <c r="A425" s="1245" t="str">
        <f>REPT(DETERMINE!D416,1)</f>
        <v/>
      </c>
      <c r="B425" s="1242" t="str">
        <f>REPT(DETERMINE!AC416,1)</f>
        <v/>
      </c>
      <c r="C425" s="1242" t="str">
        <f>IF(I425&gt;0,Personalizza!$D$11," ")</f>
        <v xml:space="preserve"> </v>
      </c>
      <c r="D425" s="1241" t="str">
        <f>IF(I425&gt;0,Personalizza!$D$8," ")</f>
        <v xml:space="preserve"> </v>
      </c>
      <c r="E425" s="1243" t="str">
        <f>REPT(DETERMINE!F416,1)</f>
        <v/>
      </c>
      <c r="F425" s="1241" t="str">
        <f>REPT(DETERMINE!J416,1)</f>
        <v/>
      </c>
      <c r="G425" s="1292" t="str">
        <f>REPT(DETERMINE!AE416,1)</f>
        <v/>
      </c>
      <c r="H425" s="1243" t="str">
        <f>REPT(DETERMINE!AH416,1)</f>
        <v/>
      </c>
      <c r="I425" s="1244">
        <f>SUM(DETERMINE!T416)</f>
        <v>0</v>
      </c>
      <c r="J425" s="1293" t="str">
        <f>REPT(DETERMINE!AF416,1)</f>
        <v/>
      </c>
      <c r="K425" s="1293" t="str">
        <f>REPT(DETERMINE!AG416,1)</f>
        <v/>
      </c>
      <c r="L425" s="1244">
        <f>SUM(DETERMINE!AL416)</f>
        <v>0</v>
      </c>
    </row>
    <row r="426" spans="1:12" ht="38.1" customHeight="1">
      <c r="A426" s="1245" t="str">
        <f>REPT(DETERMINE!D417,1)</f>
        <v/>
      </c>
      <c r="B426" s="1242" t="str">
        <f>REPT(DETERMINE!AC417,1)</f>
        <v/>
      </c>
      <c r="C426" s="1242" t="str">
        <f>IF(I426&gt;0,Personalizza!$D$11," ")</f>
        <v xml:space="preserve"> </v>
      </c>
      <c r="D426" s="1241" t="str">
        <f>IF(I426&gt;0,Personalizza!$D$8," ")</f>
        <v xml:space="preserve"> </v>
      </c>
      <c r="E426" s="1243" t="str">
        <f>REPT(DETERMINE!F417,1)</f>
        <v/>
      </c>
      <c r="F426" s="1241" t="str">
        <f>REPT(DETERMINE!J417,1)</f>
        <v/>
      </c>
      <c r="G426" s="1292" t="str">
        <f>REPT(DETERMINE!AE417,1)</f>
        <v/>
      </c>
      <c r="H426" s="1243" t="str">
        <f>REPT(DETERMINE!AH417,1)</f>
        <v/>
      </c>
      <c r="I426" s="1244">
        <f>SUM(DETERMINE!T417)</f>
        <v>0</v>
      </c>
      <c r="J426" s="1293" t="str">
        <f>REPT(DETERMINE!AF417,1)</f>
        <v/>
      </c>
      <c r="K426" s="1293" t="str">
        <f>REPT(DETERMINE!AG417,1)</f>
        <v/>
      </c>
      <c r="L426" s="1244">
        <f>SUM(DETERMINE!AL417)</f>
        <v>0</v>
      </c>
    </row>
    <row r="427" spans="1:12" ht="38.1" customHeight="1">
      <c r="A427" s="1245" t="str">
        <f>REPT(DETERMINE!D418,1)</f>
        <v/>
      </c>
      <c r="B427" s="1242" t="str">
        <f>REPT(DETERMINE!AC418,1)</f>
        <v/>
      </c>
      <c r="C427" s="1242" t="str">
        <f>IF(I427&gt;0,Personalizza!$D$11," ")</f>
        <v xml:space="preserve"> </v>
      </c>
      <c r="D427" s="1241" t="str">
        <f>IF(I427&gt;0,Personalizza!$D$8," ")</f>
        <v xml:space="preserve"> </v>
      </c>
      <c r="E427" s="1243" t="str">
        <f>REPT(DETERMINE!F418,1)</f>
        <v/>
      </c>
      <c r="F427" s="1241" t="str">
        <f>REPT(DETERMINE!J418,1)</f>
        <v/>
      </c>
      <c r="G427" s="1292" t="str">
        <f>REPT(DETERMINE!AE418,1)</f>
        <v/>
      </c>
      <c r="H427" s="1243" t="str">
        <f>REPT(DETERMINE!AH418,1)</f>
        <v/>
      </c>
      <c r="I427" s="1244">
        <f>SUM(DETERMINE!T418)</f>
        <v>0</v>
      </c>
      <c r="J427" s="1293" t="str">
        <f>REPT(DETERMINE!AF418,1)</f>
        <v/>
      </c>
      <c r="K427" s="1293" t="str">
        <f>REPT(DETERMINE!AG418,1)</f>
        <v/>
      </c>
      <c r="L427" s="1244">
        <f>SUM(DETERMINE!AL418)</f>
        <v>0</v>
      </c>
    </row>
    <row r="428" spans="1:12" ht="38.1" customHeight="1">
      <c r="A428" s="1245" t="str">
        <f>REPT(DETERMINE!D419,1)</f>
        <v/>
      </c>
      <c r="B428" s="1242" t="str">
        <f>REPT(DETERMINE!AC419,1)</f>
        <v/>
      </c>
      <c r="C428" s="1242" t="str">
        <f>IF(I428&gt;0,Personalizza!$D$11," ")</f>
        <v xml:space="preserve"> </v>
      </c>
      <c r="D428" s="1241" t="str">
        <f>IF(I428&gt;0,Personalizza!$D$8," ")</f>
        <v xml:space="preserve"> </v>
      </c>
      <c r="E428" s="1243" t="str">
        <f>REPT(DETERMINE!F419,1)</f>
        <v/>
      </c>
      <c r="F428" s="1241" t="str">
        <f>REPT(DETERMINE!J419,1)</f>
        <v/>
      </c>
      <c r="G428" s="1292" t="str">
        <f>REPT(DETERMINE!AE419,1)</f>
        <v/>
      </c>
      <c r="H428" s="1243" t="str">
        <f>REPT(DETERMINE!AH419,1)</f>
        <v/>
      </c>
      <c r="I428" s="1244">
        <f>SUM(DETERMINE!T419)</f>
        <v>0</v>
      </c>
      <c r="J428" s="1293" t="str">
        <f>REPT(DETERMINE!AF419,1)</f>
        <v/>
      </c>
      <c r="K428" s="1293" t="str">
        <f>REPT(DETERMINE!AG419,1)</f>
        <v/>
      </c>
      <c r="L428" s="1244">
        <f>SUM(DETERMINE!AL419)</f>
        <v>0</v>
      </c>
    </row>
    <row r="429" spans="1:12" ht="38.1" customHeight="1">
      <c r="A429" s="1245" t="str">
        <f>REPT(DETERMINE!D420,1)</f>
        <v/>
      </c>
      <c r="B429" s="1242" t="str">
        <f>REPT(DETERMINE!AC420,1)</f>
        <v/>
      </c>
      <c r="C429" s="1242" t="str">
        <f>IF(I429&gt;0,Personalizza!$D$11," ")</f>
        <v xml:space="preserve"> </v>
      </c>
      <c r="D429" s="1241" t="str">
        <f>IF(I429&gt;0,Personalizza!$D$8," ")</f>
        <v xml:space="preserve"> </v>
      </c>
      <c r="E429" s="1243" t="str">
        <f>REPT(DETERMINE!F420,1)</f>
        <v/>
      </c>
      <c r="F429" s="1241" t="str">
        <f>REPT(DETERMINE!J420,1)</f>
        <v/>
      </c>
      <c r="G429" s="1292" t="str">
        <f>REPT(DETERMINE!AE420,1)</f>
        <v/>
      </c>
      <c r="H429" s="1243" t="str">
        <f>REPT(DETERMINE!AH420,1)</f>
        <v/>
      </c>
      <c r="I429" s="1244">
        <f>SUM(DETERMINE!T420)</f>
        <v>0</v>
      </c>
      <c r="J429" s="1293" t="str">
        <f>REPT(DETERMINE!AF420,1)</f>
        <v/>
      </c>
      <c r="K429" s="1293" t="str">
        <f>REPT(DETERMINE!AG420,1)</f>
        <v/>
      </c>
      <c r="L429" s="1244">
        <f>SUM(DETERMINE!AL420)</f>
        <v>0</v>
      </c>
    </row>
    <row r="430" spans="1:12" ht="38.1" customHeight="1">
      <c r="A430" s="1245" t="str">
        <f>REPT(DETERMINE!D421,1)</f>
        <v/>
      </c>
      <c r="B430" s="1242" t="str">
        <f>REPT(DETERMINE!AC421,1)</f>
        <v/>
      </c>
      <c r="C430" s="1242" t="str">
        <f>IF(I430&gt;0,Personalizza!$D$11," ")</f>
        <v xml:space="preserve"> </v>
      </c>
      <c r="D430" s="1241" t="str">
        <f>IF(I430&gt;0,Personalizza!$D$8," ")</f>
        <v xml:space="preserve"> </v>
      </c>
      <c r="E430" s="1243" t="str">
        <f>REPT(DETERMINE!F421,1)</f>
        <v/>
      </c>
      <c r="F430" s="1241" t="str">
        <f>REPT(DETERMINE!J421,1)</f>
        <v/>
      </c>
      <c r="G430" s="1292" t="str">
        <f>REPT(DETERMINE!AE421,1)</f>
        <v/>
      </c>
      <c r="H430" s="1243" t="str">
        <f>REPT(DETERMINE!AH421,1)</f>
        <v/>
      </c>
      <c r="I430" s="1244">
        <f>SUM(DETERMINE!T421)</f>
        <v>0</v>
      </c>
      <c r="J430" s="1293" t="str">
        <f>REPT(DETERMINE!AF421,1)</f>
        <v/>
      </c>
      <c r="K430" s="1293" t="str">
        <f>REPT(DETERMINE!AG421,1)</f>
        <v/>
      </c>
      <c r="L430" s="1244">
        <f>SUM(DETERMINE!AL421)</f>
        <v>0</v>
      </c>
    </row>
    <row r="431" spans="1:12" ht="38.1" customHeight="1">
      <c r="A431" s="1245" t="str">
        <f>REPT(DETERMINE!D422,1)</f>
        <v/>
      </c>
      <c r="B431" s="1242" t="str">
        <f>REPT(DETERMINE!AC422,1)</f>
        <v/>
      </c>
      <c r="C431" s="1242" t="str">
        <f>IF(I431&gt;0,Personalizza!$D$11," ")</f>
        <v xml:space="preserve"> </v>
      </c>
      <c r="D431" s="1241" t="str">
        <f>IF(I431&gt;0,Personalizza!$D$8," ")</f>
        <v xml:space="preserve"> </v>
      </c>
      <c r="E431" s="1243" t="str">
        <f>REPT(DETERMINE!F422,1)</f>
        <v/>
      </c>
      <c r="F431" s="1241" t="str">
        <f>REPT(DETERMINE!J422,1)</f>
        <v/>
      </c>
      <c r="G431" s="1292" t="str">
        <f>REPT(DETERMINE!AE422,1)</f>
        <v/>
      </c>
      <c r="H431" s="1243" t="str">
        <f>REPT(DETERMINE!AH422,1)</f>
        <v/>
      </c>
      <c r="I431" s="1244">
        <f>SUM(DETERMINE!T422)</f>
        <v>0</v>
      </c>
      <c r="J431" s="1293" t="str">
        <f>REPT(DETERMINE!AF422,1)</f>
        <v/>
      </c>
      <c r="K431" s="1293" t="str">
        <f>REPT(DETERMINE!AG422,1)</f>
        <v/>
      </c>
      <c r="L431" s="1244">
        <f>SUM(DETERMINE!AL422)</f>
        <v>0</v>
      </c>
    </row>
    <row r="432" spans="1:12" ht="38.1" customHeight="1">
      <c r="A432" s="1245" t="str">
        <f>REPT(DETERMINE!D423,1)</f>
        <v/>
      </c>
      <c r="B432" s="1242" t="str">
        <f>REPT(DETERMINE!AC423,1)</f>
        <v/>
      </c>
      <c r="C432" s="1242" t="str">
        <f>IF(I432&gt;0,Personalizza!$D$11," ")</f>
        <v xml:space="preserve"> </v>
      </c>
      <c r="D432" s="1241" t="str">
        <f>IF(I432&gt;0,Personalizza!$D$8," ")</f>
        <v xml:space="preserve"> </v>
      </c>
      <c r="E432" s="1243" t="str">
        <f>REPT(DETERMINE!F423,1)</f>
        <v/>
      </c>
      <c r="F432" s="1241" t="str">
        <f>REPT(DETERMINE!J423,1)</f>
        <v/>
      </c>
      <c r="G432" s="1292" t="str">
        <f>REPT(DETERMINE!AE423,1)</f>
        <v/>
      </c>
      <c r="H432" s="1243" t="str">
        <f>REPT(DETERMINE!AH423,1)</f>
        <v/>
      </c>
      <c r="I432" s="1244">
        <f>SUM(DETERMINE!T423)</f>
        <v>0</v>
      </c>
      <c r="J432" s="1293" t="str">
        <f>REPT(DETERMINE!AF423,1)</f>
        <v/>
      </c>
      <c r="K432" s="1293" t="str">
        <f>REPT(DETERMINE!AG423,1)</f>
        <v/>
      </c>
      <c r="L432" s="1244">
        <f>SUM(DETERMINE!AL423)</f>
        <v>0</v>
      </c>
    </row>
    <row r="433" spans="1:12" ht="38.1" customHeight="1">
      <c r="A433" s="1245" t="str">
        <f>REPT(DETERMINE!D424,1)</f>
        <v/>
      </c>
      <c r="B433" s="1242" t="str">
        <f>REPT(DETERMINE!AC424,1)</f>
        <v/>
      </c>
      <c r="C433" s="1242" t="str">
        <f>IF(I433&gt;0,Personalizza!$D$11," ")</f>
        <v xml:space="preserve"> </v>
      </c>
      <c r="D433" s="1241" t="str">
        <f>IF(I433&gt;0,Personalizza!$D$8," ")</f>
        <v xml:space="preserve"> </v>
      </c>
      <c r="E433" s="1243" t="str">
        <f>REPT(DETERMINE!F424,1)</f>
        <v/>
      </c>
      <c r="F433" s="1241" t="str">
        <f>REPT(DETERMINE!J424,1)</f>
        <v/>
      </c>
      <c r="G433" s="1292" t="str">
        <f>REPT(DETERMINE!AE424,1)</f>
        <v/>
      </c>
      <c r="H433" s="1243" t="str">
        <f>REPT(DETERMINE!AH424,1)</f>
        <v/>
      </c>
      <c r="I433" s="1244">
        <f>SUM(DETERMINE!T424)</f>
        <v>0</v>
      </c>
      <c r="J433" s="1293" t="str">
        <f>REPT(DETERMINE!AF424,1)</f>
        <v/>
      </c>
      <c r="K433" s="1293" t="str">
        <f>REPT(DETERMINE!AG424,1)</f>
        <v/>
      </c>
      <c r="L433" s="1244">
        <f>SUM(DETERMINE!AL424)</f>
        <v>0</v>
      </c>
    </row>
    <row r="434" spans="1:12" ht="38.1" customHeight="1">
      <c r="A434" s="1245" t="str">
        <f>REPT(DETERMINE!D425,1)</f>
        <v/>
      </c>
      <c r="B434" s="1242" t="str">
        <f>REPT(DETERMINE!AC425,1)</f>
        <v/>
      </c>
      <c r="C434" s="1242" t="str">
        <f>IF(I434&gt;0,Personalizza!$D$11," ")</f>
        <v xml:space="preserve"> </v>
      </c>
      <c r="D434" s="1241" t="str">
        <f>IF(I434&gt;0,Personalizza!$D$8," ")</f>
        <v xml:space="preserve"> </v>
      </c>
      <c r="E434" s="1243" t="str">
        <f>REPT(DETERMINE!F425,1)</f>
        <v/>
      </c>
      <c r="F434" s="1241" t="str">
        <f>REPT(DETERMINE!J425,1)</f>
        <v/>
      </c>
      <c r="G434" s="1292" t="str">
        <f>REPT(DETERMINE!AE425,1)</f>
        <v/>
      </c>
      <c r="H434" s="1243" t="str">
        <f>REPT(DETERMINE!AH425,1)</f>
        <v/>
      </c>
      <c r="I434" s="1244">
        <f>SUM(DETERMINE!T425)</f>
        <v>0</v>
      </c>
      <c r="J434" s="1293" t="str">
        <f>REPT(DETERMINE!AF425,1)</f>
        <v/>
      </c>
      <c r="K434" s="1293" t="str">
        <f>REPT(DETERMINE!AG425,1)</f>
        <v/>
      </c>
      <c r="L434" s="1244">
        <f>SUM(DETERMINE!AL425)</f>
        <v>0</v>
      </c>
    </row>
    <row r="435" spans="1:12" ht="38.1" customHeight="1">
      <c r="A435" s="1245" t="str">
        <f>REPT(DETERMINE!D426,1)</f>
        <v/>
      </c>
      <c r="B435" s="1242" t="str">
        <f>REPT(DETERMINE!AC426,1)</f>
        <v/>
      </c>
      <c r="C435" s="1242" t="str">
        <f>IF(I435&gt;0,Personalizza!$D$11," ")</f>
        <v xml:space="preserve"> </v>
      </c>
      <c r="D435" s="1241" t="str">
        <f>IF(I435&gt;0,Personalizza!$D$8," ")</f>
        <v xml:space="preserve"> </v>
      </c>
      <c r="E435" s="1243" t="str">
        <f>REPT(DETERMINE!F426,1)</f>
        <v/>
      </c>
      <c r="F435" s="1241" t="str">
        <f>REPT(DETERMINE!J426,1)</f>
        <v/>
      </c>
      <c r="G435" s="1292" t="str">
        <f>REPT(DETERMINE!AE426,1)</f>
        <v/>
      </c>
      <c r="H435" s="1243" t="str">
        <f>REPT(DETERMINE!AH426,1)</f>
        <v/>
      </c>
      <c r="I435" s="1244">
        <f>SUM(DETERMINE!T426)</f>
        <v>0</v>
      </c>
      <c r="J435" s="1293" t="str">
        <f>REPT(DETERMINE!AF426,1)</f>
        <v/>
      </c>
      <c r="K435" s="1293" t="str">
        <f>REPT(DETERMINE!AG426,1)</f>
        <v/>
      </c>
      <c r="L435" s="1244">
        <f>SUM(DETERMINE!AL426)</f>
        <v>0</v>
      </c>
    </row>
    <row r="436" spans="1:12" ht="38.1" customHeight="1">
      <c r="A436" s="1245" t="str">
        <f>REPT(DETERMINE!D427,1)</f>
        <v/>
      </c>
      <c r="B436" s="1242" t="str">
        <f>REPT(DETERMINE!AC427,1)</f>
        <v/>
      </c>
      <c r="C436" s="1242" t="str">
        <f>IF(I436&gt;0,Personalizza!$D$11," ")</f>
        <v xml:space="preserve"> </v>
      </c>
      <c r="D436" s="1241" t="str">
        <f>IF(I436&gt;0,Personalizza!$D$8," ")</f>
        <v xml:space="preserve"> </v>
      </c>
      <c r="E436" s="1243" t="str">
        <f>REPT(DETERMINE!F427,1)</f>
        <v/>
      </c>
      <c r="F436" s="1241" t="str">
        <f>REPT(DETERMINE!J427,1)</f>
        <v/>
      </c>
      <c r="G436" s="1292" t="str">
        <f>REPT(DETERMINE!AE427,1)</f>
        <v/>
      </c>
      <c r="H436" s="1243" t="str">
        <f>REPT(DETERMINE!AH427,1)</f>
        <v/>
      </c>
      <c r="I436" s="1244">
        <f>SUM(DETERMINE!T427)</f>
        <v>0</v>
      </c>
      <c r="J436" s="1293" t="str">
        <f>REPT(DETERMINE!AF427,1)</f>
        <v/>
      </c>
      <c r="K436" s="1293" t="str">
        <f>REPT(DETERMINE!AG427,1)</f>
        <v/>
      </c>
      <c r="L436" s="1244">
        <f>SUM(DETERMINE!AL427)</f>
        <v>0</v>
      </c>
    </row>
    <row r="437" spans="1:12" ht="38.1" customHeight="1">
      <c r="A437" s="1245" t="str">
        <f>REPT(DETERMINE!D428,1)</f>
        <v/>
      </c>
      <c r="B437" s="1242" t="str">
        <f>REPT(DETERMINE!AC428,1)</f>
        <v/>
      </c>
      <c r="C437" s="1242" t="str">
        <f>IF(I437&gt;0,Personalizza!$D$11," ")</f>
        <v xml:space="preserve"> </v>
      </c>
      <c r="D437" s="1241" t="str">
        <f>IF(I437&gt;0,Personalizza!$D$8," ")</f>
        <v xml:space="preserve"> </v>
      </c>
      <c r="E437" s="1243" t="str">
        <f>REPT(DETERMINE!F428,1)</f>
        <v/>
      </c>
      <c r="F437" s="1241" t="str">
        <f>REPT(DETERMINE!J428,1)</f>
        <v/>
      </c>
      <c r="G437" s="1292" t="str">
        <f>REPT(DETERMINE!AE428,1)</f>
        <v/>
      </c>
      <c r="H437" s="1243" t="str">
        <f>REPT(DETERMINE!AH428,1)</f>
        <v/>
      </c>
      <c r="I437" s="1244">
        <f>SUM(DETERMINE!T428)</f>
        <v>0</v>
      </c>
      <c r="J437" s="1293" t="str">
        <f>REPT(DETERMINE!AF428,1)</f>
        <v/>
      </c>
      <c r="K437" s="1293" t="str">
        <f>REPT(DETERMINE!AG428,1)</f>
        <v/>
      </c>
      <c r="L437" s="1244">
        <f>SUM(DETERMINE!AL428)</f>
        <v>0</v>
      </c>
    </row>
    <row r="438" spans="1:12" ht="38.1" customHeight="1">
      <c r="A438" s="1245" t="str">
        <f>REPT(DETERMINE!D429,1)</f>
        <v/>
      </c>
      <c r="B438" s="1242" t="str">
        <f>REPT(DETERMINE!AC429,1)</f>
        <v/>
      </c>
      <c r="C438" s="1242" t="str">
        <f>IF(I438&gt;0,Personalizza!$D$11," ")</f>
        <v xml:space="preserve"> </v>
      </c>
      <c r="D438" s="1241" t="str">
        <f>IF(I438&gt;0,Personalizza!$D$8," ")</f>
        <v xml:space="preserve"> </v>
      </c>
      <c r="E438" s="1243" t="str">
        <f>REPT(DETERMINE!F429,1)</f>
        <v/>
      </c>
      <c r="F438" s="1241" t="str">
        <f>REPT(DETERMINE!J429,1)</f>
        <v/>
      </c>
      <c r="G438" s="1292" t="str">
        <f>REPT(DETERMINE!AE429,1)</f>
        <v/>
      </c>
      <c r="H438" s="1243" t="str">
        <f>REPT(DETERMINE!AH429,1)</f>
        <v/>
      </c>
      <c r="I438" s="1244">
        <f>SUM(DETERMINE!T429)</f>
        <v>0</v>
      </c>
      <c r="J438" s="1293" t="str">
        <f>REPT(DETERMINE!AF429,1)</f>
        <v/>
      </c>
      <c r="K438" s="1293" t="str">
        <f>REPT(DETERMINE!AG429,1)</f>
        <v/>
      </c>
      <c r="L438" s="1244">
        <f>SUM(DETERMINE!AL429)</f>
        <v>0</v>
      </c>
    </row>
    <row r="439" spans="1:12" ht="38.1" customHeight="1">
      <c r="A439" s="1245" t="str">
        <f>REPT(DETERMINE!D430,1)</f>
        <v/>
      </c>
      <c r="B439" s="1242" t="str">
        <f>REPT(DETERMINE!AC430,1)</f>
        <v/>
      </c>
      <c r="C439" s="1242" t="str">
        <f>IF(I439&gt;0,Personalizza!$D$11," ")</f>
        <v xml:space="preserve"> </v>
      </c>
      <c r="D439" s="1241" t="str">
        <f>IF(I439&gt;0,Personalizza!$D$8," ")</f>
        <v xml:space="preserve"> </v>
      </c>
      <c r="E439" s="1243" t="str">
        <f>REPT(DETERMINE!F430,1)</f>
        <v/>
      </c>
      <c r="F439" s="1241" t="str">
        <f>REPT(DETERMINE!J430,1)</f>
        <v/>
      </c>
      <c r="G439" s="1292" t="str">
        <f>REPT(DETERMINE!AE430,1)</f>
        <v/>
      </c>
      <c r="H439" s="1243" t="str">
        <f>REPT(DETERMINE!AH430,1)</f>
        <v/>
      </c>
      <c r="I439" s="1244">
        <f>SUM(DETERMINE!T430)</f>
        <v>0</v>
      </c>
      <c r="J439" s="1293" t="str">
        <f>REPT(DETERMINE!AF430,1)</f>
        <v/>
      </c>
      <c r="K439" s="1293" t="str">
        <f>REPT(DETERMINE!AG430,1)</f>
        <v/>
      </c>
      <c r="L439" s="1244">
        <f>SUM(DETERMINE!AL430)</f>
        <v>0</v>
      </c>
    </row>
    <row r="440" spans="1:12" ht="38.1" customHeight="1">
      <c r="A440" s="1245" t="str">
        <f>REPT(DETERMINE!D431,1)</f>
        <v/>
      </c>
      <c r="B440" s="1242" t="str">
        <f>REPT(DETERMINE!AC431,1)</f>
        <v/>
      </c>
      <c r="C440" s="1242" t="str">
        <f>IF(I440&gt;0,Personalizza!$D$11," ")</f>
        <v xml:space="preserve"> </v>
      </c>
      <c r="D440" s="1241" t="str">
        <f>IF(I440&gt;0,Personalizza!$D$8," ")</f>
        <v xml:space="preserve"> </v>
      </c>
      <c r="E440" s="1243" t="str">
        <f>REPT(DETERMINE!F431,1)</f>
        <v/>
      </c>
      <c r="F440" s="1241" t="str">
        <f>REPT(DETERMINE!J431,1)</f>
        <v/>
      </c>
      <c r="G440" s="1292" t="str">
        <f>REPT(DETERMINE!AE431,1)</f>
        <v/>
      </c>
      <c r="H440" s="1243" t="str">
        <f>REPT(DETERMINE!AH431,1)</f>
        <v/>
      </c>
      <c r="I440" s="1244">
        <f>SUM(DETERMINE!T431)</f>
        <v>0</v>
      </c>
      <c r="J440" s="1293" t="str">
        <f>REPT(DETERMINE!AF431,1)</f>
        <v/>
      </c>
      <c r="K440" s="1293" t="str">
        <f>REPT(DETERMINE!AG431,1)</f>
        <v/>
      </c>
      <c r="L440" s="1244">
        <f>SUM(DETERMINE!AL431)</f>
        <v>0</v>
      </c>
    </row>
    <row r="441" spans="1:12" ht="38.1" customHeight="1">
      <c r="A441" s="1245" t="str">
        <f>REPT(DETERMINE!D432,1)</f>
        <v/>
      </c>
      <c r="B441" s="1242" t="str">
        <f>REPT(DETERMINE!AC432,1)</f>
        <v/>
      </c>
      <c r="C441" s="1242" t="str">
        <f>IF(I441&gt;0,Personalizza!$D$11," ")</f>
        <v xml:space="preserve"> </v>
      </c>
      <c r="D441" s="1241" t="str">
        <f>IF(I441&gt;0,Personalizza!$D$8," ")</f>
        <v xml:space="preserve"> </v>
      </c>
      <c r="E441" s="1243" t="str">
        <f>REPT(DETERMINE!F432,1)</f>
        <v/>
      </c>
      <c r="F441" s="1241" t="str">
        <f>REPT(DETERMINE!J432,1)</f>
        <v/>
      </c>
      <c r="G441" s="1292" t="str">
        <f>REPT(DETERMINE!AE432,1)</f>
        <v/>
      </c>
      <c r="H441" s="1243" t="str">
        <f>REPT(DETERMINE!AH432,1)</f>
        <v/>
      </c>
      <c r="I441" s="1244">
        <f>SUM(DETERMINE!T432)</f>
        <v>0</v>
      </c>
      <c r="J441" s="1293" t="str">
        <f>REPT(DETERMINE!AF432,1)</f>
        <v/>
      </c>
      <c r="K441" s="1293" t="str">
        <f>REPT(DETERMINE!AG432,1)</f>
        <v/>
      </c>
      <c r="L441" s="1244">
        <f>SUM(DETERMINE!AL432)</f>
        <v>0</v>
      </c>
    </row>
    <row r="442" spans="1:12" ht="38.1" customHeight="1">
      <c r="A442" s="1245" t="str">
        <f>REPT(DETERMINE!D433,1)</f>
        <v/>
      </c>
      <c r="B442" s="1242" t="str">
        <f>REPT(DETERMINE!AC433,1)</f>
        <v/>
      </c>
      <c r="C442" s="1242" t="str">
        <f>IF(I442&gt;0,Personalizza!$D$11," ")</f>
        <v xml:space="preserve"> </v>
      </c>
      <c r="D442" s="1241" t="str">
        <f>IF(I442&gt;0,Personalizza!$D$8," ")</f>
        <v xml:space="preserve"> </v>
      </c>
      <c r="E442" s="1243" t="str">
        <f>REPT(DETERMINE!F433,1)</f>
        <v/>
      </c>
      <c r="F442" s="1241" t="str">
        <f>REPT(DETERMINE!J433,1)</f>
        <v/>
      </c>
      <c r="G442" s="1292" t="str">
        <f>REPT(DETERMINE!AE433,1)</f>
        <v/>
      </c>
      <c r="H442" s="1243" t="str">
        <f>REPT(DETERMINE!AH433,1)</f>
        <v/>
      </c>
      <c r="I442" s="1244">
        <f>SUM(DETERMINE!T433)</f>
        <v>0</v>
      </c>
      <c r="J442" s="1293" t="str">
        <f>REPT(DETERMINE!AF433,1)</f>
        <v/>
      </c>
      <c r="K442" s="1293" t="str">
        <f>REPT(DETERMINE!AG433,1)</f>
        <v/>
      </c>
      <c r="L442" s="1244">
        <f>SUM(DETERMINE!AL433)</f>
        <v>0</v>
      </c>
    </row>
    <row r="443" spans="1:12" ht="38.1" customHeight="1">
      <c r="A443" s="1245" t="str">
        <f>REPT(DETERMINE!D434,1)</f>
        <v/>
      </c>
      <c r="B443" s="1242" t="str">
        <f>REPT(DETERMINE!AC434,1)</f>
        <v/>
      </c>
      <c r="C443" s="1242" t="str">
        <f>IF(I443&gt;0,Personalizza!$D$11," ")</f>
        <v xml:space="preserve"> </v>
      </c>
      <c r="D443" s="1241" t="str">
        <f>IF(I443&gt;0,Personalizza!$D$8," ")</f>
        <v xml:space="preserve"> </v>
      </c>
      <c r="E443" s="1243" t="str">
        <f>REPT(DETERMINE!F434,1)</f>
        <v/>
      </c>
      <c r="F443" s="1241" t="str">
        <f>REPT(DETERMINE!J434,1)</f>
        <v/>
      </c>
      <c r="G443" s="1292" t="str">
        <f>REPT(DETERMINE!AE434,1)</f>
        <v/>
      </c>
      <c r="H443" s="1243" t="str">
        <f>REPT(DETERMINE!AH434,1)</f>
        <v/>
      </c>
      <c r="I443" s="1244">
        <f>SUM(DETERMINE!T434)</f>
        <v>0</v>
      </c>
      <c r="J443" s="1293" t="str">
        <f>REPT(DETERMINE!AF434,1)</f>
        <v/>
      </c>
      <c r="K443" s="1293" t="str">
        <f>REPT(DETERMINE!AG434,1)</f>
        <v/>
      </c>
      <c r="L443" s="1244">
        <f>SUM(DETERMINE!AL434)</f>
        <v>0</v>
      </c>
    </row>
    <row r="444" spans="1:12" ht="38.1" customHeight="1">
      <c r="A444" s="1245" t="str">
        <f>REPT(DETERMINE!D435,1)</f>
        <v/>
      </c>
      <c r="B444" s="1242" t="str">
        <f>REPT(DETERMINE!AC435,1)</f>
        <v/>
      </c>
      <c r="C444" s="1242" t="str">
        <f>IF(I444&gt;0,Personalizza!$D$11," ")</f>
        <v xml:space="preserve"> </v>
      </c>
      <c r="D444" s="1241" t="str">
        <f>IF(I444&gt;0,Personalizza!$D$8," ")</f>
        <v xml:space="preserve"> </v>
      </c>
      <c r="E444" s="1243" t="str">
        <f>REPT(DETERMINE!F435,1)</f>
        <v/>
      </c>
      <c r="F444" s="1241" t="str">
        <f>REPT(DETERMINE!J435,1)</f>
        <v/>
      </c>
      <c r="G444" s="1292" t="str">
        <f>REPT(DETERMINE!AE435,1)</f>
        <v/>
      </c>
      <c r="H444" s="1243" t="str">
        <f>REPT(DETERMINE!AH435,1)</f>
        <v/>
      </c>
      <c r="I444" s="1244">
        <f>SUM(DETERMINE!T435)</f>
        <v>0</v>
      </c>
      <c r="J444" s="1293" t="str">
        <f>REPT(DETERMINE!AF435,1)</f>
        <v/>
      </c>
      <c r="K444" s="1293" t="str">
        <f>REPT(DETERMINE!AG435,1)</f>
        <v/>
      </c>
      <c r="L444" s="1244">
        <f>SUM(DETERMINE!AL435)</f>
        <v>0</v>
      </c>
    </row>
    <row r="445" spans="1:12" ht="38.1" customHeight="1">
      <c r="A445" s="1245" t="str">
        <f>REPT(DETERMINE!D436,1)</f>
        <v/>
      </c>
      <c r="B445" s="1242" t="str">
        <f>REPT(DETERMINE!AC436,1)</f>
        <v/>
      </c>
      <c r="C445" s="1242" t="str">
        <f>IF(I445&gt;0,Personalizza!$D$11," ")</f>
        <v xml:space="preserve"> </v>
      </c>
      <c r="D445" s="1241" t="str">
        <f>IF(I445&gt;0,Personalizza!$D$8," ")</f>
        <v xml:space="preserve"> </v>
      </c>
      <c r="E445" s="1243" t="str">
        <f>REPT(DETERMINE!F436,1)</f>
        <v/>
      </c>
      <c r="F445" s="1241" t="str">
        <f>REPT(DETERMINE!J436,1)</f>
        <v/>
      </c>
      <c r="G445" s="1292" t="str">
        <f>REPT(DETERMINE!AE436,1)</f>
        <v/>
      </c>
      <c r="H445" s="1243" t="str">
        <f>REPT(DETERMINE!AH436,1)</f>
        <v/>
      </c>
      <c r="I445" s="1244">
        <f>SUM(DETERMINE!T436)</f>
        <v>0</v>
      </c>
      <c r="J445" s="1293" t="str">
        <f>REPT(DETERMINE!AF436,1)</f>
        <v/>
      </c>
      <c r="K445" s="1293" t="str">
        <f>REPT(DETERMINE!AG436,1)</f>
        <v/>
      </c>
      <c r="L445" s="1244">
        <f>SUM(DETERMINE!AL436)</f>
        <v>0</v>
      </c>
    </row>
    <row r="446" spans="1:12" ht="38.1" customHeight="1">
      <c r="A446" s="1245" t="str">
        <f>REPT(DETERMINE!D437,1)</f>
        <v/>
      </c>
      <c r="B446" s="1242" t="str">
        <f>REPT(DETERMINE!AC437,1)</f>
        <v/>
      </c>
      <c r="C446" s="1242" t="str">
        <f>IF(I446&gt;0,Personalizza!$D$11," ")</f>
        <v xml:space="preserve"> </v>
      </c>
      <c r="D446" s="1241" t="str">
        <f>IF(I446&gt;0,Personalizza!$D$8," ")</f>
        <v xml:space="preserve"> </v>
      </c>
      <c r="E446" s="1243" t="str">
        <f>REPT(DETERMINE!F437,1)</f>
        <v/>
      </c>
      <c r="F446" s="1241" t="str">
        <f>REPT(DETERMINE!J437,1)</f>
        <v/>
      </c>
      <c r="G446" s="1292" t="str">
        <f>REPT(DETERMINE!AE437,1)</f>
        <v/>
      </c>
      <c r="H446" s="1243" t="str">
        <f>REPT(DETERMINE!AH437,1)</f>
        <v/>
      </c>
      <c r="I446" s="1244">
        <f>SUM(DETERMINE!T437)</f>
        <v>0</v>
      </c>
      <c r="J446" s="1293" t="str">
        <f>REPT(DETERMINE!AF437,1)</f>
        <v/>
      </c>
      <c r="K446" s="1293" t="str">
        <f>REPT(DETERMINE!AG437,1)</f>
        <v/>
      </c>
      <c r="L446" s="1244">
        <f>SUM(DETERMINE!AL437)</f>
        <v>0</v>
      </c>
    </row>
    <row r="447" spans="1:12" ht="38.1" customHeight="1">
      <c r="A447" s="1245" t="str">
        <f>REPT(DETERMINE!D438,1)</f>
        <v/>
      </c>
      <c r="B447" s="1242" t="str">
        <f>REPT(DETERMINE!AC438,1)</f>
        <v/>
      </c>
      <c r="C447" s="1242" t="str">
        <f>IF(I447&gt;0,Personalizza!$D$11," ")</f>
        <v xml:space="preserve"> </v>
      </c>
      <c r="D447" s="1241" t="str">
        <f>IF(I447&gt;0,Personalizza!$D$8," ")</f>
        <v xml:space="preserve"> </v>
      </c>
      <c r="E447" s="1243" t="str">
        <f>REPT(DETERMINE!F438,1)</f>
        <v/>
      </c>
      <c r="F447" s="1241" t="str">
        <f>REPT(DETERMINE!J438,1)</f>
        <v/>
      </c>
      <c r="G447" s="1292" t="str">
        <f>REPT(DETERMINE!AE438,1)</f>
        <v/>
      </c>
      <c r="H447" s="1243" t="str">
        <f>REPT(DETERMINE!AH438,1)</f>
        <v/>
      </c>
      <c r="I447" s="1244">
        <f>SUM(DETERMINE!T438)</f>
        <v>0</v>
      </c>
      <c r="J447" s="1293" t="str">
        <f>REPT(DETERMINE!AF438,1)</f>
        <v/>
      </c>
      <c r="K447" s="1293" t="str">
        <f>REPT(DETERMINE!AG438,1)</f>
        <v/>
      </c>
      <c r="L447" s="1244">
        <f>SUM(DETERMINE!AL438)</f>
        <v>0</v>
      </c>
    </row>
    <row r="448" spans="1:12" ht="38.1" customHeight="1">
      <c r="A448" s="1245" t="str">
        <f>REPT(DETERMINE!D439,1)</f>
        <v/>
      </c>
      <c r="B448" s="1242" t="str">
        <f>REPT(DETERMINE!AC439,1)</f>
        <v/>
      </c>
      <c r="C448" s="1242" t="str">
        <f>IF(I448&gt;0,Personalizza!$D$11," ")</f>
        <v xml:space="preserve"> </v>
      </c>
      <c r="D448" s="1241" t="str">
        <f>IF(I448&gt;0,Personalizza!$D$8," ")</f>
        <v xml:space="preserve"> </v>
      </c>
      <c r="E448" s="1243" t="str">
        <f>REPT(DETERMINE!F439,1)</f>
        <v/>
      </c>
      <c r="F448" s="1241" t="str">
        <f>REPT(DETERMINE!J439,1)</f>
        <v/>
      </c>
      <c r="G448" s="1292" t="str">
        <f>REPT(DETERMINE!AE439,1)</f>
        <v/>
      </c>
      <c r="H448" s="1243" t="str">
        <f>REPT(DETERMINE!AH439,1)</f>
        <v/>
      </c>
      <c r="I448" s="1244">
        <f>SUM(DETERMINE!T439)</f>
        <v>0</v>
      </c>
      <c r="J448" s="1293" t="str">
        <f>REPT(DETERMINE!AF439,1)</f>
        <v/>
      </c>
      <c r="K448" s="1293" t="str">
        <f>REPT(DETERMINE!AG439,1)</f>
        <v/>
      </c>
      <c r="L448" s="1244">
        <f>SUM(DETERMINE!AL439)</f>
        <v>0</v>
      </c>
    </row>
    <row r="449" spans="1:12" ht="38.1" customHeight="1">
      <c r="A449" s="1245" t="str">
        <f>REPT(DETERMINE!D440,1)</f>
        <v/>
      </c>
      <c r="B449" s="1242" t="str">
        <f>REPT(DETERMINE!AC440,1)</f>
        <v/>
      </c>
      <c r="C449" s="1242" t="str">
        <f>IF(I449&gt;0,Personalizza!$D$11," ")</f>
        <v xml:space="preserve"> </v>
      </c>
      <c r="D449" s="1241" t="str">
        <f>IF(I449&gt;0,Personalizza!$D$8," ")</f>
        <v xml:space="preserve"> </v>
      </c>
      <c r="E449" s="1243" t="str">
        <f>REPT(DETERMINE!F440,1)</f>
        <v/>
      </c>
      <c r="F449" s="1241" t="str">
        <f>REPT(DETERMINE!J440,1)</f>
        <v/>
      </c>
      <c r="G449" s="1292" t="str">
        <f>REPT(DETERMINE!AE440,1)</f>
        <v/>
      </c>
      <c r="H449" s="1243" t="str">
        <f>REPT(DETERMINE!AH440,1)</f>
        <v/>
      </c>
      <c r="I449" s="1244">
        <f>SUM(DETERMINE!T440)</f>
        <v>0</v>
      </c>
      <c r="J449" s="1293" t="str">
        <f>REPT(DETERMINE!AF440,1)</f>
        <v/>
      </c>
      <c r="K449" s="1293" t="str">
        <f>REPT(DETERMINE!AG440,1)</f>
        <v/>
      </c>
      <c r="L449" s="1244">
        <f>SUM(DETERMINE!AL440)</f>
        <v>0</v>
      </c>
    </row>
    <row r="450" spans="1:12" ht="38.1" customHeight="1">
      <c r="A450" s="1245" t="str">
        <f>REPT(DETERMINE!D441,1)</f>
        <v/>
      </c>
      <c r="B450" s="1242" t="str">
        <f>REPT(DETERMINE!AC441,1)</f>
        <v/>
      </c>
      <c r="C450" s="1242" t="str">
        <f>IF(I450&gt;0,Personalizza!$D$11," ")</f>
        <v xml:space="preserve"> </v>
      </c>
      <c r="D450" s="1241" t="str">
        <f>IF(I450&gt;0,Personalizza!$D$8," ")</f>
        <v xml:space="preserve"> </v>
      </c>
      <c r="E450" s="1243" t="str">
        <f>REPT(DETERMINE!F441,1)</f>
        <v/>
      </c>
      <c r="F450" s="1241" t="str">
        <f>REPT(DETERMINE!J441,1)</f>
        <v/>
      </c>
      <c r="G450" s="1292" t="str">
        <f>REPT(DETERMINE!AE441,1)</f>
        <v/>
      </c>
      <c r="H450" s="1243" t="str">
        <f>REPT(DETERMINE!AH441,1)</f>
        <v/>
      </c>
      <c r="I450" s="1244">
        <f>SUM(DETERMINE!T441)</f>
        <v>0</v>
      </c>
      <c r="J450" s="1293" t="str">
        <f>REPT(DETERMINE!AF441,1)</f>
        <v/>
      </c>
      <c r="K450" s="1293" t="str">
        <f>REPT(DETERMINE!AG441,1)</f>
        <v/>
      </c>
      <c r="L450" s="1244">
        <f>SUM(DETERMINE!AL441)</f>
        <v>0</v>
      </c>
    </row>
    <row r="451" spans="1:12" ht="38.1" customHeight="1">
      <c r="A451" s="1245" t="str">
        <f>REPT(DETERMINE!D442,1)</f>
        <v/>
      </c>
      <c r="B451" s="1242" t="str">
        <f>REPT(DETERMINE!AC442,1)</f>
        <v/>
      </c>
      <c r="C451" s="1242" t="str">
        <f>IF(I451&gt;0,Personalizza!$D$11," ")</f>
        <v xml:space="preserve"> </v>
      </c>
      <c r="D451" s="1241" t="str">
        <f>IF(I451&gt;0,Personalizza!$D$8," ")</f>
        <v xml:space="preserve"> </v>
      </c>
      <c r="E451" s="1243" t="str">
        <f>REPT(DETERMINE!F442,1)</f>
        <v/>
      </c>
      <c r="F451" s="1241" t="str">
        <f>REPT(DETERMINE!J442,1)</f>
        <v/>
      </c>
      <c r="G451" s="1292" t="str">
        <f>REPT(DETERMINE!AE442,1)</f>
        <v/>
      </c>
      <c r="H451" s="1243" t="str">
        <f>REPT(DETERMINE!AH442,1)</f>
        <v/>
      </c>
      <c r="I451" s="1244">
        <f>SUM(DETERMINE!T442)</f>
        <v>0</v>
      </c>
      <c r="J451" s="1293" t="str">
        <f>REPT(DETERMINE!AF442,1)</f>
        <v/>
      </c>
      <c r="K451" s="1293" t="str">
        <f>REPT(DETERMINE!AG442,1)</f>
        <v/>
      </c>
      <c r="L451" s="1244">
        <f>SUM(DETERMINE!AL442)</f>
        <v>0</v>
      </c>
    </row>
    <row r="452" spans="1:12" ht="38.1" customHeight="1">
      <c r="A452" s="1245" t="str">
        <f>REPT(DETERMINE!D443,1)</f>
        <v/>
      </c>
      <c r="B452" s="1242" t="str">
        <f>REPT(DETERMINE!AC443,1)</f>
        <v/>
      </c>
      <c r="C452" s="1242" t="str">
        <f>IF(I452&gt;0,Personalizza!$D$11," ")</f>
        <v xml:space="preserve"> </v>
      </c>
      <c r="D452" s="1241" t="str">
        <f>IF(I452&gt;0,Personalizza!$D$8," ")</f>
        <v xml:space="preserve"> </v>
      </c>
      <c r="E452" s="1243" t="str">
        <f>REPT(DETERMINE!F443,1)</f>
        <v/>
      </c>
      <c r="F452" s="1241" t="str">
        <f>REPT(DETERMINE!J443,1)</f>
        <v/>
      </c>
      <c r="G452" s="1292" t="str">
        <f>REPT(DETERMINE!AE443,1)</f>
        <v/>
      </c>
      <c r="H452" s="1243" t="str">
        <f>REPT(DETERMINE!AH443,1)</f>
        <v/>
      </c>
      <c r="I452" s="1244">
        <f>SUM(DETERMINE!T443)</f>
        <v>0</v>
      </c>
      <c r="J452" s="1293" t="str">
        <f>REPT(DETERMINE!AF443,1)</f>
        <v/>
      </c>
      <c r="K452" s="1293" t="str">
        <f>REPT(DETERMINE!AG443,1)</f>
        <v/>
      </c>
      <c r="L452" s="1244">
        <f>SUM(DETERMINE!AL443)</f>
        <v>0</v>
      </c>
    </row>
    <row r="453" spans="1:12" ht="38.1" customHeight="1">
      <c r="A453" s="1245" t="str">
        <f>REPT(DETERMINE!D444,1)</f>
        <v/>
      </c>
      <c r="B453" s="1242" t="str">
        <f>REPT(DETERMINE!AC444,1)</f>
        <v/>
      </c>
      <c r="C453" s="1242" t="str">
        <f>IF(I453&gt;0,Personalizza!$D$11," ")</f>
        <v xml:space="preserve"> </v>
      </c>
      <c r="D453" s="1241" t="str">
        <f>IF(I453&gt;0,Personalizza!$D$8," ")</f>
        <v xml:space="preserve"> </v>
      </c>
      <c r="E453" s="1243" t="str">
        <f>REPT(DETERMINE!F444,1)</f>
        <v/>
      </c>
      <c r="F453" s="1241" t="str">
        <f>REPT(DETERMINE!J444,1)</f>
        <v/>
      </c>
      <c r="G453" s="1292" t="str">
        <f>REPT(DETERMINE!AE444,1)</f>
        <v/>
      </c>
      <c r="H453" s="1243" t="str">
        <f>REPT(DETERMINE!AH444,1)</f>
        <v/>
      </c>
      <c r="I453" s="1244">
        <f>SUM(DETERMINE!T444)</f>
        <v>0</v>
      </c>
      <c r="J453" s="1293" t="str">
        <f>REPT(DETERMINE!AF444,1)</f>
        <v/>
      </c>
      <c r="K453" s="1293" t="str">
        <f>REPT(DETERMINE!AG444,1)</f>
        <v/>
      </c>
      <c r="L453" s="1244">
        <f>SUM(DETERMINE!AL444)</f>
        <v>0</v>
      </c>
    </row>
    <row r="454" spans="1:12" ht="38.1" customHeight="1">
      <c r="A454" s="1245" t="str">
        <f>REPT(DETERMINE!D445,1)</f>
        <v/>
      </c>
      <c r="B454" s="1242" t="str">
        <f>REPT(DETERMINE!AC445,1)</f>
        <v/>
      </c>
      <c r="C454" s="1242" t="str">
        <f>IF(I454&gt;0,Personalizza!$D$11," ")</f>
        <v xml:space="preserve"> </v>
      </c>
      <c r="D454" s="1241" t="str">
        <f>IF(I454&gt;0,Personalizza!$D$8," ")</f>
        <v xml:space="preserve"> </v>
      </c>
      <c r="E454" s="1243" t="str">
        <f>REPT(DETERMINE!F445,1)</f>
        <v/>
      </c>
      <c r="F454" s="1241" t="str">
        <f>REPT(DETERMINE!J445,1)</f>
        <v/>
      </c>
      <c r="G454" s="1292" t="str">
        <f>REPT(DETERMINE!AE445,1)</f>
        <v/>
      </c>
      <c r="H454" s="1243" t="str">
        <f>REPT(DETERMINE!AH445,1)</f>
        <v/>
      </c>
      <c r="I454" s="1244">
        <f>SUM(DETERMINE!T445)</f>
        <v>0</v>
      </c>
      <c r="J454" s="1293" t="str">
        <f>REPT(DETERMINE!AF445,1)</f>
        <v/>
      </c>
      <c r="K454" s="1293" t="str">
        <f>REPT(DETERMINE!AG445,1)</f>
        <v/>
      </c>
      <c r="L454" s="1244">
        <f>SUM(DETERMINE!AL445)</f>
        <v>0</v>
      </c>
    </row>
    <row r="455" spans="1:12" ht="38.1" customHeight="1">
      <c r="A455" s="1245" t="str">
        <f>REPT(DETERMINE!D446,1)</f>
        <v/>
      </c>
      <c r="B455" s="1242" t="str">
        <f>REPT(DETERMINE!AC446,1)</f>
        <v/>
      </c>
      <c r="C455" s="1242" t="str">
        <f>IF(I455&gt;0,Personalizza!$D$11," ")</f>
        <v xml:space="preserve"> </v>
      </c>
      <c r="D455" s="1241" t="str">
        <f>IF(I455&gt;0,Personalizza!$D$8," ")</f>
        <v xml:space="preserve"> </v>
      </c>
      <c r="E455" s="1243" t="str">
        <f>REPT(DETERMINE!F446,1)</f>
        <v/>
      </c>
      <c r="F455" s="1241" t="str">
        <f>REPT(DETERMINE!J446,1)</f>
        <v/>
      </c>
      <c r="G455" s="1292" t="str">
        <f>REPT(DETERMINE!AE446,1)</f>
        <v/>
      </c>
      <c r="H455" s="1243" t="str">
        <f>REPT(DETERMINE!AH446,1)</f>
        <v/>
      </c>
      <c r="I455" s="1244">
        <f>SUM(DETERMINE!T446)</f>
        <v>0</v>
      </c>
      <c r="J455" s="1293" t="str">
        <f>REPT(DETERMINE!AF446,1)</f>
        <v/>
      </c>
      <c r="K455" s="1293" t="str">
        <f>REPT(DETERMINE!AG446,1)</f>
        <v/>
      </c>
      <c r="L455" s="1244">
        <f>SUM(DETERMINE!AL446)</f>
        <v>0</v>
      </c>
    </row>
    <row r="456" spans="1:12" ht="38.1" customHeight="1">
      <c r="A456" s="1245" t="str">
        <f>REPT(DETERMINE!D447,1)</f>
        <v/>
      </c>
      <c r="B456" s="1242" t="str">
        <f>REPT(DETERMINE!AC447,1)</f>
        <v/>
      </c>
      <c r="C456" s="1242" t="str">
        <f>IF(I456&gt;0,Personalizza!$D$11," ")</f>
        <v xml:space="preserve"> </v>
      </c>
      <c r="D456" s="1241" t="str">
        <f>IF(I456&gt;0,Personalizza!$D$8," ")</f>
        <v xml:space="preserve"> </v>
      </c>
      <c r="E456" s="1243" t="str">
        <f>REPT(DETERMINE!F447,1)</f>
        <v/>
      </c>
      <c r="F456" s="1241" t="str">
        <f>REPT(DETERMINE!J447,1)</f>
        <v/>
      </c>
      <c r="G456" s="1292" t="str">
        <f>REPT(DETERMINE!AE447,1)</f>
        <v/>
      </c>
      <c r="H456" s="1243" t="str">
        <f>REPT(DETERMINE!AH447,1)</f>
        <v/>
      </c>
      <c r="I456" s="1244">
        <f>SUM(DETERMINE!T447)</f>
        <v>0</v>
      </c>
      <c r="J456" s="1293" t="str">
        <f>REPT(DETERMINE!AF447,1)</f>
        <v/>
      </c>
      <c r="K456" s="1293" t="str">
        <f>REPT(DETERMINE!AG447,1)</f>
        <v/>
      </c>
      <c r="L456" s="1244">
        <f>SUM(DETERMINE!AL447)</f>
        <v>0</v>
      </c>
    </row>
    <row r="457" spans="1:12" ht="38.1" customHeight="1">
      <c r="A457" s="1245" t="str">
        <f>REPT(DETERMINE!D448,1)</f>
        <v/>
      </c>
      <c r="B457" s="1242" t="str">
        <f>REPT(DETERMINE!AC448,1)</f>
        <v/>
      </c>
      <c r="C457" s="1242" t="str">
        <f>IF(I457&gt;0,Personalizza!$D$11," ")</f>
        <v xml:space="preserve"> </v>
      </c>
      <c r="D457" s="1241" t="str">
        <f>IF(I457&gt;0,Personalizza!$D$8," ")</f>
        <v xml:space="preserve"> </v>
      </c>
      <c r="E457" s="1243" t="str">
        <f>REPT(DETERMINE!F448,1)</f>
        <v/>
      </c>
      <c r="F457" s="1241" t="str">
        <f>REPT(DETERMINE!J448,1)</f>
        <v/>
      </c>
      <c r="G457" s="1292" t="str">
        <f>REPT(DETERMINE!AE448,1)</f>
        <v/>
      </c>
      <c r="H457" s="1243" t="str">
        <f>REPT(DETERMINE!AH448,1)</f>
        <v/>
      </c>
      <c r="I457" s="1244">
        <f>SUM(DETERMINE!T448)</f>
        <v>0</v>
      </c>
      <c r="J457" s="1293" t="str">
        <f>REPT(DETERMINE!AF448,1)</f>
        <v/>
      </c>
      <c r="K457" s="1293" t="str">
        <f>REPT(DETERMINE!AG448,1)</f>
        <v/>
      </c>
      <c r="L457" s="1244">
        <f>SUM(DETERMINE!AL448)</f>
        <v>0</v>
      </c>
    </row>
    <row r="458" spans="1:12" ht="38.1" customHeight="1">
      <c r="A458" s="1245" t="str">
        <f>REPT(DETERMINE!D449,1)</f>
        <v/>
      </c>
      <c r="B458" s="1242" t="str">
        <f>REPT(DETERMINE!AC449,1)</f>
        <v/>
      </c>
      <c r="C458" s="1242" t="str">
        <f>IF(I458&gt;0,Personalizza!$D$11," ")</f>
        <v xml:space="preserve"> </v>
      </c>
      <c r="D458" s="1241" t="str">
        <f>IF(I458&gt;0,Personalizza!$D$8," ")</f>
        <v xml:space="preserve"> </v>
      </c>
      <c r="E458" s="1243" t="str">
        <f>REPT(DETERMINE!F449,1)</f>
        <v/>
      </c>
      <c r="F458" s="1241" t="str">
        <f>REPT(DETERMINE!J449,1)</f>
        <v/>
      </c>
      <c r="G458" s="1292" t="str">
        <f>REPT(DETERMINE!AE449,1)</f>
        <v/>
      </c>
      <c r="H458" s="1243" t="str">
        <f>REPT(DETERMINE!AH449,1)</f>
        <v/>
      </c>
      <c r="I458" s="1244">
        <f>SUM(DETERMINE!T449)</f>
        <v>0</v>
      </c>
      <c r="J458" s="1293" t="str">
        <f>REPT(DETERMINE!AF449,1)</f>
        <v/>
      </c>
      <c r="K458" s="1293" t="str">
        <f>REPT(DETERMINE!AG449,1)</f>
        <v/>
      </c>
      <c r="L458" s="1244">
        <f>SUM(DETERMINE!AL449)</f>
        <v>0</v>
      </c>
    </row>
    <row r="459" spans="1:12" ht="38.1" customHeight="1">
      <c r="A459" s="1245" t="str">
        <f>REPT(DETERMINE!D450,1)</f>
        <v/>
      </c>
      <c r="B459" s="1242" t="str">
        <f>REPT(DETERMINE!AC450,1)</f>
        <v/>
      </c>
      <c r="C459" s="1242" t="str">
        <f>IF(I459&gt;0,Personalizza!$D$11," ")</f>
        <v xml:space="preserve"> </v>
      </c>
      <c r="D459" s="1241" t="str">
        <f>IF(I459&gt;0,Personalizza!$D$8," ")</f>
        <v xml:space="preserve"> </v>
      </c>
      <c r="E459" s="1243" t="str">
        <f>REPT(DETERMINE!F450,1)</f>
        <v/>
      </c>
      <c r="F459" s="1241" t="str">
        <f>REPT(DETERMINE!J450,1)</f>
        <v/>
      </c>
      <c r="G459" s="1292" t="str">
        <f>REPT(DETERMINE!AE450,1)</f>
        <v/>
      </c>
      <c r="H459" s="1243" t="str">
        <f>REPT(DETERMINE!AH450,1)</f>
        <v/>
      </c>
      <c r="I459" s="1244">
        <f>SUM(DETERMINE!T450)</f>
        <v>0</v>
      </c>
      <c r="J459" s="1293" t="str">
        <f>REPT(DETERMINE!AF450,1)</f>
        <v/>
      </c>
      <c r="K459" s="1293" t="str">
        <f>REPT(DETERMINE!AG450,1)</f>
        <v/>
      </c>
      <c r="L459" s="1244">
        <f>SUM(DETERMINE!AL450)</f>
        <v>0</v>
      </c>
    </row>
    <row r="460" spans="1:12" ht="38.1" customHeight="1">
      <c r="A460" s="1245" t="str">
        <f>REPT(DETERMINE!D451,1)</f>
        <v/>
      </c>
      <c r="B460" s="1242" t="str">
        <f>REPT(DETERMINE!AC451,1)</f>
        <v/>
      </c>
      <c r="C460" s="1242" t="str">
        <f>IF(I460&gt;0,Personalizza!$D$11," ")</f>
        <v xml:space="preserve"> </v>
      </c>
      <c r="D460" s="1241" t="str">
        <f>IF(I460&gt;0,Personalizza!$D$8," ")</f>
        <v xml:space="preserve"> </v>
      </c>
      <c r="E460" s="1243" t="str">
        <f>REPT(DETERMINE!F451,1)</f>
        <v/>
      </c>
      <c r="F460" s="1241" t="str">
        <f>REPT(DETERMINE!J451,1)</f>
        <v/>
      </c>
      <c r="G460" s="1292" t="str">
        <f>REPT(DETERMINE!AE451,1)</f>
        <v/>
      </c>
      <c r="H460" s="1243" t="str">
        <f>REPT(DETERMINE!AH451,1)</f>
        <v/>
      </c>
      <c r="I460" s="1244">
        <f>SUM(DETERMINE!T451)</f>
        <v>0</v>
      </c>
      <c r="J460" s="1293" t="str">
        <f>REPT(DETERMINE!AF451,1)</f>
        <v/>
      </c>
      <c r="K460" s="1293" t="str">
        <f>REPT(DETERMINE!AG451,1)</f>
        <v/>
      </c>
      <c r="L460" s="1244">
        <f>SUM(DETERMINE!AL451)</f>
        <v>0</v>
      </c>
    </row>
    <row r="461" spans="1:12" ht="38.1" customHeight="1">
      <c r="A461" s="1245" t="str">
        <f>REPT(DETERMINE!D452,1)</f>
        <v/>
      </c>
      <c r="B461" s="1242" t="str">
        <f>REPT(DETERMINE!AC452,1)</f>
        <v/>
      </c>
      <c r="C461" s="1242" t="str">
        <f>IF(I461&gt;0,Personalizza!$D$11," ")</f>
        <v xml:space="preserve"> </v>
      </c>
      <c r="D461" s="1241" t="str">
        <f>IF(I461&gt;0,Personalizza!$D$8," ")</f>
        <v xml:space="preserve"> </v>
      </c>
      <c r="E461" s="1243" t="str">
        <f>REPT(DETERMINE!F452,1)</f>
        <v/>
      </c>
      <c r="F461" s="1241" t="str">
        <f>REPT(DETERMINE!J452,1)</f>
        <v/>
      </c>
      <c r="G461" s="1292" t="str">
        <f>REPT(DETERMINE!AE452,1)</f>
        <v/>
      </c>
      <c r="H461" s="1243" t="str">
        <f>REPT(DETERMINE!AH452,1)</f>
        <v/>
      </c>
      <c r="I461" s="1244">
        <f>SUM(DETERMINE!T452)</f>
        <v>0</v>
      </c>
      <c r="J461" s="1293" t="str">
        <f>REPT(DETERMINE!AF452,1)</f>
        <v/>
      </c>
      <c r="K461" s="1293" t="str">
        <f>REPT(DETERMINE!AG452,1)</f>
        <v/>
      </c>
      <c r="L461" s="1244">
        <f>SUM(DETERMINE!AL452)</f>
        <v>0</v>
      </c>
    </row>
    <row r="462" spans="1:12" ht="38.1" customHeight="1">
      <c r="A462" s="1245" t="str">
        <f>REPT(DETERMINE!D453,1)</f>
        <v/>
      </c>
      <c r="B462" s="1242" t="str">
        <f>REPT(DETERMINE!AC453,1)</f>
        <v/>
      </c>
      <c r="C462" s="1242" t="str">
        <f>IF(I462&gt;0,Personalizza!$D$11," ")</f>
        <v xml:space="preserve"> </v>
      </c>
      <c r="D462" s="1241" t="str">
        <f>IF(I462&gt;0,Personalizza!$D$8," ")</f>
        <v xml:space="preserve"> </v>
      </c>
      <c r="E462" s="1243" t="str">
        <f>REPT(DETERMINE!F453,1)</f>
        <v/>
      </c>
      <c r="F462" s="1241" t="str">
        <f>REPT(DETERMINE!J453,1)</f>
        <v/>
      </c>
      <c r="G462" s="1292" t="str">
        <f>REPT(DETERMINE!AE453,1)</f>
        <v/>
      </c>
      <c r="H462" s="1243" t="str">
        <f>REPT(DETERMINE!AH453,1)</f>
        <v/>
      </c>
      <c r="I462" s="1244">
        <f>SUM(DETERMINE!T453)</f>
        <v>0</v>
      </c>
      <c r="J462" s="1293" t="str">
        <f>REPT(DETERMINE!AF453,1)</f>
        <v/>
      </c>
      <c r="K462" s="1293" t="str">
        <f>REPT(DETERMINE!AG453,1)</f>
        <v/>
      </c>
      <c r="L462" s="1244">
        <f>SUM(DETERMINE!AL453)</f>
        <v>0</v>
      </c>
    </row>
    <row r="463" spans="1:12" ht="38.1" customHeight="1">
      <c r="A463" s="1245" t="str">
        <f>REPT(DETERMINE!D454,1)</f>
        <v/>
      </c>
      <c r="B463" s="1242" t="str">
        <f>REPT(DETERMINE!AC454,1)</f>
        <v/>
      </c>
      <c r="C463" s="1242" t="str">
        <f>IF(I463&gt;0,Personalizza!$D$11," ")</f>
        <v xml:space="preserve"> </v>
      </c>
      <c r="D463" s="1241" t="str">
        <f>IF(I463&gt;0,Personalizza!$D$8," ")</f>
        <v xml:space="preserve"> </v>
      </c>
      <c r="E463" s="1243" t="str">
        <f>REPT(DETERMINE!F454,1)</f>
        <v/>
      </c>
      <c r="F463" s="1241" t="str">
        <f>REPT(DETERMINE!J454,1)</f>
        <v/>
      </c>
      <c r="G463" s="1292" t="str">
        <f>REPT(DETERMINE!AE454,1)</f>
        <v/>
      </c>
      <c r="H463" s="1243" t="str">
        <f>REPT(DETERMINE!AH454,1)</f>
        <v/>
      </c>
      <c r="I463" s="1244">
        <f>SUM(DETERMINE!T454)</f>
        <v>0</v>
      </c>
      <c r="J463" s="1293" t="str">
        <f>REPT(DETERMINE!AF454,1)</f>
        <v/>
      </c>
      <c r="K463" s="1293" t="str">
        <f>REPT(DETERMINE!AG454,1)</f>
        <v/>
      </c>
      <c r="L463" s="1244">
        <f>SUM(DETERMINE!AL454)</f>
        <v>0</v>
      </c>
    </row>
    <row r="464" spans="1:12" ht="38.1" customHeight="1">
      <c r="A464" s="1245" t="str">
        <f>REPT(DETERMINE!D455,1)</f>
        <v/>
      </c>
      <c r="B464" s="1242" t="str">
        <f>REPT(DETERMINE!AC455,1)</f>
        <v/>
      </c>
      <c r="C464" s="1242" t="str">
        <f>IF(I464&gt;0,Personalizza!$D$11," ")</f>
        <v xml:space="preserve"> </v>
      </c>
      <c r="D464" s="1241" t="str">
        <f>IF(I464&gt;0,Personalizza!$D$8," ")</f>
        <v xml:space="preserve"> </v>
      </c>
      <c r="E464" s="1243" t="str">
        <f>REPT(DETERMINE!F455,1)</f>
        <v/>
      </c>
      <c r="F464" s="1241" t="str">
        <f>REPT(DETERMINE!J455,1)</f>
        <v/>
      </c>
      <c r="G464" s="1292" t="str">
        <f>REPT(DETERMINE!AE455,1)</f>
        <v/>
      </c>
      <c r="H464" s="1243" t="str">
        <f>REPT(DETERMINE!AH455,1)</f>
        <v/>
      </c>
      <c r="I464" s="1244">
        <f>SUM(DETERMINE!T455)</f>
        <v>0</v>
      </c>
      <c r="J464" s="1293" t="str">
        <f>REPT(DETERMINE!AF455,1)</f>
        <v/>
      </c>
      <c r="K464" s="1293" t="str">
        <f>REPT(DETERMINE!AG455,1)</f>
        <v/>
      </c>
      <c r="L464" s="1244">
        <f>SUM(DETERMINE!AL455)</f>
        <v>0</v>
      </c>
    </row>
    <row r="465" spans="1:12" ht="38.1" customHeight="1">
      <c r="A465" s="1245" t="str">
        <f>REPT(DETERMINE!D456,1)</f>
        <v/>
      </c>
      <c r="B465" s="1242" t="str">
        <f>REPT(DETERMINE!AC456,1)</f>
        <v/>
      </c>
      <c r="C465" s="1242" t="str">
        <f>IF(I465&gt;0,Personalizza!$D$11," ")</f>
        <v xml:space="preserve"> </v>
      </c>
      <c r="D465" s="1241" t="str">
        <f>IF(I465&gt;0,Personalizza!$D$8," ")</f>
        <v xml:space="preserve"> </v>
      </c>
      <c r="E465" s="1243" t="str">
        <f>REPT(DETERMINE!F456,1)</f>
        <v/>
      </c>
      <c r="F465" s="1241" t="str">
        <f>REPT(DETERMINE!J456,1)</f>
        <v/>
      </c>
      <c r="G465" s="1292" t="str">
        <f>REPT(DETERMINE!AE456,1)</f>
        <v/>
      </c>
      <c r="H465" s="1243" t="str">
        <f>REPT(DETERMINE!AH456,1)</f>
        <v/>
      </c>
      <c r="I465" s="1244">
        <f>SUM(DETERMINE!T456)</f>
        <v>0</v>
      </c>
      <c r="J465" s="1293" t="str">
        <f>REPT(DETERMINE!AF456,1)</f>
        <v/>
      </c>
      <c r="K465" s="1293" t="str">
        <f>REPT(DETERMINE!AG456,1)</f>
        <v/>
      </c>
      <c r="L465" s="1244">
        <f>SUM(DETERMINE!AL456)</f>
        <v>0</v>
      </c>
    </row>
    <row r="466" spans="1:12" ht="38.1" customHeight="1">
      <c r="A466" s="1245" t="str">
        <f>REPT(DETERMINE!D457,1)</f>
        <v/>
      </c>
      <c r="B466" s="1242" t="str">
        <f>REPT(DETERMINE!AC457,1)</f>
        <v/>
      </c>
      <c r="C466" s="1242" t="str">
        <f>IF(I466&gt;0,Personalizza!$D$11," ")</f>
        <v xml:space="preserve"> </v>
      </c>
      <c r="D466" s="1241" t="str">
        <f>IF(I466&gt;0,Personalizza!$D$8," ")</f>
        <v xml:space="preserve"> </v>
      </c>
      <c r="E466" s="1243" t="str">
        <f>REPT(DETERMINE!F457,1)</f>
        <v/>
      </c>
      <c r="F466" s="1241" t="str">
        <f>REPT(DETERMINE!J457,1)</f>
        <v/>
      </c>
      <c r="G466" s="1292" t="str">
        <f>REPT(DETERMINE!AE457,1)</f>
        <v/>
      </c>
      <c r="H466" s="1243" t="str">
        <f>REPT(DETERMINE!AH457,1)</f>
        <v/>
      </c>
      <c r="I466" s="1244">
        <f>SUM(DETERMINE!T457)</f>
        <v>0</v>
      </c>
      <c r="J466" s="1293" t="str">
        <f>REPT(DETERMINE!AF457,1)</f>
        <v/>
      </c>
      <c r="K466" s="1293" t="str">
        <f>REPT(DETERMINE!AG457,1)</f>
        <v/>
      </c>
      <c r="L466" s="1244">
        <f>SUM(DETERMINE!AL457)</f>
        <v>0</v>
      </c>
    </row>
    <row r="467" spans="1:12" ht="38.1" customHeight="1">
      <c r="A467" s="1245" t="str">
        <f>REPT(DETERMINE!D458,1)</f>
        <v/>
      </c>
      <c r="B467" s="1242" t="str">
        <f>REPT(DETERMINE!AC458,1)</f>
        <v/>
      </c>
      <c r="C467" s="1242" t="str">
        <f>IF(I467&gt;0,Personalizza!$D$11," ")</f>
        <v xml:space="preserve"> </v>
      </c>
      <c r="D467" s="1241" t="str">
        <f>IF(I467&gt;0,Personalizza!$D$8," ")</f>
        <v xml:space="preserve"> </v>
      </c>
      <c r="E467" s="1243" t="str">
        <f>REPT(DETERMINE!F458,1)</f>
        <v/>
      </c>
      <c r="F467" s="1241" t="str">
        <f>REPT(DETERMINE!J458,1)</f>
        <v/>
      </c>
      <c r="G467" s="1292" t="str">
        <f>REPT(DETERMINE!AE458,1)</f>
        <v/>
      </c>
      <c r="H467" s="1243" t="str">
        <f>REPT(DETERMINE!AH458,1)</f>
        <v/>
      </c>
      <c r="I467" s="1244">
        <f>SUM(DETERMINE!T458)</f>
        <v>0</v>
      </c>
      <c r="J467" s="1293" t="str">
        <f>REPT(DETERMINE!AF458,1)</f>
        <v/>
      </c>
      <c r="K467" s="1293" t="str">
        <f>REPT(DETERMINE!AG458,1)</f>
        <v/>
      </c>
      <c r="L467" s="1244">
        <f>SUM(DETERMINE!AL458)</f>
        <v>0</v>
      </c>
    </row>
    <row r="468" spans="1:12" ht="38.1" customHeight="1">
      <c r="A468" s="1245" t="str">
        <f>REPT(DETERMINE!D459,1)</f>
        <v/>
      </c>
      <c r="B468" s="1242" t="str">
        <f>REPT(DETERMINE!AC459,1)</f>
        <v/>
      </c>
      <c r="C468" s="1242" t="str">
        <f>IF(I468&gt;0,Personalizza!$D$11," ")</f>
        <v xml:space="preserve"> </v>
      </c>
      <c r="D468" s="1241" t="str">
        <f>IF(I468&gt;0,Personalizza!$D$8," ")</f>
        <v xml:space="preserve"> </v>
      </c>
      <c r="E468" s="1243" t="str">
        <f>REPT(DETERMINE!F459,1)</f>
        <v/>
      </c>
      <c r="F468" s="1241" t="str">
        <f>REPT(DETERMINE!J459,1)</f>
        <v/>
      </c>
      <c r="G468" s="1292" t="str">
        <f>REPT(DETERMINE!AE459,1)</f>
        <v/>
      </c>
      <c r="H468" s="1243" t="str">
        <f>REPT(DETERMINE!AH459,1)</f>
        <v/>
      </c>
      <c r="I468" s="1244">
        <f>SUM(DETERMINE!T459)</f>
        <v>0</v>
      </c>
      <c r="J468" s="1293" t="str">
        <f>REPT(DETERMINE!AF459,1)</f>
        <v/>
      </c>
      <c r="K468" s="1293" t="str">
        <f>REPT(DETERMINE!AG459,1)</f>
        <v/>
      </c>
      <c r="L468" s="1244">
        <f>SUM(DETERMINE!AL459)</f>
        <v>0</v>
      </c>
    </row>
    <row r="469" spans="1:12" ht="38.1" customHeight="1">
      <c r="A469" s="1245" t="str">
        <f>REPT(DETERMINE!D460,1)</f>
        <v/>
      </c>
      <c r="B469" s="1242" t="str">
        <f>REPT(DETERMINE!AC460,1)</f>
        <v/>
      </c>
      <c r="C469" s="1242" t="str">
        <f>IF(I469&gt;0,Personalizza!$D$11," ")</f>
        <v xml:space="preserve"> </v>
      </c>
      <c r="D469" s="1241" t="str">
        <f>IF(I469&gt;0,Personalizza!$D$8," ")</f>
        <v xml:space="preserve"> </v>
      </c>
      <c r="E469" s="1243" t="str">
        <f>REPT(DETERMINE!F460,1)</f>
        <v/>
      </c>
      <c r="F469" s="1241" t="str">
        <f>REPT(DETERMINE!J460,1)</f>
        <v/>
      </c>
      <c r="G469" s="1292" t="str">
        <f>REPT(DETERMINE!AE460,1)</f>
        <v/>
      </c>
      <c r="H469" s="1243" t="str">
        <f>REPT(DETERMINE!AH460,1)</f>
        <v/>
      </c>
      <c r="I469" s="1244">
        <f>SUM(DETERMINE!T460)</f>
        <v>0</v>
      </c>
      <c r="J469" s="1293" t="str">
        <f>REPT(DETERMINE!AF460,1)</f>
        <v/>
      </c>
      <c r="K469" s="1293" t="str">
        <f>REPT(DETERMINE!AG460,1)</f>
        <v/>
      </c>
      <c r="L469" s="1244">
        <f>SUM(DETERMINE!AL460)</f>
        <v>0</v>
      </c>
    </row>
    <row r="470" spans="1:12" ht="38.1" customHeight="1">
      <c r="A470" s="1245" t="str">
        <f>REPT(DETERMINE!D461,1)</f>
        <v/>
      </c>
      <c r="B470" s="1242" t="str">
        <f>REPT(DETERMINE!AC461,1)</f>
        <v/>
      </c>
      <c r="C470" s="1242" t="str">
        <f>IF(I470&gt;0,Personalizza!$D$11," ")</f>
        <v xml:space="preserve"> </v>
      </c>
      <c r="D470" s="1241" t="str">
        <f>IF(I470&gt;0,Personalizza!$D$8," ")</f>
        <v xml:space="preserve"> </v>
      </c>
      <c r="E470" s="1243" t="str">
        <f>REPT(DETERMINE!F461,1)</f>
        <v/>
      </c>
      <c r="F470" s="1241" t="str">
        <f>REPT(DETERMINE!J461,1)</f>
        <v/>
      </c>
      <c r="G470" s="1292" t="str">
        <f>REPT(DETERMINE!AE461,1)</f>
        <v/>
      </c>
      <c r="H470" s="1243" t="str">
        <f>REPT(DETERMINE!AH461,1)</f>
        <v/>
      </c>
      <c r="I470" s="1244">
        <f>SUM(DETERMINE!T461)</f>
        <v>0</v>
      </c>
      <c r="J470" s="1293" t="str">
        <f>REPT(DETERMINE!AF461,1)</f>
        <v/>
      </c>
      <c r="K470" s="1293" t="str">
        <f>REPT(DETERMINE!AG461,1)</f>
        <v/>
      </c>
      <c r="L470" s="1244">
        <f>SUM(DETERMINE!AL461)</f>
        <v>0</v>
      </c>
    </row>
    <row r="471" spans="1:12" ht="38.1" customHeight="1">
      <c r="A471" s="1245" t="str">
        <f>REPT(DETERMINE!D462,1)</f>
        <v/>
      </c>
      <c r="B471" s="1242" t="str">
        <f>REPT(DETERMINE!AC462,1)</f>
        <v/>
      </c>
      <c r="C471" s="1242" t="str">
        <f>IF(I471&gt;0,Personalizza!$D$11," ")</f>
        <v xml:space="preserve"> </v>
      </c>
      <c r="D471" s="1241" t="str">
        <f>IF(I471&gt;0,Personalizza!$D$8," ")</f>
        <v xml:space="preserve"> </v>
      </c>
      <c r="E471" s="1243" t="str">
        <f>REPT(DETERMINE!F462,1)</f>
        <v/>
      </c>
      <c r="F471" s="1241" t="str">
        <f>REPT(DETERMINE!J462,1)</f>
        <v/>
      </c>
      <c r="G471" s="1292" t="str">
        <f>REPT(DETERMINE!AE462,1)</f>
        <v/>
      </c>
      <c r="H471" s="1243" t="str">
        <f>REPT(DETERMINE!AH462,1)</f>
        <v/>
      </c>
      <c r="I471" s="1244">
        <f>SUM(DETERMINE!T462)</f>
        <v>0</v>
      </c>
      <c r="J471" s="1293" t="str">
        <f>REPT(DETERMINE!AF462,1)</f>
        <v/>
      </c>
      <c r="K471" s="1293" t="str">
        <f>REPT(DETERMINE!AG462,1)</f>
        <v/>
      </c>
      <c r="L471" s="1244">
        <f>SUM(DETERMINE!AL462)</f>
        <v>0</v>
      </c>
    </row>
    <row r="472" spans="1:12" ht="38.1" customHeight="1">
      <c r="A472" s="1245" t="str">
        <f>REPT(DETERMINE!D463,1)</f>
        <v/>
      </c>
      <c r="B472" s="1242" t="str">
        <f>REPT(DETERMINE!AC463,1)</f>
        <v/>
      </c>
      <c r="C472" s="1242" t="str">
        <f>IF(I472&gt;0,Personalizza!$D$11," ")</f>
        <v xml:space="preserve"> </v>
      </c>
      <c r="D472" s="1241" t="str">
        <f>IF(I472&gt;0,Personalizza!$D$8," ")</f>
        <v xml:space="preserve"> </v>
      </c>
      <c r="E472" s="1243" t="str">
        <f>REPT(DETERMINE!F463,1)</f>
        <v/>
      </c>
      <c r="F472" s="1241" t="str">
        <f>REPT(DETERMINE!J463,1)</f>
        <v/>
      </c>
      <c r="G472" s="1292" t="str">
        <f>REPT(DETERMINE!AE463,1)</f>
        <v/>
      </c>
      <c r="H472" s="1243" t="str">
        <f>REPT(DETERMINE!AH463,1)</f>
        <v/>
      </c>
      <c r="I472" s="1244">
        <f>SUM(DETERMINE!T463)</f>
        <v>0</v>
      </c>
      <c r="J472" s="1293" t="str">
        <f>REPT(DETERMINE!AF463,1)</f>
        <v/>
      </c>
      <c r="K472" s="1293" t="str">
        <f>REPT(DETERMINE!AG463,1)</f>
        <v/>
      </c>
      <c r="L472" s="1244">
        <f>SUM(DETERMINE!AL463)</f>
        <v>0</v>
      </c>
    </row>
    <row r="473" spans="1:12" ht="38.1" customHeight="1">
      <c r="A473" s="1245" t="str">
        <f>REPT(DETERMINE!D464,1)</f>
        <v/>
      </c>
      <c r="B473" s="1242" t="str">
        <f>REPT(DETERMINE!AC464,1)</f>
        <v/>
      </c>
      <c r="C473" s="1242" t="str">
        <f>IF(I473&gt;0,Personalizza!$D$11," ")</f>
        <v xml:space="preserve"> </v>
      </c>
      <c r="D473" s="1241" t="str">
        <f>IF(I473&gt;0,Personalizza!$D$8," ")</f>
        <v xml:space="preserve"> </v>
      </c>
      <c r="E473" s="1243" t="str">
        <f>REPT(DETERMINE!F464,1)</f>
        <v/>
      </c>
      <c r="F473" s="1241" t="str">
        <f>REPT(DETERMINE!J464,1)</f>
        <v/>
      </c>
      <c r="G473" s="1292" t="str">
        <f>REPT(DETERMINE!AE464,1)</f>
        <v/>
      </c>
      <c r="H473" s="1243" t="str">
        <f>REPT(DETERMINE!AH464,1)</f>
        <v/>
      </c>
      <c r="I473" s="1244">
        <f>SUM(DETERMINE!T464)</f>
        <v>0</v>
      </c>
      <c r="J473" s="1293" t="str">
        <f>REPT(DETERMINE!AF464,1)</f>
        <v/>
      </c>
      <c r="K473" s="1293" t="str">
        <f>REPT(DETERMINE!AG464,1)</f>
        <v/>
      </c>
      <c r="L473" s="1244">
        <f>SUM(DETERMINE!AL464)</f>
        <v>0</v>
      </c>
    </row>
    <row r="474" spans="1:12" ht="38.1" customHeight="1">
      <c r="A474" s="1245" t="str">
        <f>REPT(DETERMINE!D465,1)</f>
        <v/>
      </c>
      <c r="B474" s="1242" t="str">
        <f>REPT(DETERMINE!AC465,1)</f>
        <v/>
      </c>
      <c r="C474" s="1242" t="str">
        <f>IF(I474&gt;0,Personalizza!$D$11," ")</f>
        <v xml:space="preserve"> </v>
      </c>
      <c r="D474" s="1241" t="str">
        <f>IF(I474&gt;0,Personalizza!$D$8," ")</f>
        <v xml:space="preserve"> </v>
      </c>
      <c r="E474" s="1243" t="str">
        <f>REPT(DETERMINE!F465,1)</f>
        <v/>
      </c>
      <c r="F474" s="1241" t="str">
        <f>REPT(DETERMINE!J465,1)</f>
        <v/>
      </c>
      <c r="G474" s="1292" t="str">
        <f>REPT(DETERMINE!AE465,1)</f>
        <v/>
      </c>
      <c r="H474" s="1243" t="str">
        <f>REPT(DETERMINE!AH465,1)</f>
        <v/>
      </c>
      <c r="I474" s="1244">
        <f>SUM(DETERMINE!T465)</f>
        <v>0</v>
      </c>
      <c r="J474" s="1293" t="str">
        <f>REPT(DETERMINE!AF465,1)</f>
        <v/>
      </c>
      <c r="K474" s="1293" t="str">
        <f>REPT(DETERMINE!AG465,1)</f>
        <v/>
      </c>
      <c r="L474" s="1244">
        <f>SUM(DETERMINE!AL465)</f>
        <v>0</v>
      </c>
    </row>
    <row r="475" spans="1:12" ht="38.1" customHeight="1">
      <c r="A475" s="1245" t="str">
        <f>REPT(DETERMINE!D466,1)</f>
        <v/>
      </c>
      <c r="B475" s="1242" t="str">
        <f>REPT(DETERMINE!AC466,1)</f>
        <v/>
      </c>
      <c r="C475" s="1242" t="str">
        <f>IF(I475&gt;0,Personalizza!$D$11," ")</f>
        <v xml:space="preserve"> </v>
      </c>
      <c r="D475" s="1241" t="str">
        <f>IF(I475&gt;0,Personalizza!$D$8," ")</f>
        <v xml:space="preserve"> </v>
      </c>
      <c r="E475" s="1243" t="str">
        <f>REPT(DETERMINE!F466,1)</f>
        <v/>
      </c>
      <c r="F475" s="1241" t="str">
        <f>REPT(DETERMINE!J466,1)</f>
        <v/>
      </c>
      <c r="G475" s="1292" t="str">
        <f>REPT(DETERMINE!AE466,1)</f>
        <v/>
      </c>
      <c r="H475" s="1243" t="str">
        <f>REPT(DETERMINE!AH466,1)</f>
        <v/>
      </c>
      <c r="I475" s="1244">
        <f>SUM(DETERMINE!T466)</f>
        <v>0</v>
      </c>
      <c r="J475" s="1293" t="str">
        <f>REPT(DETERMINE!AF466,1)</f>
        <v/>
      </c>
      <c r="K475" s="1293" t="str">
        <f>REPT(DETERMINE!AG466,1)</f>
        <v/>
      </c>
      <c r="L475" s="1244">
        <f>SUM(DETERMINE!AL466)</f>
        <v>0</v>
      </c>
    </row>
    <row r="476" spans="1:12" ht="38.1" customHeight="1">
      <c r="A476" s="1245" t="str">
        <f>REPT(DETERMINE!D467,1)</f>
        <v/>
      </c>
      <c r="B476" s="1242" t="str">
        <f>REPT(DETERMINE!AC467,1)</f>
        <v/>
      </c>
      <c r="C476" s="1242" t="str">
        <f>IF(I476&gt;0,Personalizza!$D$11," ")</f>
        <v xml:space="preserve"> </v>
      </c>
      <c r="D476" s="1241" t="str">
        <f>IF(I476&gt;0,Personalizza!$D$8," ")</f>
        <v xml:space="preserve"> </v>
      </c>
      <c r="E476" s="1243" t="str">
        <f>REPT(DETERMINE!F467,1)</f>
        <v/>
      </c>
      <c r="F476" s="1241" t="str">
        <f>REPT(DETERMINE!J467,1)</f>
        <v/>
      </c>
      <c r="G476" s="1292" t="str">
        <f>REPT(DETERMINE!AE467,1)</f>
        <v/>
      </c>
      <c r="H476" s="1243" t="str">
        <f>REPT(DETERMINE!AH467,1)</f>
        <v/>
      </c>
      <c r="I476" s="1244">
        <f>SUM(DETERMINE!T467)</f>
        <v>0</v>
      </c>
      <c r="J476" s="1293" t="str">
        <f>REPT(DETERMINE!AF467,1)</f>
        <v/>
      </c>
      <c r="K476" s="1293" t="str">
        <f>REPT(DETERMINE!AG467,1)</f>
        <v/>
      </c>
      <c r="L476" s="1244">
        <f>SUM(DETERMINE!AL467)</f>
        <v>0</v>
      </c>
    </row>
    <row r="477" spans="1:12" ht="38.1" customHeight="1">
      <c r="A477" s="1245" t="str">
        <f>REPT(DETERMINE!D468,1)</f>
        <v/>
      </c>
      <c r="B477" s="1242" t="str">
        <f>REPT(DETERMINE!AC468,1)</f>
        <v/>
      </c>
      <c r="C477" s="1242" t="str">
        <f>IF(I477&gt;0,Personalizza!$D$11," ")</f>
        <v xml:space="preserve"> </v>
      </c>
      <c r="D477" s="1241" t="str">
        <f>IF(I477&gt;0,Personalizza!$D$8," ")</f>
        <v xml:space="preserve"> </v>
      </c>
      <c r="E477" s="1243" t="str">
        <f>REPT(DETERMINE!F468,1)</f>
        <v/>
      </c>
      <c r="F477" s="1241" t="str">
        <f>REPT(DETERMINE!J468,1)</f>
        <v/>
      </c>
      <c r="G477" s="1292" t="str">
        <f>REPT(DETERMINE!AE468,1)</f>
        <v/>
      </c>
      <c r="H477" s="1243" t="str">
        <f>REPT(DETERMINE!AH468,1)</f>
        <v/>
      </c>
      <c r="I477" s="1244">
        <f>SUM(DETERMINE!T468)</f>
        <v>0</v>
      </c>
      <c r="J477" s="1293" t="str">
        <f>REPT(DETERMINE!AF468,1)</f>
        <v/>
      </c>
      <c r="K477" s="1293" t="str">
        <f>REPT(DETERMINE!AG468,1)</f>
        <v/>
      </c>
      <c r="L477" s="1244">
        <f>SUM(DETERMINE!AL468)</f>
        <v>0</v>
      </c>
    </row>
    <row r="478" spans="1:12" ht="38.1" customHeight="1">
      <c r="A478" s="1245" t="str">
        <f>REPT(DETERMINE!D469,1)</f>
        <v/>
      </c>
      <c r="B478" s="1242" t="str">
        <f>REPT(DETERMINE!AC469,1)</f>
        <v/>
      </c>
      <c r="C478" s="1242" t="str">
        <f>IF(I478&gt;0,Personalizza!$D$11," ")</f>
        <v xml:space="preserve"> </v>
      </c>
      <c r="D478" s="1241" t="str">
        <f>IF(I478&gt;0,Personalizza!$D$8," ")</f>
        <v xml:space="preserve"> </v>
      </c>
      <c r="E478" s="1243" t="str">
        <f>REPT(DETERMINE!F469,1)</f>
        <v/>
      </c>
      <c r="F478" s="1241" t="str">
        <f>REPT(DETERMINE!J469,1)</f>
        <v/>
      </c>
      <c r="G478" s="1292" t="str">
        <f>REPT(DETERMINE!AE469,1)</f>
        <v/>
      </c>
      <c r="H478" s="1243" t="str">
        <f>REPT(DETERMINE!AH469,1)</f>
        <v/>
      </c>
      <c r="I478" s="1244">
        <f>SUM(DETERMINE!T469)</f>
        <v>0</v>
      </c>
      <c r="J478" s="1293" t="str">
        <f>REPT(DETERMINE!AF469,1)</f>
        <v/>
      </c>
      <c r="K478" s="1293" t="str">
        <f>REPT(DETERMINE!AG469,1)</f>
        <v/>
      </c>
      <c r="L478" s="1244">
        <f>SUM(DETERMINE!AL469)</f>
        <v>0</v>
      </c>
    </row>
    <row r="479" spans="1:12" ht="38.1" customHeight="1">
      <c r="A479" s="1245" t="str">
        <f>REPT(DETERMINE!D470,1)</f>
        <v/>
      </c>
      <c r="B479" s="1242" t="str">
        <f>REPT(DETERMINE!AC470,1)</f>
        <v/>
      </c>
      <c r="C479" s="1242" t="str">
        <f>IF(I479&gt;0,Personalizza!$D$11," ")</f>
        <v xml:space="preserve"> </v>
      </c>
      <c r="D479" s="1241" t="str">
        <f>IF(I479&gt;0,Personalizza!$D$8," ")</f>
        <v xml:space="preserve"> </v>
      </c>
      <c r="E479" s="1243" t="str">
        <f>REPT(DETERMINE!F470,1)</f>
        <v/>
      </c>
      <c r="F479" s="1241" t="str">
        <f>REPT(DETERMINE!J470,1)</f>
        <v/>
      </c>
      <c r="G479" s="1292" t="str">
        <f>REPT(DETERMINE!AE470,1)</f>
        <v/>
      </c>
      <c r="H479" s="1243" t="str">
        <f>REPT(DETERMINE!AH470,1)</f>
        <v/>
      </c>
      <c r="I479" s="1244">
        <f>SUM(DETERMINE!T470)</f>
        <v>0</v>
      </c>
      <c r="J479" s="1293" t="str">
        <f>REPT(DETERMINE!AF470,1)</f>
        <v/>
      </c>
      <c r="K479" s="1293" t="str">
        <f>REPT(DETERMINE!AG470,1)</f>
        <v/>
      </c>
      <c r="L479" s="1244">
        <f>SUM(DETERMINE!AL470)</f>
        <v>0</v>
      </c>
    </row>
    <row r="480" spans="1:12" ht="38.1" customHeight="1">
      <c r="A480" s="1245" t="str">
        <f>REPT(DETERMINE!D471,1)</f>
        <v/>
      </c>
      <c r="B480" s="1242" t="str">
        <f>REPT(DETERMINE!AC471,1)</f>
        <v/>
      </c>
      <c r="C480" s="1242" t="str">
        <f>IF(I480&gt;0,Personalizza!$D$11," ")</f>
        <v xml:space="preserve"> </v>
      </c>
      <c r="D480" s="1241" t="str">
        <f>IF(I480&gt;0,Personalizza!$D$8," ")</f>
        <v xml:space="preserve"> </v>
      </c>
      <c r="E480" s="1243" t="str">
        <f>REPT(DETERMINE!F471,1)</f>
        <v/>
      </c>
      <c r="F480" s="1241" t="str">
        <f>REPT(DETERMINE!J471,1)</f>
        <v/>
      </c>
      <c r="G480" s="1292" t="str">
        <f>REPT(DETERMINE!AE471,1)</f>
        <v/>
      </c>
      <c r="H480" s="1243" t="str">
        <f>REPT(DETERMINE!AH471,1)</f>
        <v/>
      </c>
      <c r="I480" s="1244">
        <f>SUM(DETERMINE!T471)</f>
        <v>0</v>
      </c>
      <c r="J480" s="1293" t="str">
        <f>REPT(DETERMINE!AF471,1)</f>
        <v/>
      </c>
      <c r="K480" s="1293" t="str">
        <f>REPT(DETERMINE!AG471,1)</f>
        <v/>
      </c>
      <c r="L480" s="1244">
        <f>SUM(DETERMINE!AL471)</f>
        <v>0</v>
      </c>
    </row>
    <row r="481" spans="1:12" ht="38.1" customHeight="1">
      <c r="A481" s="1245" t="str">
        <f>REPT(DETERMINE!D472,1)</f>
        <v/>
      </c>
      <c r="B481" s="1242" t="str">
        <f>REPT(DETERMINE!AC472,1)</f>
        <v/>
      </c>
      <c r="C481" s="1242" t="str">
        <f>IF(I481&gt;0,Personalizza!$D$11," ")</f>
        <v xml:space="preserve"> </v>
      </c>
      <c r="D481" s="1241" t="str">
        <f>IF(I481&gt;0,Personalizza!$D$8," ")</f>
        <v xml:space="preserve"> </v>
      </c>
      <c r="E481" s="1243" t="str">
        <f>REPT(DETERMINE!F472,1)</f>
        <v/>
      </c>
      <c r="F481" s="1241" t="str">
        <f>REPT(DETERMINE!J472,1)</f>
        <v/>
      </c>
      <c r="G481" s="1292" t="str">
        <f>REPT(DETERMINE!AE472,1)</f>
        <v/>
      </c>
      <c r="H481" s="1243" t="str">
        <f>REPT(DETERMINE!AH472,1)</f>
        <v/>
      </c>
      <c r="I481" s="1244">
        <f>SUM(DETERMINE!T472)</f>
        <v>0</v>
      </c>
      <c r="J481" s="1293" t="str">
        <f>REPT(DETERMINE!AF472,1)</f>
        <v/>
      </c>
      <c r="K481" s="1293" t="str">
        <f>REPT(DETERMINE!AG472,1)</f>
        <v/>
      </c>
      <c r="L481" s="1244">
        <f>SUM(DETERMINE!AL472)</f>
        <v>0</v>
      </c>
    </row>
    <row r="482" spans="1:12" ht="38.1" customHeight="1">
      <c r="A482" s="1245" t="str">
        <f>REPT(DETERMINE!D473,1)</f>
        <v/>
      </c>
      <c r="B482" s="1242" t="str">
        <f>REPT(DETERMINE!AC473,1)</f>
        <v/>
      </c>
      <c r="C482" s="1242" t="str">
        <f>IF(I482&gt;0,Personalizza!$D$11," ")</f>
        <v xml:space="preserve"> </v>
      </c>
      <c r="D482" s="1241" t="str">
        <f>IF(I482&gt;0,Personalizza!$D$8," ")</f>
        <v xml:space="preserve"> </v>
      </c>
      <c r="E482" s="1243" t="str">
        <f>REPT(DETERMINE!F473,1)</f>
        <v/>
      </c>
      <c r="F482" s="1241" t="str">
        <f>REPT(DETERMINE!J473,1)</f>
        <v/>
      </c>
      <c r="G482" s="1292" t="str">
        <f>REPT(DETERMINE!AE473,1)</f>
        <v/>
      </c>
      <c r="H482" s="1243" t="str">
        <f>REPT(DETERMINE!AH473,1)</f>
        <v/>
      </c>
      <c r="I482" s="1244">
        <f>SUM(DETERMINE!T473)</f>
        <v>0</v>
      </c>
      <c r="J482" s="1293" t="str">
        <f>REPT(DETERMINE!AF473,1)</f>
        <v/>
      </c>
      <c r="K482" s="1293" t="str">
        <f>REPT(DETERMINE!AG473,1)</f>
        <v/>
      </c>
      <c r="L482" s="1244">
        <f>SUM(DETERMINE!AL473)</f>
        <v>0</v>
      </c>
    </row>
    <row r="483" spans="1:12" ht="38.1" customHeight="1">
      <c r="A483" s="1245" t="str">
        <f>REPT(DETERMINE!D474,1)</f>
        <v/>
      </c>
      <c r="B483" s="1242" t="str">
        <f>REPT(DETERMINE!AC474,1)</f>
        <v/>
      </c>
      <c r="C483" s="1242" t="str">
        <f>IF(I483&gt;0,Personalizza!$D$11," ")</f>
        <v xml:space="preserve"> </v>
      </c>
      <c r="D483" s="1241" t="str">
        <f>IF(I483&gt;0,Personalizza!$D$8," ")</f>
        <v xml:space="preserve"> </v>
      </c>
      <c r="E483" s="1243" t="str">
        <f>REPT(DETERMINE!F474,1)</f>
        <v/>
      </c>
      <c r="F483" s="1241" t="str">
        <f>REPT(DETERMINE!J474,1)</f>
        <v/>
      </c>
      <c r="G483" s="1292" t="str">
        <f>REPT(DETERMINE!AE474,1)</f>
        <v/>
      </c>
      <c r="H483" s="1243" t="str">
        <f>REPT(DETERMINE!AH474,1)</f>
        <v/>
      </c>
      <c r="I483" s="1244">
        <f>SUM(DETERMINE!T474)</f>
        <v>0</v>
      </c>
      <c r="J483" s="1293" t="str">
        <f>REPT(DETERMINE!AF474,1)</f>
        <v/>
      </c>
      <c r="K483" s="1293" t="str">
        <f>REPT(DETERMINE!AG474,1)</f>
        <v/>
      </c>
      <c r="L483" s="1244">
        <f>SUM(DETERMINE!AL474)</f>
        <v>0</v>
      </c>
    </row>
    <row r="484" spans="1:12" ht="38.1" customHeight="1">
      <c r="A484" s="1245" t="str">
        <f>REPT(DETERMINE!D475,1)</f>
        <v/>
      </c>
      <c r="B484" s="1242" t="str">
        <f>REPT(DETERMINE!AC475,1)</f>
        <v/>
      </c>
      <c r="C484" s="1242" t="str">
        <f>IF(I484&gt;0,Personalizza!$D$11," ")</f>
        <v xml:space="preserve"> </v>
      </c>
      <c r="D484" s="1241" t="str">
        <f>IF(I484&gt;0,Personalizza!$D$8," ")</f>
        <v xml:space="preserve"> </v>
      </c>
      <c r="E484" s="1243" t="str">
        <f>REPT(DETERMINE!F475,1)</f>
        <v/>
      </c>
      <c r="F484" s="1241" t="str">
        <f>REPT(DETERMINE!J475,1)</f>
        <v/>
      </c>
      <c r="G484" s="1292" t="str">
        <f>REPT(DETERMINE!AE475,1)</f>
        <v/>
      </c>
      <c r="H484" s="1243" t="str">
        <f>REPT(DETERMINE!AH475,1)</f>
        <v/>
      </c>
      <c r="I484" s="1244">
        <f>SUM(DETERMINE!T475)</f>
        <v>0</v>
      </c>
      <c r="J484" s="1293" t="str">
        <f>REPT(DETERMINE!AF475,1)</f>
        <v/>
      </c>
      <c r="K484" s="1293" t="str">
        <f>REPT(DETERMINE!AG475,1)</f>
        <v/>
      </c>
      <c r="L484" s="1244">
        <f>SUM(DETERMINE!AL475)</f>
        <v>0</v>
      </c>
    </row>
    <row r="485" spans="1:12" ht="38.1" customHeight="1">
      <c r="A485" s="1245" t="str">
        <f>REPT(DETERMINE!D476,1)</f>
        <v/>
      </c>
      <c r="B485" s="1242" t="str">
        <f>REPT(DETERMINE!AC476,1)</f>
        <v/>
      </c>
      <c r="C485" s="1242" t="str">
        <f>IF(I485&gt;0,Personalizza!$D$11," ")</f>
        <v xml:space="preserve"> </v>
      </c>
      <c r="D485" s="1241" t="str">
        <f>IF(I485&gt;0,Personalizza!$D$8," ")</f>
        <v xml:space="preserve"> </v>
      </c>
      <c r="E485" s="1243" t="str">
        <f>REPT(DETERMINE!F476,1)</f>
        <v/>
      </c>
      <c r="F485" s="1241" t="str">
        <f>REPT(DETERMINE!J476,1)</f>
        <v/>
      </c>
      <c r="G485" s="1292" t="str">
        <f>REPT(DETERMINE!AE476,1)</f>
        <v/>
      </c>
      <c r="H485" s="1243" t="str">
        <f>REPT(DETERMINE!AH476,1)</f>
        <v/>
      </c>
      <c r="I485" s="1244">
        <f>SUM(DETERMINE!T476)</f>
        <v>0</v>
      </c>
      <c r="J485" s="1293" t="str">
        <f>REPT(DETERMINE!AF476,1)</f>
        <v/>
      </c>
      <c r="K485" s="1293" t="str">
        <f>REPT(DETERMINE!AG476,1)</f>
        <v/>
      </c>
      <c r="L485" s="1244">
        <f>SUM(DETERMINE!AL476)</f>
        <v>0</v>
      </c>
    </row>
    <row r="486" spans="1:12" ht="38.1" customHeight="1">
      <c r="A486" s="1245" t="str">
        <f>REPT(DETERMINE!D477,1)</f>
        <v/>
      </c>
      <c r="B486" s="1242" t="str">
        <f>REPT(DETERMINE!AC477,1)</f>
        <v/>
      </c>
      <c r="C486" s="1242" t="str">
        <f>IF(I486&gt;0,Personalizza!$D$11," ")</f>
        <v xml:space="preserve"> </v>
      </c>
      <c r="D486" s="1241" t="str">
        <f>IF(I486&gt;0,Personalizza!$D$8," ")</f>
        <v xml:space="preserve"> </v>
      </c>
      <c r="E486" s="1243" t="str">
        <f>REPT(DETERMINE!F477,1)</f>
        <v/>
      </c>
      <c r="F486" s="1241" t="str">
        <f>REPT(DETERMINE!J477,1)</f>
        <v/>
      </c>
      <c r="G486" s="1292" t="str">
        <f>REPT(DETERMINE!AE477,1)</f>
        <v/>
      </c>
      <c r="H486" s="1243" t="str">
        <f>REPT(DETERMINE!AH477,1)</f>
        <v/>
      </c>
      <c r="I486" s="1244">
        <f>SUM(DETERMINE!T477)</f>
        <v>0</v>
      </c>
      <c r="J486" s="1293" t="str">
        <f>REPT(DETERMINE!AF477,1)</f>
        <v/>
      </c>
      <c r="K486" s="1293" t="str">
        <f>REPT(DETERMINE!AG477,1)</f>
        <v/>
      </c>
      <c r="L486" s="1244">
        <f>SUM(DETERMINE!AL477)</f>
        <v>0</v>
      </c>
    </row>
    <row r="487" spans="1:12" ht="38.1" customHeight="1">
      <c r="A487" s="1245" t="str">
        <f>REPT(DETERMINE!D478,1)</f>
        <v/>
      </c>
      <c r="B487" s="1242" t="str">
        <f>REPT(DETERMINE!AC478,1)</f>
        <v/>
      </c>
      <c r="C487" s="1242" t="str">
        <f>IF(I487&gt;0,Personalizza!$D$11," ")</f>
        <v xml:space="preserve"> </v>
      </c>
      <c r="D487" s="1241" t="str">
        <f>IF(I487&gt;0,Personalizza!$D$8," ")</f>
        <v xml:space="preserve"> </v>
      </c>
      <c r="E487" s="1243" t="str">
        <f>REPT(DETERMINE!F478,1)</f>
        <v/>
      </c>
      <c r="F487" s="1241" t="str">
        <f>REPT(DETERMINE!J478,1)</f>
        <v/>
      </c>
      <c r="G487" s="1292" t="str">
        <f>REPT(DETERMINE!AE478,1)</f>
        <v/>
      </c>
      <c r="H487" s="1243" t="str">
        <f>REPT(DETERMINE!AH478,1)</f>
        <v/>
      </c>
      <c r="I487" s="1244">
        <f>SUM(DETERMINE!T478)</f>
        <v>0</v>
      </c>
      <c r="J487" s="1293" t="str">
        <f>REPT(DETERMINE!AF478,1)</f>
        <v/>
      </c>
      <c r="K487" s="1293" t="str">
        <f>REPT(DETERMINE!AG478,1)</f>
        <v/>
      </c>
      <c r="L487" s="1244">
        <f>SUM(DETERMINE!AL478)</f>
        <v>0</v>
      </c>
    </row>
    <row r="488" spans="1:12" ht="38.1" customHeight="1">
      <c r="A488" s="1245" t="str">
        <f>REPT(DETERMINE!D479,1)</f>
        <v/>
      </c>
      <c r="B488" s="1242" t="str">
        <f>REPT(DETERMINE!AC479,1)</f>
        <v/>
      </c>
      <c r="C488" s="1242" t="str">
        <f>IF(I488&gt;0,Personalizza!$D$11," ")</f>
        <v xml:space="preserve"> </v>
      </c>
      <c r="D488" s="1241" t="str">
        <f>IF(I488&gt;0,Personalizza!$D$8," ")</f>
        <v xml:space="preserve"> </v>
      </c>
      <c r="E488" s="1243" t="str">
        <f>REPT(DETERMINE!F479,1)</f>
        <v/>
      </c>
      <c r="F488" s="1241" t="str">
        <f>REPT(DETERMINE!J479,1)</f>
        <v/>
      </c>
      <c r="G488" s="1292" t="str">
        <f>REPT(DETERMINE!AE479,1)</f>
        <v/>
      </c>
      <c r="H488" s="1243" t="str">
        <f>REPT(DETERMINE!AH479,1)</f>
        <v/>
      </c>
      <c r="I488" s="1244">
        <f>SUM(DETERMINE!T479)</f>
        <v>0</v>
      </c>
      <c r="J488" s="1293" t="str">
        <f>REPT(DETERMINE!AF479,1)</f>
        <v/>
      </c>
      <c r="K488" s="1293" t="str">
        <f>REPT(DETERMINE!AG479,1)</f>
        <v/>
      </c>
      <c r="L488" s="1244">
        <f>SUM(DETERMINE!AL479)</f>
        <v>0</v>
      </c>
    </row>
    <row r="489" spans="1:12" ht="38.1" customHeight="1">
      <c r="A489" s="1245" t="str">
        <f>REPT(DETERMINE!D480,1)</f>
        <v/>
      </c>
      <c r="B489" s="1242" t="str">
        <f>REPT(DETERMINE!AC480,1)</f>
        <v/>
      </c>
      <c r="C489" s="1242" t="str">
        <f>IF(I489&gt;0,Personalizza!$D$11," ")</f>
        <v xml:space="preserve"> </v>
      </c>
      <c r="D489" s="1241" t="str">
        <f>IF(I489&gt;0,Personalizza!$D$8," ")</f>
        <v xml:space="preserve"> </v>
      </c>
      <c r="E489" s="1243" t="str">
        <f>REPT(DETERMINE!F480,1)</f>
        <v/>
      </c>
      <c r="F489" s="1241" t="str">
        <f>REPT(DETERMINE!J480,1)</f>
        <v/>
      </c>
      <c r="G489" s="1292" t="str">
        <f>REPT(DETERMINE!AE480,1)</f>
        <v/>
      </c>
      <c r="H489" s="1243" t="str">
        <f>REPT(DETERMINE!AH480,1)</f>
        <v/>
      </c>
      <c r="I489" s="1244">
        <f>SUM(DETERMINE!T480)</f>
        <v>0</v>
      </c>
      <c r="J489" s="1293" t="str">
        <f>REPT(DETERMINE!AF480,1)</f>
        <v/>
      </c>
      <c r="K489" s="1293" t="str">
        <f>REPT(DETERMINE!AG480,1)</f>
        <v/>
      </c>
      <c r="L489" s="1244">
        <f>SUM(DETERMINE!AL480)</f>
        <v>0</v>
      </c>
    </row>
    <row r="490" spans="1:12" ht="38.1" customHeight="1">
      <c r="A490" s="1245" t="str">
        <f>REPT(DETERMINE!D481,1)</f>
        <v/>
      </c>
      <c r="B490" s="1242" t="str">
        <f>REPT(DETERMINE!AC481,1)</f>
        <v/>
      </c>
      <c r="C490" s="1242" t="str">
        <f>IF(I490&gt;0,Personalizza!$D$11," ")</f>
        <v xml:space="preserve"> </v>
      </c>
      <c r="D490" s="1241" t="str">
        <f>IF(I490&gt;0,Personalizza!$D$8," ")</f>
        <v xml:space="preserve"> </v>
      </c>
      <c r="E490" s="1243" t="str">
        <f>REPT(DETERMINE!F481,1)</f>
        <v/>
      </c>
      <c r="F490" s="1241" t="str">
        <f>REPT(DETERMINE!J481,1)</f>
        <v/>
      </c>
      <c r="G490" s="1292" t="str">
        <f>REPT(DETERMINE!AE481,1)</f>
        <v/>
      </c>
      <c r="H490" s="1243" t="str">
        <f>REPT(DETERMINE!AH481,1)</f>
        <v/>
      </c>
      <c r="I490" s="1244">
        <f>SUM(DETERMINE!T481)</f>
        <v>0</v>
      </c>
      <c r="J490" s="1293" t="str">
        <f>REPT(DETERMINE!AF481,1)</f>
        <v/>
      </c>
      <c r="K490" s="1293" t="str">
        <f>REPT(DETERMINE!AG481,1)</f>
        <v/>
      </c>
      <c r="L490" s="1244">
        <f>SUM(DETERMINE!AL481)</f>
        <v>0</v>
      </c>
    </row>
    <row r="491" spans="1:12" ht="38.1" customHeight="1">
      <c r="A491" s="1245" t="str">
        <f>REPT(DETERMINE!D482,1)</f>
        <v/>
      </c>
      <c r="B491" s="1242" t="str">
        <f>REPT(DETERMINE!AC482,1)</f>
        <v/>
      </c>
      <c r="C491" s="1242" t="str">
        <f>IF(I491&gt;0,Personalizza!$D$11," ")</f>
        <v xml:space="preserve"> </v>
      </c>
      <c r="D491" s="1241" t="str">
        <f>IF(I491&gt;0,Personalizza!$D$8," ")</f>
        <v xml:space="preserve"> </v>
      </c>
      <c r="E491" s="1243" t="str">
        <f>REPT(DETERMINE!F482,1)</f>
        <v/>
      </c>
      <c r="F491" s="1241" t="str">
        <f>REPT(DETERMINE!J482,1)</f>
        <v/>
      </c>
      <c r="G491" s="1292" t="str">
        <f>REPT(DETERMINE!AE482,1)</f>
        <v/>
      </c>
      <c r="H491" s="1243" t="str">
        <f>REPT(DETERMINE!AH482,1)</f>
        <v/>
      </c>
      <c r="I491" s="1244">
        <f>SUM(DETERMINE!T482)</f>
        <v>0</v>
      </c>
      <c r="J491" s="1293" t="str">
        <f>REPT(DETERMINE!AF482,1)</f>
        <v/>
      </c>
      <c r="K491" s="1293" t="str">
        <f>REPT(DETERMINE!AG482,1)</f>
        <v/>
      </c>
      <c r="L491" s="1244">
        <f>SUM(DETERMINE!AL482)</f>
        <v>0</v>
      </c>
    </row>
    <row r="492" spans="1:12" ht="38.1" customHeight="1">
      <c r="A492" s="1245" t="str">
        <f>REPT(DETERMINE!D483,1)</f>
        <v/>
      </c>
      <c r="B492" s="1242" t="str">
        <f>REPT(DETERMINE!AC483,1)</f>
        <v/>
      </c>
      <c r="C492" s="1242" t="str">
        <f>IF(I492&gt;0,Personalizza!$D$11," ")</f>
        <v xml:space="preserve"> </v>
      </c>
      <c r="D492" s="1241" t="str">
        <f>IF(I492&gt;0,Personalizza!$D$8," ")</f>
        <v xml:space="preserve"> </v>
      </c>
      <c r="E492" s="1243" t="str">
        <f>REPT(DETERMINE!F483,1)</f>
        <v/>
      </c>
      <c r="F492" s="1241" t="str">
        <f>REPT(DETERMINE!J483,1)</f>
        <v/>
      </c>
      <c r="G492" s="1292" t="str">
        <f>REPT(DETERMINE!AE483,1)</f>
        <v/>
      </c>
      <c r="H492" s="1243" t="str">
        <f>REPT(DETERMINE!AH483,1)</f>
        <v/>
      </c>
      <c r="I492" s="1244">
        <f>SUM(DETERMINE!T483)</f>
        <v>0</v>
      </c>
      <c r="J492" s="1293" t="str">
        <f>REPT(DETERMINE!AF483,1)</f>
        <v/>
      </c>
      <c r="K492" s="1293" t="str">
        <f>REPT(DETERMINE!AG483,1)</f>
        <v/>
      </c>
      <c r="L492" s="1244">
        <f>SUM(DETERMINE!AL483)</f>
        <v>0</v>
      </c>
    </row>
    <row r="493" spans="1:12" ht="38.1" customHeight="1">
      <c r="A493" s="1245" t="str">
        <f>REPT(DETERMINE!D484,1)</f>
        <v/>
      </c>
      <c r="B493" s="1242" t="str">
        <f>REPT(DETERMINE!AC484,1)</f>
        <v/>
      </c>
      <c r="C493" s="1242" t="str">
        <f>IF(I493&gt;0,Personalizza!$D$11," ")</f>
        <v xml:space="preserve"> </v>
      </c>
      <c r="D493" s="1241" t="str">
        <f>IF(I493&gt;0,Personalizza!$D$8," ")</f>
        <v xml:space="preserve"> </v>
      </c>
      <c r="E493" s="1243" t="str">
        <f>REPT(DETERMINE!F484,1)</f>
        <v/>
      </c>
      <c r="F493" s="1241" t="str">
        <f>REPT(DETERMINE!J484,1)</f>
        <v/>
      </c>
      <c r="G493" s="1292" t="str">
        <f>REPT(DETERMINE!AE484,1)</f>
        <v/>
      </c>
      <c r="H493" s="1243" t="str">
        <f>REPT(DETERMINE!AH484,1)</f>
        <v/>
      </c>
      <c r="I493" s="1244">
        <f>SUM(DETERMINE!T484)</f>
        <v>0</v>
      </c>
      <c r="J493" s="1293" t="str">
        <f>REPT(DETERMINE!AF484,1)</f>
        <v/>
      </c>
      <c r="K493" s="1293" t="str">
        <f>REPT(DETERMINE!AG484,1)</f>
        <v/>
      </c>
      <c r="L493" s="1244">
        <f>SUM(DETERMINE!AL484)</f>
        <v>0</v>
      </c>
    </row>
    <row r="494" spans="1:12" ht="38.1" customHeight="1">
      <c r="A494" s="1245" t="str">
        <f>REPT(DETERMINE!D485,1)</f>
        <v/>
      </c>
      <c r="B494" s="1242" t="str">
        <f>REPT(DETERMINE!AC485,1)</f>
        <v/>
      </c>
      <c r="C494" s="1242" t="str">
        <f>IF(I494&gt;0,Personalizza!$D$11," ")</f>
        <v xml:space="preserve"> </v>
      </c>
      <c r="D494" s="1241" t="str">
        <f>IF(I494&gt;0,Personalizza!$D$8," ")</f>
        <v xml:space="preserve"> </v>
      </c>
      <c r="E494" s="1243" t="str">
        <f>REPT(DETERMINE!F485,1)</f>
        <v/>
      </c>
      <c r="F494" s="1241" t="str">
        <f>REPT(DETERMINE!J485,1)</f>
        <v/>
      </c>
      <c r="G494" s="1292" t="str">
        <f>REPT(DETERMINE!AE485,1)</f>
        <v/>
      </c>
      <c r="H494" s="1243" t="str">
        <f>REPT(DETERMINE!AH485,1)</f>
        <v/>
      </c>
      <c r="I494" s="1244">
        <f>SUM(DETERMINE!T485)</f>
        <v>0</v>
      </c>
      <c r="J494" s="1293" t="str">
        <f>REPT(DETERMINE!AF485,1)</f>
        <v/>
      </c>
      <c r="K494" s="1293" t="str">
        <f>REPT(DETERMINE!AG485,1)</f>
        <v/>
      </c>
      <c r="L494" s="1244">
        <f>SUM(DETERMINE!AL485)</f>
        <v>0</v>
      </c>
    </row>
    <row r="495" spans="1:12" ht="38.1" customHeight="1">
      <c r="A495" s="1245" t="str">
        <f>REPT(DETERMINE!D486,1)</f>
        <v/>
      </c>
      <c r="B495" s="1242" t="str">
        <f>REPT(DETERMINE!AC486,1)</f>
        <v/>
      </c>
      <c r="C495" s="1242" t="str">
        <f>IF(I495&gt;0,Personalizza!$D$11," ")</f>
        <v xml:space="preserve"> </v>
      </c>
      <c r="D495" s="1241" t="str">
        <f>IF(I495&gt;0,Personalizza!$D$8," ")</f>
        <v xml:space="preserve"> </v>
      </c>
      <c r="E495" s="1243" t="str">
        <f>REPT(DETERMINE!F486,1)</f>
        <v/>
      </c>
      <c r="F495" s="1241" t="str">
        <f>REPT(DETERMINE!J486,1)</f>
        <v/>
      </c>
      <c r="G495" s="1292" t="str">
        <f>REPT(DETERMINE!AE486,1)</f>
        <v/>
      </c>
      <c r="H495" s="1243" t="str">
        <f>REPT(DETERMINE!AH486,1)</f>
        <v/>
      </c>
      <c r="I495" s="1244">
        <f>SUM(DETERMINE!T486)</f>
        <v>0</v>
      </c>
      <c r="J495" s="1293" t="str">
        <f>REPT(DETERMINE!AF486,1)</f>
        <v/>
      </c>
      <c r="K495" s="1293" t="str">
        <f>REPT(DETERMINE!AG486,1)</f>
        <v/>
      </c>
      <c r="L495" s="1244">
        <f>SUM(DETERMINE!AL486)</f>
        <v>0</v>
      </c>
    </row>
    <row r="496" spans="1:12" ht="38.1" customHeight="1">
      <c r="A496" s="1245" t="str">
        <f>REPT(DETERMINE!D487,1)</f>
        <v/>
      </c>
      <c r="B496" s="1242" t="str">
        <f>REPT(DETERMINE!AC487,1)</f>
        <v/>
      </c>
      <c r="C496" s="1242" t="str">
        <f>IF(I496&gt;0,Personalizza!$D$11," ")</f>
        <v xml:space="preserve"> </v>
      </c>
      <c r="D496" s="1241" t="str">
        <f>IF(I496&gt;0,Personalizza!$D$8," ")</f>
        <v xml:space="preserve"> </v>
      </c>
      <c r="E496" s="1243" t="str">
        <f>REPT(DETERMINE!F487,1)</f>
        <v/>
      </c>
      <c r="F496" s="1241" t="str">
        <f>REPT(DETERMINE!J487,1)</f>
        <v/>
      </c>
      <c r="G496" s="1292" t="str">
        <f>REPT(DETERMINE!AE487,1)</f>
        <v/>
      </c>
      <c r="H496" s="1243" t="str">
        <f>REPT(DETERMINE!AH487,1)</f>
        <v/>
      </c>
      <c r="I496" s="1244">
        <f>SUM(DETERMINE!T487)</f>
        <v>0</v>
      </c>
      <c r="J496" s="1293" t="str">
        <f>REPT(DETERMINE!AF487,1)</f>
        <v/>
      </c>
      <c r="K496" s="1293" t="str">
        <f>REPT(DETERMINE!AG487,1)</f>
        <v/>
      </c>
      <c r="L496" s="1244">
        <f>SUM(DETERMINE!AL487)</f>
        <v>0</v>
      </c>
    </row>
    <row r="497" spans="1:12" ht="38.1" customHeight="1">
      <c r="A497" s="1245" t="str">
        <f>REPT(DETERMINE!D488,1)</f>
        <v/>
      </c>
      <c r="B497" s="1242" t="str">
        <f>REPT(DETERMINE!AC488,1)</f>
        <v/>
      </c>
      <c r="C497" s="1242" t="str">
        <f>IF(I497&gt;0,Personalizza!$D$11," ")</f>
        <v xml:space="preserve"> </v>
      </c>
      <c r="D497" s="1241" t="str">
        <f>IF(I497&gt;0,Personalizza!$D$8," ")</f>
        <v xml:space="preserve"> </v>
      </c>
      <c r="E497" s="1243" t="str">
        <f>REPT(DETERMINE!F488,1)</f>
        <v/>
      </c>
      <c r="F497" s="1241" t="str">
        <f>REPT(DETERMINE!J488,1)</f>
        <v/>
      </c>
      <c r="G497" s="1292" t="str">
        <f>REPT(DETERMINE!AE488,1)</f>
        <v/>
      </c>
      <c r="H497" s="1243" t="str">
        <f>REPT(DETERMINE!AH488,1)</f>
        <v/>
      </c>
      <c r="I497" s="1244">
        <f>SUM(DETERMINE!T488)</f>
        <v>0</v>
      </c>
      <c r="J497" s="1293" t="str">
        <f>REPT(DETERMINE!AF488,1)</f>
        <v/>
      </c>
      <c r="K497" s="1293" t="str">
        <f>REPT(DETERMINE!AG488,1)</f>
        <v/>
      </c>
      <c r="L497" s="1244">
        <f>SUM(DETERMINE!AL488)</f>
        <v>0</v>
      </c>
    </row>
    <row r="498" spans="1:12" ht="38.1" customHeight="1">
      <c r="A498" s="1245" t="str">
        <f>REPT(DETERMINE!D489,1)</f>
        <v/>
      </c>
      <c r="B498" s="1242" t="str">
        <f>REPT(DETERMINE!AC489,1)</f>
        <v/>
      </c>
      <c r="C498" s="1242" t="str">
        <f>IF(I498&gt;0,Personalizza!$D$11," ")</f>
        <v xml:space="preserve"> </v>
      </c>
      <c r="D498" s="1241" t="str">
        <f>IF(I498&gt;0,Personalizza!$D$8," ")</f>
        <v xml:space="preserve"> </v>
      </c>
      <c r="E498" s="1243" t="str">
        <f>REPT(DETERMINE!F489,1)</f>
        <v/>
      </c>
      <c r="F498" s="1241" t="str">
        <f>REPT(DETERMINE!J489,1)</f>
        <v/>
      </c>
      <c r="G498" s="1292" t="str">
        <f>REPT(DETERMINE!AE489,1)</f>
        <v/>
      </c>
      <c r="H498" s="1243" t="str">
        <f>REPT(DETERMINE!AH489,1)</f>
        <v/>
      </c>
      <c r="I498" s="1244">
        <f>SUM(DETERMINE!T489)</f>
        <v>0</v>
      </c>
      <c r="J498" s="1293" t="str">
        <f>REPT(DETERMINE!AF489,1)</f>
        <v/>
      </c>
      <c r="K498" s="1293" t="str">
        <f>REPT(DETERMINE!AG489,1)</f>
        <v/>
      </c>
      <c r="L498" s="1244">
        <f>SUM(DETERMINE!AL489)</f>
        <v>0</v>
      </c>
    </row>
    <row r="499" spans="1:12" ht="38.1" customHeight="1">
      <c r="A499" s="1245" t="str">
        <f>REPT(DETERMINE!D490,1)</f>
        <v/>
      </c>
      <c r="B499" s="1242" t="str">
        <f>REPT(DETERMINE!AC490,1)</f>
        <v/>
      </c>
      <c r="C499" s="1242" t="str">
        <f>IF(I499&gt;0,Personalizza!$D$11," ")</f>
        <v xml:space="preserve"> </v>
      </c>
      <c r="D499" s="1241" t="str">
        <f>IF(I499&gt;0,Personalizza!$D$8," ")</f>
        <v xml:space="preserve"> </v>
      </c>
      <c r="E499" s="1243" t="str">
        <f>REPT(DETERMINE!F490,1)</f>
        <v/>
      </c>
      <c r="F499" s="1241" t="str">
        <f>REPT(DETERMINE!J490,1)</f>
        <v/>
      </c>
      <c r="G499" s="1292" t="str">
        <f>REPT(DETERMINE!AE490,1)</f>
        <v/>
      </c>
      <c r="H499" s="1243" t="str">
        <f>REPT(DETERMINE!AH490,1)</f>
        <v/>
      </c>
      <c r="I499" s="1244">
        <f>SUM(DETERMINE!T490)</f>
        <v>0</v>
      </c>
      <c r="J499" s="1293" t="str">
        <f>REPT(DETERMINE!AF490,1)</f>
        <v/>
      </c>
      <c r="K499" s="1293" t="str">
        <f>REPT(DETERMINE!AG490,1)</f>
        <v/>
      </c>
      <c r="L499" s="1244">
        <f>SUM(DETERMINE!AL490)</f>
        <v>0</v>
      </c>
    </row>
    <row r="500" spans="1:12" ht="38.1" customHeight="1">
      <c r="A500" s="1245" t="str">
        <f>REPT(DETERMINE!D491,1)</f>
        <v/>
      </c>
      <c r="B500" s="1242" t="str">
        <f>REPT(DETERMINE!AC491,1)</f>
        <v/>
      </c>
      <c r="C500" s="1242" t="str">
        <f>IF(I500&gt;0,Personalizza!$D$11," ")</f>
        <v xml:space="preserve"> </v>
      </c>
      <c r="D500" s="1241" t="str">
        <f>IF(I500&gt;0,Personalizza!$D$8," ")</f>
        <v xml:space="preserve"> </v>
      </c>
      <c r="E500" s="1243" t="str">
        <f>REPT(DETERMINE!F491,1)</f>
        <v/>
      </c>
      <c r="F500" s="1241" t="str">
        <f>REPT(DETERMINE!J491,1)</f>
        <v/>
      </c>
      <c r="G500" s="1292" t="str">
        <f>REPT(DETERMINE!AE491,1)</f>
        <v/>
      </c>
      <c r="H500" s="1243" t="str">
        <f>REPT(DETERMINE!AH491,1)</f>
        <v/>
      </c>
      <c r="I500" s="1244">
        <f>SUM(DETERMINE!T491)</f>
        <v>0</v>
      </c>
      <c r="J500" s="1293" t="str">
        <f>REPT(DETERMINE!AF491,1)</f>
        <v/>
      </c>
      <c r="K500" s="1293" t="str">
        <f>REPT(DETERMINE!AG491,1)</f>
        <v/>
      </c>
      <c r="L500" s="1244">
        <f>SUM(DETERMINE!AL491)</f>
        <v>0</v>
      </c>
    </row>
    <row r="501" spans="1:12" ht="38.1" customHeight="1">
      <c r="A501" s="1245" t="str">
        <f>REPT(DETERMINE!D492,1)</f>
        <v/>
      </c>
      <c r="B501" s="1242" t="str">
        <f>REPT(DETERMINE!AC492,1)</f>
        <v/>
      </c>
      <c r="C501" s="1242" t="str">
        <f>IF(I501&gt;0,Personalizza!$D$11," ")</f>
        <v xml:space="preserve"> </v>
      </c>
      <c r="D501" s="1241" t="str">
        <f>IF(I501&gt;0,Personalizza!$D$8," ")</f>
        <v xml:space="preserve"> </v>
      </c>
      <c r="E501" s="1243" t="str">
        <f>REPT(DETERMINE!F492,1)</f>
        <v/>
      </c>
      <c r="F501" s="1241" t="str">
        <f>REPT(DETERMINE!J492,1)</f>
        <v/>
      </c>
      <c r="G501" s="1292" t="str">
        <f>REPT(DETERMINE!AE492,1)</f>
        <v/>
      </c>
      <c r="H501" s="1243" t="str">
        <f>REPT(DETERMINE!AH492,1)</f>
        <v/>
      </c>
      <c r="I501" s="1244">
        <f>SUM(DETERMINE!T492)</f>
        <v>0</v>
      </c>
      <c r="J501" s="1293" t="str">
        <f>REPT(DETERMINE!AF492,1)</f>
        <v/>
      </c>
      <c r="K501" s="1293" t="str">
        <f>REPT(DETERMINE!AG492,1)</f>
        <v/>
      </c>
      <c r="L501" s="1244">
        <f>SUM(DETERMINE!AL492)</f>
        <v>0</v>
      </c>
    </row>
    <row r="502" spans="1:12" ht="38.1" customHeight="1">
      <c r="A502" s="1245" t="str">
        <f>REPT(DETERMINE!D493,1)</f>
        <v/>
      </c>
      <c r="B502" s="1242" t="str">
        <f>REPT(DETERMINE!AC493,1)</f>
        <v/>
      </c>
      <c r="C502" s="1242" t="str">
        <f>IF(I502&gt;0,Personalizza!$D$11," ")</f>
        <v xml:space="preserve"> </v>
      </c>
      <c r="D502" s="1241" t="str">
        <f>IF(I502&gt;0,Personalizza!$D$8," ")</f>
        <v xml:space="preserve"> </v>
      </c>
      <c r="E502" s="1243" t="str">
        <f>REPT(DETERMINE!F493,1)</f>
        <v/>
      </c>
      <c r="F502" s="1241" t="str">
        <f>REPT(DETERMINE!J493,1)</f>
        <v/>
      </c>
      <c r="G502" s="1292" t="str">
        <f>REPT(DETERMINE!AE493,1)</f>
        <v/>
      </c>
      <c r="H502" s="1243" t="str">
        <f>REPT(DETERMINE!AH493,1)</f>
        <v/>
      </c>
      <c r="I502" s="1244">
        <f>SUM(DETERMINE!T493)</f>
        <v>0</v>
      </c>
      <c r="J502" s="1293" t="str">
        <f>REPT(DETERMINE!AF493,1)</f>
        <v/>
      </c>
      <c r="K502" s="1293" t="str">
        <f>REPT(DETERMINE!AG493,1)</f>
        <v/>
      </c>
      <c r="L502" s="1244">
        <f>SUM(DETERMINE!AL493)</f>
        <v>0</v>
      </c>
    </row>
    <row r="503" spans="1:12" ht="38.1" customHeight="1">
      <c r="A503" s="1245" t="str">
        <f>REPT(DETERMINE!D494,1)</f>
        <v/>
      </c>
      <c r="B503" s="1242" t="str">
        <f>REPT(DETERMINE!AC494,1)</f>
        <v/>
      </c>
      <c r="C503" s="1242" t="str">
        <f>IF(I503&gt;0,Personalizza!$D$11," ")</f>
        <v xml:space="preserve"> </v>
      </c>
      <c r="D503" s="1241" t="str">
        <f>IF(I503&gt;0,Personalizza!$D$8," ")</f>
        <v xml:space="preserve"> </v>
      </c>
      <c r="E503" s="1243" t="str">
        <f>REPT(DETERMINE!F494,1)</f>
        <v/>
      </c>
      <c r="F503" s="1241" t="str">
        <f>REPT(DETERMINE!J494,1)</f>
        <v/>
      </c>
      <c r="G503" s="1292" t="str">
        <f>REPT(DETERMINE!AE494,1)</f>
        <v/>
      </c>
      <c r="H503" s="1243" t="str">
        <f>REPT(DETERMINE!AH494,1)</f>
        <v/>
      </c>
      <c r="I503" s="1244">
        <f>SUM(DETERMINE!T494)</f>
        <v>0</v>
      </c>
      <c r="J503" s="1293" t="str">
        <f>REPT(DETERMINE!AF494,1)</f>
        <v/>
      </c>
      <c r="K503" s="1293" t="str">
        <f>REPT(DETERMINE!AG494,1)</f>
        <v/>
      </c>
      <c r="L503" s="1244">
        <f>SUM(DETERMINE!AL494)</f>
        <v>0</v>
      </c>
    </row>
    <row r="504" spans="1:12" ht="38.1" customHeight="1">
      <c r="A504" s="1245" t="str">
        <f>REPT(DETERMINE!D495,1)</f>
        <v/>
      </c>
      <c r="B504" s="1242" t="str">
        <f>REPT(DETERMINE!AC495,1)</f>
        <v/>
      </c>
      <c r="C504" s="1242" t="str">
        <f>IF(I504&gt;0,Personalizza!$D$11," ")</f>
        <v xml:space="preserve"> </v>
      </c>
      <c r="D504" s="1241" t="str">
        <f>IF(I504&gt;0,Personalizza!$D$8," ")</f>
        <v xml:space="preserve"> </v>
      </c>
      <c r="E504" s="1243" t="str">
        <f>REPT(DETERMINE!F495,1)</f>
        <v/>
      </c>
      <c r="F504" s="1241" t="str">
        <f>REPT(DETERMINE!J495,1)</f>
        <v/>
      </c>
      <c r="G504" s="1292" t="str">
        <f>REPT(DETERMINE!AE495,1)</f>
        <v/>
      </c>
      <c r="H504" s="1243" t="str">
        <f>REPT(DETERMINE!AH495,1)</f>
        <v/>
      </c>
      <c r="I504" s="1244">
        <f>SUM(DETERMINE!T495)</f>
        <v>0</v>
      </c>
      <c r="J504" s="1293" t="str">
        <f>REPT(DETERMINE!AF495,1)</f>
        <v/>
      </c>
      <c r="K504" s="1293" t="str">
        <f>REPT(DETERMINE!AG495,1)</f>
        <v/>
      </c>
      <c r="L504" s="1244">
        <f>SUM(DETERMINE!AL495)</f>
        <v>0</v>
      </c>
    </row>
    <row r="505" spans="1:12" ht="38.1" customHeight="1">
      <c r="A505" s="1245" t="str">
        <f>REPT(DETERMINE!D496,1)</f>
        <v/>
      </c>
      <c r="B505" s="1242" t="str">
        <f>REPT(DETERMINE!AC496,1)</f>
        <v/>
      </c>
      <c r="C505" s="1242" t="str">
        <f>IF(I505&gt;0,Personalizza!$D$11," ")</f>
        <v xml:space="preserve"> </v>
      </c>
      <c r="D505" s="1241" t="str">
        <f>IF(I505&gt;0,Personalizza!$D$8," ")</f>
        <v xml:space="preserve"> </v>
      </c>
      <c r="E505" s="1243" t="str">
        <f>REPT(DETERMINE!F496,1)</f>
        <v/>
      </c>
      <c r="F505" s="1241" t="str">
        <f>REPT(DETERMINE!J496,1)</f>
        <v/>
      </c>
      <c r="G505" s="1292" t="str">
        <f>REPT(DETERMINE!AE496,1)</f>
        <v/>
      </c>
      <c r="H505" s="1243" t="str">
        <f>REPT(DETERMINE!AH496,1)</f>
        <v/>
      </c>
      <c r="I505" s="1244">
        <f>SUM(DETERMINE!T496)</f>
        <v>0</v>
      </c>
      <c r="J505" s="1293" t="str">
        <f>REPT(DETERMINE!AF496,1)</f>
        <v/>
      </c>
      <c r="K505" s="1293" t="str">
        <f>REPT(DETERMINE!AG496,1)</f>
        <v/>
      </c>
      <c r="L505" s="1244">
        <f>SUM(DETERMINE!AL496)</f>
        <v>0</v>
      </c>
    </row>
    <row r="506" spans="1:12" ht="38.1" customHeight="1">
      <c r="A506" s="1245" t="str">
        <f>REPT(DETERMINE!D497,1)</f>
        <v/>
      </c>
      <c r="B506" s="1242" t="str">
        <f>REPT(DETERMINE!AC497,1)</f>
        <v/>
      </c>
      <c r="C506" s="1242" t="str">
        <f>IF(I506&gt;0,Personalizza!$D$11," ")</f>
        <v xml:space="preserve"> </v>
      </c>
      <c r="D506" s="1241" t="str">
        <f>IF(I506&gt;0,Personalizza!$D$8," ")</f>
        <v xml:space="preserve"> </v>
      </c>
      <c r="E506" s="1243" t="str">
        <f>REPT(DETERMINE!F497,1)</f>
        <v/>
      </c>
      <c r="F506" s="1241" t="str">
        <f>REPT(DETERMINE!J497,1)</f>
        <v/>
      </c>
      <c r="G506" s="1292" t="str">
        <f>REPT(DETERMINE!AE497,1)</f>
        <v/>
      </c>
      <c r="H506" s="1243" t="str">
        <f>REPT(DETERMINE!AH497,1)</f>
        <v/>
      </c>
      <c r="I506" s="1244">
        <f>SUM(DETERMINE!T497)</f>
        <v>0</v>
      </c>
      <c r="J506" s="1293" t="str">
        <f>REPT(DETERMINE!AF497,1)</f>
        <v/>
      </c>
      <c r="K506" s="1293" t="str">
        <f>REPT(DETERMINE!AG497,1)</f>
        <v/>
      </c>
      <c r="L506" s="1244">
        <f>SUM(DETERMINE!AL497)</f>
        <v>0</v>
      </c>
    </row>
    <row r="507" spans="1:12" ht="38.1" customHeight="1">
      <c r="A507" s="1245" t="str">
        <f>REPT(DETERMINE!D498,1)</f>
        <v/>
      </c>
      <c r="B507" s="1242" t="str">
        <f>REPT(DETERMINE!AC498,1)</f>
        <v/>
      </c>
      <c r="C507" s="1242" t="str">
        <f>IF(I507&gt;0,Personalizza!$D$11," ")</f>
        <v xml:space="preserve"> </v>
      </c>
      <c r="D507" s="1241" t="str">
        <f>IF(I507&gt;0,Personalizza!$D$8," ")</f>
        <v xml:space="preserve"> </v>
      </c>
      <c r="E507" s="1243" t="str">
        <f>REPT(DETERMINE!F498,1)</f>
        <v/>
      </c>
      <c r="F507" s="1241" t="str">
        <f>REPT(DETERMINE!J498,1)</f>
        <v/>
      </c>
      <c r="G507" s="1292" t="str">
        <f>REPT(DETERMINE!AE498,1)</f>
        <v/>
      </c>
      <c r="H507" s="1243" t="str">
        <f>REPT(DETERMINE!AH498,1)</f>
        <v/>
      </c>
      <c r="I507" s="1244">
        <f>SUM(DETERMINE!T498)</f>
        <v>0</v>
      </c>
      <c r="J507" s="1293" t="str">
        <f>REPT(DETERMINE!AF498,1)</f>
        <v/>
      </c>
      <c r="K507" s="1293" t="str">
        <f>REPT(DETERMINE!AG498,1)</f>
        <v/>
      </c>
      <c r="L507" s="1244">
        <f>SUM(DETERMINE!AL498)</f>
        <v>0</v>
      </c>
    </row>
    <row r="508" spans="1:12" ht="38.1" customHeight="1">
      <c r="A508" s="1245" t="str">
        <f>REPT(DETERMINE!D499,1)</f>
        <v/>
      </c>
      <c r="B508" s="1242" t="str">
        <f>REPT(DETERMINE!AC499,1)</f>
        <v/>
      </c>
      <c r="C508" s="1242" t="str">
        <f>IF(I508&gt;0,Personalizza!$D$11," ")</f>
        <v xml:space="preserve"> </v>
      </c>
      <c r="D508" s="1241" t="str">
        <f>IF(I508&gt;0,Personalizza!$D$8," ")</f>
        <v xml:space="preserve"> </v>
      </c>
      <c r="E508" s="1243" t="str">
        <f>REPT(DETERMINE!F499,1)</f>
        <v/>
      </c>
      <c r="F508" s="1241" t="str">
        <f>REPT(DETERMINE!J499,1)</f>
        <v/>
      </c>
      <c r="G508" s="1292" t="str">
        <f>REPT(DETERMINE!AE499,1)</f>
        <v/>
      </c>
      <c r="H508" s="1243" t="str">
        <f>REPT(DETERMINE!AH499,1)</f>
        <v/>
      </c>
      <c r="I508" s="1244">
        <f>SUM(DETERMINE!T499)</f>
        <v>0</v>
      </c>
      <c r="J508" s="1293" t="str">
        <f>REPT(DETERMINE!AF499,1)</f>
        <v/>
      </c>
      <c r="K508" s="1293" t="str">
        <f>REPT(DETERMINE!AG499,1)</f>
        <v/>
      </c>
      <c r="L508" s="1244">
        <f>SUM(DETERMINE!AL499)</f>
        <v>0</v>
      </c>
    </row>
    <row r="509" spans="1:12" ht="38.1" customHeight="1">
      <c r="A509" s="1245" t="str">
        <f>REPT(DETERMINE!D500,1)</f>
        <v/>
      </c>
      <c r="B509" s="1242" t="str">
        <f>REPT(DETERMINE!AC500,1)</f>
        <v/>
      </c>
      <c r="C509" s="1242" t="str">
        <f>IF(I509&gt;0,Personalizza!$D$11," ")</f>
        <v xml:space="preserve"> </v>
      </c>
      <c r="D509" s="1241" t="str">
        <f>IF(I509&gt;0,Personalizza!$D$8," ")</f>
        <v xml:space="preserve"> </v>
      </c>
      <c r="E509" s="1243" t="str">
        <f>REPT(DETERMINE!F500,1)</f>
        <v/>
      </c>
      <c r="F509" s="1241" t="str">
        <f>REPT(DETERMINE!J500,1)</f>
        <v/>
      </c>
      <c r="G509" s="1292" t="str">
        <f>REPT(DETERMINE!AE500,1)</f>
        <v/>
      </c>
      <c r="H509" s="1243" t="str">
        <f>REPT(DETERMINE!AH500,1)</f>
        <v/>
      </c>
      <c r="I509" s="1244">
        <f>SUM(DETERMINE!T500)</f>
        <v>0</v>
      </c>
      <c r="J509" s="1293" t="str">
        <f>REPT(DETERMINE!AF500,1)</f>
        <v/>
      </c>
      <c r="K509" s="1293" t="str">
        <f>REPT(DETERMINE!AG500,1)</f>
        <v/>
      </c>
      <c r="L509" s="1244">
        <f>SUM(DETERMINE!AL500)</f>
        <v>0</v>
      </c>
    </row>
    <row r="510" spans="1:12" ht="38.1" customHeight="1">
      <c r="A510" s="1245" t="str">
        <f>REPT(DETERMINE!D501,1)</f>
        <v/>
      </c>
      <c r="B510" s="1242" t="str">
        <f>REPT(DETERMINE!AC501,1)</f>
        <v/>
      </c>
      <c r="C510" s="1242" t="str">
        <f>IF(I510&gt;0,Personalizza!$D$11," ")</f>
        <v xml:space="preserve"> </v>
      </c>
      <c r="D510" s="1241" t="str">
        <f>IF(I510&gt;0,Personalizza!$D$8," ")</f>
        <v xml:space="preserve"> </v>
      </c>
      <c r="E510" s="1243" t="str">
        <f>REPT(DETERMINE!F501,1)</f>
        <v/>
      </c>
      <c r="F510" s="1241" t="str">
        <f>REPT(DETERMINE!J501,1)</f>
        <v/>
      </c>
      <c r="G510" s="1292" t="str">
        <f>REPT(DETERMINE!AE501,1)</f>
        <v/>
      </c>
      <c r="H510" s="1243" t="str">
        <f>REPT(DETERMINE!AH501,1)</f>
        <v/>
      </c>
      <c r="I510" s="1244">
        <f>SUM(DETERMINE!T501)</f>
        <v>0</v>
      </c>
      <c r="J510" s="1293" t="str">
        <f>REPT(DETERMINE!AF501,1)</f>
        <v/>
      </c>
      <c r="K510" s="1293" t="str">
        <f>REPT(DETERMINE!AG501,1)</f>
        <v/>
      </c>
      <c r="L510" s="1244">
        <f>SUM(DETERMINE!AL501)</f>
        <v>0</v>
      </c>
    </row>
    <row r="511" spans="1:12" ht="38.1" customHeight="1">
      <c r="A511" s="1245" t="str">
        <f>REPT(DETERMINE!D502,1)</f>
        <v/>
      </c>
      <c r="B511" s="1242" t="str">
        <f>REPT(DETERMINE!AC502,1)</f>
        <v/>
      </c>
      <c r="C511" s="1242" t="str">
        <f>IF(I511&gt;0,Personalizza!$D$11," ")</f>
        <v xml:space="preserve"> </v>
      </c>
      <c r="D511" s="1241" t="str">
        <f>IF(I511&gt;0,Personalizza!$D$8," ")</f>
        <v xml:space="preserve"> </v>
      </c>
      <c r="E511" s="1243" t="str">
        <f>REPT(DETERMINE!F502,1)</f>
        <v/>
      </c>
      <c r="F511" s="1241" t="str">
        <f>REPT(DETERMINE!J502,1)</f>
        <v/>
      </c>
      <c r="G511" s="1292" t="str">
        <f>REPT(DETERMINE!AE502,1)</f>
        <v/>
      </c>
      <c r="H511" s="1243" t="str">
        <f>REPT(DETERMINE!AH502,1)</f>
        <v/>
      </c>
      <c r="I511" s="1244">
        <f>SUM(DETERMINE!T502)</f>
        <v>0</v>
      </c>
      <c r="J511" s="1293" t="str">
        <f>REPT(DETERMINE!AF502,1)</f>
        <v/>
      </c>
      <c r="K511" s="1293" t="str">
        <f>REPT(DETERMINE!AG502,1)</f>
        <v/>
      </c>
      <c r="L511" s="1244">
        <f>SUM(DETERMINE!AL502)</f>
        <v>0</v>
      </c>
    </row>
    <row r="512" spans="1:12" ht="38.1" customHeight="1">
      <c r="A512" s="1245" t="str">
        <f>REPT(DETERMINE!D503,1)</f>
        <v/>
      </c>
      <c r="B512" s="1242" t="str">
        <f>REPT(DETERMINE!AC503,1)</f>
        <v/>
      </c>
      <c r="C512" s="1242" t="str">
        <f>IF(I512&gt;0,Personalizza!$D$11," ")</f>
        <v xml:space="preserve"> </v>
      </c>
      <c r="D512" s="1241" t="str">
        <f>IF(I512&gt;0,Personalizza!$D$8," ")</f>
        <v xml:space="preserve"> </v>
      </c>
      <c r="E512" s="1243" t="str">
        <f>REPT(DETERMINE!F503,1)</f>
        <v/>
      </c>
      <c r="F512" s="1241" t="str">
        <f>REPT(DETERMINE!J503,1)</f>
        <v/>
      </c>
      <c r="G512" s="1292" t="str">
        <f>REPT(DETERMINE!AE503,1)</f>
        <v/>
      </c>
      <c r="H512" s="1243" t="str">
        <f>REPT(DETERMINE!AH503,1)</f>
        <v/>
      </c>
      <c r="I512" s="1244">
        <f>SUM(DETERMINE!T503)</f>
        <v>0</v>
      </c>
      <c r="J512" s="1293" t="str">
        <f>REPT(DETERMINE!AF503,1)</f>
        <v/>
      </c>
      <c r="K512" s="1293" t="str">
        <f>REPT(DETERMINE!AG503,1)</f>
        <v/>
      </c>
      <c r="L512" s="1244">
        <f>SUM(DETERMINE!AL503)</f>
        <v>0</v>
      </c>
    </row>
    <row r="513" spans="1:12" ht="38.1" customHeight="1">
      <c r="A513" s="1245" t="str">
        <f>REPT(DETERMINE!D504,1)</f>
        <v/>
      </c>
      <c r="B513" s="1242" t="str">
        <f>REPT(DETERMINE!AC504,1)</f>
        <v/>
      </c>
      <c r="C513" s="1242" t="str">
        <f>IF(I513&gt;0,Personalizza!$D$11," ")</f>
        <v xml:space="preserve"> </v>
      </c>
      <c r="D513" s="1241" t="str">
        <f>IF(I513&gt;0,Personalizza!$D$8," ")</f>
        <v xml:space="preserve"> </v>
      </c>
      <c r="E513" s="1243" t="str">
        <f>REPT(DETERMINE!F504,1)</f>
        <v/>
      </c>
      <c r="F513" s="1241" t="str">
        <f>REPT(DETERMINE!J504,1)</f>
        <v/>
      </c>
      <c r="G513" s="1292" t="str">
        <f>REPT(DETERMINE!AE504,1)</f>
        <v/>
      </c>
      <c r="H513" s="1243" t="str">
        <f>REPT(DETERMINE!AH504,1)</f>
        <v/>
      </c>
      <c r="I513" s="1244">
        <f>SUM(DETERMINE!T504)</f>
        <v>0</v>
      </c>
      <c r="J513" s="1293" t="str">
        <f>REPT(DETERMINE!AF504,1)</f>
        <v/>
      </c>
      <c r="K513" s="1293" t="str">
        <f>REPT(DETERMINE!AG504,1)</f>
        <v/>
      </c>
      <c r="L513" s="1244">
        <f>SUM(DETERMINE!AL504)</f>
        <v>0</v>
      </c>
    </row>
    <row r="514" spans="1:12" ht="38.1" customHeight="1">
      <c r="A514" s="1245" t="str">
        <f>REPT(DETERMINE!D505,1)</f>
        <v/>
      </c>
      <c r="B514" s="1242" t="str">
        <f>REPT(DETERMINE!AC505,1)</f>
        <v/>
      </c>
      <c r="C514" s="1242" t="str">
        <f>IF(I514&gt;0,Personalizza!$D$11," ")</f>
        <v xml:space="preserve"> </v>
      </c>
      <c r="D514" s="1241" t="str">
        <f>IF(I514&gt;0,Personalizza!$D$8," ")</f>
        <v xml:space="preserve"> </v>
      </c>
      <c r="E514" s="1243" t="str">
        <f>REPT(DETERMINE!F505,1)</f>
        <v/>
      </c>
      <c r="F514" s="1241" t="str">
        <f>REPT(DETERMINE!J505,1)</f>
        <v/>
      </c>
      <c r="G514" s="1292" t="str">
        <f>REPT(DETERMINE!AE505,1)</f>
        <v/>
      </c>
      <c r="H514" s="1243" t="str">
        <f>REPT(DETERMINE!AH505,1)</f>
        <v/>
      </c>
      <c r="I514" s="1244">
        <f>SUM(DETERMINE!T505)</f>
        <v>0</v>
      </c>
      <c r="J514" s="1293" t="str">
        <f>REPT(DETERMINE!AF505,1)</f>
        <v/>
      </c>
      <c r="K514" s="1293" t="str">
        <f>REPT(DETERMINE!AG505,1)</f>
        <v/>
      </c>
      <c r="L514" s="1244">
        <f>SUM(DETERMINE!AL505)</f>
        <v>0</v>
      </c>
    </row>
    <row r="515" spans="1:12" ht="38.1" customHeight="1">
      <c r="A515" s="1245" t="str">
        <f>REPT(DETERMINE!D506,1)</f>
        <v/>
      </c>
      <c r="B515" s="1242" t="str">
        <f>REPT(DETERMINE!AC506,1)</f>
        <v/>
      </c>
      <c r="C515" s="1242" t="str">
        <f>IF(I515&gt;0,Personalizza!$D$11," ")</f>
        <v xml:space="preserve"> </v>
      </c>
      <c r="D515" s="1241" t="str">
        <f>IF(I515&gt;0,Personalizza!$D$8," ")</f>
        <v xml:space="preserve"> </v>
      </c>
      <c r="E515" s="1243" t="str">
        <f>REPT(DETERMINE!F506,1)</f>
        <v/>
      </c>
      <c r="F515" s="1241" t="str">
        <f>REPT(DETERMINE!J506,1)</f>
        <v/>
      </c>
      <c r="G515" s="1292" t="str">
        <f>REPT(DETERMINE!AE506,1)</f>
        <v/>
      </c>
      <c r="H515" s="1243" t="str">
        <f>REPT(DETERMINE!AH506,1)</f>
        <v/>
      </c>
      <c r="I515" s="1244">
        <f>SUM(DETERMINE!T506)</f>
        <v>0</v>
      </c>
      <c r="J515" s="1293" t="str">
        <f>REPT(DETERMINE!AF506,1)</f>
        <v/>
      </c>
      <c r="K515" s="1293" t="str">
        <f>REPT(DETERMINE!AG506,1)</f>
        <v/>
      </c>
      <c r="L515" s="1244">
        <f>SUM(DETERMINE!AL506)</f>
        <v>0</v>
      </c>
    </row>
    <row r="516" spans="1:12" ht="38.1" customHeight="1">
      <c r="A516" s="1245" t="str">
        <f>REPT(DETERMINE!D507,1)</f>
        <v/>
      </c>
      <c r="B516" s="1242" t="str">
        <f>REPT(DETERMINE!AC507,1)</f>
        <v/>
      </c>
      <c r="C516" s="1242" t="str">
        <f>IF(I516&gt;0,Personalizza!$D$11," ")</f>
        <v xml:space="preserve"> </v>
      </c>
      <c r="D516" s="1241" t="str">
        <f>IF(I516&gt;0,Personalizza!$D$8," ")</f>
        <v xml:space="preserve"> </v>
      </c>
      <c r="E516" s="1243" t="str">
        <f>REPT(DETERMINE!F507,1)</f>
        <v/>
      </c>
      <c r="F516" s="1241" t="str">
        <f>REPT(DETERMINE!J507,1)</f>
        <v/>
      </c>
      <c r="G516" s="1292" t="str">
        <f>REPT(DETERMINE!AE507,1)</f>
        <v/>
      </c>
      <c r="H516" s="1243" t="str">
        <f>REPT(DETERMINE!AH507,1)</f>
        <v/>
      </c>
      <c r="I516" s="1244">
        <f>SUM(DETERMINE!T507)</f>
        <v>0</v>
      </c>
      <c r="J516" s="1293" t="str">
        <f>REPT(DETERMINE!AF507,1)</f>
        <v/>
      </c>
      <c r="K516" s="1293" t="str">
        <f>REPT(DETERMINE!AG507,1)</f>
        <v/>
      </c>
      <c r="L516" s="1244">
        <f>SUM(DETERMINE!AL507)</f>
        <v>0</v>
      </c>
    </row>
    <row r="517" spans="1:12" ht="38.1" customHeight="1">
      <c r="A517" s="1245" t="str">
        <f>REPT(DETERMINE!D508,1)</f>
        <v/>
      </c>
      <c r="B517" s="1242" t="str">
        <f>REPT(DETERMINE!AC508,1)</f>
        <v/>
      </c>
      <c r="C517" s="1242" t="str">
        <f>IF(I517&gt;0,Personalizza!$D$11," ")</f>
        <v xml:space="preserve"> </v>
      </c>
      <c r="D517" s="1241" t="str">
        <f>IF(I517&gt;0,Personalizza!$D$8," ")</f>
        <v xml:space="preserve"> </v>
      </c>
      <c r="E517" s="1243" t="str">
        <f>REPT(DETERMINE!F508,1)</f>
        <v/>
      </c>
      <c r="F517" s="1241" t="str">
        <f>REPT(DETERMINE!J508,1)</f>
        <v/>
      </c>
      <c r="G517" s="1292" t="str">
        <f>REPT(DETERMINE!AE508,1)</f>
        <v/>
      </c>
      <c r="H517" s="1243" t="str">
        <f>REPT(DETERMINE!AH508,1)</f>
        <v/>
      </c>
      <c r="I517" s="1244">
        <f>SUM(DETERMINE!T508)</f>
        <v>0</v>
      </c>
      <c r="J517" s="1293" t="str">
        <f>REPT(DETERMINE!AF508,1)</f>
        <v/>
      </c>
      <c r="K517" s="1293" t="str">
        <f>REPT(DETERMINE!AG508,1)</f>
        <v/>
      </c>
      <c r="L517" s="1244">
        <f>SUM(DETERMINE!AL508)</f>
        <v>0</v>
      </c>
    </row>
    <row r="518" spans="1:12" ht="38.1" customHeight="1">
      <c r="A518" s="1245" t="str">
        <f>REPT(DETERMINE!D509,1)</f>
        <v/>
      </c>
      <c r="B518" s="1242" t="str">
        <f>REPT(DETERMINE!AC509,1)</f>
        <v/>
      </c>
      <c r="C518" s="1242" t="str">
        <f>IF(I518&gt;0,Personalizza!$D$11," ")</f>
        <v xml:space="preserve"> </v>
      </c>
      <c r="D518" s="1241" t="str">
        <f>IF(I518&gt;0,Personalizza!$D$8," ")</f>
        <v xml:space="preserve"> </v>
      </c>
      <c r="E518" s="1243" t="str">
        <f>REPT(DETERMINE!F509,1)</f>
        <v/>
      </c>
      <c r="F518" s="1241" t="str">
        <f>REPT(DETERMINE!J509,1)</f>
        <v/>
      </c>
      <c r="G518" s="1292" t="str">
        <f>REPT(DETERMINE!AE509,1)</f>
        <v/>
      </c>
      <c r="H518" s="1243" t="str">
        <f>REPT(DETERMINE!AH509,1)</f>
        <v/>
      </c>
      <c r="I518" s="1244">
        <f>SUM(DETERMINE!T509)</f>
        <v>0</v>
      </c>
      <c r="J518" s="1293" t="str">
        <f>REPT(DETERMINE!AF509,1)</f>
        <v/>
      </c>
      <c r="K518" s="1293" t="str">
        <f>REPT(DETERMINE!AG509,1)</f>
        <v/>
      </c>
      <c r="L518" s="1244">
        <f>SUM(DETERMINE!AL509)</f>
        <v>0</v>
      </c>
    </row>
    <row r="519" spans="1:12" ht="38.1" customHeight="1">
      <c r="A519" s="1245" t="str">
        <f>REPT(DETERMINE!D510,1)</f>
        <v/>
      </c>
      <c r="B519" s="1242" t="str">
        <f>REPT(DETERMINE!AC510,1)</f>
        <v/>
      </c>
      <c r="C519" s="1242" t="str">
        <f>IF(I519&gt;0,Personalizza!$D$11," ")</f>
        <v xml:space="preserve"> </v>
      </c>
      <c r="D519" s="1241" t="str">
        <f>IF(I519&gt;0,Personalizza!$D$8," ")</f>
        <v xml:space="preserve"> </v>
      </c>
      <c r="E519" s="1243" t="str">
        <f>REPT(DETERMINE!F510,1)</f>
        <v/>
      </c>
      <c r="F519" s="1241" t="str">
        <f>REPT(DETERMINE!J510,1)</f>
        <v/>
      </c>
      <c r="G519" s="1292" t="str">
        <f>REPT(DETERMINE!AE510,1)</f>
        <v/>
      </c>
      <c r="H519" s="1243" t="str">
        <f>REPT(DETERMINE!AH510,1)</f>
        <v/>
      </c>
      <c r="I519" s="1244">
        <f>SUM(DETERMINE!T510)</f>
        <v>0</v>
      </c>
      <c r="J519" s="1293" t="str">
        <f>REPT(DETERMINE!AF510,1)</f>
        <v/>
      </c>
      <c r="K519" s="1293" t="str">
        <f>REPT(DETERMINE!AG510,1)</f>
        <v/>
      </c>
      <c r="L519" s="1244">
        <f>SUM(DETERMINE!AL510)</f>
        <v>0</v>
      </c>
    </row>
    <row r="520" spans="1:12" ht="38.1" customHeight="1">
      <c r="A520" s="1245" t="str">
        <f>REPT(DETERMINE!D511,1)</f>
        <v/>
      </c>
      <c r="B520" s="1242" t="str">
        <f>REPT(DETERMINE!AC511,1)</f>
        <v/>
      </c>
      <c r="C520" s="1242" t="str">
        <f>IF(I520&gt;0,Personalizza!$D$11," ")</f>
        <v xml:space="preserve"> </v>
      </c>
      <c r="D520" s="1241" t="str">
        <f>IF(I520&gt;0,Personalizza!$D$8," ")</f>
        <v xml:space="preserve"> </v>
      </c>
      <c r="E520" s="1243" t="str">
        <f>REPT(DETERMINE!F511,1)</f>
        <v/>
      </c>
      <c r="F520" s="1241" t="str">
        <f>REPT(DETERMINE!J511,1)</f>
        <v/>
      </c>
      <c r="G520" s="1292" t="str">
        <f>REPT(DETERMINE!AE511,1)</f>
        <v/>
      </c>
      <c r="H520" s="1243" t="str">
        <f>REPT(DETERMINE!AH511,1)</f>
        <v/>
      </c>
      <c r="I520" s="1244">
        <f>SUM(DETERMINE!T511)</f>
        <v>0</v>
      </c>
      <c r="J520" s="1293" t="str">
        <f>REPT(DETERMINE!AF511,1)</f>
        <v/>
      </c>
      <c r="K520" s="1293" t="str">
        <f>REPT(DETERMINE!AG511,1)</f>
        <v/>
      </c>
      <c r="L520" s="1244">
        <f>SUM(DETERMINE!AL511)</f>
        <v>0</v>
      </c>
    </row>
    <row r="521" spans="1:12" ht="38.1" customHeight="1">
      <c r="A521" s="1245" t="str">
        <f>REPT(DETERMINE!D512,1)</f>
        <v/>
      </c>
      <c r="B521" s="1242" t="str">
        <f>REPT(DETERMINE!AC512,1)</f>
        <v/>
      </c>
      <c r="C521" s="1242" t="str">
        <f>IF(I521&gt;0,Personalizza!$D$11," ")</f>
        <v xml:space="preserve"> </v>
      </c>
      <c r="D521" s="1241" t="str">
        <f>IF(I521&gt;0,Personalizza!$D$8," ")</f>
        <v xml:space="preserve"> </v>
      </c>
      <c r="E521" s="1243" t="str">
        <f>REPT(DETERMINE!F512,1)</f>
        <v/>
      </c>
      <c r="F521" s="1241" t="str">
        <f>REPT(DETERMINE!J512,1)</f>
        <v/>
      </c>
      <c r="G521" s="1292" t="str">
        <f>REPT(DETERMINE!AE512,1)</f>
        <v/>
      </c>
      <c r="H521" s="1243" t="str">
        <f>REPT(DETERMINE!AH512,1)</f>
        <v/>
      </c>
      <c r="I521" s="1244">
        <f>SUM(DETERMINE!T512)</f>
        <v>0</v>
      </c>
      <c r="J521" s="1293" t="str">
        <f>REPT(DETERMINE!AF512,1)</f>
        <v/>
      </c>
      <c r="K521" s="1293" t="str">
        <f>REPT(DETERMINE!AG512,1)</f>
        <v/>
      </c>
      <c r="L521" s="1244">
        <f>SUM(DETERMINE!AL512)</f>
        <v>0</v>
      </c>
    </row>
    <row r="522" spans="1:12" ht="38.1" customHeight="1">
      <c r="A522" s="1245" t="str">
        <f>REPT(DETERMINE!D513,1)</f>
        <v/>
      </c>
      <c r="B522" s="1242" t="str">
        <f>REPT(DETERMINE!AC513,1)</f>
        <v/>
      </c>
      <c r="C522" s="1242" t="str">
        <f>IF(I522&gt;0,Personalizza!$D$11," ")</f>
        <v xml:space="preserve"> </v>
      </c>
      <c r="D522" s="1241" t="str">
        <f>IF(I522&gt;0,Personalizza!$D$8," ")</f>
        <v xml:space="preserve"> </v>
      </c>
      <c r="E522" s="1243" t="str">
        <f>REPT(DETERMINE!F513,1)</f>
        <v/>
      </c>
      <c r="F522" s="1241" t="str">
        <f>REPT(DETERMINE!J513,1)</f>
        <v/>
      </c>
      <c r="G522" s="1292" t="str">
        <f>REPT(DETERMINE!AE513,1)</f>
        <v/>
      </c>
      <c r="H522" s="1243" t="str">
        <f>REPT(DETERMINE!AH513,1)</f>
        <v/>
      </c>
      <c r="I522" s="1244">
        <f>SUM(DETERMINE!T513)</f>
        <v>0</v>
      </c>
      <c r="J522" s="1293" t="str">
        <f>REPT(DETERMINE!AF513,1)</f>
        <v/>
      </c>
      <c r="K522" s="1293" t="str">
        <f>REPT(DETERMINE!AG513,1)</f>
        <v/>
      </c>
      <c r="L522" s="1244">
        <f>SUM(DETERMINE!AL513)</f>
        <v>0</v>
      </c>
    </row>
    <row r="523" spans="1:12" ht="38.1" customHeight="1">
      <c r="A523" s="1245" t="str">
        <f>REPT(DETERMINE!D514,1)</f>
        <v/>
      </c>
      <c r="B523" s="1242" t="str">
        <f>REPT(DETERMINE!AC514,1)</f>
        <v/>
      </c>
      <c r="C523" s="1242" t="str">
        <f>IF(I523&gt;0,Personalizza!$D$11," ")</f>
        <v xml:space="preserve"> </v>
      </c>
      <c r="D523" s="1241" t="str">
        <f>IF(I523&gt;0,Personalizza!$D$8," ")</f>
        <v xml:space="preserve"> </v>
      </c>
      <c r="E523" s="1243" t="str">
        <f>REPT(DETERMINE!F514,1)</f>
        <v/>
      </c>
      <c r="F523" s="1241" t="str">
        <f>REPT(DETERMINE!J514,1)</f>
        <v/>
      </c>
      <c r="G523" s="1292" t="str">
        <f>REPT(DETERMINE!AE514,1)</f>
        <v/>
      </c>
      <c r="H523" s="1243" t="str">
        <f>REPT(DETERMINE!AH514,1)</f>
        <v/>
      </c>
      <c r="I523" s="1244">
        <f>SUM(DETERMINE!T514)</f>
        <v>0</v>
      </c>
      <c r="J523" s="1293" t="str">
        <f>REPT(DETERMINE!AF514,1)</f>
        <v/>
      </c>
      <c r="K523" s="1293" t="str">
        <f>REPT(DETERMINE!AG514,1)</f>
        <v/>
      </c>
      <c r="L523" s="1244">
        <f>SUM(DETERMINE!AL514)</f>
        <v>0</v>
      </c>
    </row>
    <row r="524" spans="1:12" ht="38.1" customHeight="1">
      <c r="A524" s="1245" t="str">
        <f>REPT(DETERMINE!D515,1)</f>
        <v/>
      </c>
      <c r="B524" s="1242" t="str">
        <f>REPT(DETERMINE!AC515,1)</f>
        <v/>
      </c>
      <c r="C524" s="1242" t="str">
        <f>IF(I524&gt;0,Personalizza!$D$11," ")</f>
        <v xml:space="preserve"> </v>
      </c>
      <c r="D524" s="1241" t="str">
        <f>IF(I524&gt;0,Personalizza!$D$8," ")</f>
        <v xml:space="preserve"> </v>
      </c>
      <c r="E524" s="1243" t="str">
        <f>REPT(DETERMINE!F515,1)</f>
        <v/>
      </c>
      <c r="F524" s="1241" t="str">
        <f>REPT(DETERMINE!J515,1)</f>
        <v/>
      </c>
      <c r="G524" s="1292" t="str">
        <f>REPT(DETERMINE!AE515,1)</f>
        <v/>
      </c>
      <c r="H524" s="1243" t="str">
        <f>REPT(DETERMINE!AH515,1)</f>
        <v/>
      </c>
      <c r="I524" s="1244">
        <f>SUM(DETERMINE!T515)</f>
        <v>0</v>
      </c>
      <c r="J524" s="1293" t="str">
        <f>REPT(DETERMINE!AF515,1)</f>
        <v/>
      </c>
      <c r="K524" s="1293" t="str">
        <f>REPT(DETERMINE!AG515,1)</f>
        <v/>
      </c>
      <c r="L524" s="1244">
        <f>SUM(DETERMINE!AL515)</f>
        <v>0</v>
      </c>
    </row>
    <row r="525" spans="1:12" ht="38.1" customHeight="1">
      <c r="A525" s="1245" t="str">
        <f>REPT(DETERMINE!D516,1)</f>
        <v/>
      </c>
      <c r="B525" s="1242" t="str">
        <f>REPT(DETERMINE!AC516,1)</f>
        <v/>
      </c>
      <c r="C525" s="1242" t="str">
        <f>IF(I525&gt;0,Personalizza!$D$11," ")</f>
        <v xml:space="preserve"> </v>
      </c>
      <c r="D525" s="1241" t="str">
        <f>IF(I525&gt;0,Personalizza!$D$8," ")</f>
        <v xml:space="preserve"> </v>
      </c>
      <c r="E525" s="1243" t="str">
        <f>REPT(DETERMINE!F516,1)</f>
        <v/>
      </c>
      <c r="F525" s="1241" t="str">
        <f>REPT(DETERMINE!J516,1)</f>
        <v/>
      </c>
      <c r="G525" s="1292" t="str">
        <f>REPT(DETERMINE!AE516,1)</f>
        <v/>
      </c>
      <c r="H525" s="1243" t="str">
        <f>REPT(DETERMINE!AH516,1)</f>
        <v/>
      </c>
      <c r="I525" s="1244">
        <f>SUM(DETERMINE!T516)</f>
        <v>0</v>
      </c>
      <c r="J525" s="1293" t="str">
        <f>REPT(DETERMINE!AF516,1)</f>
        <v/>
      </c>
      <c r="K525" s="1293" t="str">
        <f>REPT(DETERMINE!AG516,1)</f>
        <v/>
      </c>
      <c r="L525" s="1244">
        <f>SUM(DETERMINE!AL516)</f>
        <v>0</v>
      </c>
    </row>
    <row r="526" spans="1:12" ht="38.1" customHeight="1">
      <c r="A526" s="1245" t="str">
        <f>REPT(DETERMINE!D517,1)</f>
        <v/>
      </c>
      <c r="B526" s="1242" t="str">
        <f>REPT(DETERMINE!AC517,1)</f>
        <v/>
      </c>
      <c r="C526" s="1242" t="str">
        <f>IF(I526&gt;0,Personalizza!$D$11," ")</f>
        <v xml:space="preserve"> </v>
      </c>
      <c r="D526" s="1241" t="str">
        <f>IF(I526&gt;0,Personalizza!$D$8," ")</f>
        <v xml:space="preserve"> </v>
      </c>
      <c r="E526" s="1243" t="str">
        <f>REPT(DETERMINE!F517,1)</f>
        <v/>
      </c>
      <c r="F526" s="1241" t="str">
        <f>REPT(DETERMINE!J517,1)</f>
        <v/>
      </c>
      <c r="G526" s="1292" t="str">
        <f>REPT(DETERMINE!AE517,1)</f>
        <v/>
      </c>
      <c r="H526" s="1243" t="str">
        <f>REPT(DETERMINE!AH517,1)</f>
        <v/>
      </c>
      <c r="I526" s="1244">
        <f>SUM(DETERMINE!T517)</f>
        <v>0</v>
      </c>
      <c r="J526" s="1293" t="str">
        <f>REPT(DETERMINE!AF517,1)</f>
        <v/>
      </c>
      <c r="K526" s="1293" t="str">
        <f>REPT(DETERMINE!AG517,1)</f>
        <v/>
      </c>
      <c r="L526" s="1244">
        <f>SUM(DETERMINE!AL517)</f>
        <v>0</v>
      </c>
    </row>
    <row r="527" spans="1:12" ht="38.1" customHeight="1">
      <c r="A527" s="1245" t="str">
        <f>REPT(DETERMINE!D518,1)</f>
        <v/>
      </c>
      <c r="B527" s="1242" t="str">
        <f>REPT(DETERMINE!AC518,1)</f>
        <v/>
      </c>
      <c r="C527" s="1242" t="str">
        <f>IF(I527&gt;0,Personalizza!$D$11," ")</f>
        <v xml:space="preserve"> </v>
      </c>
      <c r="D527" s="1241" t="str">
        <f>IF(I527&gt;0,Personalizza!$D$8," ")</f>
        <v xml:space="preserve"> </v>
      </c>
      <c r="E527" s="1243" t="str">
        <f>REPT(DETERMINE!F518,1)</f>
        <v/>
      </c>
      <c r="F527" s="1241" t="str">
        <f>REPT(DETERMINE!J518,1)</f>
        <v/>
      </c>
      <c r="G527" s="1292" t="str">
        <f>REPT(DETERMINE!AE518,1)</f>
        <v/>
      </c>
      <c r="H527" s="1243" t="str">
        <f>REPT(DETERMINE!AH518,1)</f>
        <v/>
      </c>
      <c r="I527" s="1244">
        <f>SUM(DETERMINE!T518)</f>
        <v>0</v>
      </c>
      <c r="J527" s="1293" t="str">
        <f>REPT(DETERMINE!AF518,1)</f>
        <v/>
      </c>
      <c r="K527" s="1293" t="str">
        <f>REPT(DETERMINE!AG518,1)</f>
        <v/>
      </c>
      <c r="L527" s="1244">
        <f>SUM(DETERMINE!AL518)</f>
        <v>0</v>
      </c>
    </row>
    <row r="528" spans="1:12" ht="38.1" customHeight="1">
      <c r="A528" s="1245" t="str">
        <f>REPT(DETERMINE!D519,1)</f>
        <v/>
      </c>
      <c r="B528" s="1242" t="str">
        <f>REPT(DETERMINE!AC519,1)</f>
        <v/>
      </c>
      <c r="C528" s="1242" t="str">
        <f>IF(I528&gt;0,Personalizza!$D$11," ")</f>
        <v xml:space="preserve"> </v>
      </c>
      <c r="D528" s="1241" t="str">
        <f>IF(I528&gt;0,Personalizza!$D$8," ")</f>
        <v xml:space="preserve"> </v>
      </c>
      <c r="E528" s="1243" t="str">
        <f>REPT(DETERMINE!F519,1)</f>
        <v/>
      </c>
      <c r="F528" s="1241" t="str">
        <f>REPT(DETERMINE!J519,1)</f>
        <v/>
      </c>
      <c r="G528" s="1292" t="str">
        <f>REPT(DETERMINE!AE519,1)</f>
        <v/>
      </c>
      <c r="H528" s="1243" t="str">
        <f>REPT(DETERMINE!AH519,1)</f>
        <v/>
      </c>
      <c r="I528" s="1244">
        <f>SUM(DETERMINE!T519)</f>
        <v>0</v>
      </c>
      <c r="J528" s="1293" t="str">
        <f>REPT(DETERMINE!AF519,1)</f>
        <v/>
      </c>
      <c r="K528" s="1293" t="str">
        <f>REPT(DETERMINE!AG519,1)</f>
        <v/>
      </c>
      <c r="L528" s="1244">
        <f>SUM(DETERMINE!AL519)</f>
        <v>0</v>
      </c>
    </row>
    <row r="529" spans="1:12" ht="38.1" customHeight="1">
      <c r="A529" s="1245" t="str">
        <f>REPT(DETERMINE!D520,1)</f>
        <v/>
      </c>
      <c r="B529" s="1242" t="str">
        <f>REPT(DETERMINE!AC520,1)</f>
        <v/>
      </c>
      <c r="C529" s="1242" t="str">
        <f>IF(I529&gt;0,Personalizza!$D$11," ")</f>
        <v xml:space="preserve"> </v>
      </c>
      <c r="D529" s="1241" t="str">
        <f>IF(I529&gt;0,Personalizza!$D$8," ")</f>
        <v xml:space="preserve"> </v>
      </c>
      <c r="E529" s="1243" t="str">
        <f>REPT(DETERMINE!F520,1)</f>
        <v/>
      </c>
      <c r="F529" s="1241" t="str">
        <f>REPT(DETERMINE!J520,1)</f>
        <v/>
      </c>
      <c r="G529" s="1292" t="str">
        <f>REPT(DETERMINE!AE520,1)</f>
        <v/>
      </c>
      <c r="H529" s="1243" t="str">
        <f>REPT(DETERMINE!AH520,1)</f>
        <v/>
      </c>
      <c r="I529" s="1244">
        <f>SUM(DETERMINE!T520)</f>
        <v>0</v>
      </c>
      <c r="J529" s="1293" t="str">
        <f>REPT(DETERMINE!AF520,1)</f>
        <v/>
      </c>
      <c r="K529" s="1293" t="str">
        <f>REPT(DETERMINE!AG520,1)</f>
        <v/>
      </c>
      <c r="L529" s="1244">
        <f>SUM(DETERMINE!AL520)</f>
        <v>0</v>
      </c>
    </row>
    <row r="530" spans="1:12" ht="38.1" customHeight="1">
      <c r="A530" s="1245" t="str">
        <f>REPT(DETERMINE!D521,1)</f>
        <v/>
      </c>
      <c r="B530" s="1242" t="str">
        <f>REPT(DETERMINE!AC521,1)</f>
        <v/>
      </c>
      <c r="C530" s="1242" t="str">
        <f>IF(I530&gt;0,Personalizza!$D$11," ")</f>
        <v xml:space="preserve"> </v>
      </c>
      <c r="D530" s="1241" t="str">
        <f>IF(I530&gt;0,Personalizza!$D$8," ")</f>
        <v xml:space="preserve"> </v>
      </c>
      <c r="E530" s="1243" t="str">
        <f>REPT(DETERMINE!F521,1)</f>
        <v/>
      </c>
      <c r="F530" s="1241" t="str">
        <f>REPT(DETERMINE!J521,1)</f>
        <v/>
      </c>
      <c r="G530" s="1292" t="str">
        <f>REPT(DETERMINE!AE521,1)</f>
        <v/>
      </c>
      <c r="H530" s="1243" t="str">
        <f>REPT(DETERMINE!AH521,1)</f>
        <v/>
      </c>
      <c r="I530" s="1244">
        <f>SUM(DETERMINE!T521)</f>
        <v>0</v>
      </c>
      <c r="J530" s="1293" t="str">
        <f>REPT(DETERMINE!AF521,1)</f>
        <v/>
      </c>
      <c r="K530" s="1293" t="str">
        <f>REPT(DETERMINE!AG521,1)</f>
        <v/>
      </c>
      <c r="L530" s="1244">
        <f>SUM(DETERMINE!AL521)</f>
        <v>0</v>
      </c>
    </row>
    <row r="531" spans="1:12" ht="38.1" customHeight="1">
      <c r="A531" s="1245" t="str">
        <f>REPT(DETERMINE!D522,1)</f>
        <v/>
      </c>
      <c r="B531" s="1242" t="str">
        <f>REPT(DETERMINE!AC522,1)</f>
        <v/>
      </c>
      <c r="C531" s="1242" t="str">
        <f>IF(I531&gt;0,Personalizza!$D$11," ")</f>
        <v xml:space="preserve"> </v>
      </c>
      <c r="D531" s="1241" t="str">
        <f>IF(I531&gt;0,Personalizza!$D$8," ")</f>
        <v xml:space="preserve"> </v>
      </c>
      <c r="E531" s="1243" t="str">
        <f>REPT(DETERMINE!F522,1)</f>
        <v/>
      </c>
      <c r="F531" s="1241" t="str">
        <f>REPT(DETERMINE!J522,1)</f>
        <v/>
      </c>
      <c r="G531" s="1292" t="str">
        <f>REPT(DETERMINE!AE522,1)</f>
        <v/>
      </c>
      <c r="H531" s="1243" t="str">
        <f>REPT(DETERMINE!AH522,1)</f>
        <v/>
      </c>
      <c r="I531" s="1244">
        <f>SUM(DETERMINE!T522)</f>
        <v>0</v>
      </c>
      <c r="J531" s="1293" t="str">
        <f>REPT(DETERMINE!AF522,1)</f>
        <v/>
      </c>
      <c r="K531" s="1293" t="str">
        <f>REPT(DETERMINE!AG522,1)</f>
        <v/>
      </c>
      <c r="L531" s="1244">
        <f>SUM(DETERMINE!AL522)</f>
        <v>0</v>
      </c>
    </row>
    <row r="532" spans="1:12" ht="38.1" customHeight="1">
      <c r="A532" s="1245" t="str">
        <f>REPT(DETERMINE!D523,1)</f>
        <v/>
      </c>
      <c r="B532" s="1242" t="str">
        <f>REPT(DETERMINE!AC523,1)</f>
        <v/>
      </c>
      <c r="C532" s="1242" t="str">
        <f>IF(I532&gt;0,Personalizza!$D$11," ")</f>
        <v xml:space="preserve"> </v>
      </c>
      <c r="D532" s="1241" t="str">
        <f>IF(I532&gt;0,Personalizza!$D$8," ")</f>
        <v xml:space="preserve"> </v>
      </c>
      <c r="E532" s="1243" t="str">
        <f>REPT(DETERMINE!F523,1)</f>
        <v/>
      </c>
      <c r="F532" s="1241" t="str">
        <f>REPT(DETERMINE!J523,1)</f>
        <v/>
      </c>
      <c r="G532" s="1292" t="str">
        <f>REPT(DETERMINE!AE523,1)</f>
        <v/>
      </c>
      <c r="H532" s="1243" t="str">
        <f>REPT(DETERMINE!AH523,1)</f>
        <v/>
      </c>
      <c r="I532" s="1244">
        <f>SUM(DETERMINE!T523)</f>
        <v>0</v>
      </c>
      <c r="J532" s="1293" t="str">
        <f>REPT(DETERMINE!AF523,1)</f>
        <v/>
      </c>
      <c r="K532" s="1293" t="str">
        <f>REPT(DETERMINE!AG523,1)</f>
        <v/>
      </c>
      <c r="L532" s="1244">
        <f>SUM(DETERMINE!AL523)</f>
        <v>0</v>
      </c>
    </row>
    <row r="533" spans="1:12" ht="38.1" customHeight="1">
      <c r="A533" s="1245" t="str">
        <f>REPT(DETERMINE!D524,1)</f>
        <v/>
      </c>
      <c r="B533" s="1242" t="str">
        <f>REPT(DETERMINE!AC524,1)</f>
        <v/>
      </c>
      <c r="C533" s="1242" t="str">
        <f>IF(I533&gt;0,Personalizza!$D$11," ")</f>
        <v xml:space="preserve"> </v>
      </c>
      <c r="D533" s="1241" t="str">
        <f>IF(I533&gt;0,Personalizza!$D$8," ")</f>
        <v xml:space="preserve"> </v>
      </c>
      <c r="E533" s="1243" t="str">
        <f>REPT(DETERMINE!F524,1)</f>
        <v/>
      </c>
      <c r="F533" s="1241" t="str">
        <f>REPT(DETERMINE!J524,1)</f>
        <v/>
      </c>
      <c r="G533" s="1292" t="str">
        <f>REPT(DETERMINE!AE524,1)</f>
        <v/>
      </c>
      <c r="H533" s="1243" t="str">
        <f>REPT(DETERMINE!AH524,1)</f>
        <v/>
      </c>
      <c r="I533" s="1244">
        <f>SUM(DETERMINE!T524)</f>
        <v>0</v>
      </c>
      <c r="J533" s="1293" t="str">
        <f>REPT(DETERMINE!AF524,1)</f>
        <v/>
      </c>
      <c r="K533" s="1293" t="str">
        <f>REPT(DETERMINE!AG524,1)</f>
        <v/>
      </c>
      <c r="L533" s="1244">
        <f>SUM(DETERMINE!AL524)</f>
        <v>0</v>
      </c>
    </row>
    <row r="534" spans="1:12" ht="38.1" customHeight="1">
      <c r="A534" s="1245" t="str">
        <f>REPT(DETERMINE!D525,1)</f>
        <v/>
      </c>
      <c r="B534" s="1242" t="str">
        <f>REPT(DETERMINE!AC525,1)</f>
        <v/>
      </c>
      <c r="C534" s="1242" t="str">
        <f>IF(I534&gt;0,Personalizza!$D$11," ")</f>
        <v xml:space="preserve"> </v>
      </c>
      <c r="D534" s="1241" t="str">
        <f>IF(I534&gt;0,Personalizza!$D$8," ")</f>
        <v xml:space="preserve"> </v>
      </c>
      <c r="E534" s="1243" t="str">
        <f>REPT(DETERMINE!F525,1)</f>
        <v/>
      </c>
      <c r="F534" s="1241" t="str">
        <f>REPT(DETERMINE!J525,1)</f>
        <v/>
      </c>
      <c r="G534" s="1292" t="str">
        <f>REPT(DETERMINE!AE525,1)</f>
        <v/>
      </c>
      <c r="H534" s="1243" t="str">
        <f>REPT(DETERMINE!AH525,1)</f>
        <v/>
      </c>
      <c r="I534" s="1244">
        <f>SUM(DETERMINE!T525)</f>
        <v>0</v>
      </c>
      <c r="J534" s="1293" t="str">
        <f>REPT(DETERMINE!AF525,1)</f>
        <v/>
      </c>
      <c r="K534" s="1293" t="str">
        <f>REPT(DETERMINE!AG525,1)</f>
        <v/>
      </c>
      <c r="L534" s="1244">
        <f>SUM(DETERMINE!AL525)</f>
        <v>0</v>
      </c>
    </row>
    <row r="535" spans="1:12" ht="38.1" customHeight="1">
      <c r="A535" s="1245" t="str">
        <f>REPT(DETERMINE!D526,1)</f>
        <v/>
      </c>
      <c r="B535" s="1242" t="str">
        <f>REPT(DETERMINE!AC526,1)</f>
        <v/>
      </c>
      <c r="C535" s="1242" t="str">
        <f>IF(I535&gt;0,Personalizza!$D$11," ")</f>
        <v xml:space="preserve"> </v>
      </c>
      <c r="D535" s="1241" t="str">
        <f>IF(I535&gt;0,Personalizza!$D$8," ")</f>
        <v xml:space="preserve"> </v>
      </c>
      <c r="E535" s="1243" t="str">
        <f>REPT(DETERMINE!F526,1)</f>
        <v/>
      </c>
      <c r="F535" s="1241" t="str">
        <f>REPT(DETERMINE!J526,1)</f>
        <v/>
      </c>
      <c r="G535" s="1292" t="str">
        <f>REPT(DETERMINE!AE526,1)</f>
        <v/>
      </c>
      <c r="H535" s="1243" t="str">
        <f>REPT(DETERMINE!AH526,1)</f>
        <v/>
      </c>
      <c r="I535" s="1244">
        <f>SUM(DETERMINE!T526)</f>
        <v>0</v>
      </c>
      <c r="J535" s="1293" t="str">
        <f>REPT(DETERMINE!AF526,1)</f>
        <v/>
      </c>
      <c r="K535" s="1293" t="str">
        <f>REPT(DETERMINE!AG526,1)</f>
        <v/>
      </c>
      <c r="L535" s="1244">
        <f>SUM(DETERMINE!AL526)</f>
        <v>0</v>
      </c>
    </row>
    <row r="536" spans="1:12" ht="38.1" customHeight="1">
      <c r="A536" s="1245" t="str">
        <f>REPT(DETERMINE!D527,1)</f>
        <v/>
      </c>
      <c r="B536" s="1242" t="str">
        <f>REPT(DETERMINE!AC527,1)</f>
        <v/>
      </c>
      <c r="C536" s="1242" t="str">
        <f>IF(I536&gt;0,Personalizza!$D$11," ")</f>
        <v xml:space="preserve"> </v>
      </c>
      <c r="D536" s="1241" t="str">
        <f>IF(I536&gt;0,Personalizza!$D$8," ")</f>
        <v xml:space="preserve"> </v>
      </c>
      <c r="E536" s="1243" t="str">
        <f>REPT(DETERMINE!F527,1)</f>
        <v/>
      </c>
      <c r="F536" s="1241" t="str">
        <f>REPT(DETERMINE!J527,1)</f>
        <v/>
      </c>
      <c r="G536" s="1292" t="str">
        <f>REPT(DETERMINE!AE527,1)</f>
        <v/>
      </c>
      <c r="H536" s="1243" t="str">
        <f>REPT(DETERMINE!AH527,1)</f>
        <v/>
      </c>
      <c r="I536" s="1244">
        <f>SUM(DETERMINE!T527)</f>
        <v>0</v>
      </c>
      <c r="J536" s="1293" t="str">
        <f>REPT(DETERMINE!AF527,1)</f>
        <v/>
      </c>
      <c r="K536" s="1293" t="str">
        <f>REPT(DETERMINE!AG527,1)</f>
        <v/>
      </c>
      <c r="L536" s="1244">
        <f>SUM(DETERMINE!AL527)</f>
        <v>0</v>
      </c>
    </row>
    <row r="537" spans="1:12" ht="38.1" customHeight="1">
      <c r="A537" s="1245" t="str">
        <f>REPT(DETERMINE!D528,1)</f>
        <v/>
      </c>
      <c r="B537" s="1242" t="str">
        <f>REPT(DETERMINE!AC528,1)</f>
        <v/>
      </c>
      <c r="C537" s="1242" t="str">
        <f>IF(I537&gt;0,Personalizza!$D$11," ")</f>
        <v xml:space="preserve"> </v>
      </c>
      <c r="D537" s="1241" t="str">
        <f>IF(I537&gt;0,Personalizza!$D$8," ")</f>
        <v xml:space="preserve"> </v>
      </c>
      <c r="E537" s="1243" t="str">
        <f>REPT(DETERMINE!F528,1)</f>
        <v/>
      </c>
      <c r="F537" s="1241" t="str">
        <f>REPT(DETERMINE!J528,1)</f>
        <v/>
      </c>
      <c r="G537" s="1292" t="str">
        <f>REPT(DETERMINE!AE528,1)</f>
        <v/>
      </c>
      <c r="H537" s="1243" t="str">
        <f>REPT(DETERMINE!AH528,1)</f>
        <v/>
      </c>
      <c r="I537" s="1244">
        <f>SUM(DETERMINE!T528)</f>
        <v>0</v>
      </c>
      <c r="J537" s="1293" t="str">
        <f>REPT(DETERMINE!AF528,1)</f>
        <v/>
      </c>
      <c r="K537" s="1293" t="str">
        <f>REPT(DETERMINE!AG528,1)</f>
        <v/>
      </c>
      <c r="L537" s="1244">
        <f>SUM(DETERMINE!AL528)</f>
        <v>0</v>
      </c>
    </row>
    <row r="538" spans="1:12" ht="38.1" customHeight="1">
      <c r="A538" s="1245" t="str">
        <f>REPT(DETERMINE!D529,1)</f>
        <v/>
      </c>
      <c r="B538" s="1242" t="str">
        <f>REPT(DETERMINE!AC529,1)</f>
        <v/>
      </c>
      <c r="C538" s="1242" t="str">
        <f>IF(I538&gt;0,Personalizza!$D$11," ")</f>
        <v xml:space="preserve"> </v>
      </c>
      <c r="D538" s="1241" t="str">
        <f>IF(I538&gt;0,Personalizza!$D$8," ")</f>
        <v xml:space="preserve"> </v>
      </c>
      <c r="E538" s="1243" t="str">
        <f>REPT(DETERMINE!F529,1)</f>
        <v/>
      </c>
      <c r="F538" s="1241" t="str">
        <f>REPT(DETERMINE!J529,1)</f>
        <v/>
      </c>
      <c r="G538" s="1292" t="str">
        <f>REPT(DETERMINE!AE529,1)</f>
        <v/>
      </c>
      <c r="H538" s="1243" t="str">
        <f>REPT(DETERMINE!AH529,1)</f>
        <v/>
      </c>
      <c r="I538" s="1244">
        <f>SUM(DETERMINE!T529)</f>
        <v>0</v>
      </c>
      <c r="J538" s="1293" t="str">
        <f>REPT(DETERMINE!AF529,1)</f>
        <v/>
      </c>
      <c r="K538" s="1293" t="str">
        <f>REPT(DETERMINE!AG529,1)</f>
        <v/>
      </c>
      <c r="L538" s="1244">
        <f>SUM(DETERMINE!AL529)</f>
        <v>0</v>
      </c>
    </row>
    <row r="539" spans="1:12" ht="38.1" customHeight="1">
      <c r="A539" s="1245" t="str">
        <f>REPT(DETERMINE!D530,1)</f>
        <v/>
      </c>
      <c r="B539" s="1242" t="str">
        <f>REPT(DETERMINE!AC530,1)</f>
        <v/>
      </c>
      <c r="C539" s="1242" t="str">
        <f>IF(I539&gt;0,Personalizza!$D$11," ")</f>
        <v xml:space="preserve"> </v>
      </c>
      <c r="D539" s="1241" t="str">
        <f>IF(I539&gt;0,Personalizza!$D$8," ")</f>
        <v xml:space="preserve"> </v>
      </c>
      <c r="E539" s="1243" t="str">
        <f>REPT(DETERMINE!F530,1)</f>
        <v/>
      </c>
      <c r="F539" s="1241" t="str">
        <f>REPT(DETERMINE!J530,1)</f>
        <v/>
      </c>
      <c r="G539" s="1292" t="str">
        <f>REPT(DETERMINE!AE530,1)</f>
        <v/>
      </c>
      <c r="H539" s="1243" t="str">
        <f>REPT(DETERMINE!AH530,1)</f>
        <v/>
      </c>
      <c r="I539" s="1244">
        <f>SUM(DETERMINE!T530)</f>
        <v>0</v>
      </c>
      <c r="J539" s="1293" t="str">
        <f>REPT(DETERMINE!AF530,1)</f>
        <v/>
      </c>
      <c r="K539" s="1293" t="str">
        <f>REPT(DETERMINE!AG530,1)</f>
        <v/>
      </c>
      <c r="L539" s="1244">
        <f>SUM(DETERMINE!AL530)</f>
        <v>0</v>
      </c>
    </row>
    <row r="540" spans="1:12" ht="38.1" customHeight="1">
      <c r="A540" s="1245" t="str">
        <f>REPT(DETERMINE!D531,1)</f>
        <v/>
      </c>
      <c r="B540" s="1242" t="str">
        <f>REPT(DETERMINE!AC531,1)</f>
        <v/>
      </c>
      <c r="C540" s="1242" t="str">
        <f>IF(I540&gt;0,Personalizza!$D$11," ")</f>
        <v xml:space="preserve"> </v>
      </c>
      <c r="D540" s="1241" t="str">
        <f>IF(I540&gt;0,Personalizza!$D$8," ")</f>
        <v xml:space="preserve"> </v>
      </c>
      <c r="E540" s="1243" t="str">
        <f>REPT(DETERMINE!F531,1)</f>
        <v/>
      </c>
      <c r="F540" s="1241" t="str">
        <f>REPT(DETERMINE!J531,1)</f>
        <v/>
      </c>
      <c r="G540" s="1292" t="str">
        <f>REPT(DETERMINE!AE531,1)</f>
        <v/>
      </c>
      <c r="H540" s="1243" t="str">
        <f>REPT(DETERMINE!AH531,1)</f>
        <v/>
      </c>
      <c r="I540" s="1244">
        <f>SUM(DETERMINE!T531)</f>
        <v>0</v>
      </c>
      <c r="J540" s="1293" t="str">
        <f>REPT(DETERMINE!AF531,1)</f>
        <v/>
      </c>
      <c r="K540" s="1293" t="str">
        <f>REPT(DETERMINE!AG531,1)</f>
        <v/>
      </c>
      <c r="L540" s="1244">
        <f>SUM(DETERMINE!AL531)</f>
        <v>0</v>
      </c>
    </row>
    <row r="541" spans="1:12" ht="38.1" customHeight="1">
      <c r="A541" s="1245" t="str">
        <f>REPT(DETERMINE!D532,1)</f>
        <v/>
      </c>
      <c r="B541" s="1242" t="str">
        <f>REPT(DETERMINE!AC532,1)</f>
        <v/>
      </c>
      <c r="C541" s="1242" t="str">
        <f>IF(I541&gt;0,Personalizza!$D$11," ")</f>
        <v xml:space="preserve"> </v>
      </c>
      <c r="D541" s="1241" t="str">
        <f>IF(I541&gt;0,Personalizza!$D$8," ")</f>
        <v xml:space="preserve"> </v>
      </c>
      <c r="E541" s="1243" t="str">
        <f>REPT(DETERMINE!F532,1)</f>
        <v/>
      </c>
      <c r="F541" s="1241" t="str">
        <f>REPT(DETERMINE!J532,1)</f>
        <v/>
      </c>
      <c r="G541" s="1292" t="str">
        <f>REPT(DETERMINE!AE532,1)</f>
        <v/>
      </c>
      <c r="H541" s="1243" t="str">
        <f>REPT(DETERMINE!AH532,1)</f>
        <v/>
      </c>
      <c r="I541" s="1244">
        <f>SUM(DETERMINE!T532)</f>
        <v>0</v>
      </c>
      <c r="J541" s="1293" t="str">
        <f>REPT(DETERMINE!AF532,1)</f>
        <v/>
      </c>
      <c r="K541" s="1293" t="str">
        <f>REPT(DETERMINE!AG532,1)</f>
        <v/>
      </c>
      <c r="L541" s="1244">
        <f>SUM(DETERMINE!AL532)</f>
        <v>0</v>
      </c>
    </row>
    <row r="542" spans="1:12" ht="38.1" customHeight="1">
      <c r="A542" s="1245" t="str">
        <f>REPT(DETERMINE!D533,1)</f>
        <v/>
      </c>
      <c r="B542" s="1242" t="str">
        <f>REPT(DETERMINE!AC533,1)</f>
        <v/>
      </c>
      <c r="C542" s="1242" t="str">
        <f>IF(I542&gt;0,Personalizza!$D$11," ")</f>
        <v xml:space="preserve"> </v>
      </c>
      <c r="D542" s="1241" t="str">
        <f>IF(I542&gt;0,Personalizza!$D$8," ")</f>
        <v xml:space="preserve"> </v>
      </c>
      <c r="E542" s="1243" t="str">
        <f>REPT(DETERMINE!F533,1)</f>
        <v/>
      </c>
      <c r="F542" s="1241" t="str">
        <f>REPT(DETERMINE!J533,1)</f>
        <v/>
      </c>
      <c r="G542" s="1292" t="str">
        <f>REPT(DETERMINE!AE533,1)</f>
        <v/>
      </c>
      <c r="H542" s="1243" t="str">
        <f>REPT(DETERMINE!AH533,1)</f>
        <v/>
      </c>
      <c r="I542" s="1244">
        <f>SUM(DETERMINE!T533)</f>
        <v>0</v>
      </c>
      <c r="J542" s="1293" t="str">
        <f>REPT(DETERMINE!AF533,1)</f>
        <v/>
      </c>
      <c r="K542" s="1293" t="str">
        <f>REPT(DETERMINE!AG533,1)</f>
        <v/>
      </c>
      <c r="L542" s="1244">
        <f>SUM(DETERMINE!AL533)</f>
        <v>0</v>
      </c>
    </row>
    <row r="543" spans="1:12" ht="38.1" customHeight="1">
      <c r="A543" s="1245" t="str">
        <f>REPT(DETERMINE!D534,1)</f>
        <v/>
      </c>
      <c r="B543" s="1242" t="str">
        <f>REPT(DETERMINE!AC534,1)</f>
        <v/>
      </c>
      <c r="C543" s="1242" t="str">
        <f>IF(I543&gt;0,Personalizza!$D$11," ")</f>
        <v xml:space="preserve"> </v>
      </c>
      <c r="D543" s="1241" t="str">
        <f>IF(I543&gt;0,Personalizza!$D$8," ")</f>
        <v xml:space="preserve"> </v>
      </c>
      <c r="E543" s="1243" t="str">
        <f>REPT(DETERMINE!F534,1)</f>
        <v/>
      </c>
      <c r="F543" s="1241" t="str">
        <f>REPT(DETERMINE!J534,1)</f>
        <v/>
      </c>
      <c r="G543" s="1292" t="str">
        <f>REPT(DETERMINE!AE534,1)</f>
        <v/>
      </c>
      <c r="H543" s="1243" t="str">
        <f>REPT(DETERMINE!AH534,1)</f>
        <v/>
      </c>
      <c r="I543" s="1244">
        <f>SUM(DETERMINE!T534)</f>
        <v>0</v>
      </c>
      <c r="J543" s="1293" t="str">
        <f>REPT(DETERMINE!AF534,1)</f>
        <v/>
      </c>
      <c r="K543" s="1293" t="str">
        <f>REPT(DETERMINE!AG534,1)</f>
        <v/>
      </c>
      <c r="L543" s="1244">
        <f>SUM(DETERMINE!AL534)</f>
        <v>0</v>
      </c>
    </row>
    <row r="544" spans="1:12" ht="38.1" customHeight="1">
      <c r="A544" s="1245" t="str">
        <f>REPT(DETERMINE!D535,1)</f>
        <v/>
      </c>
      <c r="B544" s="1242" t="str">
        <f>REPT(DETERMINE!AC535,1)</f>
        <v/>
      </c>
      <c r="C544" s="1242" t="str">
        <f>IF(I544&gt;0,Personalizza!$D$11," ")</f>
        <v xml:space="preserve"> </v>
      </c>
      <c r="D544" s="1241" t="str">
        <f>IF(I544&gt;0,Personalizza!$D$8," ")</f>
        <v xml:space="preserve"> </v>
      </c>
      <c r="E544" s="1243" t="str">
        <f>REPT(DETERMINE!F535,1)</f>
        <v/>
      </c>
      <c r="F544" s="1241" t="str">
        <f>REPT(DETERMINE!J535,1)</f>
        <v/>
      </c>
      <c r="G544" s="1292" t="str">
        <f>REPT(DETERMINE!AE535,1)</f>
        <v/>
      </c>
      <c r="H544" s="1243" t="str">
        <f>REPT(DETERMINE!AH535,1)</f>
        <v/>
      </c>
      <c r="I544" s="1244">
        <f>SUM(DETERMINE!T535)</f>
        <v>0</v>
      </c>
      <c r="J544" s="1293" t="str">
        <f>REPT(DETERMINE!AF535,1)</f>
        <v/>
      </c>
      <c r="K544" s="1293" t="str">
        <f>REPT(DETERMINE!AG535,1)</f>
        <v/>
      </c>
      <c r="L544" s="1244">
        <f>SUM(DETERMINE!AL535)</f>
        <v>0</v>
      </c>
    </row>
    <row r="545" spans="1:12" ht="38.1" customHeight="1">
      <c r="A545" s="1245" t="str">
        <f>REPT(DETERMINE!D536,1)</f>
        <v/>
      </c>
      <c r="B545" s="1242" t="str">
        <f>REPT(DETERMINE!AC536,1)</f>
        <v/>
      </c>
      <c r="C545" s="1242" t="str">
        <f>IF(I545&gt;0,Personalizza!$D$11," ")</f>
        <v xml:space="preserve"> </v>
      </c>
      <c r="D545" s="1241" t="str">
        <f>IF(I545&gt;0,Personalizza!$D$8," ")</f>
        <v xml:space="preserve"> </v>
      </c>
      <c r="E545" s="1243" t="str">
        <f>REPT(DETERMINE!F536,1)</f>
        <v/>
      </c>
      <c r="F545" s="1241" t="str">
        <f>REPT(DETERMINE!J536,1)</f>
        <v/>
      </c>
      <c r="G545" s="1292" t="str">
        <f>REPT(DETERMINE!AE536,1)</f>
        <v/>
      </c>
      <c r="H545" s="1243" t="str">
        <f>REPT(DETERMINE!AH536,1)</f>
        <v/>
      </c>
      <c r="I545" s="1244">
        <f>SUM(DETERMINE!T536)</f>
        <v>0</v>
      </c>
      <c r="J545" s="1293" t="str">
        <f>REPT(DETERMINE!AF536,1)</f>
        <v/>
      </c>
      <c r="K545" s="1293" t="str">
        <f>REPT(DETERMINE!AG536,1)</f>
        <v/>
      </c>
      <c r="L545" s="1244">
        <f>SUM(DETERMINE!AL536)</f>
        <v>0</v>
      </c>
    </row>
    <row r="546" spans="1:12" ht="38.1" customHeight="1">
      <c r="A546" s="1245" t="str">
        <f>REPT(DETERMINE!D537,1)</f>
        <v/>
      </c>
      <c r="B546" s="1242" t="str">
        <f>REPT(DETERMINE!AC537,1)</f>
        <v/>
      </c>
      <c r="C546" s="1242" t="str">
        <f>IF(I546&gt;0,Personalizza!$D$11," ")</f>
        <v xml:space="preserve"> </v>
      </c>
      <c r="D546" s="1241" t="str">
        <f>IF(I546&gt;0,Personalizza!$D$8," ")</f>
        <v xml:space="preserve"> </v>
      </c>
      <c r="E546" s="1243" t="str">
        <f>REPT(DETERMINE!F537,1)</f>
        <v/>
      </c>
      <c r="F546" s="1241" t="str">
        <f>REPT(DETERMINE!J537,1)</f>
        <v/>
      </c>
      <c r="G546" s="1292" t="str">
        <f>REPT(DETERMINE!AE537,1)</f>
        <v/>
      </c>
      <c r="H546" s="1243" t="str">
        <f>REPT(DETERMINE!AH537,1)</f>
        <v/>
      </c>
      <c r="I546" s="1244">
        <f>SUM(DETERMINE!T537)</f>
        <v>0</v>
      </c>
      <c r="J546" s="1293" t="str">
        <f>REPT(DETERMINE!AF537,1)</f>
        <v/>
      </c>
      <c r="K546" s="1293" t="str">
        <f>REPT(DETERMINE!AG537,1)</f>
        <v/>
      </c>
      <c r="L546" s="1244">
        <f>SUM(DETERMINE!AL537)</f>
        <v>0</v>
      </c>
    </row>
    <row r="547" spans="1:12" ht="38.1" customHeight="1">
      <c r="A547" s="1245" t="str">
        <f>REPT(DETERMINE!D538,1)</f>
        <v/>
      </c>
      <c r="B547" s="1242" t="str">
        <f>REPT(DETERMINE!AC538,1)</f>
        <v/>
      </c>
      <c r="C547" s="1242" t="str">
        <f>IF(I547&gt;0,Personalizza!$D$11," ")</f>
        <v xml:space="preserve"> </v>
      </c>
      <c r="D547" s="1241" t="str">
        <f>IF(I547&gt;0,Personalizza!$D$8," ")</f>
        <v xml:space="preserve"> </v>
      </c>
      <c r="E547" s="1243" t="str">
        <f>REPT(DETERMINE!F538,1)</f>
        <v/>
      </c>
      <c r="F547" s="1241" t="str">
        <f>REPT(DETERMINE!J538,1)</f>
        <v/>
      </c>
      <c r="G547" s="1292" t="str">
        <f>REPT(DETERMINE!AE538,1)</f>
        <v/>
      </c>
      <c r="H547" s="1243" t="str">
        <f>REPT(DETERMINE!AH538,1)</f>
        <v/>
      </c>
      <c r="I547" s="1244">
        <f>SUM(DETERMINE!T538)</f>
        <v>0</v>
      </c>
      <c r="J547" s="1293" t="str">
        <f>REPT(DETERMINE!AF538,1)</f>
        <v/>
      </c>
      <c r="K547" s="1293" t="str">
        <f>REPT(DETERMINE!AG538,1)</f>
        <v/>
      </c>
      <c r="L547" s="1244">
        <f>SUM(DETERMINE!AL538)</f>
        <v>0</v>
      </c>
    </row>
    <row r="548" spans="1:12" ht="38.1" customHeight="1">
      <c r="A548" s="1245" t="str">
        <f>REPT(DETERMINE!D539,1)</f>
        <v/>
      </c>
      <c r="B548" s="1242" t="str">
        <f>REPT(DETERMINE!AC539,1)</f>
        <v/>
      </c>
      <c r="C548" s="1242" t="str">
        <f>IF(I548&gt;0,Personalizza!$D$11," ")</f>
        <v xml:space="preserve"> </v>
      </c>
      <c r="D548" s="1241" t="str">
        <f>IF(I548&gt;0,Personalizza!$D$8," ")</f>
        <v xml:space="preserve"> </v>
      </c>
      <c r="E548" s="1243" t="str">
        <f>REPT(DETERMINE!F539,1)</f>
        <v/>
      </c>
      <c r="F548" s="1241" t="str">
        <f>REPT(DETERMINE!J539,1)</f>
        <v/>
      </c>
      <c r="G548" s="1292" t="str">
        <f>REPT(DETERMINE!AE539,1)</f>
        <v/>
      </c>
      <c r="H548" s="1243" t="str">
        <f>REPT(DETERMINE!AH539,1)</f>
        <v/>
      </c>
      <c r="I548" s="1244">
        <f>SUM(DETERMINE!T539)</f>
        <v>0</v>
      </c>
      <c r="J548" s="1293" t="str">
        <f>REPT(DETERMINE!AF539,1)</f>
        <v/>
      </c>
      <c r="K548" s="1293" t="str">
        <f>REPT(DETERMINE!AG539,1)</f>
        <v/>
      </c>
      <c r="L548" s="1244">
        <f>SUM(DETERMINE!AL539)</f>
        <v>0</v>
      </c>
    </row>
    <row r="549" spans="1:12" ht="38.1" customHeight="1">
      <c r="A549" s="1245" t="str">
        <f>REPT(DETERMINE!D540,1)</f>
        <v/>
      </c>
      <c r="B549" s="1242" t="str">
        <f>REPT(DETERMINE!AC540,1)</f>
        <v/>
      </c>
      <c r="C549" s="1242" t="str">
        <f>IF(I549&gt;0,Personalizza!$D$11," ")</f>
        <v xml:space="preserve"> </v>
      </c>
      <c r="D549" s="1241" t="str">
        <f>IF(I549&gt;0,Personalizza!$D$8," ")</f>
        <v xml:space="preserve"> </v>
      </c>
      <c r="E549" s="1243" t="str">
        <f>REPT(DETERMINE!F540,1)</f>
        <v/>
      </c>
      <c r="F549" s="1241" t="str">
        <f>REPT(DETERMINE!J540,1)</f>
        <v/>
      </c>
      <c r="G549" s="1292" t="str">
        <f>REPT(DETERMINE!AE540,1)</f>
        <v/>
      </c>
      <c r="H549" s="1243" t="str">
        <f>REPT(DETERMINE!AH540,1)</f>
        <v/>
      </c>
      <c r="I549" s="1244">
        <f>SUM(DETERMINE!T540)</f>
        <v>0</v>
      </c>
      <c r="J549" s="1293" t="str">
        <f>REPT(DETERMINE!AF540,1)</f>
        <v/>
      </c>
      <c r="K549" s="1293" t="str">
        <f>REPT(DETERMINE!AG540,1)</f>
        <v/>
      </c>
      <c r="L549" s="1244">
        <f>SUM(DETERMINE!AL540)</f>
        <v>0</v>
      </c>
    </row>
    <row r="550" spans="1:12" ht="38.1" customHeight="1">
      <c r="A550" s="1245" t="str">
        <f>REPT(DETERMINE!D541,1)</f>
        <v/>
      </c>
      <c r="B550" s="1242" t="str">
        <f>REPT(DETERMINE!AC541,1)</f>
        <v/>
      </c>
      <c r="C550" s="1242" t="str">
        <f>IF(I550&gt;0,Personalizza!$D$11," ")</f>
        <v xml:space="preserve"> </v>
      </c>
      <c r="D550" s="1241" t="str">
        <f>IF(I550&gt;0,Personalizza!$D$8," ")</f>
        <v xml:space="preserve"> </v>
      </c>
      <c r="E550" s="1243" t="str">
        <f>REPT(DETERMINE!F541,1)</f>
        <v/>
      </c>
      <c r="F550" s="1241" t="str">
        <f>REPT(DETERMINE!J541,1)</f>
        <v/>
      </c>
      <c r="G550" s="1292" t="str">
        <f>REPT(DETERMINE!AE541,1)</f>
        <v/>
      </c>
      <c r="H550" s="1243" t="str">
        <f>REPT(DETERMINE!AH541,1)</f>
        <v/>
      </c>
      <c r="I550" s="1244">
        <f>SUM(DETERMINE!T541)</f>
        <v>0</v>
      </c>
      <c r="J550" s="1293" t="str">
        <f>REPT(DETERMINE!AF541,1)</f>
        <v/>
      </c>
      <c r="K550" s="1293" t="str">
        <f>REPT(DETERMINE!AG541,1)</f>
        <v/>
      </c>
      <c r="L550" s="1244">
        <f>SUM(DETERMINE!AL541)</f>
        <v>0</v>
      </c>
    </row>
    <row r="551" spans="1:12" ht="38.1" customHeight="1">
      <c r="A551" s="1245" t="str">
        <f>REPT(DETERMINE!D542,1)</f>
        <v/>
      </c>
      <c r="B551" s="1242" t="str">
        <f>REPT(DETERMINE!AC542,1)</f>
        <v/>
      </c>
      <c r="C551" s="1242" t="str">
        <f>IF(I551&gt;0,Personalizza!$D$11," ")</f>
        <v xml:space="preserve"> </v>
      </c>
      <c r="D551" s="1241" t="str">
        <f>IF(I551&gt;0,Personalizza!$D$8," ")</f>
        <v xml:space="preserve"> </v>
      </c>
      <c r="E551" s="1243" t="str">
        <f>REPT(DETERMINE!F542,1)</f>
        <v/>
      </c>
      <c r="F551" s="1241" t="str">
        <f>REPT(DETERMINE!J542,1)</f>
        <v/>
      </c>
      <c r="G551" s="1292" t="str">
        <f>REPT(DETERMINE!AE542,1)</f>
        <v/>
      </c>
      <c r="H551" s="1243" t="str">
        <f>REPT(DETERMINE!AH542,1)</f>
        <v/>
      </c>
      <c r="I551" s="1244">
        <f>SUM(DETERMINE!T542)</f>
        <v>0</v>
      </c>
      <c r="J551" s="1293" t="str">
        <f>REPT(DETERMINE!AF542,1)</f>
        <v/>
      </c>
      <c r="K551" s="1293" t="str">
        <f>REPT(DETERMINE!AG542,1)</f>
        <v/>
      </c>
      <c r="L551" s="1244">
        <f>SUM(DETERMINE!AL542)</f>
        <v>0</v>
      </c>
    </row>
    <row r="552" spans="1:12" ht="38.1" customHeight="1">
      <c r="A552" s="1245" t="str">
        <f>REPT(DETERMINE!D543,1)</f>
        <v/>
      </c>
      <c r="B552" s="1242" t="str">
        <f>REPT(DETERMINE!AC543,1)</f>
        <v/>
      </c>
      <c r="C552" s="1242" t="str">
        <f>IF(I552&gt;0,Personalizza!$D$11," ")</f>
        <v xml:space="preserve"> </v>
      </c>
      <c r="D552" s="1241" t="str">
        <f>IF(I552&gt;0,Personalizza!$D$8," ")</f>
        <v xml:space="preserve"> </v>
      </c>
      <c r="E552" s="1243" t="str">
        <f>REPT(DETERMINE!F543,1)</f>
        <v/>
      </c>
      <c r="F552" s="1241" t="str">
        <f>REPT(DETERMINE!J543,1)</f>
        <v/>
      </c>
      <c r="G552" s="1292" t="str">
        <f>REPT(DETERMINE!AE543,1)</f>
        <v/>
      </c>
      <c r="H552" s="1243" t="str">
        <f>REPT(DETERMINE!AH543,1)</f>
        <v/>
      </c>
      <c r="I552" s="1244">
        <f>SUM(DETERMINE!T543)</f>
        <v>0</v>
      </c>
      <c r="J552" s="1293" t="str">
        <f>REPT(DETERMINE!AF543,1)</f>
        <v/>
      </c>
      <c r="K552" s="1293" t="str">
        <f>REPT(DETERMINE!AG543,1)</f>
        <v/>
      </c>
      <c r="L552" s="1244">
        <f>SUM(DETERMINE!AL543)</f>
        <v>0</v>
      </c>
    </row>
    <row r="553" spans="1:12" ht="38.1" customHeight="1">
      <c r="A553" s="1245" t="str">
        <f>REPT(DETERMINE!D544,1)</f>
        <v/>
      </c>
      <c r="B553" s="1242" t="str">
        <f>REPT(DETERMINE!AC544,1)</f>
        <v/>
      </c>
      <c r="C553" s="1242" t="str">
        <f>IF(I553&gt;0,Personalizza!$D$11," ")</f>
        <v xml:space="preserve"> </v>
      </c>
      <c r="D553" s="1241" t="str">
        <f>IF(I553&gt;0,Personalizza!$D$8," ")</f>
        <v xml:space="preserve"> </v>
      </c>
      <c r="E553" s="1243" t="str">
        <f>REPT(DETERMINE!F544,1)</f>
        <v/>
      </c>
      <c r="F553" s="1241" t="str">
        <f>REPT(DETERMINE!J544,1)</f>
        <v/>
      </c>
      <c r="G553" s="1292" t="str">
        <f>REPT(DETERMINE!AE544,1)</f>
        <v/>
      </c>
      <c r="H553" s="1243" t="str">
        <f>REPT(DETERMINE!AH544,1)</f>
        <v/>
      </c>
      <c r="I553" s="1244">
        <f>SUM(DETERMINE!T544)</f>
        <v>0</v>
      </c>
      <c r="J553" s="1293" t="str">
        <f>REPT(DETERMINE!AF544,1)</f>
        <v/>
      </c>
      <c r="K553" s="1293" t="str">
        <f>REPT(DETERMINE!AG544,1)</f>
        <v/>
      </c>
      <c r="L553" s="1244">
        <f>SUM(DETERMINE!AL544)</f>
        <v>0</v>
      </c>
    </row>
    <row r="554" spans="1:12" ht="38.1" customHeight="1">
      <c r="A554" s="1245" t="str">
        <f>REPT(DETERMINE!D545,1)</f>
        <v/>
      </c>
      <c r="B554" s="1242" t="str">
        <f>REPT(DETERMINE!AC545,1)</f>
        <v/>
      </c>
      <c r="C554" s="1242" t="str">
        <f>IF(I554&gt;0,Personalizza!$D$11," ")</f>
        <v xml:space="preserve"> </v>
      </c>
      <c r="D554" s="1241" t="str">
        <f>IF(I554&gt;0,Personalizza!$D$8," ")</f>
        <v xml:space="preserve"> </v>
      </c>
      <c r="E554" s="1243" t="str">
        <f>REPT(DETERMINE!F545,1)</f>
        <v/>
      </c>
      <c r="F554" s="1241" t="str">
        <f>REPT(DETERMINE!J545,1)</f>
        <v/>
      </c>
      <c r="G554" s="1292" t="str">
        <f>REPT(DETERMINE!AE545,1)</f>
        <v/>
      </c>
      <c r="H554" s="1243" t="str">
        <f>REPT(DETERMINE!AH545,1)</f>
        <v/>
      </c>
      <c r="I554" s="1244">
        <f>SUM(DETERMINE!T545)</f>
        <v>0</v>
      </c>
      <c r="J554" s="1293" t="str">
        <f>REPT(DETERMINE!AF545,1)</f>
        <v/>
      </c>
      <c r="K554" s="1293" t="str">
        <f>REPT(DETERMINE!AG545,1)</f>
        <v/>
      </c>
      <c r="L554" s="1244">
        <f>SUM(DETERMINE!AL545)</f>
        <v>0</v>
      </c>
    </row>
    <row r="555" spans="1:12" ht="38.1" customHeight="1">
      <c r="A555" s="1245" t="str">
        <f>REPT(DETERMINE!D546,1)</f>
        <v/>
      </c>
      <c r="B555" s="1242" t="str">
        <f>REPT(DETERMINE!AC546,1)</f>
        <v/>
      </c>
      <c r="C555" s="1242" t="str">
        <f>IF(I555&gt;0,Personalizza!$D$11," ")</f>
        <v xml:space="preserve"> </v>
      </c>
      <c r="D555" s="1241" t="str">
        <f>IF(I555&gt;0,Personalizza!$D$8," ")</f>
        <v xml:space="preserve"> </v>
      </c>
      <c r="E555" s="1243" t="str">
        <f>REPT(DETERMINE!F546,1)</f>
        <v/>
      </c>
      <c r="F555" s="1241" t="str">
        <f>REPT(DETERMINE!J546,1)</f>
        <v/>
      </c>
      <c r="G555" s="1292" t="str">
        <f>REPT(DETERMINE!AE546,1)</f>
        <v/>
      </c>
      <c r="H555" s="1243" t="str">
        <f>REPT(DETERMINE!AH546,1)</f>
        <v/>
      </c>
      <c r="I555" s="1244">
        <f>SUM(DETERMINE!T546)</f>
        <v>0</v>
      </c>
      <c r="J555" s="1293" t="str">
        <f>REPT(DETERMINE!AF546,1)</f>
        <v/>
      </c>
      <c r="K555" s="1293" t="str">
        <f>REPT(DETERMINE!AG546,1)</f>
        <v/>
      </c>
      <c r="L555" s="1244">
        <f>SUM(DETERMINE!AL546)</f>
        <v>0</v>
      </c>
    </row>
    <row r="556" spans="1:12" ht="38.1" customHeight="1">
      <c r="A556" s="1245" t="str">
        <f>REPT(DETERMINE!D547,1)</f>
        <v/>
      </c>
      <c r="B556" s="1242" t="str">
        <f>REPT(DETERMINE!AC547,1)</f>
        <v/>
      </c>
      <c r="C556" s="1242" t="str">
        <f>IF(I556&gt;0,Personalizza!$D$11," ")</f>
        <v xml:space="preserve"> </v>
      </c>
      <c r="D556" s="1241" t="str">
        <f>IF(I556&gt;0,Personalizza!$D$8," ")</f>
        <v xml:space="preserve"> </v>
      </c>
      <c r="E556" s="1243" t="str">
        <f>REPT(DETERMINE!F547,1)</f>
        <v/>
      </c>
      <c r="F556" s="1241" t="str">
        <f>REPT(DETERMINE!J547,1)</f>
        <v/>
      </c>
      <c r="G556" s="1292" t="str">
        <f>REPT(DETERMINE!AE547,1)</f>
        <v/>
      </c>
      <c r="H556" s="1243" t="str">
        <f>REPT(DETERMINE!AH547,1)</f>
        <v/>
      </c>
      <c r="I556" s="1244">
        <f>SUM(DETERMINE!T547)</f>
        <v>0</v>
      </c>
      <c r="J556" s="1293" t="str">
        <f>REPT(DETERMINE!AF547,1)</f>
        <v/>
      </c>
      <c r="K556" s="1293" t="str">
        <f>REPT(DETERMINE!AG547,1)</f>
        <v/>
      </c>
      <c r="L556" s="1244">
        <f>SUM(DETERMINE!AL547)</f>
        <v>0</v>
      </c>
    </row>
    <row r="557" spans="1:12" ht="38.1" customHeight="1">
      <c r="A557" s="1245" t="str">
        <f>REPT(DETERMINE!D548,1)</f>
        <v/>
      </c>
      <c r="B557" s="1242" t="str">
        <f>REPT(DETERMINE!AC548,1)</f>
        <v/>
      </c>
      <c r="C557" s="1242" t="str">
        <f>IF(I557&gt;0,Personalizza!$D$11," ")</f>
        <v xml:space="preserve"> </v>
      </c>
      <c r="D557" s="1241" t="str">
        <f>IF(I557&gt;0,Personalizza!$D$8," ")</f>
        <v xml:space="preserve"> </v>
      </c>
      <c r="E557" s="1243" t="str">
        <f>REPT(DETERMINE!F548,1)</f>
        <v/>
      </c>
      <c r="F557" s="1241" t="str">
        <f>REPT(DETERMINE!J548,1)</f>
        <v/>
      </c>
      <c r="G557" s="1292" t="str">
        <f>REPT(DETERMINE!AE548,1)</f>
        <v/>
      </c>
      <c r="H557" s="1243" t="str">
        <f>REPT(DETERMINE!AH548,1)</f>
        <v/>
      </c>
      <c r="I557" s="1244">
        <f>SUM(DETERMINE!T548)</f>
        <v>0</v>
      </c>
      <c r="J557" s="1293" t="str">
        <f>REPT(DETERMINE!AF548,1)</f>
        <v/>
      </c>
      <c r="K557" s="1293" t="str">
        <f>REPT(DETERMINE!AG548,1)</f>
        <v/>
      </c>
      <c r="L557" s="1244">
        <f>SUM(DETERMINE!AL548)</f>
        <v>0</v>
      </c>
    </row>
    <row r="558" spans="1:12" ht="38.1" customHeight="1">
      <c r="A558" s="1245" t="str">
        <f>REPT(DETERMINE!D549,1)</f>
        <v/>
      </c>
      <c r="B558" s="1242" t="str">
        <f>REPT(DETERMINE!AC549,1)</f>
        <v/>
      </c>
      <c r="C558" s="1242" t="str">
        <f>IF(I558&gt;0,Personalizza!$D$11," ")</f>
        <v xml:space="preserve"> </v>
      </c>
      <c r="D558" s="1241" t="str">
        <f>IF(I558&gt;0,Personalizza!$D$8," ")</f>
        <v xml:space="preserve"> </v>
      </c>
      <c r="E558" s="1243" t="str">
        <f>REPT(DETERMINE!F549,1)</f>
        <v/>
      </c>
      <c r="F558" s="1241" t="str">
        <f>REPT(DETERMINE!J549,1)</f>
        <v/>
      </c>
      <c r="G558" s="1292" t="str">
        <f>REPT(DETERMINE!AE549,1)</f>
        <v/>
      </c>
      <c r="H558" s="1243" t="str">
        <f>REPT(DETERMINE!AH549,1)</f>
        <v/>
      </c>
      <c r="I558" s="1244">
        <f>SUM(DETERMINE!T549)</f>
        <v>0</v>
      </c>
      <c r="J558" s="1293" t="str">
        <f>REPT(DETERMINE!AF549,1)</f>
        <v/>
      </c>
      <c r="K558" s="1293" t="str">
        <f>REPT(DETERMINE!AG549,1)</f>
        <v/>
      </c>
      <c r="L558" s="1244">
        <f>SUM(DETERMINE!AL549)</f>
        <v>0</v>
      </c>
    </row>
    <row r="559" spans="1:12" ht="38.1" customHeight="1">
      <c r="A559" s="1245" t="str">
        <f>REPT(DETERMINE!D550,1)</f>
        <v/>
      </c>
      <c r="B559" s="1242" t="str">
        <f>REPT(DETERMINE!AC550,1)</f>
        <v/>
      </c>
      <c r="C559" s="1242" t="str">
        <f>IF(I559&gt;0,Personalizza!$D$11," ")</f>
        <v xml:space="preserve"> </v>
      </c>
      <c r="D559" s="1241" t="str">
        <f>IF(I559&gt;0,Personalizza!$D$8," ")</f>
        <v xml:space="preserve"> </v>
      </c>
      <c r="E559" s="1243" t="str">
        <f>REPT(DETERMINE!F550,1)</f>
        <v/>
      </c>
      <c r="F559" s="1241" t="str">
        <f>REPT(DETERMINE!J550,1)</f>
        <v/>
      </c>
      <c r="G559" s="1292" t="str">
        <f>REPT(DETERMINE!AE550,1)</f>
        <v/>
      </c>
      <c r="H559" s="1243" t="str">
        <f>REPT(DETERMINE!AH550,1)</f>
        <v/>
      </c>
      <c r="I559" s="1244">
        <f>SUM(DETERMINE!T550)</f>
        <v>0</v>
      </c>
      <c r="J559" s="1293" t="str">
        <f>REPT(DETERMINE!AF550,1)</f>
        <v/>
      </c>
      <c r="K559" s="1293" t="str">
        <f>REPT(DETERMINE!AG550,1)</f>
        <v/>
      </c>
      <c r="L559" s="1244">
        <f>SUM(DETERMINE!AL550)</f>
        <v>0</v>
      </c>
    </row>
    <row r="560" spans="1:12" ht="38.1" customHeight="1">
      <c r="A560" s="1245" t="str">
        <f>REPT(DETERMINE!D551,1)</f>
        <v/>
      </c>
      <c r="B560" s="1242" t="str">
        <f>REPT(DETERMINE!AC551,1)</f>
        <v/>
      </c>
      <c r="C560" s="1242" t="str">
        <f>IF(I560&gt;0,Personalizza!$D$11," ")</f>
        <v xml:space="preserve"> </v>
      </c>
      <c r="D560" s="1241" t="str">
        <f>IF(I560&gt;0,Personalizza!$D$8," ")</f>
        <v xml:space="preserve"> </v>
      </c>
      <c r="E560" s="1243" t="str">
        <f>REPT(DETERMINE!F551,1)</f>
        <v/>
      </c>
      <c r="F560" s="1241" t="str">
        <f>REPT(DETERMINE!J551,1)</f>
        <v/>
      </c>
      <c r="G560" s="1292" t="str">
        <f>REPT(DETERMINE!AE551,1)</f>
        <v/>
      </c>
      <c r="H560" s="1243" t="str">
        <f>REPT(DETERMINE!AH551,1)</f>
        <v/>
      </c>
      <c r="I560" s="1244">
        <f>SUM(DETERMINE!T551)</f>
        <v>0</v>
      </c>
      <c r="J560" s="1293" t="str">
        <f>REPT(DETERMINE!AF551,1)</f>
        <v/>
      </c>
      <c r="K560" s="1293" t="str">
        <f>REPT(DETERMINE!AG551,1)</f>
        <v/>
      </c>
      <c r="L560" s="1244">
        <f>SUM(DETERMINE!AL551)</f>
        <v>0</v>
      </c>
    </row>
    <row r="561" spans="1:12" ht="38.1" customHeight="1">
      <c r="A561" s="1245" t="str">
        <f>REPT(DETERMINE!D552,1)</f>
        <v/>
      </c>
      <c r="B561" s="1242" t="str">
        <f>REPT(DETERMINE!AC552,1)</f>
        <v/>
      </c>
      <c r="C561" s="1242" t="str">
        <f>IF(I561&gt;0,Personalizza!$D$11," ")</f>
        <v xml:space="preserve"> </v>
      </c>
      <c r="D561" s="1241" t="str">
        <f>IF(I561&gt;0,Personalizza!$D$8," ")</f>
        <v xml:space="preserve"> </v>
      </c>
      <c r="E561" s="1243" t="str">
        <f>REPT(DETERMINE!F552,1)</f>
        <v/>
      </c>
      <c r="F561" s="1241" t="str">
        <f>REPT(DETERMINE!J552,1)</f>
        <v/>
      </c>
      <c r="G561" s="1292" t="str">
        <f>REPT(DETERMINE!AE552,1)</f>
        <v/>
      </c>
      <c r="H561" s="1243" t="str">
        <f>REPT(DETERMINE!AH552,1)</f>
        <v/>
      </c>
      <c r="I561" s="1244">
        <f>SUM(DETERMINE!T552)</f>
        <v>0</v>
      </c>
      <c r="J561" s="1293" t="str">
        <f>REPT(DETERMINE!AF552,1)</f>
        <v/>
      </c>
      <c r="K561" s="1293" t="str">
        <f>REPT(DETERMINE!AG552,1)</f>
        <v/>
      </c>
      <c r="L561" s="1244">
        <f>SUM(DETERMINE!AL552)</f>
        <v>0</v>
      </c>
    </row>
    <row r="562" spans="1:12" ht="38.1" customHeight="1">
      <c r="A562" s="1245" t="str">
        <f>REPT(DETERMINE!D553,1)</f>
        <v/>
      </c>
      <c r="B562" s="1242" t="str">
        <f>REPT(DETERMINE!AC553,1)</f>
        <v/>
      </c>
      <c r="C562" s="1242" t="str">
        <f>IF(I562&gt;0,Personalizza!$D$11," ")</f>
        <v xml:space="preserve"> </v>
      </c>
      <c r="D562" s="1241" t="str">
        <f>IF(I562&gt;0,Personalizza!$D$8," ")</f>
        <v xml:space="preserve"> </v>
      </c>
      <c r="E562" s="1243" t="str">
        <f>REPT(DETERMINE!F553,1)</f>
        <v/>
      </c>
      <c r="F562" s="1241" t="str">
        <f>REPT(DETERMINE!J553,1)</f>
        <v/>
      </c>
      <c r="G562" s="1292" t="str">
        <f>REPT(DETERMINE!AE553,1)</f>
        <v/>
      </c>
      <c r="H562" s="1243" t="str">
        <f>REPT(DETERMINE!AH553,1)</f>
        <v/>
      </c>
      <c r="I562" s="1244">
        <f>SUM(DETERMINE!T553)</f>
        <v>0</v>
      </c>
      <c r="J562" s="1293" t="str">
        <f>REPT(DETERMINE!AF553,1)</f>
        <v/>
      </c>
      <c r="K562" s="1293" t="str">
        <f>REPT(DETERMINE!AG553,1)</f>
        <v/>
      </c>
      <c r="L562" s="1244">
        <f>SUM(DETERMINE!AL553)</f>
        <v>0</v>
      </c>
    </row>
    <row r="563" spans="1:12" ht="38.1" customHeight="1">
      <c r="A563" s="1245" t="str">
        <f>REPT(DETERMINE!D554,1)</f>
        <v/>
      </c>
      <c r="B563" s="1242" t="str">
        <f>REPT(DETERMINE!AC554,1)</f>
        <v/>
      </c>
      <c r="C563" s="1242" t="str">
        <f>IF(I563&gt;0,Personalizza!$D$11," ")</f>
        <v xml:space="preserve"> </v>
      </c>
      <c r="D563" s="1241" t="str">
        <f>IF(I563&gt;0,Personalizza!$D$8," ")</f>
        <v xml:space="preserve"> </v>
      </c>
      <c r="E563" s="1243" t="str">
        <f>REPT(DETERMINE!F554,1)</f>
        <v/>
      </c>
      <c r="F563" s="1241" t="str">
        <f>REPT(DETERMINE!J554,1)</f>
        <v/>
      </c>
      <c r="G563" s="1292" t="str">
        <f>REPT(DETERMINE!AE554,1)</f>
        <v/>
      </c>
      <c r="H563" s="1243" t="str">
        <f>REPT(DETERMINE!AH554,1)</f>
        <v/>
      </c>
      <c r="I563" s="1244">
        <f>SUM(DETERMINE!T554)</f>
        <v>0</v>
      </c>
      <c r="J563" s="1293" t="str">
        <f>REPT(DETERMINE!AF554,1)</f>
        <v/>
      </c>
      <c r="K563" s="1293" t="str">
        <f>REPT(DETERMINE!AG554,1)</f>
        <v/>
      </c>
      <c r="L563" s="1244">
        <f>SUM(DETERMINE!AL554)</f>
        <v>0</v>
      </c>
    </row>
    <row r="564" spans="1:12" ht="38.1" customHeight="1">
      <c r="A564" s="1245" t="str">
        <f>REPT(DETERMINE!D555,1)</f>
        <v/>
      </c>
      <c r="B564" s="1242" t="str">
        <f>REPT(DETERMINE!AC555,1)</f>
        <v/>
      </c>
      <c r="C564" s="1242" t="str">
        <f>IF(I564&gt;0,Personalizza!$D$11," ")</f>
        <v xml:space="preserve"> </v>
      </c>
      <c r="D564" s="1241" t="str">
        <f>IF(I564&gt;0,Personalizza!$D$8," ")</f>
        <v xml:space="preserve"> </v>
      </c>
      <c r="E564" s="1243" t="str">
        <f>REPT(DETERMINE!F555,1)</f>
        <v/>
      </c>
      <c r="F564" s="1241" t="str">
        <f>REPT(DETERMINE!J555,1)</f>
        <v/>
      </c>
      <c r="G564" s="1292" t="str">
        <f>REPT(DETERMINE!AE555,1)</f>
        <v/>
      </c>
      <c r="H564" s="1243" t="str">
        <f>REPT(DETERMINE!AH555,1)</f>
        <v/>
      </c>
      <c r="I564" s="1244">
        <f>SUM(DETERMINE!T555)</f>
        <v>0</v>
      </c>
      <c r="J564" s="1293" t="str">
        <f>REPT(DETERMINE!AF555,1)</f>
        <v/>
      </c>
      <c r="K564" s="1293" t="str">
        <f>REPT(DETERMINE!AG555,1)</f>
        <v/>
      </c>
      <c r="L564" s="1244">
        <f>SUM(DETERMINE!AL555)</f>
        <v>0</v>
      </c>
    </row>
    <row r="565" spans="1:12" ht="38.1" customHeight="1">
      <c r="A565" s="1245" t="str">
        <f>REPT(DETERMINE!D556,1)</f>
        <v/>
      </c>
      <c r="B565" s="1242" t="str">
        <f>REPT(DETERMINE!AC556,1)</f>
        <v/>
      </c>
      <c r="C565" s="1242" t="str">
        <f>IF(I565&gt;0,Personalizza!$D$11," ")</f>
        <v xml:space="preserve"> </v>
      </c>
      <c r="D565" s="1241" t="str">
        <f>IF(I565&gt;0,Personalizza!$D$8," ")</f>
        <v xml:space="preserve"> </v>
      </c>
      <c r="E565" s="1243" t="str">
        <f>REPT(DETERMINE!F556,1)</f>
        <v/>
      </c>
      <c r="F565" s="1241" t="str">
        <f>REPT(DETERMINE!J556,1)</f>
        <v/>
      </c>
      <c r="G565" s="1292" t="str">
        <f>REPT(DETERMINE!AE556,1)</f>
        <v/>
      </c>
      <c r="H565" s="1243" t="str">
        <f>REPT(DETERMINE!AH556,1)</f>
        <v/>
      </c>
      <c r="I565" s="1244">
        <f>SUM(DETERMINE!T556)</f>
        <v>0</v>
      </c>
      <c r="J565" s="1293" t="str">
        <f>REPT(DETERMINE!AF556,1)</f>
        <v/>
      </c>
      <c r="K565" s="1293" t="str">
        <f>REPT(DETERMINE!AG556,1)</f>
        <v/>
      </c>
      <c r="L565" s="1244">
        <f>SUM(DETERMINE!AL556)</f>
        <v>0</v>
      </c>
    </row>
    <row r="566" spans="1:12" ht="38.1" customHeight="1">
      <c r="A566" s="1245" t="str">
        <f>REPT(DETERMINE!D557,1)</f>
        <v/>
      </c>
      <c r="B566" s="1242" t="str">
        <f>REPT(DETERMINE!AC557,1)</f>
        <v/>
      </c>
      <c r="C566" s="1242" t="str">
        <f>IF(I566&gt;0,Personalizza!$D$11," ")</f>
        <v xml:space="preserve"> </v>
      </c>
      <c r="D566" s="1241" t="str">
        <f>IF(I566&gt;0,Personalizza!$D$8," ")</f>
        <v xml:space="preserve"> </v>
      </c>
      <c r="E566" s="1243" t="str">
        <f>REPT(DETERMINE!F557,1)</f>
        <v/>
      </c>
      <c r="F566" s="1241" t="str">
        <f>REPT(DETERMINE!J557,1)</f>
        <v/>
      </c>
      <c r="G566" s="1292" t="str">
        <f>REPT(DETERMINE!AE557,1)</f>
        <v/>
      </c>
      <c r="H566" s="1243" t="str">
        <f>REPT(DETERMINE!AH557,1)</f>
        <v/>
      </c>
      <c r="I566" s="1244">
        <f>SUM(DETERMINE!T557)</f>
        <v>0</v>
      </c>
      <c r="J566" s="1293" t="str">
        <f>REPT(DETERMINE!AF557,1)</f>
        <v/>
      </c>
      <c r="K566" s="1293" t="str">
        <f>REPT(DETERMINE!AG557,1)</f>
        <v/>
      </c>
      <c r="L566" s="1244">
        <f>SUM(DETERMINE!AL557)</f>
        <v>0</v>
      </c>
    </row>
    <row r="567" spans="1:12" ht="38.1" customHeight="1">
      <c r="A567" s="1245" t="str">
        <f>REPT(DETERMINE!D558,1)</f>
        <v/>
      </c>
      <c r="B567" s="1242" t="str">
        <f>REPT(DETERMINE!AC558,1)</f>
        <v/>
      </c>
      <c r="C567" s="1242" t="str">
        <f>IF(I567&gt;0,Personalizza!$D$11," ")</f>
        <v xml:space="preserve"> </v>
      </c>
      <c r="D567" s="1241" t="str">
        <f>IF(I567&gt;0,Personalizza!$D$8," ")</f>
        <v xml:space="preserve"> </v>
      </c>
      <c r="E567" s="1243" t="str">
        <f>REPT(DETERMINE!F558,1)</f>
        <v/>
      </c>
      <c r="F567" s="1241" t="str">
        <f>REPT(DETERMINE!J558,1)</f>
        <v/>
      </c>
      <c r="G567" s="1292" t="str">
        <f>REPT(DETERMINE!AE558,1)</f>
        <v/>
      </c>
      <c r="H567" s="1243" t="str">
        <f>REPT(DETERMINE!AH558,1)</f>
        <v/>
      </c>
      <c r="I567" s="1244">
        <f>SUM(DETERMINE!T558)</f>
        <v>0</v>
      </c>
      <c r="J567" s="1293" t="str">
        <f>REPT(DETERMINE!AF558,1)</f>
        <v/>
      </c>
      <c r="K567" s="1293" t="str">
        <f>REPT(DETERMINE!AG558,1)</f>
        <v/>
      </c>
      <c r="L567" s="1244">
        <f>SUM(DETERMINE!AL558)</f>
        <v>0</v>
      </c>
    </row>
    <row r="568" spans="1:12" ht="38.1" customHeight="1">
      <c r="A568" s="1245" t="str">
        <f>REPT(DETERMINE!D559,1)</f>
        <v/>
      </c>
      <c r="B568" s="1242" t="str">
        <f>REPT(DETERMINE!AC559,1)</f>
        <v/>
      </c>
      <c r="C568" s="1242" t="str">
        <f>IF(I568&gt;0,Personalizza!$D$11," ")</f>
        <v xml:space="preserve"> </v>
      </c>
      <c r="D568" s="1241" t="str">
        <f>IF(I568&gt;0,Personalizza!$D$8," ")</f>
        <v xml:space="preserve"> </v>
      </c>
      <c r="E568" s="1243" t="str">
        <f>REPT(DETERMINE!F559,1)</f>
        <v/>
      </c>
      <c r="F568" s="1241" t="str">
        <f>REPT(DETERMINE!J559,1)</f>
        <v/>
      </c>
      <c r="G568" s="1292" t="str">
        <f>REPT(DETERMINE!AE559,1)</f>
        <v/>
      </c>
      <c r="H568" s="1243" t="str">
        <f>REPT(DETERMINE!AH559,1)</f>
        <v/>
      </c>
      <c r="I568" s="1244">
        <f>SUM(DETERMINE!T559)</f>
        <v>0</v>
      </c>
      <c r="J568" s="1293" t="str">
        <f>REPT(DETERMINE!AF559,1)</f>
        <v/>
      </c>
      <c r="K568" s="1293" t="str">
        <f>REPT(DETERMINE!AG559,1)</f>
        <v/>
      </c>
      <c r="L568" s="1244">
        <f>SUM(DETERMINE!AL559)</f>
        <v>0</v>
      </c>
    </row>
    <row r="569" spans="1:12" ht="38.1" customHeight="1">
      <c r="A569" s="1245" t="str">
        <f>REPT(DETERMINE!D560,1)</f>
        <v/>
      </c>
      <c r="B569" s="1242" t="str">
        <f>REPT(DETERMINE!AC560,1)</f>
        <v/>
      </c>
      <c r="C569" s="1242" t="str">
        <f>IF(I569&gt;0,Personalizza!$D$11," ")</f>
        <v xml:space="preserve"> </v>
      </c>
      <c r="D569" s="1241" t="str">
        <f>IF(I569&gt;0,Personalizza!$D$8," ")</f>
        <v xml:space="preserve"> </v>
      </c>
      <c r="E569" s="1243" t="str">
        <f>REPT(DETERMINE!F560,1)</f>
        <v/>
      </c>
      <c r="F569" s="1241" t="str">
        <f>REPT(DETERMINE!J560,1)</f>
        <v/>
      </c>
      <c r="G569" s="1292" t="str">
        <f>REPT(DETERMINE!AE560,1)</f>
        <v/>
      </c>
      <c r="H569" s="1243" t="str">
        <f>REPT(DETERMINE!AH560,1)</f>
        <v/>
      </c>
      <c r="I569" s="1244">
        <f>SUM(DETERMINE!T560)</f>
        <v>0</v>
      </c>
      <c r="J569" s="1293" t="str">
        <f>REPT(DETERMINE!AF560,1)</f>
        <v/>
      </c>
      <c r="K569" s="1293" t="str">
        <f>REPT(DETERMINE!AG560,1)</f>
        <v/>
      </c>
      <c r="L569" s="1244">
        <f>SUM(DETERMINE!AL560)</f>
        <v>0</v>
      </c>
    </row>
    <row r="570" spans="1:12" ht="38.1" customHeight="1">
      <c r="A570" s="1245" t="str">
        <f>REPT(DETERMINE!D561,1)</f>
        <v/>
      </c>
      <c r="B570" s="1242" t="str">
        <f>REPT(DETERMINE!AC561,1)</f>
        <v/>
      </c>
      <c r="C570" s="1242" t="str">
        <f>IF(I570&gt;0,Personalizza!$D$11," ")</f>
        <v xml:space="preserve"> </v>
      </c>
      <c r="D570" s="1241" t="str">
        <f>IF(I570&gt;0,Personalizza!$D$8," ")</f>
        <v xml:space="preserve"> </v>
      </c>
      <c r="E570" s="1243" t="str">
        <f>REPT(DETERMINE!F561,1)</f>
        <v/>
      </c>
      <c r="F570" s="1241" t="str">
        <f>REPT(DETERMINE!J561,1)</f>
        <v/>
      </c>
      <c r="G570" s="1292" t="str">
        <f>REPT(DETERMINE!AE561,1)</f>
        <v/>
      </c>
      <c r="H570" s="1243" t="str">
        <f>REPT(DETERMINE!AH561,1)</f>
        <v/>
      </c>
      <c r="I570" s="1244">
        <f>SUM(DETERMINE!T561)</f>
        <v>0</v>
      </c>
      <c r="J570" s="1293" t="str">
        <f>REPT(DETERMINE!AF561,1)</f>
        <v/>
      </c>
      <c r="K570" s="1293" t="str">
        <f>REPT(DETERMINE!AG561,1)</f>
        <v/>
      </c>
      <c r="L570" s="1244">
        <f>SUM(DETERMINE!AL561)</f>
        <v>0</v>
      </c>
    </row>
    <row r="571" spans="1:12" ht="38.1" customHeight="1">
      <c r="A571" s="1245" t="str">
        <f>REPT(DETERMINE!D562,1)</f>
        <v/>
      </c>
      <c r="B571" s="1242" t="str">
        <f>REPT(DETERMINE!AC562,1)</f>
        <v/>
      </c>
      <c r="C571" s="1242" t="str">
        <f>IF(I571&gt;0,Personalizza!$D$11," ")</f>
        <v xml:space="preserve"> </v>
      </c>
      <c r="D571" s="1241" t="str">
        <f>IF(I571&gt;0,Personalizza!$D$8," ")</f>
        <v xml:space="preserve"> </v>
      </c>
      <c r="E571" s="1243" t="str">
        <f>REPT(DETERMINE!F562,1)</f>
        <v/>
      </c>
      <c r="F571" s="1241" t="str">
        <f>REPT(DETERMINE!J562,1)</f>
        <v/>
      </c>
      <c r="G571" s="1292" t="str">
        <f>REPT(DETERMINE!AE562,1)</f>
        <v/>
      </c>
      <c r="H571" s="1243" t="str">
        <f>REPT(DETERMINE!AH562,1)</f>
        <v/>
      </c>
      <c r="I571" s="1244">
        <f>SUM(DETERMINE!T562)</f>
        <v>0</v>
      </c>
      <c r="J571" s="1293" t="str">
        <f>REPT(DETERMINE!AF562,1)</f>
        <v/>
      </c>
      <c r="K571" s="1293" t="str">
        <f>REPT(DETERMINE!AG562,1)</f>
        <v/>
      </c>
      <c r="L571" s="1244">
        <f>SUM(DETERMINE!AL562)</f>
        <v>0</v>
      </c>
    </row>
    <row r="572" spans="1:12" ht="38.1" customHeight="1">
      <c r="A572" s="1245" t="str">
        <f>REPT(DETERMINE!D563,1)</f>
        <v/>
      </c>
      <c r="B572" s="1242" t="str">
        <f>REPT(DETERMINE!AC563,1)</f>
        <v/>
      </c>
      <c r="C572" s="1242" t="str">
        <f>IF(I572&gt;0,Personalizza!$D$11," ")</f>
        <v xml:space="preserve"> </v>
      </c>
      <c r="D572" s="1241" t="str">
        <f>IF(I572&gt;0,Personalizza!$D$8," ")</f>
        <v xml:space="preserve"> </v>
      </c>
      <c r="E572" s="1243" t="str">
        <f>REPT(DETERMINE!F563,1)</f>
        <v/>
      </c>
      <c r="F572" s="1241" t="str">
        <f>REPT(DETERMINE!J563,1)</f>
        <v/>
      </c>
      <c r="G572" s="1292" t="str">
        <f>REPT(DETERMINE!AE563,1)</f>
        <v/>
      </c>
      <c r="H572" s="1243" t="str">
        <f>REPT(DETERMINE!AH563,1)</f>
        <v/>
      </c>
      <c r="I572" s="1244">
        <f>SUM(DETERMINE!T563)</f>
        <v>0</v>
      </c>
      <c r="J572" s="1293" t="str">
        <f>REPT(DETERMINE!AF563,1)</f>
        <v/>
      </c>
      <c r="K572" s="1293" t="str">
        <f>REPT(DETERMINE!AG563,1)</f>
        <v/>
      </c>
      <c r="L572" s="1244">
        <f>SUM(DETERMINE!AL563)</f>
        <v>0</v>
      </c>
    </row>
    <row r="573" spans="1:12" ht="38.1" customHeight="1">
      <c r="A573" s="1245" t="str">
        <f>REPT(DETERMINE!D564,1)</f>
        <v/>
      </c>
      <c r="B573" s="1242" t="str">
        <f>REPT(DETERMINE!AC564,1)</f>
        <v/>
      </c>
      <c r="C573" s="1242" t="str">
        <f>IF(I573&gt;0,Personalizza!$D$11," ")</f>
        <v xml:space="preserve"> </v>
      </c>
      <c r="D573" s="1241" t="str">
        <f>IF(I573&gt;0,Personalizza!$D$8," ")</f>
        <v xml:space="preserve"> </v>
      </c>
      <c r="E573" s="1243" t="str">
        <f>REPT(DETERMINE!F564,1)</f>
        <v/>
      </c>
      <c r="F573" s="1241" t="str">
        <f>REPT(DETERMINE!J564,1)</f>
        <v/>
      </c>
      <c r="G573" s="1292" t="str">
        <f>REPT(DETERMINE!AE564,1)</f>
        <v/>
      </c>
      <c r="H573" s="1243" t="str">
        <f>REPT(DETERMINE!AH564,1)</f>
        <v/>
      </c>
      <c r="I573" s="1244">
        <f>SUM(DETERMINE!T564)</f>
        <v>0</v>
      </c>
      <c r="J573" s="1293" t="str">
        <f>REPT(DETERMINE!AF564,1)</f>
        <v/>
      </c>
      <c r="K573" s="1293" t="str">
        <f>REPT(DETERMINE!AG564,1)</f>
        <v/>
      </c>
      <c r="L573" s="1244">
        <f>SUM(DETERMINE!AL564)</f>
        <v>0</v>
      </c>
    </row>
    <row r="574" spans="1:12" ht="38.1" customHeight="1">
      <c r="A574" s="1245" t="str">
        <f>REPT(DETERMINE!D565,1)</f>
        <v/>
      </c>
      <c r="B574" s="1242" t="str">
        <f>REPT(DETERMINE!AC565,1)</f>
        <v/>
      </c>
      <c r="C574" s="1242" t="str">
        <f>IF(I574&gt;0,Personalizza!$D$11," ")</f>
        <v xml:space="preserve"> </v>
      </c>
      <c r="D574" s="1241" t="str">
        <f>IF(I574&gt;0,Personalizza!$D$8," ")</f>
        <v xml:space="preserve"> </v>
      </c>
      <c r="E574" s="1243" t="str">
        <f>REPT(DETERMINE!F565,1)</f>
        <v/>
      </c>
      <c r="F574" s="1241" t="str">
        <f>REPT(DETERMINE!J565,1)</f>
        <v/>
      </c>
      <c r="G574" s="1292" t="str">
        <f>REPT(DETERMINE!AE565,1)</f>
        <v/>
      </c>
      <c r="H574" s="1243" t="str">
        <f>REPT(DETERMINE!AH565,1)</f>
        <v/>
      </c>
      <c r="I574" s="1244">
        <f>SUM(DETERMINE!T565)</f>
        <v>0</v>
      </c>
      <c r="J574" s="1293" t="str">
        <f>REPT(DETERMINE!AF565,1)</f>
        <v/>
      </c>
      <c r="K574" s="1293" t="str">
        <f>REPT(DETERMINE!AG565,1)</f>
        <v/>
      </c>
      <c r="L574" s="1244">
        <f>SUM(DETERMINE!AL565)</f>
        <v>0</v>
      </c>
    </row>
    <row r="575" spans="1:12" ht="38.1" customHeight="1">
      <c r="A575" s="1245" t="str">
        <f>REPT(DETERMINE!D566,1)</f>
        <v/>
      </c>
      <c r="B575" s="1242" t="str">
        <f>REPT(DETERMINE!AC566,1)</f>
        <v/>
      </c>
      <c r="C575" s="1242" t="str">
        <f>IF(I575&gt;0,Personalizza!$D$11," ")</f>
        <v xml:space="preserve"> </v>
      </c>
      <c r="D575" s="1241" t="str">
        <f>IF(I575&gt;0,Personalizza!$D$8," ")</f>
        <v xml:space="preserve"> </v>
      </c>
      <c r="E575" s="1243" t="str">
        <f>REPT(DETERMINE!F566,1)</f>
        <v/>
      </c>
      <c r="F575" s="1241" t="str">
        <f>REPT(DETERMINE!J566,1)</f>
        <v/>
      </c>
      <c r="G575" s="1292" t="str">
        <f>REPT(DETERMINE!AE566,1)</f>
        <v/>
      </c>
      <c r="H575" s="1243" t="str">
        <f>REPT(DETERMINE!AH566,1)</f>
        <v/>
      </c>
      <c r="I575" s="1244">
        <f>SUM(DETERMINE!T566)</f>
        <v>0</v>
      </c>
      <c r="J575" s="1293" t="str">
        <f>REPT(DETERMINE!AF566,1)</f>
        <v/>
      </c>
      <c r="K575" s="1293" t="str">
        <f>REPT(DETERMINE!AG566,1)</f>
        <v/>
      </c>
      <c r="L575" s="1244">
        <f>SUM(DETERMINE!AL566)</f>
        <v>0</v>
      </c>
    </row>
    <row r="576" spans="1:12" ht="38.1" customHeight="1">
      <c r="A576" s="1245" t="str">
        <f>REPT(DETERMINE!D567,1)</f>
        <v/>
      </c>
      <c r="B576" s="1242" t="str">
        <f>REPT(DETERMINE!AC567,1)</f>
        <v/>
      </c>
      <c r="C576" s="1242" t="str">
        <f>IF(I576&gt;0,Personalizza!$D$11," ")</f>
        <v xml:space="preserve"> </v>
      </c>
      <c r="D576" s="1241" t="str">
        <f>IF(I576&gt;0,Personalizza!$D$8," ")</f>
        <v xml:space="preserve"> </v>
      </c>
      <c r="E576" s="1243" t="str">
        <f>REPT(DETERMINE!F567,1)</f>
        <v/>
      </c>
      <c r="F576" s="1241" t="str">
        <f>REPT(DETERMINE!J567,1)</f>
        <v/>
      </c>
      <c r="G576" s="1292" t="str">
        <f>REPT(DETERMINE!AE567,1)</f>
        <v/>
      </c>
      <c r="H576" s="1243" t="str">
        <f>REPT(DETERMINE!AH567,1)</f>
        <v/>
      </c>
      <c r="I576" s="1244">
        <f>SUM(DETERMINE!T567)</f>
        <v>0</v>
      </c>
      <c r="J576" s="1293" t="str">
        <f>REPT(DETERMINE!AF567,1)</f>
        <v/>
      </c>
      <c r="K576" s="1293" t="str">
        <f>REPT(DETERMINE!AG567,1)</f>
        <v/>
      </c>
      <c r="L576" s="1244">
        <f>SUM(DETERMINE!AL567)</f>
        <v>0</v>
      </c>
    </row>
    <row r="577" spans="1:12" ht="38.1" customHeight="1">
      <c r="A577" s="1245" t="str">
        <f>REPT(DETERMINE!D568,1)</f>
        <v/>
      </c>
      <c r="B577" s="1242" t="str">
        <f>REPT(DETERMINE!AC568,1)</f>
        <v/>
      </c>
      <c r="C577" s="1242" t="str">
        <f>IF(I577&gt;0,Personalizza!$D$11," ")</f>
        <v xml:space="preserve"> </v>
      </c>
      <c r="D577" s="1241" t="str">
        <f>IF(I577&gt;0,Personalizza!$D$8," ")</f>
        <v xml:space="preserve"> </v>
      </c>
      <c r="E577" s="1243" t="str">
        <f>REPT(DETERMINE!F568,1)</f>
        <v/>
      </c>
      <c r="F577" s="1241" t="str">
        <f>REPT(DETERMINE!J568,1)</f>
        <v/>
      </c>
      <c r="G577" s="1292" t="str">
        <f>REPT(DETERMINE!AE568,1)</f>
        <v/>
      </c>
      <c r="H577" s="1243" t="str">
        <f>REPT(DETERMINE!AH568,1)</f>
        <v/>
      </c>
      <c r="I577" s="1244">
        <f>SUM(DETERMINE!T568)</f>
        <v>0</v>
      </c>
      <c r="J577" s="1293" t="str">
        <f>REPT(DETERMINE!AF568,1)</f>
        <v/>
      </c>
      <c r="K577" s="1293" t="str">
        <f>REPT(DETERMINE!AG568,1)</f>
        <v/>
      </c>
      <c r="L577" s="1244">
        <f>SUM(DETERMINE!AL568)</f>
        <v>0</v>
      </c>
    </row>
    <row r="578" spans="1:12" ht="38.1" customHeight="1">
      <c r="A578" s="1245" t="str">
        <f>REPT(DETERMINE!D569,1)</f>
        <v/>
      </c>
      <c r="B578" s="1242" t="str">
        <f>REPT(DETERMINE!AC569,1)</f>
        <v/>
      </c>
      <c r="C578" s="1242" t="str">
        <f>IF(I578&gt;0,Personalizza!$D$11," ")</f>
        <v xml:space="preserve"> </v>
      </c>
      <c r="D578" s="1241" t="str">
        <f>IF(I578&gt;0,Personalizza!$D$8," ")</f>
        <v xml:space="preserve"> </v>
      </c>
      <c r="E578" s="1243" t="str">
        <f>REPT(DETERMINE!F569,1)</f>
        <v/>
      </c>
      <c r="F578" s="1241" t="str">
        <f>REPT(DETERMINE!J569,1)</f>
        <v/>
      </c>
      <c r="G578" s="1292" t="str">
        <f>REPT(DETERMINE!AE569,1)</f>
        <v/>
      </c>
      <c r="H578" s="1243" t="str">
        <f>REPT(DETERMINE!AH569,1)</f>
        <v/>
      </c>
      <c r="I578" s="1244">
        <f>SUM(DETERMINE!T569)</f>
        <v>0</v>
      </c>
      <c r="J578" s="1293" t="str">
        <f>REPT(DETERMINE!AF569,1)</f>
        <v/>
      </c>
      <c r="K578" s="1293" t="str">
        <f>REPT(DETERMINE!AG569,1)</f>
        <v/>
      </c>
      <c r="L578" s="1244">
        <f>SUM(DETERMINE!AL569)</f>
        <v>0</v>
      </c>
    </row>
    <row r="579" spans="1:12" ht="38.1" customHeight="1">
      <c r="A579" s="1245" t="str">
        <f>REPT(DETERMINE!D570,1)</f>
        <v/>
      </c>
      <c r="B579" s="1242" t="str">
        <f>REPT(DETERMINE!AC570,1)</f>
        <v/>
      </c>
      <c r="C579" s="1242" t="str">
        <f>IF(I579&gt;0,Personalizza!$D$11," ")</f>
        <v xml:space="preserve"> </v>
      </c>
      <c r="D579" s="1241" t="str">
        <f>IF(I579&gt;0,Personalizza!$D$8," ")</f>
        <v xml:space="preserve"> </v>
      </c>
      <c r="E579" s="1243" t="str">
        <f>REPT(DETERMINE!F570,1)</f>
        <v/>
      </c>
      <c r="F579" s="1241" t="str">
        <f>REPT(DETERMINE!J570,1)</f>
        <v/>
      </c>
      <c r="G579" s="1292" t="str">
        <f>REPT(DETERMINE!AE570,1)</f>
        <v/>
      </c>
      <c r="H579" s="1243" t="str">
        <f>REPT(DETERMINE!AH570,1)</f>
        <v/>
      </c>
      <c r="I579" s="1244">
        <f>SUM(DETERMINE!T570)</f>
        <v>0</v>
      </c>
      <c r="J579" s="1293" t="str">
        <f>REPT(DETERMINE!AF570,1)</f>
        <v/>
      </c>
      <c r="K579" s="1293" t="str">
        <f>REPT(DETERMINE!AG570,1)</f>
        <v/>
      </c>
      <c r="L579" s="1244">
        <f>SUM(DETERMINE!AL570)</f>
        <v>0</v>
      </c>
    </row>
    <row r="580" spans="1:12" ht="38.1" customHeight="1">
      <c r="A580" s="1245" t="str">
        <f>REPT(DETERMINE!D571,1)</f>
        <v/>
      </c>
      <c r="B580" s="1242" t="str">
        <f>REPT(DETERMINE!AC571,1)</f>
        <v/>
      </c>
      <c r="C580" s="1242" t="str">
        <f>IF(I580&gt;0,Personalizza!$D$11," ")</f>
        <v xml:space="preserve"> </v>
      </c>
      <c r="D580" s="1241" t="str">
        <f>IF(I580&gt;0,Personalizza!$D$8," ")</f>
        <v xml:space="preserve"> </v>
      </c>
      <c r="E580" s="1243" t="str">
        <f>REPT(DETERMINE!F571,1)</f>
        <v/>
      </c>
      <c r="F580" s="1241" t="str">
        <f>REPT(DETERMINE!J571,1)</f>
        <v/>
      </c>
      <c r="G580" s="1292" t="str">
        <f>REPT(DETERMINE!AE571,1)</f>
        <v/>
      </c>
      <c r="H580" s="1243" t="str">
        <f>REPT(DETERMINE!AH571,1)</f>
        <v/>
      </c>
      <c r="I580" s="1244">
        <f>SUM(DETERMINE!T571)</f>
        <v>0</v>
      </c>
      <c r="J580" s="1293" t="str">
        <f>REPT(DETERMINE!AF571,1)</f>
        <v/>
      </c>
      <c r="K580" s="1293" t="str">
        <f>REPT(DETERMINE!AG571,1)</f>
        <v/>
      </c>
      <c r="L580" s="1244">
        <f>SUM(DETERMINE!AL571)</f>
        <v>0</v>
      </c>
    </row>
    <row r="581" spans="1:12" ht="38.1" customHeight="1">
      <c r="A581" s="1245" t="str">
        <f>REPT(DETERMINE!D572,1)</f>
        <v/>
      </c>
      <c r="B581" s="1242" t="str">
        <f>REPT(DETERMINE!AC572,1)</f>
        <v/>
      </c>
      <c r="C581" s="1242" t="str">
        <f>IF(I581&gt;0,Personalizza!$D$11," ")</f>
        <v xml:space="preserve"> </v>
      </c>
      <c r="D581" s="1241" t="str">
        <f>IF(I581&gt;0,Personalizza!$D$8," ")</f>
        <v xml:space="preserve"> </v>
      </c>
      <c r="E581" s="1243" t="str">
        <f>REPT(DETERMINE!F572,1)</f>
        <v/>
      </c>
      <c r="F581" s="1241" t="str">
        <f>REPT(DETERMINE!J572,1)</f>
        <v/>
      </c>
      <c r="G581" s="1292" t="str">
        <f>REPT(DETERMINE!AE572,1)</f>
        <v/>
      </c>
      <c r="H581" s="1243" t="str">
        <f>REPT(DETERMINE!AH572,1)</f>
        <v/>
      </c>
      <c r="I581" s="1244">
        <f>SUM(DETERMINE!T572)</f>
        <v>0</v>
      </c>
      <c r="J581" s="1293" t="str">
        <f>REPT(DETERMINE!AF572,1)</f>
        <v/>
      </c>
      <c r="K581" s="1293" t="str">
        <f>REPT(DETERMINE!AG572,1)</f>
        <v/>
      </c>
      <c r="L581" s="1244">
        <f>SUM(DETERMINE!AL572)</f>
        <v>0</v>
      </c>
    </row>
    <row r="582" spans="1:12" ht="38.1" customHeight="1">
      <c r="A582" s="1245" t="str">
        <f>REPT(DETERMINE!D573,1)</f>
        <v/>
      </c>
      <c r="B582" s="1242" t="str">
        <f>REPT(DETERMINE!AC573,1)</f>
        <v/>
      </c>
      <c r="C582" s="1242" t="str">
        <f>IF(I582&gt;0,Personalizza!$D$11," ")</f>
        <v xml:space="preserve"> </v>
      </c>
      <c r="D582" s="1241" t="str">
        <f>IF(I582&gt;0,Personalizza!$D$8," ")</f>
        <v xml:space="preserve"> </v>
      </c>
      <c r="E582" s="1243" t="str">
        <f>REPT(DETERMINE!F573,1)</f>
        <v/>
      </c>
      <c r="F582" s="1241" t="str">
        <f>REPT(DETERMINE!J573,1)</f>
        <v/>
      </c>
      <c r="G582" s="1292" t="str">
        <f>REPT(DETERMINE!AE573,1)</f>
        <v/>
      </c>
      <c r="H582" s="1243" t="str">
        <f>REPT(DETERMINE!AH573,1)</f>
        <v/>
      </c>
      <c r="I582" s="1244">
        <f>SUM(DETERMINE!T573)</f>
        <v>0</v>
      </c>
      <c r="J582" s="1293" t="str">
        <f>REPT(DETERMINE!AF573,1)</f>
        <v/>
      </c>
      <c r="K582" s="1293" t="str">
        <f>REPT(DETERMINE!AG573,1)</f>
        <v/>
      </c>
      <c r="L582" s="1244">
        <f>SUM(DETERMINE!AL573)</f>
        <v>0</v>
      </c>
    </row>
    <row r="583" spans="1:12" ht="38.1" customHeight="1">
      <c r="A583" s="1245" t="str">
        <f>REPT(DETERMINE!D574,1)</f>
        <v/>
      </c>
      <c r="B583" s="1242" t="str">
        <f>REPT(DETERMINE!AC574,1)</f>
        <v/>
      </c>
      <c r="C583" s="1242" t="str">
        <f>IF(I583&gt;0,Personalizza!$D$11," ")</f>
        <v xml:space="preserve"> </v>
      </c>
      <c r="D583" s="1241" t="str">
        <f>IF(I583&gt;0,Personalizza!$D$8," ")</f>
        <v xml:space="preserve"> </v>
      </c>
      <c r="E583" s="1243" t="str">
        <f>REPT(DETERMINE!F574,1)</f>
        <v/>
      </c>
      <c r="F583" s="1241" t="str">
        <f>REPT(DETERMINE!J574,1)</f>
        <v/>
      </c>
      <c r="G583" s="1292" t="str">
        <f>REPT(DETERMINE!AE574,1)</f>
        <v/>
      </c>
      <c r="H583" s="1243" t="str">
        <f>REPT(DETERMINE!AH574,1)</f>
        <v/>
      </c>
      <c r="I583" s="1244">
        <f>SUM(DETERMINE!T574)</f>
        <v>0</v>
      </c>
      <c r="J583" s="1293" t="str">
        <f>REPT(DETERMINE!AF574,1)</f>
        <v/>
      </c>
      <c r="K583" s="1293" t="str">
        <f>REPT(DETERMINE!AG574,1)</f>
        <v/>
      </c>
      <c r="L583" s="1244">
        <f>SUM(DETERMINE!AL574)</f>
        <v>0</v>
      </c>
    </row>
    <row r="584" spans="1:12" ht="38.1" customHeight="1">
      <c r="A584" s="1245" t="str">
        <f>REPT(DETERMINE!D575,1)</f>
        <v/>
      </c>
      <c r="B584" s="1242" t="str">
        <f>REPT(DETERMINE!AC575,1)</f>
        <v/>
      </c>
      <c r="C584" s="1242" t="str">
        <f>IF(I584&gt;0,Personalizza!$D$11," ")</f>
        <v xml:space="preserve"> </v>
      </c>
      <c r="D584" s="1241" t="str">
        <f>IF(I584&gt;0,Personalizza!$D$8," ")</f>
        <v xml:space="preserve"> </v>
      </c>
      <c r="E584" s="1243" t="str">
        <f>REPT(DETERMINE!F575,1)</f>
        <v/>
      </c>
      <c r="F584" s="1241" t="str">
        <f>REPT(DETERMINE!J575,1)</f>
        <v/>
      </c>
      <c r="G584" s="1292" t="str">
        <f>REPT(DETERMINE!AE575,1)</f>
        <v/>
      </c>
      <c r="H584" s="1243" t="str">
        <f>REPT(DETERMINE!AH575,1)</f>
        <v/>
      </c>
      <c r="I584" s="1244">
        <f>SUM(DETERMINE!T575)</f>
        <v>0</v>
      </c>
      <c r="J584" s="1293" t="str">
        <f>REPT(DETERMINE!AF575,1)</f>
        <v/>
      </c>
      <c r="K584" s="1293" t="str">
        <f>REPT(DETERMINE!AG575,1)</f>
        <v/>
      </c>
      <c r="L584" s="1244">
        <f>SUM(DETERMINE!AL575)</f>
        <v>0</v>
      </c>
    </row>
    <row r="585" spans="1:12" ht="38.1" customHeight="1">
      <c r="A585" s="1245" t="str">
        <f>REPT(DETERMINE!D576,1)</f>
        <v/>
      </c>
      <c r="B585" s="1242" t="str">
        <f>REPT(DETERMINE!AC576,1)</f>
        <v/>
      </c>
      <c r="C585" s="1242" t="str">
        <f>IF(I585&gt;0,Personalizza!$D$11," ")</f>
        <v xml:space="preserve"> </v>
      </c>
      <c r="D585" s="1241" t="str">
        <f>IF(I585&gt;0,Personalizza!$D$8," ")</f>
        <v xml:space="preserve"> </v>
      </c>
      <c r="E585" s="1243" t="str">
        <f>REPT(DETERMINE!F576,1)</f>
        <v/>
      </c>
      <c r="F585" s="1241" t="str">
        <f>REPT(DETERMINE!J576,1)</f>
        <v/>
      </c>
      <c r="G585" s="1292" t="str">
        <f>REPT(DETERMINE!AE576,1)</f>
        <v/>
      </c>
      <c r="H585" s="1243" t="str">
        <f>REPT(DETERMINE!AH576,1)</f>
        <v/>
      </c>
      <c r="I585" s="1244">
        <f>SUM(DETERMINE!T576)</f>
        <v>0</v>
      </c>
      <c r="J585" s="1293" t="str">
        <f>REPT(DETERMINE!AF576,1)</f>
        <v/>
      </c>
      <c r="K585" s="1293" t="str">
        <f>REPT(DETERMINE!AG576,1)</f>
        <v/>
      </c>
      <c r="L585" s="1244">
        <f>SUM(DETERMINE!AL576)</f>
        <v>0</v>
      </c>
    </row>
    <row r="586" spans="1:12" ht="38.1" customHeight="1">
      <c r="A586" s="1245" t="str">
        <f>REPT(DETERMINE!D577,1)</f>
        <v/>
      </c>
      <c r="B586" s="1242" t="str">
        <f>REPT(DETERMINE!AC577,1)</f>
        <v/>
      </c>
      <c r="C586" s="1242" t="str">
        <f>IF(I586&gt;0,Personalizza!$D$11," ")</f>
        <v xml:space="preserve"> </v>
      </c>
      <c r="D586" s="1241" t="str">
        <f>IF(I586&gt;0,Personalizza!$D$8," ")</f>
        <v xml:space="preserve"> </v>
      </c>
      <c r="E586" s="1243" t="str">
        <f>REPT(DETERMINE!F577,1)</f>
        <v/>
      </c>
      <c r="F586" s="1241" t="str">
        <f>REPT(DETERMINE!J577,1)</f>
        <v/>
      </c>
      <c r="G586" s="1292" t="str">
        <f>REPT(DETERMINE!AE577,1)</f>
        <v/>
      </c>
      <c r="H586" s="1243" t="str">
        <f>REPT(DETERMINE!AH577,1)</f>
        <v/>
      </c>
      <c r="I586" s="1244">
        <f>SUM(DETERMINE!T577)</f>
        <v>0</v>
      </c>
      <c r="J586" s="1293" t="str">
        <f>REPT(DETERMINE!AF577,1)</f>
        <v/>
      </c>
      <c r="K586" s="1293" t="str">
        <f>REPT(DETERMINE!AG577,1)</f>
        <v/>
      </c>
      <c r="L586" s="1244">
        <f>SUM(DETERMINE!AL577)</f>
        <v>0</v>
      </c>
    </row>
    <row r="587" spans="1:12" ht="38.1" customHeight="1">
      <c r="A587" s="1245" t="str">
        <f>REPT(DETERMINE!D578,1)</f>
        <v/>
      </c>
      <c r="B587" s="1242" t="str">
        <f>REPT(DETERMINE!AC578,1)</f>
        <v/>
      </c>
      <c r="C587" s="1242" t="str">
        <f>IF(I587&gt;0,Personalizza!$D$11," ")</f>
        <v xml:space="preserve"> </v>
      </c>
      <c r="D587" s="1241" t="str">
        <f>IF(I587&gt;0,Personalizza!$D$8," ")</f>
        <v xml:space="preserve"> </v>
      </c>
      <c r="E587" s="1243" t="str">
        <f>REPT(DETERMINE!F578,1)</f>
        <v/>
      </c>
      <c r="F587" s="1241" t="str">
        <f>REPT(DETERMINE!J578,1)</f>
        <v/>
      </c>
      <c r="G587" s="1292" t="str">
        <f>REPT(DETERMINE!AE578,1)</f>
        <v/>
      </c>
      <c r="H587" s="1243" t="str">
        <f>REPT(DETERMINE!AH578,1)</f>
        <v/>
      </c>
      <c r="I587" s="1244">
        <f>SUM(DETERMINE!T578)</f>
        <v>0</v>
      </c>
      <c r="J587" s="1293" t="str">
        <f>REPT(DETERMINE!AF578,1)</f>
        <v/>
      </c>
      <c r="K587" s="1293" t="str">
        <f>REPT(DETERMINE!AG578,1)</f>
        <v/>
      </c>
      <c r="L587" s="1244">
        <f>SUM(DETERMINE!AL578)</f>
        <v>0</v>
      </c>
    </row>
    <row r="588" spans="1:12" ht="38.1" customHeight="1">
      <c r="A588" s="1245" t="str">
        <f>REPT(DETERMINE!D579,1)</f>
        <v/>
      </c>
      <c r="B588" s="1242" t="str">
        <f>REPT(DETERMINE!AC579,1)</f>
        <v/>
      </c>
      <c r="C588" s="1242" t="str">
        <f>IF(I588&gt;0,Personalizza!$D$11," ")</f>
        <v xml:space="preserve"> </v>
      </c>
      <c r="D588" s="1241" t="str">
        <f>IF(I588&gt;0,Personalizza!$D$8," ")</f>
        <v xml:space="preserve"> </v>
      </c>
      <c r="E588" s="1243" t="str">
        <f>REPT(DETERMINE!F579,1)</f>
        <v/>
      </c>
      <c r="F588" s="1241" t="str">
        <f>REPT(DETERMINE!J579,1)</f>
        <v/>
      </c>
      <c r="G588" s="1292" t="str">
        <f>REPT(DETERMINE!AE579,1)</f>
        <v/>
      </c>
      <c r="H588" s="1243" t="str">
        <f>REPT(DETERMINE!AH579,1)</f>
        <v/>
      </c>
      <c r="I588" s="1244">
        <f>SUM(DETERMINE!T579)</f>
        <v>0</v>
      </c>
      <c r="J588" s="1293" t="str">
        <f>REPT(DETERMINE!AF579,1)</f>
        <v/>
      </c>
      <c r="K588" s="1293" t="str">
        <f>REPT(DETERMINE!AG579,1)</f>
        <v/>
      </c>
      <c r="L588" s="1244">
        <f>SUM(DETERMINE!AL579)</f>
        <v>0</v>
      </c>
    </row>
    <row r="589" spans="1:12" ht="38.1" customHeight="1">
      <c r="A589" s="1245" t="str">
        <f>REPT(DETERMINE!D580,1)</f>
        <v/>
      </c>
      <c r="B589" s="1242" t="str">
        <f>REPT(DETERMINE!AC580,1)</f>
        <v/>
      </c>
      <c r="C589" s="1242" t="str">
        <f>IF(I589&gt;0,Personalizza!$D$11," ")</f>
        <v xml:space="preserve"> </v>
      </c>
      <c r="D589" s="1241" t="str">
        <f>IF(I589&gt;0,Personalizza!$D$8," ")</f>
        <v xml:space="preserve"> </v>
      </c>
      <c r="E589" s="1243" t="str">
        <f>REPT(DETERMINE!F580,1)</f>
        <v/>
      </c>
      <c r="F589" s="1241" t="str">
        <f>REPT(DETERMINE!J580,1)</f>
        <v/>
      </c>
      <c r="G589" s="1292" t="str">
        <f>REPT(DETERMINE!AE580,1)</f>
        <v/>
      </c>
      <c r="H589" s="1243" t="str">
        <f>REPT(DETERMINE!AH580,1)</f>
        <v/>
      </c>
      <c r="I589" s="1244">
        <f>SUM(DETERMINE!T580)</f>
        <v>0</v>
      </c>
      <c r="J589" s="1293" t="str">
        <f>REPT(DETERMINE!AF580,1)</f>
        <v/>
      </c>
      <c r="K589" s="1293" t="str">
        <f>REPT(DETERMINE!AG580,1)</f>
        <v/>
      </c>
      <c r="L589" s="1244">
        <f>SUM(DETERMINE!AL580)</f>
        <v>0</v>
      </c>
    </row>
    <row r="590" spans="1:12" ht="38.1" customHeight="1">
      <c r="A590" s="1245" t="str">
        <f>REPT(DETERMINE!D581,1)</f>
        <v/>
      </c>
      <c r="B590" s="1242" t="str">
        <f>REPT(DETERMINE!AC581,1)</f>
        <v/>
      </c>
      <c r="C590" s="1242" t="str">
        <f>IF(I590&gt;0,Personalizza!$D$11," ")</f>
        <v xml:space="preserve"> </v>
      </c>
      <c r="D590" s="1241" t="str">
        <f>IF(I590&gt;0,Personalizza!$D$8," ")</f>
        <v xml:space="preserve"> </v>
      </c>
      <c r="E590" s="1243" t="str">
        <f>REPT(DETERMINE!F581,1)</f>
        <v/>
      </c>
      <c r="F590" s="1241" t="str">
        <f>REPT(DETERMINE!J581,1)</f>
        <v/>
      </c>
      <c r="G590" s="1292" t="str">
        <f>REPT(DETERMINE!AE581,1)</f>
        <v/>
      </c>
      <c r="H590" s="1243" t="str">
        <f>REPT(DETERMINE!AH581,1)</f>
        <v/>
      </c>
      <c r="I590" s="1244">
        <f>SUM(DETERMINE!T581)</f>
        <v>0</v>
      </c>
      <c r="J590" s="1293" t="str">
        <f>REPT(DETERMINE!AF581,1)</f>
        <v/>
      </c>
      <c r="K590" s="1293" t="str">
        <f>REPT(DETERMINE!AG581,1)</f>
        <v/>
      </c>
      <c r="L590" s="1244">
        <f>SUM(DETERMINE!AL581)</f>
        <v>0</v>
      </c>
    </row>
    <row r="591" spans="1:12" ht="38.1" customHeight="1">
      <c r="A591" s="1245" t="str">
        <f>REPT(DETERMINE!D582,1)</f>
        <v/>
      </c>
      <c r="B591" s="1242" t="str">
        <f>REPT(DETERMINE!AC582,1)</f>
        <v/>
      </c>
      <c r="C591" s="1242" t="str">
        <f>IF(I591&gt;0,Personalizza!$D$11," ")</f>
        <v xml:space="preserve"> </v>
      </c>
      <c r="D591" s="1241" t="str">
        <f>IF(I591&gt;0,Personalizza!$D$8," ")</f>
        <v xml:space="preserve"> </v>
      </c>
      <c r="E591" s="1243" t="str">
        <f>REPT(DETERMINE!F582,1)</f>
        <v/>
      </c>
      <c r="F591" s="1241" t="str">
        <f>REPT(DETERMINE!J582,1)</f>
        <v/>
      </c>
      <c r="G591" s="1292" t="str">
        <f>REPT(DETERMINE!AE582,1)</f>
        <v/>
      </c>
      <c r="H591" s="1243" t="str">
        <f>REPT(DETERMINE!AH582,1)</f>
        <v/>
      </c>
      <c r="I591" s="1244">
        <f>SUM(DETERMINE!T582)</f>
        <v>0</v>
      </c>
      <c r="J591" s="1293" t="str">
        <f>REPT(DETERMINE!AF582,1)</f>
        <v/>
      </c>
      <c r="K591" s="1293" t="str">
        <f>REPT(DETERMINE!AG582,1)</f>
        <v/>
      </c>
      <c r="L591" s="1244">
        <f>SUM(DETERMINE!AL582)</f>
        <v>0</v>
      </c>
    </row>
    <row r="592" spans="1:12" ht="38.1" customHeight="1">
      <c r="A592" s="1245" t="str">
        <f>REPT(DETERMINE!D583,1)</f>
        <v/>
      </c>
      <c r="B592" s="1242" t="str">
        <f>REPT(DETERMINE!AC583,1)</f>
        <v/>
      </c>
      <c r="C592" s="1242" t="str">
        <f>IF(I592&gt;0,Personalizza!$D$11," ")</f>
        <v xml:space="preserve"> </v>
      </c>
      <c r="D592" s="1241" t="str">
        <f>IF(I592&gt;0,Personalizza!$D$8," ")</f>
        <v xml:space="preserve"> </v>
      </c>
      <c r="E592" s="1243" t="str">
        <f>REPT(DETERMINE!F583,1)</f>
        <v/>
      </c>
      <c r="F592" s="1241" t="str">
        <f>REPT(DETERMINE!J583,1)</f>
        <v/>
      </c>
      <c r="G592" s="1292" t="str">
        <f>REPT(DETERMINE!AE583,1)</f>
        <v/>
      </c>
      <c r="H592" s="1243" t="str">
        <f>REPT(DETERMINE!AH583,1)</f>
        <v/>
      </c>
      <c r="I592" s="1244">
        <f>SUM(DETERMINE!T583)</f>
        <v>0</v>
      </c>
      <c r="J592" s="1293" t="str">
        <f>REPT(DETERMINE!AF583,1)</f>
        <v/>
      </c>
      <c r="K592" s="1293" t="str">
        <f>REPT(DETERMINE!AG583,1)</f>
        <v/>
      </c>
      <c r="L592" s="1244">
        <f>SUM(DETERMINE!AL583)</f>
        <v>0</v>
      </c>
    </row>
    <row r="593" spans="1:12" ht="38.1" customHeight="1">
      <c r="A593" s="1245" t="str">
        <f>REPT(DETERMINE!D584,1)</f>
        <v/>
      </c>
      <c r="B593" s="1242" t="str">
        <f>REPT(DETERMINE!AC584,1)</f>
        <v/>
      </c>
      <c r="C593" s="1242" t="str">
        <f>IF(I593&gt;0,Personalizza!$D$11," ")</f>
        <v xml:space="preserve"> </v>
      </c>
      <c r="D593" s="1241" t="str">
        <f>IF(I593&gt;0,Personalizza!$D$8," ")</f>
        <v xml:space="preserve"> </v>
      </c>
      <c r="E593" s="1243" t="str">
        <f>REPT(DETERMINE!F584,1)</f>
        <v/>
      </c>
      <c r="F593" s="1241" t="str">
        <f>REPT(DETERMINE!J584,1)</f>
        <v/>
      </c>
      <c r="G593" s="1292" t="str">
        <f>REPT(DETERMINE!AE584,1)</f>
        <v/>
      </c>
      <c r="H593" s="1243" t="str">
        <f>REPT(DETERMINE!AH584,1)</f>
        <v/>
      </c>
      <c r="I593" s="1244">
        <f>SUM(DETERMINE!T584)</f>
        <v>0</v>
      </c>
      <c r="J593" s="1293" t="str">
        <f>REPT(DETERMINE!AF584,1)</f>
        <v/>
      </c>
      <c r="K593" s="1293" t="str">
        <f>REPT(DETERMINE!AG584,1)</f>
        <v/>
      </c>
      <c r="L593" s="1244">
        <f>SUM(DETERMINE!AL584)</f>
        <v>0</v>
      </c>
    </row>
    <row r="594" spans="1:12" ht="38.1" customHeight="1">
      <c r="A594" s="1245" t="str">
        <f>REPT(DETERMINE!D585,1)</f>
        <v/>
      </c>
      <c r="B594" s="1242" t="str">
        <f>REPT(DETERMINE!AC585,1)</f>
        <v/>
      </c>
      <c r="C594" s="1242" t="str">
        <f>IF(I594&gt;0,Personalizza!$D$11," ")</f>
        <v xml:space="preserve"> </v>
      </c>
      <c r="D594" s="1241" t="str">
        <f>IF(I594&gt;0,Personalizza!$D$8," ")</f>
        <v xml:space="preserve"> </v>
      </c>
      <c r="E594" s="1243" t="str">
        <f>REPT(DETERMINE!F585,1)</f>
        <v/>
      </c>
      <c r="F594" s="1241" t="str">
        <f>REPT(DETERMINE!J585,1)</f>
        <v/>
      </c>
      <c r="G594" s="1292" t="str">
        <f>REPT(DETERMINE!AE585,1)</f>
        <v/>
      </c>
      <c r="H594" s="1243" t="str">
        <f>REPT(DETERMINE!AH585,1)</f>
        <v/>
      </c>
      <c r="I594" s="1244">
        <f>SUM(DETERMINE!T585)</f>
        <v>0</v>
      </c>
      <c r="J594" s="1293" t="str">
        <f>REPT(DETERMINE!AF585,1)</f>
        <v/>
      </c>
      <c r="K594" s="1293" t="str">
        <f>REPT(DETERMINE!AG585,1)</f>
        <v/>
      </c>
      <c r="L594" s="1244">
        <f>SUM(DETERMINE!AL585)</f>
        <v>0</v>
      </c>
    </row>
    <row r="595" spans="1:12" ht="38.1" customHeight="1">
      <c r="A595" s="1245" t="str">
        <f>REPT(DETERMINE!D586,1)</f>
        <v/>
      </c>
      <c r="B595" s="1242" t="str">
        <f>REPT(DETERMINE!AC586,1)</f>
        <v/>
      </c>
      <c r="C595" s="1242" t="str">
        <f>IF(I595&gt;0,Personalizza!$D$11," ")</f>
        <v xml:space="preserve"> </v>
      </c>
      <c r="D595" s="1241" t="str">
        <f>IF(I595&gt;0,Personalizza!$D$8," ")</f>
        <v xml:space="preserve"> </v>
      </c>
      <c r="E595" s="1243" t="str">
        <f>REPT(DETERMINE!F586,1)</f>
        <v/>
      </c>
      <c r="F595" s="1241" t="str">
        <f>REPT(DETERMINE!J586,1)</f>
        <v/>
      </c>
      <c r="G595" s="1292" t="str">
        <f>REPT(DETERMINE!AE586,1)</f>
        <v/>
      </c>
      <c r="H595" s="1243" t="str">
        <f>REPT(DETERMINE!AH586,1)</f>
        <v/>
      </c>
      <c r="I595" s="1244">
        <f>SUM(DETERMINE!T586)</f>
        <v>0</v>
      </c>
      <c r="J595" s="1293" t="str">
        <f>REPT(DETERMINE!AF586,1)</f>
        <v/>
      </c>
      <c r="K595" s="1293" t="str">
        <f>REPT(DETERMINE!AG586,1)</f>
        <v/>
      </c>
      <c r="L595" s="1244">
        <f>SUM(DETERMINE!AL586)</f>
        <v>0</v>
      </c>
    </row>
    <row r="596" spans="1:12" ht="38.1" customHeight="1">
      <c r="A596" s="1245" t="str">
        <f>REPT(DETERMINE!D587,1)</f>
        <v/>
      </c>
      <c r="B596" s="1242" t="str">
        <f>REPT(DETERMINE!AC587,1)</f>
        <v/>
      </c>
      <c r="C596" s="1242" t="str">
        <f>IF(I596&gt;0,Personalizza!$D$11," ")</f>
        <v xml:space="preserve"> </v>
      </c>
      <c r="D596" s="1241" t="str">
        <f>IF(I596&gt;0,Personalizza!$D$8," ")</f>
        <v xml:space="preserve"> </v>
      </c>
      <c r="E596" s="1243" t="str">
        <f>REPT(DETERMINE!F587,1)</f>
        <v/>
      </c>
      <c r="F596" s="1241" t="str">
        <f>REPT(DETERMINE!J587,1)</f>
        <v/>
      </c>
      <c r="G596" s="1292" t="str">
        <f>REPT(DETERMINE!AE587,1)</f>
        <v/>
      </c>
      <c r="H596" s="1243" t="str">
        <f>REPT(DETERMINE!AH587,1)</f>
        <v/>
      </c>
      <c r="I596" s="1244">
        <f>SUM(DETERMINE!T587)</f>
        <v>0</v>
      </c>
      <c r="J596" s="1293" t="str">
        <f>REPT(DETERMINE!AF587,1)</f>
        <v/>
      </c>
      <c r="K596" s="1293" t="str">
        <f>REPT(DETERMINE!AG587,1)</f>
        <v/>
      </c>
      <c r="L596" s="1244">
        <f>SUM(DETERMINE!AL587)</f>
        <v>0</v>
      </c>
    </row>
    <row r="597" spans="1:12" ht="38.1" customHeight="1">
      <c r="A597" s="1245" t="str">
        <f>REPT(DETERMINE!D588,1)</f>
        <v/>
      </c>
      <c r="B597" s="1242" t="str">
        <f>REPT(DETERMINE!AC588,1)</f>
        <v/>
      </c>
      <c r="C597" s="1242" t="str">
        <f>IF(I597&gt;0,Personalizza!$D$11," ")</f>
        <v xml:space="preserve"> </v>
      </c>
      <c r="D597" s="1241" t="str">
        <f>IF(I597&gt;0,Personalizza!$D$8," ")</f>
        <v xml:space="preserve"> </v>
      </c>
      <c r="E597" s="1243" t="str">
        <f>REPT(DETERMINE!F588,1)</f>
        <v/>
      </c>
      <c r="F597" s="1241" t="str">
        <f>REPT(DETERMINE!J588,1)</f>
        <v/>
      </c>
      <c r="G597" s="1292" t="str">
        <f>REPT(DETERMINE!AE588,1)</f>
        <v/>
      </c>
      <c r="H597" s="1243" t="str">
        <f>REPT(DETERMINE!AH588,1)</f>
        <v/>
      </c>
      <c r="I597" s="1244">
        <f>SUM(DETERMINE!T588)</f>
        <v>0</v>
      </c>
      <c r="J597" s="1293" t="str">
        <f>REPT(DETERMINE!AF588,1)</f>
        <v/>
      </c>
      <c r="K597" s="1293" t="str">
        <f>REPT(DETERMINE!AG588,1)</f>
        <v/>
      </c>
      <c r="L597" s="1244">
        <f>SUM(DETERMINE!AL588)</f>
        <v>0</v>
      </c>
    </row>
    <row r="598" spans="1:12" ht="38.1" customHeight="1">
      <c r="A598" s="1245" t="str">
        <f>REPT(DETERMINE!D589,1)</f>
        <v/>
      </c>
      <c r="B598" s="1242" t="str">
        <f>REPT(DETERMINE!AC589,1)</f>
        <v/>
      </c>
      <c r="C598" s="1242" t="str">
        <f>IF(I598&gt;0,Personalizza!$D$11," ")</f>
        <v xml:space="preserve"> </v>
      </c>
      <c r="D598" s="1241" t="str">
        <f>IF(I598&gt;0,Personalizza!$D$8," ")</f>
        <v xml:space="preserve"> </v>
      </c>
      <c r="E598" s="1243" t="str">
        <f>REPT(DETERMINE!F589,1)</f>
        <v/>
      </c>
      <c r="F598" s="1241" t="str">
        <f>REPT(DETERMINE!J589,1)</f>
        <v/>
      </c>
      <c r="G598" s="1292" t="str">
        <f>REPT(DETERMINE!AE589,1)</f>
        <v/>
      </c>
      <c r="H598" s="1243" t="str">
        <f>REPT(DETERMINE!AH589,1)</f>
        <v/>
      </c>
      <c r="I598" s="1244">
        <f>SUM(DETERMINE!T589)</f>
        <v>0</v>
      </c>
      <c r="J598" s="1293" t="str">
        <f>REPT(DETERMINE!AF589,1)</f>
        <v/>
      </c>
      <c r="K598" s="1293" t="str">
        <f>REPT(DETERMINE!AG589,1)</f>
        <v/>
      </c>
      <c r="L598" s="1244">
        <f>SUM(DETERMINE!AL589)</f>
        <v>0</v>
      </c>
    </row>
    <row r="599" spans="1:12" ht="38.1" customHeight="1">
      <c r="A599" s="1245" t="str">
        <f>REPT(DETERMINE!D590,1)</f>
        <v/>
      </c>
      <c r="B599" s="1242" t="str">
        <f>REPT(DETERMINE!AC590,1)</f>
        <v/>
      </c>
      <c r="C599" s="1242" t="str">
        <f>IF(I599&gt;0,Personalizza!$D$11," ")</f>
        <v xml:space="preserve"> </v>
      </c>
      <c r="D599" s="1241" t="str">
        <f>IF(I599&gt;0,Personalizza!$D$8," ")</f>
        <v xml:space="preserve"> </v>
      </c>
      <c r="E599" s="1243" t="str">
        <f>REPT(DETERMINE!F590,1)</f>
        <v/>
      </c>
      <c r="F599" s="1241" t="str">
        <f>REPT(DETERMINE!J590,1)</f>
        <v/>
      </c>
      <c r="G599" s="1292" t="str">
        <f>REPT(DETERMINE!AE590,1)</f>
        <v/>
      </c>
      <c r="H599" s="1243" t="str">
        <f>REPT(DETERMINE!AH590,1)</f>
        <v/>
      </c>
      <c r="I599" s="1244">
        <f>SUM(DETERMINE!T590)</f>
        <v>0</v>
      </c>
      <c r="J599" s="1293" t="str">
        <f>REPT(DETERMINE!AF590,1)</f>
        <v/>
      </c>
      <c r="K599" s="1293" t="str">
        <f>REPT(DETERMINE!AG590,1)</f>
        <v/>
      </c>
      <c r="L599" s="1244">
        <f>SUM(DETERMINE!AL590)</f>
        <v>0</v>
      </c>
    </row>
    <row r="600" spans="1:12" ht="38.1" customHeight="1">
      <c r="A600" s="1245" t="str">
        <f>REPT(DETERMINE!D591,1)</f>
        <v/>
      </c>
      <c r="B600" s="1242" t="str">
        <f>REPT(DETERMINE!AC591,1)</f>
        <v/>
      </c>
      <c r="C600" s="1242" t="str">
        <f>IF(I600&gt;0,Personalizza!$D$11," ")</f>
        <v xml:space="preserve"> </v>
      </c>
      <c r="D600" s="1241" t="str">
        <f>IF(I600&gt;0,Personalizza!$D$8," ")</f>
        <v xml:space="preserve"> </v>
      </c>
      <c r="E600" s="1243" t="str">
        <f>REPT(DETERMINE!F591,1)</f>
        <v/>
      </c>
      <c r="F600" s="1241" t="str">
        <f>REPT(DETERMINE!J591,1)</f>
        <v/>
      </c>
      <c r="G600" s="1292" t="str">
        <f>REPT(DETERMINE!AE591,1)</f>
        <v/>
      </c>
      <c r="H600" s="1243" t="str">
        <f>REPT(DETERMINE!AH591,1)</f>
        <v/>
      </c>
      <c r="I600" s="1244">
        <f>SUM(DETERMINE!T591)</f>
        <v>0</v>
      </c>
      <c r="J600" s="1293" t="str">
        <f>REPT(DETERMINE!AF591,1)</f>
        <v/>
      </c>
      <c r="K600" s="1293" t="str">
        <f>REPT(DETERMINE!AG591,1)</f>
        <v/>
      </c>
      <c r="L600" s="1244">
        <f>SUM(DETERMINE!AL591)</f>
        <v>0</v>
      </c>
    </row>
    <row r="601" spans="1:12" ht="38.1" customHeight="1">
      <c r="A601" s="1245" t="str">
        <f>REPT(DETERMINE!D592,1)</f>
        <v/>
      </c>
      <c r="B601" s="1242" t="str">
        <f>REPT(DETERMINE!AC592,1)</f>
        <v/>
      </c>
      <c r="C601" s="1242" t="str">
        <f>IF(I601&gt;0,Personalizza!$D$11," ")</f>
        <v xml:space="preserve"> </v>
      </c>
      <c r="D601" s="1241" t="str">
        <f>IF(I601&gt;0,Personalizza!$D$8," ")</f>
        <v xml:space="preserve"> </v>
      </c>
      <c r="E601" s="1243" t="str">
        <f>REPT(DETERMINE!F592,1)</f>
        <v/>
      </c>
      <c r="F601" s="1241" t="str">
        <f>REPT(DETERMINE!J592,1)</f>
        <v/>
      </c>
      <c r="G601" s="1292" t="str">
        <f>REPT(DETERMINE!AE592,1)</f>
        <v/>
      </c>
      <c r="H601" s="1243" t="str">
        <f>REPT(DETERMINE!AH592,1)</f>
        <v/>
      </c>
      <c r="I601" s="1244">
        <f>SUM(DETERMINE!T592)</f>
        <v>0</v>
      </c>
      <c r="J601" s="1293" t="str">
        <f>REPT(DETERMINE!AF592,1)</f>
        <v/>
      </c>
      <c r="K601" s="1293" t="str">
        <f>REPT(DETERMINE!AG592,1)</f>
        <v/>
      </c>
      <c r="L601" s="1244">
        <f>SUM(DETERMINE!AL592)</f>
        <v>0</v>
      </c>
    </row>
    <row r="602" spans="1:12" ht="38.1" customHeight="1">
      <c r="A602" s="1245" t="str">
        <f>REPT(DETERMINE!D593,1)</f>
        <v/>
      </c>
      <c r="B602" s="1242" t="str">
        <f>REPT(DETERMINE!AC593,1)</f>
        <v/>
      </c>
      <c r="C602" s="1242" t="str">
        <f>IF(I602&gt;0,Personalizza!$D$11," ")</f>
        <v xml:space="preserve"> </v>
      </c>
      <c r="D602" s="1241" t="str">
        <f>IF(I602&gt;0,Personalizza!$D$8," ")</f>
        <v xml:space="preserve"> </v>
      </c>
      <c r="E602" s="1243" t="str">
        <f>REPT(DETERMINE!F593,1)</f>
        <v/>
      </c>
      <c r="F602" s="1241" t="str">
        <f>REPT(DETERMINE!J593,1)</f>
        <v/>
      </c>
      <c r="G602" s="1292" t="str">
        <f>REPT(DETERMINE!AE593,1)</f>
        <v/>
      </c>
      <c r="H602" s="1243" t="str">
        <f>REPT(DETERMINE!AH593,1)</f>
        <v/>
      </c>
      <c r="I602" s="1244">
        <f>SUM(DETERMINE!T593)</f>
        <v>0</v>
      </c>
      <c r="J602" s="1293" t="str">
        <f>REPT(DETERMINE!AF593,1)</f>
        <v/>
      </c>
      <c r="K602" s="1293" t="str">
        <f>REPT(DETERMINE!AG593,1)</f>
        <v/>
      </c>
      <c r="L602" s="1244">
        <f>SUM(DETERMINE!AL593)</f>
        <v>0</v>
      </c>
    </row>
    <row r="603" spans="1:12" ht="38.1" customHeight="1">
      <c r="A603" s="1245" t="str">
        <f>REPT(DETERMINE!D594,1)</f>
        <v/>
      </c>
      <c r="B603" s="1242" t="str">
        <f>REPT(DETERMINE!AC594,1)</f>
        <v/>
      </c>
      <c r="C603" s="1242" t="str">
        <f>IF(I603&gt;0,Personalizza!$D$11," ")</f>
        <v xml:space="preserve"> </v>
      </c>
      <c r="D603" s="1241" t="str">
        <f>IF(I603&gt;0,Personalizza!$D$8," ")</f>
        <v xml:space="preserve"> </v>
      </c>
      <c r="E603" s="1243" t="str">
        <f>REPT(DETERMINE!F594,1)</f>
        <v/>
      </c>
      <c r="F603" s="1241" t="str">
        <f>REPT(DETERMINE!J594,1)</f>
        <v/>
      </c>
      <c r="G603" s="1292" t="str">
        <f>REPT(DETERMINE!AE594,1)</f>
        <v/>
      </c>
      <c r="H603" s="1243" t="str">
        <f>REPT(DETERMINE!AH594,1)</f>
        <v/>
      </c>
      <c r="I603" s="1244">
        <f>SUM(DETERMINE!T594)</f>
        <v>0</v>
      </c>
      <c r="J603" s="1293" t="str">
        <f>REPT(DETERMINE!AF594,1)</f>
        <v/>
      </c>
      <c r="K603" s="1293" t="str">
        <f>REPT(DETERMINE!AG594,1)</f>
        <v/>
      </c>
      <c r="L603" s="1244">
        <f>SUM(DETERMINE!AL594)</f>
        <v>0</v>
      </c>
    </row>
    <row r="604" spans="1:12" ht="38.1" customHeight="1">
      <c r="A604" s="1245" t="str">
        <f>REPT(DETERMINE!D595,1)</f>
        <v/>
      </c>
      <c r="B604" s="1242" t="str">
        <f>REPT(DETERMINE!AC595,1)</f>
        <v/>
      </c>
      <c r="C604" s="1242" t="str">
        <f>IF(I604&gt;0,Personalizza!$D$11," ")</f>
        <v xml:space="preserve"> </v>
      </c>
      <c r="D604" s="1241" t="str">
        <f>IF(I604&gt;0,Personalizza!$D$8," ")</f>
        <v xml:space="preserve"> </v>
      </c>
      <c r="E604" s="1243" t="str">
        <f>REPT(DETERMINE!F595,1)</f>
        <v/>
      </c>
      <c r="F604" s="1241" t="str">
        <f>REPT(DETERMINE!J595,1)</f>
        <v/>
      </c>
      <c r="G604" s="1292" t="str">
        <f>REPT(DETERMINE!AE595,1)</f>
        <v/>
      </c>
      <c r="H604" s="1243" t="str">
        <f>REPT(DETERMINE!AH595,1)</f>
        <v/>
      </c>
      <c r="I604" s="1244">
        <f>SUM(DETERMINE!T595)</f>
        <v>0</v>
      </c>
      <c r="J604" s="1293" t="str">
        <f>REPT(DETERMINE!AF595,1)</f>
        <v/>
      </c>
      <c r="K604" s="1293" t="str">
        <f>REPT(DETERMINE!AG595,1)</f>
        <v/>
      </c>
      <c r="L604" s="1244">
        <f>SUM(DETERMINE!AL595)</f>
        <v>0</v>
      </c>
    </row>
    <row r="605" spans="1:12" ht="38.1" customHeight="1">
      <c r="A605" s="1245" t="str">
        <f>REPT(DETERMINE!D596,1)</f>
        <v/>
      </c>
      <c r="B605" s="1242" t="str">
        <f>REPT(DETERMINE!AC596,1)</f>
        <v/>
      </c>
      <c r="C605" s="1242" t="str">
        <f>IF(I605&gt;0,Personalizza!$D$11," ")</f>
        <v xml:space="preserve"> </v>
      </c>
      <c r="D605" s="1241" t="str">
        <f>IF(I605&gt;0,Personalizza!$D$8," ")</f>
        <v xml:space="preserve"> </v>
      </c>
      <c r="E605" s="1243" t="str">
        <f>REPT(DETERMINE!F596,1)</f>
        <v/>
      </c>
      <c r="F605" s="1241" t="str">
        <f>REPT(DETERMINE!J596,1)</f>
        <v/>
      </c>
      <c r="G605" s="1292" t="str">
        <f>REPT(DETERMINE!AE596,1)</f>
        <v/>
      </c>
      <c r="H605" s="1243" t="str">
        <f>REPT(DETERMINE!AH596,1)</f>
        <v/>
      </c>
      <c r="I605" s="1244">
        <f>SUM(DETERMINE!T596)</f>
        <v>0</v>
      </c>
      <c r="J605" s="1293" t="str">
        <f>REPT(DETERMINE!AF596,1)</f>
        <v/>
      </c>
      <c r="K605" s="1293" t="str">
        <f>REPT(DETERMINE!AG596,1)</f>
        <v/>
      </c>
      <c r="L605" s="1244">
        <f>SUM(DETERMINE!AL596)</f>
        <v>0</v>
      </c>
    </row>
    <row r="606" spans="1:12" ht="38.1" customHeight="1">
      <c r="A606" s="1245" t="str">
        <f>REPT(DETERMINE!D597,1)</f>
        <v/>
      </c>
      <c r="B606" s="1242" t="str">
        <f>REPT(DETERMINE!AC597,1)</f>
        <v/>
      </c>
      <c r="C606" s="1242" t="str">
        <f>IF(I606&gt;0,Personalizza!$D$11," ")</f>
        <v xml:space="preserve"> </v>
      </c>
      <c r="D606" s="1241" t="str">
        <f>IF(I606&gt;0,Personalizza!$D$8," ")</f>
        <v xml:space="preserve"> </v>
      </c>
      <c r="E606" s="1243" t="str">
        <f>REPT(DETERMINE!F597,1)</f>
        <v/>
      </c>
      <c r="F606" s="1241" t="str">
        <f>REPT(DETERMINE!J597,1)</f>
        <v/>
      </c>
      <c r="G606" s="1292" t="str">
        <f>REPT(DETERMINE!AE597,1)</f>
        <v/>
      </c>
      <c r="H606" s="1243" t="str">
        <f>REPT(DETERMINE!AH597,1)</f>
        <v/>
      </c>
      <c r="I606" s="1244">
        <f>SUM(DETERMINE!T597)</f>
        <v>0</v>
      </c>
      <c r="J606" s="1293" t="str">
        <f>REPT(DETERMINE!AF597,1)</f>
        <v/>
      </c>
      <c r="K606" s="1293" t="str">
        <f>REPT(DETERMINE!AG597,1)</f>
        <v/>
      </c>
      <c r="L606" s="1244">
        <f>SUM(DETERMINE!AL597)</f>
        <v>0</v>
      </c>
    </row>
    <row r="607" spans="1:12" ht="38.1" customHeight="1">
      <c r="A607" s="1245" t="str">
        <f>REPT(DETERMINE!D598,1)</f>
        <v/>
      </c>
      <c r="B607" s="1242" t="str">
        <f>REPT(DETERMINE!AC598,1)</f>
        <v/>
      </c>
      <c r="C607" s="1242" t="str">
        <f>IF(I607&gt;0,Personalizza!$D$11," ")</f>
        <v xml:space="preserve"> </v>
      </c>
      <c r="D607" s="1241" t="str">
        <f>IF(I607&gt;0,Personalizza!$D$8," ")</f>
        <v xml:space="preserve"> </v>
      </c>
      <c r="E607" s="1243" t="str">
        <f>REPT(DETERMINE!F598,1)</f>
        <v/>
      </c>
      <c r="F607" s="1241" t="str">
        <f>REPT(DETERMINE!J598,1)</f>
        <v/>
      </c>
      <c r="G607" s="1292" t="str">
        <f>REPT(DETERMINE!AE598,1)</f>
        <v/>
      </c>
      <c r="H607" s="1243" t="str">
        <f>REPT(DETERMINE!AH598,1)</f>
        <v/>
      </c>
      <c r="I607" s="1244">
        <f>SUM(DETERMINE!T598)</f>
        <v>0</v>
      </c>
      <c r="J607" s="1293" t="str">
        <f>REPT(DETERMINE!AF598,1)</f>
        <v/>
      </c>
      <c r="K607" s="1293" t="str">
        <f>REPT(DETERMINE!AG598,1)</f>
        <v/>
      </c>
      <c r="L607" s="1244">
        <f>SUM(DETERMINE!AL598)</f>
        <v>0</v>
      </c>
    </row>
    <row r="608" spans="1:12" ht="38.1" customHeight="1">
      <c r="A608" s="1245" t="str">
        <f>REPT(DETERMINE!D599,1)</f>
        <v/>
      </c>
      <c r="B608" s="1242" t="str">
        <f>REPT(DETERMINE!AC599,1)</f>
        <v/>
      </c>
      <c r="C608" s="1242" t="str">
        <f>IF(I608&gt;0,Personalizza!$D$11," ")</f>
        <v xml:space="preserve"> </v>
      </c>
      <c r="D608" s="1241" t="str">
        <f>IF(I608&gt;0,Personalizza!$D$8," ")</f>
        <v xml:space="preserve"> </v>
      </c>
      <c r="E608" s="1243" t="str">
        <f>REPT(DETERMINE!F599,1)</f>
        <v/>
      </c>
      <c r="F608" s="1241" t="str">
        <f>REPT(DETERMINE!J599,1)</f>
        <v/>
      </c>
      <c r="G608" s="1292" t="str">
        <f>REPT(DETERMINE!AE599,1)</f>
        <v/>
      </c>
      <c r="H608" s="1243" t="str">
        <f>REPT(DETERMINE!AH599,1)</f>
        <v/>
      </c>
      <c r="I608" s="1244">
        <f>SUM(DETERMINE!T599)</f>
        <v>0</v>
      </c>
      <c r="J608" s="1293" t="str">
        <f>REPT(DETERMINE!AF599,1)</f>
        <v/>
      </c>
      <c r="K608" s="1293" t="str">
        <f>REPT(DETERMINE!AG599,1)</f>
        <v/>
      </c>
      <c r="L608" s="1244">
        <f>SUM(DETERMINE!AL599)</f>
        <v>0</v>
      </c>
    </row>
    <row r="609" spans="1:12" ht="38.1" customHeight="1">
      <c r="A609" s="1245" t="str">
        <f>REPT(DETERMINE!D600,1)</f>
        <v/>
      </c>
      <c r="B609" s="1242" t="str">
        <f>REPT(DETERMINE!AC600,1)</f>
        <v/>
      </c>
      <c r="C609" s="1242" t="str">
        <f>IF(I609&gt;0,Personalizza!$D$11," ")</f>
        <v xml:space="preserve"> </v>
      </c>
      <c r="D609" s="1241" t="str">
        <f>IF(I609&gt;0,Personalizza!$D$8," ")</f>
        <v xml:space="preserve"> </v>
      </c>
      <c r="E609" s="1243" t="str">
        <f>REPT(DETERMINE!F600,1)</f>
        <v/>
      </c>
      <c r="F609" s="1241" t="str">
        <f>REPT(DETERMINE!J600,1)</f>
        <v/>
      </c>
      <c r="G609" s="1292" t="str">
        <f>REPT(DETERMINE!AE600,1)</f>
        <v/>
      </c>
      <c r="H609" s="1243" t="str">
        <f>REPT(DETERMINE!AH600,1)</f>
        <v/>
      </c>
      <c r="I609" s="1244">
        <f>SUM(DETERMINE!T600)</f>
        <v>0</v>
      </c>
      <c r="J609" s="1293" t="str">
        <f>REPT(DETERMINE!AF600,1)</f>
        <v/>
      </c>
      <c r="K609" s="1293" t="str">
        <f>REPT(DETERMINE!AG600,1)</f>
        <v/>
      </c>
      <c r="L609" s="1244">
        <f>SUM(DETERMINE!AL600)</f>
        <v>0</v>
      </c>
    </row>
    <row r="610" spans="1:12" ht="38.1" customHeight="1">
      <c r="A610" s="1245" t="str">
        <f>REPT(DETERMINE!D601,1)</f>
        <v/>
      </c>
      <c r="B610" s="1242" t="str">
        <f>REPT(DETERMINE!AC601,1)</f>
        <v/>
      </c>
      <c r="C610" s="1242" t="str">
        <f>IF(I610&gt;0,Personalizza!$D$11," ")</f>
        <v xml:space="preserve"> </v>
      </c>
      <c r="D610" s="1241" t="str">
        <f>IF(I610&gt;0,Personalizza!$D$8," ")</f>
        <v xml:space="preserve"> </v>
      </c>
      <c r="E610" s="1243" t="str">
        <f>REPT(DETERMINE!F601,1)</f>
        <v/>
      </c>
      <c r="F610" s="1241" t="str">
        <f>REPT(DETERMINE!J601,1)</f>
        <v/>
      </c>
      <c r="G610" s="1292" t="str">
        <f>REPT(DETERMINE!AE601,1)</f>
        <v/>
      </c>
      <c r="H610" s="1243" t="str">
        <f>REPT(DETERMINE!AH601,1)</f>
        <v/>
      </c>
      <c r="I610" s="1244">
        <f>SUM(DETERMINE!T601)</f>
        <v>0</v>
      </c>
      <c r="J610" s="1293" t="str">
        <f>REPT(DETERMINE!AF601,1)</f>
        <v/>
      </c>
      <c r="K610" s="1293" t="str">
        <f>REPT(DETERMINE!AG601,1)</f>
        <v/>
      </c>
      <c r="L610" s="1244">
        <f>SUM(DETERMINE!AL601)</f>
        <v>0</v>
      </c>
    </row>
    <row r="611" spans="1:12" ht="38.1" customHeight="1">
      <c r="A611" s="1245" t="str">
        <f>REPT(DETERMINE!D602,1)</f>
        <v/>
      </c>
      <c r="B611" s="1242" t="str">
        <f>REPT(DETERMINE!AC602,1)</f>
        <v/>
      </c>
      <c r="C611" s="1242" t="str">
        <f>IF(I611&gt;0,Personalizza!$D$11," ")</f>
        <v xml:space="preserve"> </v>
      </c>
      <c r="D611" s="1241" t="str">
        <f>IF(I611&gt;0,Personalizza!$D$8," ")</f>
        <v xml:space="preserve"> </v>
      </c>
      <c r="E611" s="1243" t="str">
        <f>REPT(DETERMINE!F602,1)</f>
        <v/>
      </c>
      <c r="F611" s="1241" t="str">
        <f>REPT(DETERMINE!J602,1)</f>
        <v/>
      </c>
      <c r="G611" s="1292" t="str">
        <f>REPT(DETERMINE!AE602,1)</f>
        <v/>
      </c>
      <c r="H611" s="1243" t="str">
        <f>REPT(DETERMINE!AH602,1)</f>
        <v/>
      </c>
      <c r="I611" s="1244">
        <f>SUM(DETERMINE!T602)</f>
        <v>0</v>
      </c>
      <c r="J611" s="1293" t="str">
        <f>REPT(DETERMINE!AF602,1)</f>
        <v/>
      </c>
      <c r="K611" s="1293" t="str">
        <f>REPT(DETERMINE!AG602,1)</f>
        <v/>
      </c>
      <c r="L611" s="1244">
        <f>SUM(DETERMINE!AL602)</f>
        <v>0</v>
      </c>
    </row>
    <row r="612" spans="1:12" ht="38.1" customHeight="1">
      <c r="A612" s="1245" t="str">
        <f>REPT(DETERMINE!D603,1)</f>
        <v/>
      </c>
      <c r="B612" s="1242" t="str">
        <f>REPT(DETERMINE!AC603,1)</f>
        <v/>
      </c>
      <c r="C612" s="1242" t="str">
        <f>IF(I612&gt;0,Personalizza!$D$11," ")</f>
        <v xml:space="preserve"> </v>
      </c>
      <c r="D612" s="1241" t="str">
        <f>IF(I612&gt;0,Personalizza!$D$8," ")</f>
        <v xml:space="preserve"> </v>
      </c>
      <c r="E612" s="1243" t="str">
        <f>REPT(DETERMINE!F603,1)</f>
        <v/>
      </c>
      <c r="F612" s="1241" t="str">
        <f>REPT(DETERMINE!J603,1)</f>
        <v/>
      </c>
      <c r="G612" s="1292" t="str">
        <f>REPT(DETERMINE!AE603,1)</f>
        <v/>
      </c>
      <c r="H612" s="1243" t="str">
        <f>REPT(DETERMINE!AH603,1)</f>
        <v/>
      </c>
      <c r="I612" s="1244">
        <f>SUM(DETERMINE!T603)</f>
        <v>0</v>
      </c>
      <c r="J612" s="1293" t="str">
        <f>REPT(DETERMINE!AF603,1)</f>
        <v/>
      </c>
      <c r="K612" s="1293" t="str">
        <f>REPT(DETERMINE!AG603,1)</f>
        <v/>
      </c>
      <c r="L612" s="1244">
        <f>SUM(DETERMINE!AL603)</f>
        <v>0</v>
      </c>
    </row>
    <row r="613" spans="1:12" ht="38.1" customHeight="1">
      <c r="A613" s="1245" t="str">
        <f>REPT(DETERMINE!D604,1)</f>
        <v/>
      </c>
      <c r="B613" s="1242" t="str">
        <f>REPT(DETERMINE!AC604,1)</f>
        <v/>
      </c>
      <c r="C613" s="1242" t="str">
        <f>IF(I613&gt;0,Personalizza!$D$11," ")</f>
        <v xml:space="preserve"> </v>
      </c>
      <c r="D613" s="1241" t="str">
        <f>IF(I613&gt;0,Personalizza!$D$8," ")</f>
        <v xml:space="preserve"> </v>
      </c>
      <c r="E613" s="1243" t="str">
        <f>REPT(DETERMINE!F604,1)</f>
        <v/>
      </c>
      <c r="F613" s="1241" t="str">
        <f>REPT(DETERMINE!J604,1)</f>
        <v/>
      </c>
      <c r="G613" s="1292" t="str">
        <f>REPT(DETERMINE!AE604,1)</f>
        <v/>
      </c>
      <c r="H613" s="1243" t="str">
        <f>REPT(DETERMINE!AH604,1)</f>
        <v/>
      </c>
      <c r="I613" s="1244">
        <f>SUM(DETERMINE!T604)</f>
        <v>0</v>
      </c>
      <c r="J613" s="1293" t="str">
        <f>REPT(DETERMINE!AF604,1)</f>
        <v/>
      </c>
      <c r="K613" s="1293" t="str">
        <f>REPT(DETERMINE!AG604,1)</f>
        <v/>
      </c>
      <c r="L613" s="1244">
        <f>SUM(DETERMINE!AL604)</f>
        <v>0</v>
      </c>
    </row>
    <row r="614" spans="1:12" ht="38.1" customHeight="1">
      <c r="A614" s="1245" t="str">
        <f>REPT(DETERMINE!D605,1)</f>
        <v/>
      </c>
      <c r="B614" s="1242" t="str">
        <f>REPT(DETERMINE!AC605,1)</f>
        <v/>
      </c>
      <c r="C614" s="1242" t="str">
        <f>IF(I614&gt;0,Personalizza!$D$11," ")</f>
        <v xml:space="preserve"> </v>
      </c>
      <c r="D614" s="1241" t="str">
        <f>IF(I614&gt;0,Personalizza!$D$8," ")</f>
        <v xml:space="preserve"> </v>
      </c>
      <c r="E614" s="1243" t="str">
        <f>REPT(DETERMINE!F605,1)</f>
        <v/>
      </c>
      <c r="F614" s="1241" t="str">
        <f>REPT(DETERMINE!J605,1)</f>
        <v/>
      </c>
      <c r="G614" s="1292" t="str">
        <f>REPT(DETERMINE!AE605,1)</f>
        <v/>
      </c>
      <c r="H614" s="1243" t="str">
        <f>REPT(DETERMINE!AH605,1)</f>
        <v/>
      </c>
      <c r="I614" s="1244">
        <f>SUM(DETERMINE!T605)</f>
        <v>0</v>
      </c>
      <c r="J614" s="1293" t="str">
        <f>REPT(DETERMINE!AF605,1)</f>
        <v/>
      </c>
      <c r="K614" s="1293" t="str">
        <f>REPT(DETERMINE!AG605,1)</f>
        <v/>
      </c>
      <c r="L614" s="1244">
        <f>SUM(DETERMINE!AL605)</f>
        <v>0</v>
      </c>
    </row>
    <row r="615" spans="1:12" ht="38.1" customHeight="1">
      <c r="A615" s="1245" t="str">
        <f>REPT(DETERMINE!D606,1)</f>
        <v/>
      </c>
      <c r="B615" s="1242" t="str">
        <f>REPT(DETERMINE!AC606,1)</f>
        <v/>
      </c>
      <c r="C615" s="1242" t="str">
        <f>IF(I615&gt;0,Personalizza!$D$11," ")</f>
        <v xml:space="preserve"> </v>
      </c>
      <c r="D615" s="1241" t="str">
        <f>IF(I615&gt;0,Personalizza!$D$8," ")</f>
        <v xml:space="preserve"> </v>
      </c>
      <c r="E615" s="1243" t="str">
        <f>REPT(DETERMINE!F606,1)</f>
        <v/>
      </c>
      <c r="F615" s="1241" t="str">
        <f>REPT(DETERMINE!J606,1)</f>
        <v/>
      </c>
      <c r="G615" s="1292" t="str">
        <f>REPT(DETERMINE!AE606,1)</f>
        <v/>
      </c>
      <c r="H615" s="1243" t="str">
        <f>REPT(DETERMINE!AH606,1)</f>
        <v/>
      </c>
      <c r="I615" s="1244">
        <f>SUM(DETERMINE!T606)</f>
        <v>0</v>
      </c>
      <c r="J615" s="1293" t="str">
        <f>REPT(DETERMINE!AF606,1)</f>
        <v/>
      </c>
      <c r="K615" s="1293" t="str">
        <f>REPT(DETERMINE!AG606,1)</f>
        <v/>
      </c>
      <c r="L615" s="1244">
        <f>SUM(DETERMINE!AL606)</f>
        <v>0</v>
      </c>
    </row>
    <row r="616" spans="1:12" ht="38.1" customHeight="1">
      <c r="A616" s="1245" t="str">
        <f>REPT(DETERMINE!D607,1)</f>
        <v/>
      </c>
      <c r="B616" s="1242" t="str">
        <f>REPT(DETERMINE!AC607,1)</f>
        <v/>
      </c>
      <c r="C616" s="1242" t="str">
        <f>IF(I616&gt;0,Personalizza!$D$11," ")</f>
        <v xml:space="preserve"> </v>
      </c>
      <c r="D616" s="1241" t="str">
        <f>IF(I616&gt;0,Personalizza!$D$8," ")</f>
        <v xml:space="preserve"> </v>
      </c>
      <c r="E616" s="1243" t="str">
        <f>REPT(DETERMINE!F607,1)</f>
        <v/>
      </c>
      <c r="F616" s="1241" t="str">
        <f>REPT(DETERMINE!J607,1)</f>
        <v/>
      </c>
      <c r="G616" s="1292" t="str">
        <f>REPT(DETERMINE!AE607,1)</f>
        <v/>
      </c>
      <c r="H616" s="1243" t="str">
        <f>REPT(DETERMINE!AH607,1)</f>
        <v/>
      </c>
      <c r="I616" s="1244">
        <f>SUM(DETERMINE!T607)</f>
        <v>0</v>
      </c>
      <c r="J616" s="1293" t="str">
        <f>REPT(DETERMINE!AF607,1)</f>
        <v/>
      </c>
      <c r="K616" s="1293" t="str">
        <f>REPT(DETERMINE!AG607,1)</f>
        <v/>
      </c>
      <c r="L616" s="1244">
        <f>SUM(DETERMINE!AL607)</f>
        <v>0</v>
      </c>
    </row>
    <row r="617" spans="1:12" ht="38.1" customHeight="1">
      <c r="A617" s="1245" t="str">
        <f>REPT(DETERMINE!D608,1)</f>
        <v/>
      </c>
      <c r="B617" s="1242" t="str">
        <f>REPT(DETERMINE!AC608,1)</f>
        <v/>
      </c>
      <c r="C617" s="1242" t="str">
        <f>IF(I617&gt;0,Personalizza!$D$11," ")</f>
        <v xml:space="preserve"> </v>
      </c>
      <c r="D617" s="1241" t="str">
        <f>IF(I617&gt;0,Personalizza!$D$8," ")</f>
        <v xml:space="preserve"> </v>
      </c>
      <c r="E617" s="1243" t="str">
        <f>REPT(DETERMINE!F608,1)</f>
        <v/>
      </c>
      <c r="F617" s="1241" t="str">
        <f>REPT(DETERMINE!J608,1)</f>
        <v/>
      </c>
      <c r="G617" s="1292" t="str">
        <f>REPT(DETERMINE!AE608,1)</f>
        <v/>
      </c>
      <c r="H617" s="1243" t="str">
        <f>REPT(DETERMINE!AH608,1)</f>
        <v/>
      </c>
      <c r="I617" s="1244">
        <f>SUM(DETERMINE!T608)</f>
        <v>0</v>
      </c>
      <c r="J617" s="1293" t="str">
        <f>REPT(DETERMINE!AF608,1)</f>
        <v/>
      </c>
      <c r="K617" s="1293" t="str">
        <f>REPT(DETERMINE!AG608,1)</f>
        <v/>
      </c>
      <c r="L617" s="1244">
        <f>SUM(DETERMINE!AL608)</f>
        <v>0</v>
      </c>
    </row>
    <row r="618" spans="1:12" ht="38.1" customHeight="1">
      <c r="A618" s="1245" t="str">
        <f>REPT(DETERMINE!D609,1)</f>
        <v/>
      </c>
      <c r="B618" s="1242" t="str">
        <f>REPT(DETERMINE!AC609,1)</f>
        <v/>
      </c>
      <c r="C618" s="1242" t="str">
        <f>IF(I618&gt;0,Personalizza!$D$11," ")</f>
        <v xml:space="preserve"> </v>
      </c>
      <c r="D618" s="1241" t="str">
        <f>IF(I618&gt;0,Personalizza!$D$8," ")</f>
        <v xml:space="preserve"> </v>
      </c>
      <c r="E618" s="1243" t="str">
        <f>REPT(DETERMINE!F609,1)</f>
        <v/>
      </c>
      <c r="F618" s="1241" t="str">
        <f>REPT(DETERMINE!J609,1)</f>
        <v/>
      </c>
      <c r="G618" s="1292" t="str">
        <f>REPT(DETERMINE!AE609,1)</f>
        <v/>
      </c>
      <c r="H618" s="1243" t="str">
        <f>REPT(DETERMINE!AH609,1)</f>
        <v/>
      </c>
      <c r="I618" s="1244">
        <f>SUM(DETERMINE!T609)</f>
        <v>0</v>
      </c>
      <c r="J618" s="1293" t="str">
        <f>REPT(DETERMINE!AF609,1)</f>
        <v/>
      </c>
      <c r="K618" s="1293" t="str">
        <f>REPT(DETERMINE!AG609,1)</f>
        <v/>
      </c>
      <c r="L618" s="1244">
        <f>SUM(DETERMINE!AL609)</f>
        <v>0</v>
      </c>
    </row>
    <row r="619" spans="1:12" ht="38.1" customHeight="1">
      <c r="A619" s="1245" t="str">
        <f>REPT(DETERMINE!D610,1)</f>
        <v/>
      </c>
      <c r="B619" s="1242" t="str">
        <f>REPT(DETERMINE!AC610,1)</f>
        <v/>
      </c>
      <c r="C619" s="1242" t="str">
        <f>IF(I619&gt;0,Personalizza!$D$11," ")</f>
        <v xml:space="preserve"> </v>
      </c>
      <c r="D619" s="1241" t="str">
        <f>IF(I619&gt;0,Personalizza!$D$8," ")</f>
        <v xml:space="preserve"> </v>
      </c>
      <c r="E619" s="1243" t="str">
        <f>REPT(DETERMINE!F610,1)</f>
        <v/>
      </c>
      <c r="F619" s="1241" t="str">
        <f>REPT(DETERMINE!J610,1)</f>
        <v/>
      </c>
      <c r="G619" s="1292" t="str">
        <f>REPT(DETERMINE!AE610,1)</f>
        <v/>
      </c>
      <c r="H619" s="1243" t="str">
        <f>REPT(DETERMINE!AH610,1)</f>
        <v/>
      </c>
      <c r="I619" s="1244">
        <f>SUM(DETERMINE!T610)</f>
        <v>0</v>
      </c>
      <c r="J619" s="1293" t="str">
        <f>REPT(DETERMINE!AF610,1)</f>
        <v/>
      </c>
      <c r="K619" s="1293" t="str">
        <f>REPT(DETERMINE!AG610,1)</f>
        <v/>
      </c>
      <c r="L619" s="1244">
        <f>SUM(DETERMINE!AL610)</f>
        <v>0</v>
      </c>
    </row>
    <row r="620" spans="1:12" ht="38.1" customHeight="1">
      <c r="A620" s="1245" t="str">
        <f>REPT(DETERMINE!D611,1)</f>
        <v/>
      </c>
      <c r="B620" s="1242" t="str">
        <f>REPT(DETERMINE!AC611,1)</f>
        <v/>
      </c>
      <c r="C620" s="1242" t="str">
        <f>IF(I620&gt;0,Personalizza!$D$11," ")</f>
        <v xml:space="preserve"> </v>
      </c>
      <c r="D620" s="1241" t="str">
        <f>IF(I620&gt;0,Personalizza!$D$8," ")</f>
        <v xml:space="preserve"> </v>
      </c>
      <c r="E620" s="1243" t="str">
        <f>REPT(DETERMINE!F611,1)</f>
        <v/>
      </c>
      <c r="F620" s="1241" t="str">
        <f>REPT(DETERMINE!J611,1)</f>
        <v/>
      </c>
      <c r="G620" s="1292" t="str">
        <f>REPT(DETERMINE!AE611,1)</f>
        <v/>
      </c>
      <c r="H620" s="1243" t="str">
        <f>REPT(DETERMINE!AH611,1)</f>
        <v/>
      </c>
      <c r="I620" s="1244">
        <f>SUM(DETERMINE!T611)</f>
        <v>0</v>
      </c>
      <c r="J620" s="1293" t="str">
        <f>REPT(DETERMINE!AF611,1)</f>
        <v/>
      </c>
      <c r="K620" s="1293" t="str">
        <f>REPT(DETERMINE!AG611,1)</f>
        <v/>
      </c>
      <c r="L620" s="1244">
        <f>SUM(DETERMINE!AL611)</f>
        <v>0</v>
      </c>
    </row>
    <row r="621" spans="1:12" ht="38.1" customHeight="1">
      <c r="A621" s="1245" t="str">
        <f>REPT(DETERMINE!D612,1)</f>
        <v/>
      </c>
      <c r="B621" s="1242" t="str">
        <f>REPT(DETERMINE!AC612,1)</f>
        <v/>
      </c>
      <c r="C621" s="1242" t="str">
        <f>IF(I621&gt;0,Personalizza!$D$11," ")</f>
        <v xml:space="preserve"> </v>
      </c>
      <c r="D621" s="1241" t="str">
        <f>IF(I621&gt;0,Personalizza!$D$8," ")</f>
        <v xml:space="preserve"> </v>
      </c>
      <c r="E621" s="1243" t="str">
        <f>REPT(DETERMINE!F612,1)</f>
        <v/>
      </c>
      <c r="F621" s="1241" t="str">
        <f>REPT(DETERMINE!J612,1)</f>
        <v/>
      </c>
      <c r="G621" s="1292" t="str">
        <f>REPT(DETERMINE!AE612,1)</f>
        <v/>
      </c>
      <c r="H621" s="1243" t="str">
        <f>REPT(DETERMINE!AH612,1)</f>
        <v/>
      </c>
      <c r="I621" s="1244">
        <f>SUM(DETERMINE!T612)</f>
        <v>0</v>
      </c>
      <c r="J621" s="1293" t="str">
        <f>REPT(DETERMINE!AF612,1)</f>
        <v/>
      </c>
      <c r="K621" s="1293" t="str">
        <f>REPT(DETERMINE!AG612,1)</f>
        <v/>
      </c>
      <c r="L621" s="1244">
        <f>SUM(DETERMINE!AL612)</f>
        <v>0</v>
      </c>
    </row>
    <row r="622" spans="1:12" ht="38.1" customHeight="1">
      <c r="A622" s="1245" t="str">
        <f>REPT(DETERMINE!D613,1)</f>
        <v/>
      </c>
      <c r="B622" s="1242" t="str">
        <f>REPT(DETERMINE!AC613,1)</f>
        <v/>
      </c>
      <c r="C622" s="1242" t="str">
        <f>IF(I622&gt;0,Personalizza!$D$11," ")</f>
        <v xml:space="preserve"> </v>
      </c>
      <c r="D622" s="1241" t="str">
        <f>IF(I622&gt;0,Personalizza!$D$8," ")</f>
        <v xml:space="preserve"> </v>
      </c>
      <c r="E622" s="1243" t="str">
        <f>REPT(DETERMINE!F613,1)</f>
        <v/>
      </c>
      <c r="F622" s="1241" t="str">
        <f>REPT(DETERMINE!J613,1)</f>
        <v/>
      </c>
      <c r="G622" s="1292" t="str">
        <f>REPT(DETERMINE!AE613,1)</f>
        <v/>
      </c>
      <c r="H622" s="1243" t="str">
        <f>REPT(DETERMINE!AH613,1)</f>
        <v/>
      </c>
      <c r="I622" s="1244">
        <f>SUM(DETERMINE!T613)</f>
        <v>0</v>
      </c>
      <c r="J622" s="1293" t="str">
        <f>REPT(DETERMINE!AF613,1)</f>
        <v/>
      </c>
      <c r="K622" s="1293" t="str">
        <f>REPT(DETERMINE!AG613,1)</f>
        <v/>
      </c>
      <c r="L622" s="1244">
        <f>SUM(DETERMINE!AL613)</f>
        <v>0</v>
      </c>
    </row>
    <row r="623" spans="1:12" ht="38.1" customHeight="1">
      <c r="A623" s="1245" t="str">
        <f>REPT(DETERMINE!D614,1)</f>
        <v/>
      </c>
      <c r="B623" s="1242" t="str">
        <f>REPT(DETERMINE!AC614,1)</f>
        <v/>
      </c>
      <c r="C623" s="1242" t="str">
        <f>IF(I623&gt;0,Personalizza!$D$11," ")</f>
        <v xml:space="preserve"> </v>
      </c>
      <c r="D623" s="1241" t="str">
        <f>IF(I623&gt;0,Personalizza!$D$8," ")</f>
        <v xml:space="preserve"> </v>
      </c>
      <c r="E623" s="1243" t="str">
        <f>REPT(DETERMINE!F614,1)</f>
        <v/>
      </c>
      <c r="F623" s="1241" t="str">
        <f>REPT(DETERMINE!J614,1)</f>
        <v/>
      </c>
      <c r="G623" s="1292" t="str">
        <f>REPT(DETERMINE!AE614,1)</f>
        <v/>
      </c>
      <c r="H623" s="1243" t="str">
        <f>REPT(DETERMINE!AH614,1)</f>
        <v/>
      </c>
      <c r="I623" s="1244">
        <f>SUM(DETERMINE!T614)</f>
        <v>0</v>
      </c>
      <c r="J623" s="1293" t="str">
        <f>REPT(DETERMINE!AF614,1)</f>
        <v/>
      </c>
      <c r="K623" s="1293" t="str">
        <f>REPT(DETERMINE!AG614,1)</f>
        <v/>
      </c>
      <c r="L623" s="1244">
        <f>SUM(DETERMINE!AL614)</f>
        <v>0</v>
      </c>
    </row>
    <row r="624" spans="1:12" ht="38.1" customHeight="1">
      <c r="A624" s="1245" t="str">
        <f>REPT(DETERMINE!D615,1)</f>
        <v/>
      </c>
      <c r="B624" s="1242" t="str">
        <f>REPT(DETERMINE!AC615,1)</f>
        <v/>
      </c>
      <c r="C624" s="1242" t="str">
        <f>IF(I624&gt;0,Personalizza!$D$11," ")</f>
        <v xml:space="preserve"> </v>
      </c>
      <c r="D624" s="1241" t="str">
        <f>IF(I624&gt;0,Personalizza!$D$8," ")</f>
        <v xml:space="preserve"> </v>
      </c>
      <c r="E624" s="1243" t="str">
        <f>REPT(DETERMINE!F615,1)</f>
        <v/>
      </c>
      <c r="F624" s="1241" t="str">
        <f>REPT(DETERMINE!J615,1)</f>
        <v/>
      </c>
      <c r="G624" s="1292" t="str">
        <f>REPT(DETERMINE!AE615,1)</f>
        <v/>
      </c>
      <c r="H624" s="1243" t="str">
        <f>REPT(DETERMINE!AH615,1)</f>
        <v/>
      </c>
      <c r="I624" s="1244">
        <f>SUM(DETERMINE!T615)</f>
        <v>0</v>
      </c>
      <c r="J624" s="1293" t="str">
        <f>REPT(DETERMINE!AF615,1)</f>
        <v/>
      </c>
      <c r="K624" s="1293" t="str">
        <f>REPT(DETERMINE!AG615,1)</f>
        <v/>
      </c>
      <c r="L624" s="1244">
        <f>SUM(DETERMINE!AL615)</f>
        <v>0</v>
      </c>
    </row>
    <row r="625" spans="1:12" ht="38.1" customHeight="1">
      <c r="A625" s="1245" t="str">
        <f>REPT(DETERMINE!D616,1)</f>
        <v/>
      </c>
      <c r="B625" s="1242" t="str">
        <f>REPT(DETERMINE!AC616,1)</f>
        <v/>
      </c>
      <c r="C625" s="1242" t="str">
        <f>IF(I625&gt;0,Personalizza!$D$11," ")</f>
        <v xml:space="preserve"> </v>
      </c>
      <c r="D625" s="1241" t="str">
        <f>IF(I625&gt;0,Personalizza!$D$8," ")</f>
        <v xml:space="preserve"> </v>
      </c>
      <c r="E625" s="1243" t="str">
        <f>REPT(DETERMINE!F616,1)</f>
        <v/>
      </c>
      <c r="F625" s="1241" t="str">
        <f>REPT(DETERMINE!J616,1)</f>
        <v/>
      </c>
      <c r="G625" s="1292" t="str">
        <f>REPT(DETERMINE!AE616,1)</f>
        <v/>
      </c>
      <c r="H625" s="1243" t="str">
        <f>REPT(DETERMINE!AH616,1)</f>
        <v/>
      </c>
      <c r="I625" s="1244">
        <f>SUM(DETERMINE!T616)</f>
        <v>0</v>
      </c>
      <c r="J625" s="1293" t="str">
        <f>REPT(DETERMINE!AF616,1)</f>
        <v/>
      </c>
      <c r="K625" s="1293" t="str">
        <f>REPT(DETERMINE!AG616,1)</f>
        <v/>
      </c>
      <c r="L625" s="1244">
        <f>SUM(DETERMINE!AL616)</f>
        <v>0</v>
      </c>
    </row>
    <row r="626" spans="1:12" ht="38.1" customHeight="1">
      <c r="A626" s="1245" t="str">
        <f>REPT(DETERMINE!D617,1)</f>
        <v/>
      </c>
      <c r="B626" s="1242" t="str">
        <f>REPT(DETERMINE!AC617,1)</f>
        <v/>
      </c>
      <c r="C626" s="1242" t="str">
        <f>IF(I626&gt;0,Personalizza!$D$11," ")</f>
        <v xml:space="preserve"> </v>
      </c>
      <c r="D626" s="1241" t="str">
        <f>IF(I626&gt;0,Personalizza!$D$8," ")</f>
        <v xml:space="preserve"> </v>
      </c>
      <c r="E626" s="1243" t="str">
        <f>REPT(DETERMINE!F617,1)</f>
        <v/>
      </c>
      <c r="F626" s="1241" t="str">
        <f>REPT(DETERMINE!J617,1)</f>
        <v/>
      </c>
      <c r="G626" s="1292" t="str">
        <f>REPT(DETERMINE!AE617,1)</f>
        <v/>
      </c>
      <c r="H626" s="1243" t="str">
        <f>REPT(DETERMINE!AH617,1)</f>
        <v/>
      </c>
      <c r="I626" s="1244">
        <f>SUM(DETERMINE!T617)</f>
        <v>0</v>
      </c>
      <c r="J626" s="1293" t="str">
        <f>REPT(DETERMINE!AF617,1)</f>
        <v/>
      </c>
      <c r="K626" s="1293" t="str">
        <f>REPT(DETERMINE!AG617,1)</f>
        <v/>
      </c>
      <c r="L626" s="1244">
        <f>SUM(DETERMINE!AL617)</f>
        <v>0</v>
      </c>
    </row>
    <row r="627" spans="1:12" ht="38.1" customHeight="1">
      <c r="A627" s="1245" t="str">
        <f>REPT(DETERMINE!D618,1)</f>
        <v/>
      </c>
      <c r="B627" s="1242" t="str">
        <f>REPT(DETERMINE!AC618,1)</f>
        <v/>
      </c>
      <c r="C627" s="1242" t="str">
        <f>IF(I627&gt;0,Personalizza!$D$11," ")</f>
        <v xml:space="preserve"> </v>
      </c>
      <c r="D627" s="1241" t="str">
        <f>IF(I627&gt;0,Personalizza!$D$8," ")</f>
        <v xml:space="preserve"> </v>
      </c>
      <c r="E627" s="1243" t="str">
        <f>REPT(DETERMINE!F618,1)</f>
        <v/>
      </c>
      <c r="F627" s="1241" t="str">
        <f>REPT(DETERMINE!J618,1)</f>
        <v/>
      </c>
      <c r="G627" s="1292" t="str">
        <f>REPT(DETERMINE!AE618,1)</f>
        <v/>
      </c>
      <c r="H627" s="1243" t="str">
        <f>REPT(DETERMINE!AH618,1)</f>
        <v/>
      </c>
      <c r="I627" s="1244">
        <f>SUM(DETERMINE!T618)</f>
        <v>0</v>
      </c>
      <c r="J627" s="1293" t="str">
        <f>REPT(DETERMINE!AF618,1)</f>
        <v/>
      </c>
      <c r="K627" s="1293" t="str">
        <f>REPT(DETERMINE!AG618,1)</f>
        <v/>
      </c>
      <c r="L627" s="1244">
        <f>SUM(DETERMINE!AL618)</f>
        <v>0</v>
      </c>
    </row>
    <row r="628" spans="1:12" ht="38.1" customHeight="1">
      <c r="A628" s="1245" t="str">
        <f>REPT(DETERMINE!D619,1)</f>
        <v/>
      </c>
      <c r="B628" s="1242" t="str">
        <f>REPT(DETERMINE!AC619,1)</f>
        <v/>
      </c>
      <c r="C628" s="1242" t="str">
        <f>IF(I628&gt;0,Personalizza!$D$11," ")</f>
        <v xml:space="preserve"> </v>
      </c>
      <c r="D628" s="1241" t="str">
        <f>IF(I628&gt;0,Personalizza!$D$8," ")</f>
        <v xml:space="preserve"> </v>
      </c>
      <c r="E628" s="1243" t="str">
        <f>REPT(DETERMINE!F619,1)</f>
        <v/>
      </c>
      <c r="F628" s="1241" t="str">
        <f>REPT(DETERMINE!J619,1)</f>
        <v/>
      </c>
      <c r="G628" s="1292" t="str">
        <f>REPT(DETERMINE!AE619,1)</f>
        <v/>
      </c>
      <c r="H628" s="1243" t="str">
        <f>REPT(DETERMINE!AH619,1)</f>
        <v/>
      </c>
      <c r="I628" s="1244">
        <f>SUM(DETERMINE!T619)</f>
        <v>0</v>
      </c>
      <c r="J628" s="1293" t="str">
        <f>REPT(DETERMINE!AF619,1)</f>
        <v/>
      </c>
      <c r="K628" s="1293" t="str">
        <f>REPT(DETERMINE!AG619,1)</f>
        <v/>
      </c>
      <c r="L628" s="1244">
        <f>SUM(DETERMINE!AL619)</f>
        <v>0</v>
      </c>
    </row>
    <row r="629" spans="1:12" ht="38.1" customHeight="1">
      <c r="A629" s="1245" t="str">
        <f>REPT(DETERMINE!D620,1)</f>
        <v/>
      </c>
      <c r="B629" s="1242" t="str">
        <f>REPT(DETERMINE!AC620,1)</f>
        <v/>
      </c>
      <c r="C629" s="1242" t="str">
        <f>IF(I629&gt;0,Personalizza!$D$11," ")</f>
        <v xml:space="preserve"> </v>
      </c>
      <c r="D629" s="1241" t="str">
        <f>IF(I629&gt;0,Personalizza!$D$8," ")</f>
        <v xml:space="preserve"> </v>
      </c>
      <c r="E629" s="1243" t="str">
        <f>REPT(DETERMINE!F620,1)</f>
        <v/>
      </c>
      <c r="F629" s="1241" t="str">
        <f>REPT(DETERMINE!J620,1)</f>
        <v/>
      </c>
      <c r="G629" s="1292" t="str">
        <f>REPT(DETERMINE!AE620,1)</f>
        <v/>
      </c>
      <c r="H629" s="1243" t="str">
        <f>REPT(DETERMINE!AH620,1)</f>
        <v/>
      </c>
      <c r="I629" s="1244">
        <f>SUM(DETERMINE!T620)</f>
        <v>0</v>
      </c>
      <c r="J629" s="1293" t="str">
        <f>REPT(DETERMINE!AF620,1)</f>
        <v/>
      </c>
      <c r="K629" s="1293" t="str">
        <f>REPT(DETERMINE!AG620,1)</f>
        <v/>
      </c>
      <c r="L629" s="1244">
        <f>SUM(DETERMINE!AL620)</f>
        <v>0</v>
      </c>
    </row>
    <row r="630" spans="1:12" ht="38.1" customHeight="1">
      <c r="A630" s="1245" t="str">
        <f>REPT(DETERMINE!D621,1)</f>
        <v/>
      </c>
      <c r="B630" s="1242" t="str">
        <f>REPT(DETERMINE!AC621,1)</f>
        <v/>
      </c>
      <c r="C630" s="1242" t="str">
        <f>IF(I630&gt;0,Personalizza!$D$11," ")</f>
        <v xml:space="preserve"> </v>
      </c>
      <c r="D630" s="1241" t="str">
        <f>IF(I630&gt;0,Personalizza!$D$8," ")</f>
        <v xml:space="preserve"> </v>
      </c>
      <c r="E630" s="1243" t="str">
        <f>REPT(DETERMINE!F621,1)</f>
        <v/>
      </c>
      <c r="F630" s="1241" t="str">
        <f>REPT(DETERMINE!J621,1)</f>
        <v/>
      </c>
      <c r="G630" s="1292" t="str">
        <f>REPT(DETERMINE!AE621,1)</f>
        <v/>
      </c>
      <c r="H630" s="1243" t="str">
        <f>REPT(DETERMINE!AH621,1)</f>
        <v/>
      </c>
      <c r="I630" s="1244">
        <f>SUM(DETERMINE!T621)</f>
        <v>0</v>
      </c>
      <c r="J630" s="1293" t="str">
        <f>REPT(DETERMINE!AF621,1)</f>
        <v/>
      </c>
      <c r="K630" s="1293" t="str">
        <f>REPT(DETERMINE!AG621,1)</f>
        <v/>
      </c>
      <c r="L630" s="1244">
        <f>SUM(DETERMINE!AL621)</f>
        <v>0</v>
      </c>
    </row>
    <row r="631" spans="1:12" ht="38.1" customHeight="1">
      <c r="A631" s="1245" t="str">
        <f>REPT(DETERMINE!D622,1)</f>
        <v/>
      </c>
      <c r="B631" s="1242" t="str">
        <f>REPT(DETERMINE!AC622,1)</f>
        <v/>
      </c>
      <c r="C631" s="1242" t="str">
        <f>IF(I631&gt;0,Personalizza!$D$11," ")</f>
        <v xml:space="preserve"> </v>
      </c>
      <c r="D631" s="1241" t="str">
        <f>IF(I631&gt;0,Personalizza!$D$8," ")</f>
        <v xml:space="preserve"> </v>
      </c>
      <c r="E631" s="1243" t="str">
        <f>REPT(DETERMINE!F622,1)</f>
        <v/>
      </c>
      <c r="F631" s="1241" t="str">
        <f>REPT(DETERMINE!J622,1)</f>
        <v/>
      </c>
      <c r="G631" s="1292" t="str">
        <f>REPT(DETERMINE!AE622,1)</f>
        <v/>
      </c>
      <c r="H631" s="1243" t="str">
        <f>REPT(DETERMINE!AH622,1)</f>
        <v/>
      </c>
      <c r="I631" s="1244">
        <f>SUM(DETERMINE!T622)</f>
        <v>0</v>
      </c>
      <c r="J631" s="1293" t="str">
        <f>REPT(DETERMINE!AF622,1)</f>
        <v/>
      </c>
      <c r="K631" s="1293" t="str">
        <f>REPT(DETERMINE!AG622,1)</f>
        <v/>
      </c>
      <c r="L631" s="1244">
        <f>SUM(DETERMINE!AL622)</f>
        <v>0</v>
      </c>
    </row>
    <row r="632" spans="1:12" ht="38.1" customHeight="1">
      <c r="A632" s="1245" t="str">
        <f>REPT(DETERMINE!D623,1)</f>
        <v/>
      </c>
      <c r="B632" s="1242" t="str">
        <f>REPT(DETERMINE!AC623,1)</f>
        <v/>
      </c>
      <c r="C632" s="1242" t="str">
        <f>IF(I632&gt;0,Personalizza!$D$11," ")</f>
        <v xml:space="preserve"> </v>
      </c>
      <c r="D632" s="1241" t="str">
        <f>IF(I632&gt;0,Personalizza!$D$8," ")</f>
        <v xml:space="preserve"> </v>
      </c>
      <c r="E632" s="1243" t="str">
        <f>REPT(DETERMINE!F623,1)</f>
        <v/>
      </c>
      <c r="F632" s="1241" t="str">
        <f>REPT(DETERMINE!J623,1)</f>
        <v/>
      </c>
      <c r="G632" s="1292" t="str">
        <f>REPT(DETERMINE!AE623,1)</f>
        <v/>
      </c>
      <c r="H632" s="1243" t="str">
        <f>REPT(DETERMINE!AH623,1)</f>
        <v/>
      </c>
      <c r="I632" s="1244">
        <f>SUM(DETERMINE!T623)</f>
        <v>0</v>
      </c>
      <c r="J632" s="1293" t="str">
        <f>REPT(DETERMINE!AF623,1)</f>
        <v/>
      </c>
      <c r="K632" s="1293" t="str">
        <f>REPT(DETERMINE!AG623,1)</f>
        <v/>
      </c>
      <c r="L632" s="1244">
        <f>SUM(DETERMINE!AL623)</f>
        <v>0</v>
      </c>
    </row>
    <row r="633" spans="1:12" ht="38.1" customHeight="1">
      <c r="A633" s="1245" t="str">
        <f>REPT(DETERMINE!D624,1)</f>
        <v/>
      </c>
      <c r="B633" s="1242" t="str">
        <f>REPT(DETERMINE!AC624,1)</f>
        <v/>
      </c>
      <c r="C633" s="1242" t="str">
        <f>IF(I633&gt;0,Personalizza!$D$11," ")</f>
        <v xml:space="preserve"> </v>
      </c>
      <c r="D633" s="1241" t="str">
        <f>IF(I633&gt;0,Personalizza!$D$8," ")</f>
        <v xml:space="preserve"> </v>
      </c>
      <c r="E633" s="1243" t="str">
        <f>REPT(DETERMINE!F624,1)</f>
        <v/>
      </c>
      <c r="F633" s="1241" t="str">
        <f>REPT(DETERMINE!J624,1)</f>
        <v/>
      </c>
      <c r="G633" s="1292" t="str">
        <f>REPT(DETERMINE!AE624,1)</f>
        <v/>
      </c>
      <c r="H633" s="1243" t="str">
        <f>REPT(DETERMINE!AH624,1)</f>
        <v/>
      </c>
      <c r="I633" s="1244">
        <f>SUM(DETERMINE!T624)</f>
        <v>0</v>
      </c>
      <c r="J633" s="1293" t="str">
        <f>REPT(DETERMINE!AF624,1)</f>
        <v/>
      </c>
      <c r="K633" s="1293" t="str">
        <f>REPT(DETERMINE!AG624,1)</f>
        <v/>
      </c>
      <c r="L633" s="1244">
        <f>SUM(DETERMINE!AL624)</f>
        <v>0</v>
      </c>
    </row>
    <row r="634" spans="1:12" ht="38.1" customHeight="1">
      <c r="A634" s="1245" t="str">
        <f>REPT(DETERMINE!D625,1)</f>
        <v/>
      </c>
      <c r="B634" s="1242" t="str">
        <f>REPT(DETERMINE!AC625,1)</f>
        <v/>
      </c>
      <c r="C634" s="1242" t="str">
        <f>IF(I634&gt;0,Personalizza!$D$11," ")</f>
        <v xml:space="preserve"> </v>
      </c>
      <c r="D634" s="1241" t="str">
        <f>IF(I634&gt;0,Personalizza!$D$8," ")</f>
        <v xml:space="preserve"> </v>
      </c>
      <c r="E634" s="1243" t="str">
        <f>REPT(DETERMINE!F625,1)</f>
        <v/>
      </c>
      <c r="F634" s="1241" t="str">
        <f>REPT(DETERMINE!J625,1)</f>
        <v/>
      </c>
      <c r="G634" s="1292" t="str">
        <f>REPT(DETERMINE!AE625,1)</f>
        <v/>
      </c>
      <c r="H634" s="1243" t="str">
        <f>REPT(DETERMINE!AH625,1)</f>
        <v/>
      </c>
      <c r="I634" s="1244">
        <f>SUM(DETERMINE!T625)</f>
        <v>0</v>
      </c>
      <c r="J634" s="1293" t="str">
        <f>REPT(DETERMINE!AF625,1)</f>
        <v/>
      </c>
      <c r="K634" s="1293" t="str">
        <f>REPT(DETERMINE!AG625,1)</f>
        <v/>
      </c>
      <c r="L634" s="1244">
        <f>SUM(DETERMINE!AL625)</f>
        <v>0</v>
      </c>
    </row>
    <row r="635" spans="1:12" ht="38.1" customHeight="1">
      <c r="A635" s="1245" t="str">
        <f>REPT(DETERMINE!D626,1)</f>
        <v/>
      </c>
      <c r="B635" s="1242" t="str">
        <f>REPT(DETERMINE!AC626,1)</f>
        <v/>
      </c>
      <c r="C635" s="1242" t="str">
        <f>IF(I635&gt;0,Personalizza!$D$11," ")</f>
        <v xml:space="preserve"> </v>
      </c>
      <c r="D635" s="1241" t="str">
        <f>IF(I635&gt;0,Personalizza!$D$8," ")</f>
        <v xml:space="preserve"> </v>
      </c>
      <c r="E635" s="1243" t="str">
        <f>REPT(DETERMINE!F626,1)</f>
        <v/>
      </c>
      <c r="F635" s="1241" t="str">
        <f>REPT(DETERMINE!J626,1)</f>
        <v/>
      </c>
      <c r="G635" s="1292" t="str">
        <f>REPT(DETERMINE!AE626,1)</f>
        <v/>
      </c>
      <c r="H635" s="1243" t="str">
        <f>REPT(DETERMINE!AH626,1)</f>
        <v/>
      </c>
      <c r="I635" s="1244">
        <f>SUM(DETERMINE!T626)</f>
        <v>0</v>
      </c>
      <c r="J635" s="1293" t="str">
        <f>REPT(DETERMINE!AF626,1)</f>
        <v/>
      </c>
      <c r="K635" s="1293" t="str">
        <f>REPT(DETERMINE!AG626,1)</f>
        <v/>
      </c>
      <c r="L635" s="1244">
        <f>SUM(DETERMINE!AL626)</f>
        <v>0</v>
      </c>
    </row>
    <row r="636" spans="1:12" ht="38.1" customHeight="1">
      <c r="A636" s="1245" t="str">
        <f>REPT(DETERMINE!D627,1)</f>
        <v/>
      </c>
      <c r="B636" s="1242" t="str">
        <f>REPT(DETERMINE!AC627,1)</f>
        <v/>
      </c>
      <c r="C636" s="1242" t="str">
        <f>IF(I636&gt;0,Personalizza!$D$11," ")</f>
        <v xml:space="preserve"> </v>
      </c>
      <c r="D636" s="1241" t="str">
        <f>IF(I636&gt;0,Personalizza!$D$8," ")</f>
        <v xml:space="preserve"> </v>
      </c>
      <c r="E636" s="1243" t="str">
        <f>REPT(DETERMINE!F627,1)</f>
        <v/>
      </c>
      <c r="F636" s="1241" t="str">
        <f>REPT(DETERMINE!J627,1)</f>
        <v/>
      </c>
      <c r="G636" s="1292" t="str">
        <f>REPT(DETERMINE!AE627,1)</f>
        <v/>
      </c>
      <c r="H636" s="1243" t="str">
        <f>REPT(DETERMINE!AH627,1)</f>
        <v/>
      </c>
      <c r="I636" s="1244">
        <f>SUM(DETERMINE!T627)</f>
        <v>0</v>
      </c>
      <c r="J636" s="1293" t="str">
        <f>REPT(DETERMINE!AF627,1)</f>
        <v/>
      </c>
      <c r="K636" s="1293" t="str">
        <f>REPT(DETERMINE!AG627,1)</f>
        <v/>
      </c>
      <c r="L636" s="1244">
        <f>SUM(DETERMINE!AL627)</f>
        <v>0</v>
      </c>
    </row>
    <row r="637" spans="1:12" ht="38.1" customHeight="1">
      <c r="A637" s="1245" t="str">
        <f>REPT(DETERMINE!D628,1)</f>
        <v/>
      </c>
      <c r="B637" s="1242" t="str">
        <f>REPT(DETERMINE!AC628,1)</f>
        <v/>
      </c>
      <c r="C637" s="1242" t="str">
        <f>IF(I637&gt;0,Personalizza!$D$11," ")</f>
        <v xml:space="preserve"> </v>
      </c>
      <c r="D637" s="1241" t="str">
        <f>IF(I637&gt;0,Personalizza!$D$8," ")</f>
        <v xml:space="preserve"> </v>
      </c>
      <c r="E637" s="1243" t="str">
        <f>REPT(DETERMINE!F628,1)</f>
        <v/>
      </c>
      <c r="F637" s="1241" t="str">
        <f>REPT(DETERMINE!J628,1)</f>
        <v/>
      </c>
      <c r="G637" s="1292" t="str">
        <f>REPT(DETERMINE!AE628,1)</f>
        <v/>
      </c>
      <c r="H637" s="1243" t="str">
        <f>REPT(DETERMINE!AH628,1)</f>
        <v/>
      </c>
      <c r="I637" s="1244">
        <f>SUM(DETERMINE!T628)</f>
        <v>0</v>
      </c>
      <c r="J637" s="1293" t="str">
        <f>REPT(DETERMINE!AF628,1)</f>
        <v/>
      </c>
      <c r="K637" s="1293" t="str">
        <f>REPT(DETERMINE!AG628,1)</f>
        <v/>
      </c>
      <c r="L637" s="1244">
        <f>SUM(DETERMINE!AL628)</f>
        <v>0</v>
      </c>
    </row>
    <row r="638" spans="1:12" ht="38.1" customHeight="1">
      <c r="A638" s="1245" t="str">
        <f>REPT(DETERMINE!D629,1)</f>
        <v/>
      </c>
      <c r="B638" s="1242" t="str">
        <f>REPT(DETERMINE!AC629,1)</f>
        <v/>
      </c>
      <c r="C638" s="1242" t="str">
        <f>IF(I638&gt;0,Personalizza!$D$11," ")</f>
        <v xml:space="preserve"> </v>
      </c>
      <c r="D638" s="1241" t="str">
        <f>IF(I638&gt;0,Personalizza!$D$8," ")</f>
        <v xml:space="preserve"> </v>
      </c>
      <c r="E638" s="1243" t="str">
        <f>REPT(DETERMINE!F629,1)</f>
        <v/>
      </c>
      <c r="F638" s="1241" t="str">
        <f>REPT(DETERMINE!J629,1)</f>
        <v/>
      </c>
      <c r="G638" s="1292" t="str">
        <f>REPT(DETERMINE!AE629,1)</f>
        <v/>
      </c>
      <c r="H638" s="1243" t="str">
        <f>REPT(DETERMINE!AH629,1)</f>
        <v/>
      </c>
      <c r="I638" s="1244">
        <f>SUM(DETERMINE!T629)</f>
        <v>0</v>
      </c>
      <c r="J638" s="1293" t="str">
        <f>REPT(DETERMINE!AF629,1)</f>
        <v/>
      </c>
      <c r="K638" s="1293" t="str">
        <f>REPT(DETERMINE!AG629,1)</f>
        <v/>
      </c>
      <c r="L638" s="1244">
        <f>SUM(DETERMINE!AL629)</f>
        <v>0</v>
      </c>
    </row>
    <row r="639" spans="1:12" ht="38.1" customHeight="1">
      <c r="A639" s="1245" t="str">
        <f>REPT(DETERMINE!D630,1)</f>
        <v/>
      </c>
      <c r="B639" s="1242" t="str">
        <f>REPT(DETERMINE!AC630,1)</f>
        <v/>
      </c>
      <c r="C639" s="1242" t="str">
        <f>IF(I639&gt;0,Personalizza!$D$11," ")</f>
        <v xml:space="preserve"> </v>
      </c>
      <c r="D639" s="1241" t="str">
        <f>IF(I639&gt;0,Personalizza!$D$8," ")</f>
        <v xml:space="preserve"> </v>
      </c>
      <c r="E639" s="1243" t="str">
        <f>REPT(DETERMINE!F630,1)</f>
        <v/>
      </c>
      <c r="F639" s="1241" t="str">
        <f>REPT(DETERMINE!J630,1)</f>
        <v/>
      </c>
      <c r="G639" s="1292" t="str">
        <f>REPT(DETERMINE!AE630,1)</f>
        <v/>
      </c>
      <c r="H639" s="1243" t="str">
        <f>REPT(DETERMINE!AH630,1)</f>
        <v/>
      </c>
      <c r="I639" s="1244">
        <f>SUM(DETERMINE!T630)</f>
        <v>0</v>
      </c>
      <c r="J639" s="1293" t="str">
        <f>REPT(DETERMINE!AF630,1)</f>
        <v/>
      </c>
      <c r="K639" s="1293" t="str">
        <f>REPT(DETERMINE!AG630,1)</f>
        <v/>
      </c>
      <c r="L639" s="1244">
        <f>SUM(DETERMINE!AL630)</f>
        <v>0</v>
      </c>
    </row>
    <row r="640" spans="1:12" ht="38.1" customHeight="1">
      <c r="A640" s="1245" t="str">
        <f>REPT(DETERMINE!D631,1)</f>
        <v/>
      </c>
      <c r="B640" s="1242" t="str">
        <f>REPT(DETERMINE!AC631,1)</f>
        <v/>
      </c>
      <c r="C640" s="1242" t="str">
        <f>IF(I640&gt;0,Personalizza!$D$11," ")</f>
        <v xml:space="preserve"> </v>
      </c>
      <c r="D640" s="1241" t="str">
        <f>IF(I640&gt;0,Personalizza!$D$8," ")</f>
        <v xml:space="preserve"> </v>
      </c>
      <c r="E640" s="1243" t="str">
        <f>REPT(DETERMINE!F631,1)</f>
        <v/>
      </c>
      <c r="F640" s="1241" t="str">
        <f>REPT(DETERMINE!J631,1)</f>
        <v/>
      </c>
      <c r="G640" s="1292" t="str">
        <f>REPT(DETERMINE!AE631,1)</f>
        <v/>
      </c>
      <c r="H640" s="1243" t="str">
        <f>REPT(DETERMINE!AH631,1)</f>
        <v/>
      </c>
      <c r="I640" s="1244">
        <f>SUM(DETERMINE!T631)</f>
        <v>0</v>
      </c>
      <c r="J640" s="1293" t="str">
        <f>REPT(DETERMINE!AF631,1)</f>
        <v/>
      </c>
      <c r="K640" s="1293" t="str">
        <f>REPT(DETERMINE!AG631,1)</f>
        <v/>
      </c>
      <c r="L640" s="1244">
        <f>SUM(DETERMINE!AL631)</f>
        <v>0</v>
      </c>
    </row>
    <row r="641" spans="1:12" ht="38.1" customHeight="1">
      <c r="A641" s="1245" t="str">
        <f>REPT(DETERMINE!D632,1)</f>
        <v/>
      </c>
      <c r="B641" s="1242" t="str">
        <f>REPT(DETERMINE!AC632,1)</f>
        <v/>
      </c>
      <c r="C641" s="1242" t="str">
        <f>IF(I641&gt;0,Personalizza!$D$11," ")</f>
        <v xml:space="preserve"> </v>
      </c>
      <c r="D641" s="1241" t="str">
        <f>IF(I641&gt;0,Personalizza!$D$8," ")</f>
        <v xml:space="preserve"> </v>
      </c>
      <c r="E641" s="1243" t="str">
        <f>REPT(DETERMINE!F632,1)</f>
        <v/>
      </c>
      <c r="F641" s="1241" t="str">
        <f>REPT(DETERMINE!J632,1)</f>
        <v/>
      </c>
      <c r="G641" s="1292" t="str">
        <f>REPT(DETERMINE!AE632,1)</f>
        <v/>
      </c>
      <c r="H641" s="1243" t="str">
        <f>REPT(DETERMINE!AH632,1)</f>
        <v/>
      </c>
      <c r="I641" s="1244">
        <f>SUM(DETERMINE!T632)</f>
        <v>0</v>
      </c>
      <c r="J641" s="1293" t="str">
        <f>REPT(DETERMINE!AF632,1)</f>
        <v/>
      </c>
      <c r="K641" s="1293" t="str">
        <f>REPT(DETERMINE!AG632,1)</f>
        <v/>
      </c>
      <c r="L641" s="1244">
        <f>SUM(DETERMINE!AL632)</f>
        <v>0</v>
      </c>
    </row>
    <row r="642" spans="1:12" ht="38.1" customHeight="1">
      <c r="A642" s="1245" t="str">
        <f>REPT(DETERMINE!D633,1)</f>
        <v/>
      </c>
      <c r="B642" s="1242" t="str">
        <f>REPT(DETERMINE!AC633,1)</f>
        <v/>
      </c>
      <c r="C642" s="1242" t="str">
        <f>IF(I642&gt;0,Personalizza!$D$11," ")</f>
        <v xml:space="preserve"> </v>
      </c>
      <c r="D642" s="1241" t="str">
        <f>IF(I642&gt;0,Personalizza!$D$8," ")</f>
        <v xml:space="preserve"> </v>
      </c>
      <c r="E642" s="1243" t="str">
        <f>REPT(DETERMINE!F633,1)</f>
        <v/>
      </c>
      <c r="F642" s="1241" t="str">
        <f>REPT(DETERMINE!J633,1)</f>
        <v/>
      </c>
      <c r="G642" s="1292" t="str">
        <f>REPT(DETERMINE!AE633,1)</f>
        <v/>
      </c>
      <c r="H642" s="1243" t="str">
        <f>REPT(DETERMINE!AH633,1)</f>
        <v/>
      </c>
      <c r="I642" s="1244">
        <f>SUM(DETERMINE!T633)</f>
        <v>0</v>
      </c>
      <c r="J642" s="1293" t="str">
        <f>REPT(DETERMINE!AF633,1)</f>
        <v/>
      </c>
      <c r="K642" s="1293" t="str">
        <f>REPT(DETERMINE!AG633,1)</f>
        <v/>
      </c>
      <c r="L642" s="1244">
        <f>SUM(DETERMINE!AL633)</f>
        <v>0</v>
      </c>
    </row>
    <row r="643" spans="1:12" ht="38.1" customHeight="1">
      <c r="A643" s="1245" t="str">
        <f>REPT(DETERMINE!D634,1)</f>
        <v/>
      </c>
      <c r="B643" s="1242" t="str">
        <f>REPT(DETERMINE!AC634,1)</f>
        <v/>
      </c>
      <c r="C643" s="1242" t="str">
        <f>IF(I643&gt;0,Personalizza!$D$11," ")</f>
        <v xml:space="preserve"> </v>
      </c>
      <c r="D643" s="1241" t="str">
        <f>IF(I643&gt;0,Personalizza!$D$8," ")</f>
        <v xml:space="preserve"> </v>
      </c>
      <c r="E643" s="1243" t="str">
        <f>REPT(DETERMINE!F634,1)</f>
        <v/>
      </c>
      <c r="F643" s="1241" t="str">
        <f>REPT(DETERMINE!J634,1)</f>
        <v/>
      </c>
      <c r="G643" s="1292" t="str">
        <f>REPT(DETERMINE!AE634,1)</f>
        <v/>
      </c>
      <c r="H643" s="1243" t="str">
        <f>REPT(DETERMINE!AH634,1)</f>
        <v/>
      </c>
      <c r="I643" s="1244">
        <f>SUM(DETERMINE!T634)</f>
        <v>0</v>
      </c>
      <c r="J643" s="1293" t="str">
        <f>REPT(DETERMINE!AF634,1)</f>
        <v/>
      </c>
      <c r="K643" s="1293" t="str">
        <f>REPT(DETERMINE!AG634,1)</f>
        <v/>
      </c>
      <c r="L643" s="1244">
        <f>SUM(DETERMINE!AL634)</f>
        <v>0</v>
      </c>
    </row>
    <row r="644" spans="1:12" ht="38.1" customHeight="1">
      <c r="A644" s="1245" t="str">
        <f>REPT(DETERMINE!D635,1)</f>
        <v/>
      </c>
      <c r="B644" s="1242" t="str">
        <f>REPT(DETERMINE!AC635,1)</f>
        <v/>
      </c>
      <c r="C644" s="1242" t="str">
        <f>IF(I644&gt;0,Personalizza!$D$11," ")</f>
        <v xml:space="preserve"> </v>
      </c>
      <c r="D644" s="1241" t="str">
        <f>IF(I644&gt;0,Personalizza!$D$8," ")</f>
        <v xml:space="preserve"> </v>
      </c>
      <c r="E644" s="1243" t="str">
        <f>REPT(DETERMINE!F635,1)</f>
        <v/>
      </c>
      <c r="F644" s="1241" t="str">
        <f>REPT(DETERMINE!J635,1)</f>
        <v/>
      </c>
      <c r="G644" s="1292" t="str">
        <f>REPT(DETERMINE!AE635,1)</f>
        <v/>
      </c>
      <c r="H644" s="1243" t="str">
        <f>REPT(DETERMINE!AH635,1)</f>
        <v/>
      </c>
      <c r="I644" s="1244">
        <f>SUM(DETERMINE!T635)</f>
        <v>0</v>
      </c>
      <c r="J644" s="1293" t="str">
        <f>REPT(DETERMINE!AF635,1)</f>
        <v/>
      </c>
      <c r="K644" s="1293" t="str">
        <f>REPT(DETERMINE!AG635,1)</f>
        <v/>
      </c>
      <c r="L644" s="1244">
        <f>SUM(DETERMINE!AL635)</f>
        <v>0</v>
      </c>
    </row>
    <row r="645" spans="1:12" ht="38.1" customHeight="1">
      <c r="A645" s="1245" t="str">
        <f>REPT(DETERMINE!D636,1)</f>
        <v/>
      </c>
      <c r="B645" s="1242" t="str">
        <f>REPT(DETERMINE!AC636,1)</f>
        <v/>
      </c>
      <c r="C645" s="1242" t="str">
        <f>IF(I645&gt;0,Personalizza!$D$11," ")</f>
        <v xml:space="preserve"> </v>
      </c>
      <c r="D645" s="1241" t="str">
        <f>IF(I645&gt;0,Personalizza!$D$8," ")</f>
        <v xml:space="preserve"> </v>
      </c>
      <c r="E645" s="1243" t="str">
        <f>REPT(DETERMINE!F636,1)</f>
        <v/>
      </c>
      <c r="F645" s="1241" t="str">
        <f>REPT(DETERMINE!J636,1)</f>
        <v/>
      </c>
      <c r="G645" s="1292" t="str">
        <f>REPT(DETERMINE!AE636,1)</f>
        <v/>
      </c>
      <c r="H645" s="1243" t="str">
        <f>REPT(DETERMINE!AH636,1)</f>
        <v/>
      </c>
      <c r="I645" s="1244">
        <f>SUM(DETERMINE!T636)</f>
        <v>0</v>
      </c>
      <c r="J645" s="1293" t="str">
        <f>REPT(DETERMINE!AF636,1)</f>
        <v/>
      </c>
      <c r="K645" s="1293" t="str">
        <f>REPT(DETERMINE!AG636,1)</f>
        <v/>
      </c>
      <c r="L645" s="1244">
        <f>SUM(DETERMINE!AL636)</f>
        <v>0</v>
      </c>
    </row>
    <row r="646" spans="1:12" ht="38.1" customHeight="1">
      <c r="A646" s="1245" t="str">
        <f>REPT(DETERMINE!D637,1)</f>
        <v/>
      </c>
      <c r="B646" s="1242" t="str">
        <f>REPT(DETERMINE!AC637,1)</f>
        <v/>
      </c>
      <c r="C646" s="1242" t="str">
        <f>IF(I646&gt;0,Personalizza!$D$11," ")</f>
        <v xml:space="preserve"> </v>
      </c>
      <c r="D646" s="1241" t="str">
        <f>IF(I646&gt;0,Personalizza!$D$8," ")</f>
        <v xml:space="preserve"> </v>
      </c>
      <c r="E646" s="1243" t="str">
        <f>REPT(DETERMINE!F637,1)</f>
        <v/>
      </c>
      <c r="F646" s="1241" t="str">
        <f>REPT(DETERMINE!J637,1)</f>
        <v/>
      </c>
      <c r="G646" s="1292" t="str">
        <f>REPT(DETERMINE!AE637,1)</f>
        <v/>
      </c>
      <c r="H646" s="1243" t="str">
        <f>REPT(DETERMINE!AH637,1)</f>
        <v/>
      </c>
      <c r="I646" s="1244">
        <f>SUM(DETERMINE!T637)</f>
        <v>0</v>
      </c>
      <c r="J646" s="1293" t="str">
        <f>REPT(DETERMINE!AF637,1)</f>
        <v/>
      </c>
      <c r="K646" s="1293" t="str">
        <f>REPT(DETERMINE!AG637,1)</f>
        <v/>
      </c>
      <c r="L646" s="1244">
        <f>SUM(DETERMINE!AL637)</f>
        <v>0</v>
      </c>
    </row>
    <row r="647" spans="1:12" ht="38.1" customHeight="1">
      <c r="A647" s="1245" t="str">
        <f>REPT(DETERMINE!D638,1)</f>
        <v/>
      </c>
      <c r="B647" s="1242" t="str">
        <f>REPT(DETERMINE!AC638,1)</f>
        <v/>
      </c>
      <c r="C647" s="1242" t="str">
        <f>IF(I647&gt;0,Personalizza!$D$11," ")</f>
        <v xml:space="preserve"> </v>
      </c>
      <c r="D647" s="1241" t="str">
        <f>IF(I647&gt;0,Personalizza!$D$8," ")</f>
        <v xml:space="preserve"> </v>
      </c>
      <c r="E647" s="1243" t="str">
        <f>REPT(DETERMINE!F638,1)</f>
        <v/>
      </c>
      <c r="F647" s="1241" t="str">
        <f>REPT(DETERMINE!J638,1)</f>
        <v/>
      </c>
      <c r="G647" s="1292" t="str">
        <f>REPT(DETERMINE!AE638,1)</f>
        <v/>
      </c>
      <c r="H647" s="1243" t="str">
        <f>REPT(DETERMINE!AH638,1)</f>
        <v/>
      </c>
      <c r="I647" s="1244">
        <f>SUM(DETERMINE!T638)</f>
        <v>0</v>
      </c>
      <c r="J647" s="1293" t="str">
        <f>REPT(DETERMINE!AF638,1)</f>
        <v/>
      </c>
      <c r="K647" s="1293" t="str">
        <f>REPT(DETERMINE!AG638,1)</f>
        <v/>
      </c>
      <c r="L647" s="1244">
        <f>SUM(DETERMINE!AL638)</f>
        <v>0</v>
      </c>
    </row>
    <row r="648" spans="1:12" ht="38.1" customHeight="1">
      <c r="A648" s="1245" t="str">
        <f>REPT(DETERMINE!D639,1)</f>
        <v/>
      </c>
      <c r="B648" s="1242" t="str">
        <f>REPT(DETERMINE!AC639,1)</f>
        <v/>
      </c>
      <c r="C648" s="1242" t="str">
        <f>IF(I648&gt;0,Personalizza!$D$11," ")</f>
        <v xml:space="preserve"> </v>
      </c>
      <c r="D648" s="1241" t="str">
        <f>IF(I648&gt;0,Personalizza!$D$8," ")</f>
        <v xml:space="preserve"> </v>
      </c>
      <c r="E648" s="1243" t="str">
        <f>REPT(DETERMINE!F639,1)</f>
        <v/>
      </c>
      <c r="F648" s="1241" t="str">
        <f>REPT(DETERMINE!J639,1)</f>
        <v/>
      </c>
      <c r="G648" s="1292" t="str">
        <f>REPT(DETERMINE!AE639,1)</f>
        <v/>
      </c>
      <c r="H648" s="1243" t="str">
        <f>REPT(DETERMINE!AH639,1)</f>
        <v/>
      </c>
      <c r="I648" s="1244">
        <f>SUM(DETERMINE!T639)</f>
        <v>0</v>
      </c>
      <c r="J648" s="1293" t="str">
        <f>REPT(DETERMINE!AF639,1)</f>
        <v/>
      </c>
      <c r="K648" s="1293" t="str">
        <f>REPT(DETERMINE!AG639,1)</f>
        <v/>
      </c>
      <c r="L648" s="1244">
        <f>SUM(DETERMINE!AL639)</f>
        <v>0</v>
      </c>
    </row>
    <row r="649" spans="1:12" ht="38.1" customHeight="1">
      <c r="A649" s="1245" t="str">
        <f>REPT(DETERMINE!D640,1)</f>
        <v/>
      </c>
      <c r="B649" s="1242" t="str">
        <f>REPT(DETERMINE!AC640,1)</f>
        <v/>
      </c>
      <c r="C649" s="1242" t="str">
        <f>IF(I649&gt;0,Personalizza!$D$11," ")</f>
        <v xml:space="preserve"> </v>
      </c>
      <c r="D649" s="1241" t="str">
        <f>IF(I649&gt;0,Personalizza!$D$8," ")</f>
        <v xml:space="preserve"> </v>
      </c>
      <c r="E649" s="1243" t="str">
        <f>REPT(DETERMINE!F640,1)</f>
        <v/>
      </c>
      <c r="F649" s="1241" t="str">
        <f>REPT(DETERMINE!J640,1)</f>
        <v/>
      </c>
      <c r="G649" s="1292" t="str">
        <f>REPT(DETERMINE!AE640,1)</f>
        <v/>
      </c>
      <c r="H649" s="1243" t="str">
        <f>REPT(DETERMINE!AH640,1)</f>
        <v/>
      </c>
      <c r="I649" s="1244">
        <f>SUM(DETERMINE!T640)</f>
        <v>0</v>
      </c>
      <c r="J649" s="1293" t="str">
        <f>REPT(DETERMINE!AF640,1)</f>
        <v/>
      </c>
      <c r="K649" s="1293" t="str">
        <f>REPT(DETERMINE!AG640,1)</f>
        <v/>
      </c>
      <c r="L649" s="1244">
        <f>SUM(DETERMINE!AL640)</f>
        <v>0</v>
      </c>
    </row>
    <row r="650" spans="1:12" ht="38.1" customHeight="1">
      <c r="A650" s="1245" t="str">
        <f>REPT(DETERMINE!D641,1)</f>
        <v/>
      </c>
      <c r="B650" s="1242" t="str">
        <f>REPT(DETERMINE!AC641,1)</f>
        <v/>
      </c>
      <c r="C650" s="1242" t="str">
        <f>IF(I650&gt;0,Personalizza!$D$11," ")</f>
        <v xml:space="preserve"> </v>
      </c>
      <c r="D650" s="1241" t="str">
        <f>IF(I650&gt;0,Personalizza!$D$8," ")</f>
        <v xml:space="preserve"> </v>
      </c>
      <c r="E650" s="1243" t="str">
        <f>REPT(DETERMINE!F641,1)</f>
        <v/>
      </c>
      <c r="F650" s="1241" t="str">
        <f>REPT(DETERMINE!J641,1)</f>
        <v/>
      </c>
      <c r="G650" s="1292" t="str">
        <f>REPT(DETERMINE!AE641,1)</f>
        <v/>
      </c>
      <c r="H650" s="1243" t="str">
        <f>REPT(DETERMINE!AH641,1)</f>
        <v/>
      </c>
      <c r="I650" s="1244">
        <f>SUM(DETERMINE!T641)</f>
        <v>0</v>
      </c>
      <c r="J650" s="1293" t="str">
        <f>REPT(DETERMINE!AF641,1)</f>
        <v/>
      </c>
      <c r="K650" s="1293" t="str">
        <f>REPT(DETERMINE!AG641,1)</f>
        <v/>
      </c>
      <c r="L650" s="1244">
        <f>SUM(DETERMINE!AL641)</f>
        <v>0</v>
      </c>
    </row>
    <row r="651" spans="1:12" ht="38.1" customHeight="1">
      <c r="A651" s="1245" t="str">
        <f>REPT(DETERMINE!D642,1)</f>
        <v/>
      </c>
      <c r="B651" s="1242" t="str">
        <f>REPT(DETERMINE!AC642,1)</f>
        <v/>
      </c>
      <c r="C651" s="1242" t="str">
        <f>IF(I651&gt;0,Personalizza!$D$11," ")</f>
        <v xml:space="preserve"> </v>
      </c>
      <c r="D651" s="1241" t="str">
        <f>IF(I651&gt;0,Personalizza!$D$8," ")</f>
        <v xml:space="preserve"> </v>
      </c>
      <c r="E651" s="1243" t="str">
        <f>REPT(DETERMINE!F642,1)</f>
        <v/>
      </c>
      <c r="F651" s="1241" t="str">
        <f>REPT(DETERMINE!J642,1)</f>
        <v/>
      </c>
      <c r="G651" s="1292" t="str">
        <f>REPT(DETERMINE!AE642,1)</f>
        <v/>
      </c>
      <c r="H651" s="1243" t="str">
        <f>REPT(DETERMINE!AH642,1)</f>
        <v/>
      </c>
      <c r="I651" s="1244">
        <f>SUM(DETERMINE!T642)</f>
        <v>0</v>
      </c>
      <c r="J651" s="1293" t="str">
        <f>REPT(DETERMINE!AF642,1)</f>
        <v/>
      </c>
      <c r="K651" s="1293" t="str">
        <f>REPT(DETERMINE!AG642,1)</f>
        <v/>
      </c>
      <c r="L651" s="1244">
        <f>SUM(DETERMINE!AL642)</f>
        <v>0</v>
      </c>
    </row>
    <row r="652" spans="1:12" ht="38.1" customHeight="1">
      <c r="A652" s="1245" t="str">
        <f>REPT(DETERMINE!D643,1)</f>
        <v/>
      </c>
      <c r="B652" s="1242" t="str">
        <f>REPT(DETERMINE!AC643,1)</f>
        <v/>
      </c>
      <c r="C652" s="1242" t="str">
        <f>IF(I652&gt;0,Personalizza!$D$11," ")</f>
        <v xml:space="preserve"> </v>
      </c>
      <c r="D652" s="1241" t="str">
        <f>IF(I652&gt;0,Personalizza!$D$8," ")</f>
        <v xml:space="preserve"> </v>
      </c>
      <c r="E652" s="1243" t="str">
        <f>REPT(DETERMINE!F643,1)</f>
        <v/>
      </c>
      <c r="F652" s="1241" t="str">
        <f>REPT(DETERMINE!J643,1)</f>
        <v/>
      </c>
      <c r="G652" s="1292" t="str">
        <f>REPT(DETERMINE!AE643,1)</f>
        <v/>
      </c>
      <c r="H652" s="1243" t="str">
        <f>REPT(DETERMINE!AH643,1)</f>
        <v/>
      </c>
      <c r="I652" s="1244">
        <f>SUM(DETERMINE!T643)</f>
        <v>0</v>
      </c>
      <c r="J652" s="1293" t="str">
        <f>REPT(DETERMINE!AF643,1)</f>
        <v/>
      </c>
      <c r="K652" s="1293" t="str">
        <f>REPT(DETERMINE!AG643,1)</f>
        <v/>
      </c>
      <c r="L652" s="1244">
        <f>SUM(DETERMINE!AL643)</f>
        <v>0</v>
      </c>
    </row>
    <row r="653" spans="1:12" ht="38.1" customHeight="1">
      <c r="A653" s="1245" t="str">
        <f>REPT(DETERMINE!D644,1)</f>
        <v/>
      </c>
      <c r="B653" s="1242" t="str">
        <f>REPT(DETERMINE!AC644,1)</f>
        <v/>
      </c>
      <c r="C653" s="1242" t="str">
        <f>IF(I653&gt;0,Personalizza!$D$11," ")</f>
        <v xml:space="preserve"> </v>
      </c>
      <c r="D653" s="1241" t="str">
        <f>IF(I653&gt;0,Personalizza!$D$8," ")</f>
        <v xml:space="preserve"> </v>
      </c>
      <c r="E653" s="1243" t="str">
        <f>REPT(DETERMINE!F644,1)</f>
        <v/>
      </c>
      <c r="F653" s="1241" t="str">
        <f>REPT(DETERMINE!J644,1)</f>
        <v/>
      </c>
      <c r="G653" s="1292" t="str">
        <f>REPT(DETERMINE!AE644,1)</f>
        <v/>
      </c>
      <c r="H653" s="1243" t="str">
        <f>REPT(DETERMINE!AH644,1)</f>
        <v/>
      </c>
      <c r="I653" s="1244">
        <f>SUM(DETERMINE!T644)</f>
        <v>0</v>
      </c>
      <c r="J653" s="1293" t="str">
        <f>REPT(DETERMINE!AF644,1)</f>
        <v/>
      </c>
      <c r="K653" s="1293" t="str">
        <f>REPT(DETERMINE!AG644,1)</f>
        <v/>
      </c>
      <c r="L653" s="1244">
        <f>SUM(DETERMINE!AL644)</f>
        <v>0</v>
      </c>
    </row>
    <row r="654" spans="1:12" ht="38.1" customHeight="1">
      <c r="A654" s="1245" t="str">
        <f>REPT(DETERMINE!D645,1)</f>
        <v/>
      </c>
      <c r="B654" s="1242" t="str">
        <f>REPT(DETERMINE!AC645,1)</f>
        <v/>
      </c>
      <c r="C654" s="1242" t="str">
        <f>IF(I654&gt;0,Personalizza!$D$11," ")</f>
        <v xml:space="preserve"> </v>
      </c>
      <c r="D654" s="1241" t="str">
        <f>IF(I654&gt;0,Personalizza!$D$8," ")</f>
        <v xml:space="preserve"> </v>
      </c>
      <c r="E654" s="1243" t="str">
        <f>REPT(DETERMINE!F645,1)</f>
        <v/>
      </c>
      <c r="F654" s="1241" t="str">
        <f>REPT(DETERMINE!J645,1)</f>
        <v/>
      </c>
      <c r="G654" s="1292" t="str">
        <f>REPT(DETERMINE!AE645,1)</f>
        <v/>
      </c>
      <c r="H654" s="1243" t="str">
        <f>REPT(DETERMINE!AH645,1)</f>
        <v/>
      </c>
      <c r="I654" s="1244">
        <f>SUM(DETERMINE!T645)</f>
        <v>0</v>
      </c>
      <c r="J654" s="1293" t="str">
        <f>REPT(DETERMINE!AF645,1)</f>
        <v/>
      </c>
      <c r="K654" s="1293" t="str">
        <f>REPT(DETERMINE!AG645,1)</f>
        <v/>
      </c>
      <c r="L654" s="1244">
        <f>SUM(DETERMINE!AL645)</f>
        <v>0</v>
      </c>
    </row>
    <row r="655" spans="1:12" ht="38.1" customHeight="1">
      <c r="A655" s="1245" t="str">
        <f>REPT(DETERMINE!D646,1)</f>
        <v/>
      </c>
      <c r="B655" s="1242" t="str">
        <f>REPT(DETERMINE!AC646,1)</f>
        <v/>
      </c>
      <c r="C655" s="1242" t="str">
        <f>IF(I655&gt;0,Personalizza!$D$11," ")</f>
        <v xml:space="preserve"> </v>
      </c>
      <c r="D655" s="1241" t="str">
        <f>IF(I655&gt;0,Personalizza!$D$8," ")</f>
        <v xml:space="preserve"> </v>
      </c>
      <c r="E655" s="1243" t="str">
        <f>REPT(DETERMINE!F646,1)</f>
        <v/>
      </c>
      <c r="F655" s="1241" t="str">
        <f>REPT(DETERMINE!J646,1)</f>
        <v/>
      </c>
      <c r="G655" s="1292" t="str">
        <f>REPT(DETERMINE!AE646,1)</f>
        <v/>
      </c>
      <c r="H655" s="1243" t="str">
        <f>REPT(DETERMINE!AH646,1)</f>
        <v/>
      </c>
      <c r="I655" s="1244">
        <f>SUM(DETERMINE!T646)</f>
        <v>0</v>
      </c>
      <c r="J655" s="1293" t="str">
        <f>REPT(DETERMINE!AF646,1)</f>
        <v/>
      </c>
      <c r="K655" s="1293" t="str">
        <f>REPT(DETERMINE!AG646,1)</f>
        <v/>
      </c>
      <c r="L655" s="1244">
        <f>SUM(DETERMINE!AL646)</f>
        <v>0</v>
      </c>
    </row>
    <row r="656" spans="1:12" ht="38.1" customHeight="1">
      <c r="A656" s="1245" t="str">
        <f>REPT(DETERMINE!D647,1)</f>
        <v/>
      </c>
      <c r="B656" s="1242" t="str">
        <f>REPT(DETERMINE!AC647,1)</f>
        <v/>
      </c>
      <c r="C656" s="1242" t="str">
        <f>IF(I656&gt;0,Personalizza!$D$11," ")</f>
        <v xml:space="preserve"> </v>
      </c>
      <c r="D656" s="1241" t="str">
        <f>IF(I656&gt;0,Personalizza!$D$8," ")</f>
        <v xml:space="preserve"> </v>
      </c>
      <c r="E656" s="1243" t="str">
        <f>REPT(DETERMINE!F647,1)</f>
        <v/>
      </c>
      <c r="F656" s="1241" t="str">
        <f>REPT(DETERMINE!J647,1)</f>
        <v/>
      </c>
      <c r="G656" s="1292" t="str">
        <f>REPT(DETERMINE!AE647,1)</f>
        <v/>
      </c>
      <c r="H656" s="1243" t="str">
        <f>REPT(DETERMINE!AH647,1)</f>
        <v/>
      </c>
      <c r="I656" s="1244">
        <f>SUM(DETERMINE!T647)</f>
        <v>0</v>
      </c>
      <c r="J656" s="1293" t="str">
        <f>REPT(DETERMINE!AF647,1)</f>
        <v/>
      </c>
      <c r="K656" s="1293" t="str">
        <f>REPT(DETERMINE!AG647,1)</f>
        <v/>
      </c>
      <c r="L656" s="1244">
        <f>SUM(DETERMINE!AL647)</f>
        <v>0</v>
      </c>
    </row>
    <row r="657" spans="1:12" ht="38.1" customHeight="1">
      <c r="A657" s="1245" t="str">
        <f>REPT(DETERMINE!D648,1)</f>
        <v/>
      </c>
      <c r="B657" s="1242" t="str">
        <f>REPT(DETERMINE!AC648,1)</f>
        <v/>
      </c>
      <c r="C657" s="1242" t="str">
        <f>IF(I657&gt;0,Personalizza!$D$11," ")</f>
        <v xml:space="preserve"> </v>
      </c>
      <c r="D657" s="1241" t="str">
        <f>IF(I657&gt;0,Personalizza!$D$8," ")</f>
        <v xml:space="preserve"> </v>
      </c>
      <c r="E657" s="1243" t="str">
        <f>REPT(DETERMINE!F648,1)</f>
        <v/>
      </c>
      <c r="F657" s="1241" t="str">
        <f>REPT(DETERMINE!J648,1)</f>
        <v/>
      </c>
      <c r="G657" s="1292" t="str">
        <f>REPT(DETERMINE!AE648,1)</f>
        <v/>
      </c>
      <c r="H657" s="1243" t="str">
        <f>REPT(DETERMINE!AH648,1)</f>
        <v/>
      </c>
      <c r="I657" s="1244">
        <f>SUM(DETERMINE!T648)</f>
        <v>0</v>
      </c>
      <c r="J657" s="1293" t="str">
        <f>REPT(DETERMINE!AF648,1)</f>
        <v/>
      </c>
      <c r="K657" s="1293" t="str">
        <f>REPT(DETERMINE!AG648,1)</f>
        <v/>
      </c>
      <c r="L657" s="1244">
        <f>SUM(DETERMINE!AL648)</f>
        <v>0</v>
      </c>
    </row>
    <row r="658" spans="1:12" ht="38.1" customHeight="1">
      <c r="A658" s="1245" t="str">
        <f>REPT(DETERMINE!D649,1)</f>
        <v/>
      </c>
      <c r="B658" s="1242" t="str">
        <f>REPT(DETERMINE!AC649,1)</f>
        <v/>
      </c>
      <c r="C658" s="1242" t="str">
        <f>IF(I658&gt;0,Personalizza!$D$11," ")</f>
        <v xml:space="preserve"> </v>
      </c>
      <c r="D658" s="1241" t="str">
        <f>IF(I658&gt;0,Personalizza!$D$8," ")</f>
        <v xml:space="preserve"> </v>
      </c>
      <c r="E658" s="1243" t="str">
        <f>REPT(DETERMINE!F649,1)</f>
        <v/>
      </c>
      <c r="F658" s="1241" t="str">
        <f>REPT(DETERMINE!J649,1)</f>
        <v/>
      </c>
      <c r="G658" s="1292" t="str">
        <f>REPT(DETERMINE!AE649,1)</f>
        <v/>
      </c>
      <c r="H658" s="1243" t="str">
        <f>REPT(DETERMINE!AH649,1)</f>
        <v/>
      </c>
      <c r="I658" s="1244">
        <f>SUM(DETERMINE!T649)</f>
        <v>0</v>
      </c>
      <c r="J658" s="1293" t="str">
        <f>REPT(DETERMINE!AF649,1)</f>
        <v/>
      </c>
      <c r="K658" s="1293" t="str">
        <f>REPT(DETERMINE!AG649,1)</f>
        <v/>
      </c>
      <c r="L658" s="1244">
        <f>SUM(DETERMINE!AL649)</f>
        <v>0</v>
      </c>
    </row>
    <row r="659" spans="1:12" ht="38.1" customHeight="1">
      <c r="A659" s="1245" t="str">
        <f>REPT(DETERMINE!D650,1)</f>
        <v/>
      </c>
      <c r="B659" s="1242" t="str">
        <f>REPT(DETERMINE!AC650,1)</f>
        <v/>
      </c>
      <c r="C659" s="1242" t="str">
        <f>IF(I659&gt;0,Personalizza!$D$11," ")</f>
        <v xml:space="preserve"> </v>
      </c>
      <c r="D659" s="1241" t="str">
        <f>IF(I659&gt;0,Personalizza!$D$8," ")</f>
        <v xml:space="preserve"> </v>
      </c>
      <c r="E659" s="1243" t="str">
        <f>REPT(DETERMINE!F650,1)</f>
        <v/>
      </c>
      <c r="F659" s="1241" t="str">
        <f>REPT(DETERMINE!J650,1)</f>
        <v/>
      </c>
      <c r="G659" s="1292" t="str">
        <f>REPT(DETERMINE!AE650,1)</f>
        <v/>
      </c>
      <c r="H659" s="1243" t="str">
        <f>REPT(DETERMINE!AH650,1)</f>
        <v/>
      </c>
      <c r="I659" s="1244">
        <f>SUM(DETERMINE!T650)</f>
        <v>0</v>
      </c>
      <c r="J659" s="1293" t="str">
        <f>REPT(DETERMINE!AF650,1)</f>
        <v/>
      </c>
      <c r="K659" s="1293" t="str">
        <f>REPT(DETERMINE!AG650,1)</f>
        <v/>
      </c>
      <c r="L659" s="1244">
        <f>SUM(DETERMINE!AL650)</f>
        <v>0</v>
      </c>
    </row>
    <row r="660" spans="1:12" ht="38.1" customHeight="1">
      <c r="A660" s="1245" t="str">
        <f>REPT(DETERMINE!D651,1)</f>
        <v/>
      </c>
      <c r="B660" s="1242" t="str">
        <f>REPT(DETERMINE!AC651,1)</f>
        <v/>
      </c>
      <c r="C660" s="1242" t="str">
        <f>IF(I660&gt;0,Personalizza!$D$11," ")</f>
        <v xml:space="preserve"> </v>
      </c>
      <c r="D660" s="1241" t="str">
        <f>IF(I660&gt;0,Personalizza!$D$8," ")</f>
        <v xml:space="preserve"> </v>
      </c>
      <c r="E660" s="1243" t="str">
        <f>REPT(DETERMINE!F651,1)</f>
        <v/>
      </c>
      <c r="F660" s="1241" t="str">
        <f>REPT(DETERMINE!J651,1)</f>
        <v/>
      </c>
      <c r="G660" s="1292" t="str">
        <f>REPT(DETERMINE!AE651,1)</f>
        <v/>
      </c>
      <c r="H660" s="1243" t="str">
        <f>REPT(DETERMINE!AH651,1)</f>
        <v/>
      </c>
      <c r="I660" s="1244">
        <f>SUM(DETERMINE!T651)</f>
        <v>0</v>
      </c>
      <c r="J660" s="1293" t="str">
        <f>REPT(DETERMINE!AF651,1)</f>
        <v/>
      </c>
      <c r="K660" s="1293" t="str">
        <f>REPT(DETERMINE!AG651,1)</f>
        <v/>
      </c>
      <c r="L660" s="1244">
        <f>SUM(DETERMINE!AL651)</f>
        <v>0</v>
      </c>
    </row>
    <row r="661" spans="1:12" ht="38.1" customHeight="1">
      <c r="A661" s="1245" t="str">
        <f>REPT(DETERMINE!D652,1)</f>
        <v/>
      </c>
      <c r="B661" s="1242" t="str">
        <f>REPT(DETERMINE!AC652,1)</f>
        <v/>
      </c>
      <c r="C661" s="1242" t="str">
        <f>IF(I661&gt;0,Personalizza!$D$11," ")</f>
        <v xml:space="preserve"> </v>
      </c>
      <c r="D661" s="1241" t="str">
        <f>IF(I661&gt;0,Personalizza!$D$8," ")</f>
        <v xml:space="preserve"> </v>
      </c>
      <c r="E661" s="1243" t="str">
        <f>REPT(DETERMINE!F652,1)</f>
        <v/>
      </c>
      <c r="F661" s="1241" t="str">
        <f>REPT(DETERMINE!J652,1)</f>
        <v/>
      </c>
      <c r="G661" s="1292" t="str">
        <f>REPT(DETERMINE!AE652,1)</f>
        <v/>
      </c>
      <c r="H661" s="1243" t="str">
        <f>REPT(DETERMINE!AH652,1)</f>
        <v/>
      </c>
      <c r="I661" s="1244">
        <f>SUM(DETERMINE!T652)</f>
        <v>0</v>
      </c>
      <c r="J661" s="1293" t="str">
        <f>REPT(DETERMINE!AF652,1)</f>
        <v/>
      </c>
      <c r="K661" s="1293" t="str">
        <f>REPT(DETERMINE!AG652,1)</f>
        <v/>
      </c>
      <c r="L661" s="1244">
        <f>SUM(DETERMINE!AL652)</f>
        <v>0</v>
      </c>
    </row>
    <row r="662" spans="1:12" ht="38.1" customHeight="1">
      <c r="A662" s="1245" t="str">
        <f>REPT(DETERMINE!D653,1)</f>
        <v/>
      </c>
      <c r="B662" s="1242" t="str">
        <f>REPT(DETERMINE!AC653,1)</f>
        <v/>
      </c>
      <c r="C662" s="1242" t="str">
        <f>IF(I662&gt;0,Personalizza!$D$11," ")</f>
        <v xml:space="preserve"> </v>
      </c>
      <c r="D662" s="1241" t="str">
        <f>IF(I662&gt;0,Personalizza!$D$8," ")</f>
        <v xml:space="preserve"> </v>
      </c>
      <c r="E662" s="1243" t="str">
        <f>REPT(DETERMINE!F653,1)</f>
        <v/>
      </c>
      <c r="F662" s="1241" t="str">
        <f>REPT(DETERMINE!J653,1)</f>
        <v/>
      </c>
      <c r="G662" s="1292" t="str">
        <f>REPT(DETERMINE!AE653,1)</f>
        <v/>
      </c>
      <c r="H662" s="1243" t="str">
        <f>REPT(DETERMINE!AH653,1)</f>
        <v/>
      </c>
      <c r="I662" s="1244">
        <f>SUM(DETERMINE!T653)</f>
        <v>0</v>
      </c>
      <c r="J662" s="1293" t="str">
        <f>REPT(DETERMINE!AF653,1)</f>
        <v/>
      </c>
      <c r="K662" s="1293" t="str">
        <f>REPT(DETERMINE!AG653,1)</f>
        <v/>
      </c>
      <c r="L662" s="1244">
        <f>SUM(DETERMINE!AL653)</f>
        <v>0</v>
      </c>
    </row>
    <row r="663" spans="1:12" ht="38.1" customHeight="1">
      <c r="A663" s="1245" t="str">
        <f>REPT(DETERMINE!D654,1)</f>
        <v/>
      </c>
      <c r="B663" s="1242" t="str">
        <f>REPT(DETERMINE!AC654,1)</f>
        <v/>
      </c>
      <c r="C663" s="1242" t="str">
        <f>IF(I663&gt;0,Personalizza!$D$11," ")</f>
        <v xml:space="preserve"> </v>
      </c>
      <c r="D663" s="1241" t="str">
        <f>IF(I663&gt;0,Personalizza!$D$8," ")</f>
        <v xml:space="preserve"> </v>
      </c>
      <c r="E663" s="1243" t="str">
        <f>REPT(DETERMINE!F654,1)</f>
        <v/>
      </c>
      <c r="F663" s="1241" t="str">
        <f>REPT(DETERMINE!J654,1)</f>
        <v/>
      </c>
      <c r="G663" s="1292" t="str">
        <f>REPT(DETERMINE!AE654,1)</f>
        <v/>
      </c>
      <c r="H663" s="1243" t="str">
        <f>REPT(DETERMINE!AH654,1)</f>
        <v/>
      </c>
      <c r="I663" s="1244">
        <f>SUM(DETERMINE!T654)</f>
        <v>0</v>
      </c>
      <c r="J663" s="1293" t="str">
        <f>REPT(DETERMINE!AF654,1)</f>
        <v/>
      </c>
      <c r="K663" s="1293" t="str">
        <f>REPT(DETERMINE!AG654,1)</f>
        <v/>
      </c>
      <c r="L663" s="1244">
        <f>SUM(DETERMINE!AL654)</f>
        <v>0</v>
      </c>
    </row>
    <row r="664" spans="1:12" ht="38.1" customHeight="1">
      <c r="A664" s="1245" t="str">
        <f>REPT(DETERMINE!D655,1)</f>
        <v/>
      </c>
      <c r="B664" s="1242" t="str">
        <f>REPT(DETERMINE!AC655,1)</f>
        <v/>
      </c>
      <c r="C664" s="1242" t="str">
        <f>IF(I664&gt;0,Personalizza!$D$11," ")</f>
        <v xml:space="preserve"> </v>
      </c>
      <c r="D664" s="1241" t="str">
        <f>IF(I664&gt;0,Personalizza!$D$8," ")</f>
        <v xml:space="preserve"> </v>
      </c>
      <c r="E664" s="1243" t="str">
        <f>REPT(DETERMINE!F655,1)</f>
        <v/>
      </c>
      <c r="F664" s="1241" t="str">
        <f>REPT(DETERMINE!J655,1)</f>
        <v/>
      </c>
      <c r="G664" s="1292" t="str">
        <f>REPT(DETERMINE!AE655,1)</f>
        <v/>
      </c>
      <c r="H664" s="1243" t="str">
        <f>REPT(DETERMINE!AH655,1)</f>
        <v/>
      </c>
      <c r="I664" s="1244">
        <f>SUM(DETERMINE!T655)</f>
        <v>0</v>
      </c>
      <c r="J664" s="1293" t="str">
        <f>REPT(DETERMINE!AF655,1)</f>
        <v/>
      </c>
      <c r="K664" s="1293" t="str">
        <f>REPT(DETERMINE!AG655,1)</f>
        <v/>
      </c>
      <c r="L664" s="1244">
        <f>SUM(DETERMINE!AL655)</f>
        <v>0</v>
      </c>
    </row>
    <row r="665" spans="1:12" ht="38.1" customHeight="1">
      <c r="A665" s="1245" t="str">
        <f>REPT(DETERMINE!D656,1)</f>
        <v/>
      </c>
      <c r="B665" s="1242" t="str">
        <f>REPT(DETERMINE!AC656,1)</f>
        <v/>
      </c>
      <c r="C665" s="1242" t="str">
        <f>IF(I665&gt;0,Personalizza!$D$11," ")</f>
        <v xml:space="preserve"> </v>
      </c>
      <c r="D665" s="1241" t="str">
        <f>IF(I665&gt;0,Personalizza!$D$8," ")</f>
        <v xml:space="preserve"> </v>
      </c>
      <c r="E665" s="1243" t="str">
        <f>REPT(DETERMINE!F656,1)</f>
        <v/>
      </c>
      <c r="F665" s="1241" t="str">
        <f>REPT(DETERMINE!J656,1)</f>
        <v/>
      </c>
      <c r="G665" s="1292" t="str">
        <f>REPT(DETERMINE!AE656,1)</f>
        <v/>
      </c>
      <c r="H665" s="1243" t="str">
        <f>REPT(DETERMINE!AH656,1)</f>
        <v/>
      </c>
      <c r="I665" s="1244">
        <f>SUM(DETERMINE!T656)</f>
        <v>0</v>
      </c>
      <c r="J665" s="1293" t="str">
        <f>REPT(DETERMINE!AF656,1)</f>
        <v/>
      </c>
      <c r="K665" s="1293" t="str">
        <f>REPT(DETERMINE!AG656,1)</f>
        <v/>
      </c>
      <c r="L665" s="1244">
        <f>SUM(DETERMINE!AL656)</f>
        <v>0</v>
      </c>
    </row>
    <row r="666" spans="1:12" ht="38.1" customHeight="1">
      <c r="A666" s="1245" t="str">
        <f>REPT(DETERMINE!D657,1)</f>
        <v/>
      </c>
      <c r="B666" s="1242" t="str">
        <f>REPT(DETERMINE!AC657,1)</f>
        <v/>
      </c>
      <c r="C666" s="1242" t="str">
        <f>IF(I666&gt;0,Personalizza!$D$11," ")</f>
        <v xml:space="preserve"> </v>
      </c>
      <c r="D666" s="1241" t="str">
        <f>IF(I666&gt;0,Personalizza!$D$8," ")</f>
        <v xml:space="preserve"> </v>
      </c>
      <c r="E666" s="1243" t="str">
        <f>REPT(DETERMINE!F657,1)</f>
        <v/>
      </c>
      <c r="F666" s="1241" t="str">
        <f>REPT(DETERMINE!J657,1)</f>
        <v/>
      </c>
      <c r="G666" s="1292" t="str">
        <f>REPT(DETERMINE!AE657,1)</f>
        <v/>
      </c>
      <c r="H666" s="1243" t="str">
        <f>REPT(DETERMINE!AH657,1)</f>
        <v/>
      </c>
      <c r="I666" s="1244">
        <f>SUM(DETERMINE!T657)</f>
        <v>0</v>
      </c>
      <c r="J666" s="1293" t="str">
        <f>REPT(DETERMINE!AF657,1)</f>
        <v/>
      </c>
      <c r="K666" s="1293" t="str">
        <f>REPT(DETERMINE!AG657,1)</f>
        <v/>
      </c>
      <c r="L666" s="1244">
        <f>SUM(DETERMINE!AL657)</f>
        <v>0</v>
      </c>
    </row>
    <row r="667" spans="1:12" ht="38.1" customHeight="1">
      <c r="A667" s="1245" t="str">
        <f>REPT(DETERMINE!D658,1)</f>
        <v/>
      </c>
      <c r="B667" s="1242" t="str">
        <f>REPT(DETERMINE!AC658,1)</f>
        <v/>
      </c>
      <c r="C667" s="1242" t="str">
        <f>IF(I667&gt;0,Personalizza!$D$11," ")</f>
        <v xml:space="preserve"> </v>
      </c>
      <c r="D667" s="1241" t="str">
        <f>IF(I667&gt;0,Personalizza!$D$8," ")</f>
        <v xml:space="preserve"> </v>
      </c>
      <c r="E667" s="1243" t="str">
        <f>REPT(DETERMINE!F658,1)</f>
        <v/>
      </c>
      <c r="F667" s="1241" t="str">
        <f>REPT(DETERMINE!J658,1)</f>
        <v/>
      </c>
      <c r="G667" s="1292" t="str">
        <f>REPT(DETERMINE!AE658,1)</f>
        <v/>
      </c>
      <c r="H667" s="1243" t="str">
        <f>REPT(DETERMINE!AH658,1)</f>
        <v/>
      </c>
      <c r="I667" s="1244">
        <f>SUM(DETERMINE!T658)</f>
        <v>0</v>
      </c>
      <c r="J667" s="1293" t="str">
        <f>REPT(DETERMINE!AF658,1)</f>
        <v/>
      </c>
      <c r="K667" s="1293" t="str">
        <f>REPT(DETERMINE!AG658,1)</f>
        <v/>
      </c>
      <c r="L667" s="1244">
        <f>SUM(DETERMINE!AL658)</f>
        <v>0</v>
      </c>
    </row>
    <row r="668" spans="1:12" ht="38.1" customHeight="1">
      <c r="A668" s="1245" t="str">
        <f>REPT(DETERMINE!D659,1)</f>
        <v/>
      </c>
      <c r="B668" s="1242" t="str">
        <f>REPT(DETERMINE!AC659,1)</f>
        <v/>
      </c>
      <c r="C668" s="1242" t="str">
        <f>IF(I668&gt;0,Personalizza!$D$11," ")</f>
        <v xml:space="preserve"> </v>
      </c>
      <c r="D668" s="1241" t="str">
        <f>IF(I668&gt;0,Personalizza!$D$8," ")</f>
        <v xml:space="preserve"> </v>
      </c>
      <c r="E668" s="1243" t="str">
        <f>REPT(DETERMINE!F659,1)</f>
        <v/>
      </c>
      <c r="F668" s="1241" t="str">
        <f>REPT(DETERMINE!J659,1)</f>
        <v/>
      </c>
      <c r="G668" s="1292" t="str">
        <f>REPT(DETERMINE!AE659,1)</f>
        <v/>
      </c>
      <c r="H668" s="1243" t="str">
        <f>REPT(DETERMINE!AH659,1)</f>
        <v/>
      </c>
      <c r="I668" s="1244">
        <f>SUM(DETERMINE!T659)</f>
        <v>0</v>
      </c>
      <c r="J668" s="1293" t="str">
        <f>REPT(DETERMINE!AF659,1)</f>
        <v/>
      </c>
      <c r="K668" s="1293" t="str">
        <f>REPT(DETERMINE!AG659,1)</f>
        <v/>
      </c>
      <c r="L668" s="1244">
        <f>SUM(DETERMINE!AL659)</f>
        <v>0</v>
      </c>
    </row>
    <row r="669" spans="1:12" ht="38.1" customHeight="1">
      <c r="A669" s="1245" t="str">
        <f>REPT(DETERMINE!D660,1)</f>
        <v/>
      </c>
      <c r="B669" s="1242" t="str">
        <f>REPT(DETERMINE!AC660,1)</f>
        <v/>
      </c>
      <c r="C669" s="1242" t="str">
        <f>IF(I669&gt;0,Personalizza!$D$11," ")</f>
        <v xml:space="preserve"> </v>
      </c>
      <c r="D669" s="1241" t="str">
        <f>IF(I669&gt;0,Personalizza!$D$8," ")</f>
        <v xml:space="preserve"> </v>
      </c>
      <c r="E669" s="1243" t="str">
        <f>REPT(DETERMINE!F660,1)</f>
        <v/>
      </c>
      <c r="F669" s="1241" t="str">
        <f>REPT(DETERMINE!J660,1)</f>
        <v/>
      </c>
      <c r="G669" s="1292" t="str">
        <f>REPT(DETERMINE!AE660,1)</f>
        <v/>
      </c>
      <c r="H669" s="1243" t="str">
        <f>REPT(DETERMINE!AH660,1)</f>
        <v/>
      </c>
      <c r="I669" s="1244">
        <f>SUM(DETERMINE!T660)</f>
        <v>0</v>
      </c>
      <c r="J669" s="1293" t="str">
        <f>REPT(DETERMINE!AF660,1)</f>
        <v/>
      </c>
      <c r="K669" s="1293" t="str">
        <f>REPT(DETERMINE!AG660,1)</f>
        <v/>
      </c>
      <c r="L669" s="1244">
        <f>SUM(DETERMINE!AL660)</f>
        <v>0</v>
      </c>
    </row>
    <row r="670" spans="1:12" ht="38.1" customHeight="1">
      <c r="A670" s="1245" t="str">
        <f>REPT(DETERMINE!D661,1)</f>
        <v/>
      </c>
      <c r="B670" s="1242" t="str">
        <f>REPT(DETERMINE!AC661,1)</f>
        <v/>
      </c>
      <c r="C670" s="1242" t="str">
        <f>IF(I670&gt;0,Personalizza!$D$11," ")</f>
        <v xml:space="preserve"> </v>
      </c>
      <c r="D670" s="1241" t="str">
        <f>IF(I670&gt;0,Personalizza!$D$8," ")</f>
        <v xml:space="preserve"> </v>
      </c>
      <c r="E670" s="1243" t="str">
        <f>REPT(DETERMINE!F661,1)</f>
        <v/>
      </c>
      <c r="F670" s="1241" t="str">
        <f>REPT(DETERMINE!J661,1)</f>
        <v/>
      </c>
      <c r="G670" s="1292" t="str">
        <f>REPT(DETERMINE!AE661,1)</f>
        <v/>
      </c>
      <c r="H670" s="1243" t="str">
        <f>REPT(DETERMINE!AH661,1)</f>
        <v/>
      </c>
      <c r="I670" s="1244">
        <f>SUM(DETERMINE!T661)</f>
        <v>0</v>
      </c>
      <c r="J670" s="1293" t="str">
        <f>REPT(DETERMINE!AF661,1)</f>
        <v/>
      </c>
      <c r="K670" s="1293" t="str">
        <f>REPT(DETERMINE!AG661,1)</f>
        <v/>
      </c>
      <c r="L670" s="1244">
        <f>SUM(DETERMINE!AL661)</f>
        <v>0</v>
      </c>
    </row>
    <row r="671" spans="1:12" ht="38.1" customHeight="1">
      <c r="A671" s="1245" t="str">
        <f>REPT(DETERMINE!D662,1)</f>
        <v/>
      </c>
      <c r="B671" s="1242" t="str">
        <f>REPT(DETERMINE!AC662,1)</f>
        <v/>
      </c>
      <c r="C671" s="1242" t="str">
        <f>IF(I671&gt;0,Personalizza!$D$11," ")</f>
        <v xml:space="preserve"> </v>
      </c>
      <c r="D671" s="1241" t="str">
        <f>IF(I671&gt;0,Personalizza!$D$8," ")</f>
        <v xml:space="preserve"> </v>
      </c>
      <c r="E671" s="1243" t="str">
        <f>REPT(DETERMINE!F662,1)</f>
        <v/>
      </c>
      <c r="F671" s="1241" t="str">
        <f>REPT(DETERMINE!J662,1)</f>
        <v/>
      </c>
      <c r="G671" s="1292" t="str">
        <f>REPT(DETERMINE!AE662,1)</f>
        <v/>
      </c>
      <c r="H671" s="1243" t="str">
        <f>REPT(DETERMINE!AH662,1)</f>
        <v/>
      </c>
      <c r="I671" s="1244">
        <f>SUM(DETERMINE!T662)</f>
        <v>0</v>
      </c>
      <c r="J671" s="1293" t="str">
        <f>REPT(DETERMINE!AF662,1)</f>
        <v/>
      </c>
      <c r="K671" s="1293" t="str">
        <f>REPT(DETERMINE!AG662,1)</f>
        <v/>
      </c>
      <c r="L671" s="1244">
        <f>SUM(DETERMINE!AL662)</f>
        <v>0</v>
      </c>
    </row>
    <row r="672" spans="1:12" ht="38.1" customHeight="1">
      <c r="A672" s="1245" t="str">
        <f>REPT(DETERMINE!D663,1)</f>
        <v/>
      </c>
      <c r="B672" s="1242" t="str">
        <f>REPT(DETERMINE!AC663,1)</f>
        <v/>
      </c>
      <c r="C672" s="1242" t="str">
        <f>IF(I672&gt;0,Personalizza!$D$11," ")</f>
        <v xml:space="preserve"> </v>
      </c>
      <c r="D672" s="1241" t="str">
        <f>IF(I672&gt;0,Personalizza!$D$8," ")</f>
        <v xml:space="preserve"> </v>
      </c>
      <c r="E672" s="1243" t="str">
        <f>REPT(DETERMINE!F663,1)</f>
        <v/>
      </c>
      <c r="F672" s="1241" t="str">
        <f>REPT(DETERMINE!J663,1)</f>
        <v/>
      </c>
      <c r="G672" s="1292" t="str">
        <f>REPT(DETERMINE!AE663,1)</f>
        <v/>
      </c>
      <c r="H672" s="1243" t="str">
        <f>REPT(DETERMINE!AH663,1)</f>
        <v/>
      </c>
      <c r="I672" s="1244">
        <f>SUM(DETERMINE!T663)</f>
        <v>0</v>
      </c>
      <c r="J672" s="1293" t="str">
        <f>REPT(DETERMINE!AF663,1)</f>
        <v/>
      </c>
      <c r="K672" s="1293" t="str">
        <f>REPT(DETERMINE!AG663,1)</f>
        <v/>
      </c>
      <c r="L672" s="1244">
        <f>SUM(DETERMINE!AL663)</f>
        <v>0</v>
      </c>
    </row>
    <row r="673" spans="1:12" ht="38.1" customHeight="1">
      <c r="A673" s="1245" t="str">
        <f>REPT(DETERMINE!D664,1)</f>
        <v/>
      </c>
      <c r="B673" s="1242" t="str">
        <f>REPT(DETERMINE!AC664,1)</f>
        <v/>
      </c>
      <c r="C673" s="1242" t="str">
        <f>IF(I673&gt;0,Personalizza!$D$11," ")</f>
        <v xml:space="preserve"> </v>
      </c>
      <c r="D673" s="1241" t="str">
        <f>IF(I673&gt;0,Personalizza!$D$8," ")</f>
        <v xml:space="preserve"> </v>
      </c>
      <c r="E673" s="1243" t="str">
        <f>REPT(DETERMINE!F664,1)</f>
        <v/>
      </c>
      <c r="F673" s="1241" t="str">
        <f>REPT(DETERMINE!J664,1)</f>
        <v/>
      </c>
      <c r="G673" s="1292" t="str">
        <f>REPT(DETERMINE!AE664,1)</f>
        <v/>
      </c>
      <c r="H673" s="1243" t="str">
        <f>REPT(DETERMINE!AH664,1)</f>
        <v/>
      </c>
      <c r="I673" s="1244">
        <f>SUM(DETERMINE!T664)</f>
        <v>0</v>
      </c>
      <c r="J673" s="1293" t="str">
        <f>REPT(DETERMINE!AF664,1)</f>
        <v/>
      </c>
      <c r="K673" s="1293" t="str">
        <f>REPT(DETERMINE!AG664,1)</f>
        <v/>
      </c>
      <c r="L673" s="1244">
        <f>SUM(DETERMINE!AL664)</f>
        <v>0</v>
      </c>
    </row>
    <row r="674" spans="1:12" ht="38.1" customHeight="1">
      <c r="A674" s="1245" t="str">
        <f>REPT(DETERMINE!D665,1)</f>
        <v/>
      </c>
      <c r="B674" s="1242" t="str">
        <f>REPT(DETERMINE!AC665,1)</f>
        <v/>
      </c>
      <c r="C674" s="1242" t="str">
        <f>IF(I674&gt;0,Personalizza!$D$11," ")</f>
        <v xml:space="preserve"> </v>
      </c>
      <c r="D674" s="1241" t="str">
        <f>IF(I674&gt;0,Personalizza!$D$8," ")</f>
        <v xml:space="preserve"> </v>
      </c>
      <c r="E674" s="1243" t="str">
        <f>REPT(DETERMINE!F665,1)</f>
        <v/>
      </c>
      <c r="F674" s="1241" t="str">
        <f>REPT(DETERMINE!J665,1)</f>
        <v/>
      </c>
      <c r="G674" s="1292" t="str">
        <f>REPT(DETERMINE!AE665,1)</f>
        <v/>
      </c>
      <c r="H674" s="1243" t="str">
        <f>REPT(DETERMINE!AH665,1)</f>
        <v/>
      </c>
      <c r="I674" s="1244">
        <f>SUM(DETERMINE!T665)</f>
        <v>0</v>
      </c>
      <c r="J674" s="1293" t="str">
        <f>REPT(DETERMINE!AF665,1)</f>
        <v/>
      </c>
      <c r="K674" s="1293" t="str">
        <f>REPT(DETERMINE!AG665,1)</f>
        <v/>
      </c>
      <c r="L674" s="1244">
        <f>SUM(DETERMINE!AL665)</f>
        <v>0</v>
      </c>
    </row>
    <row r="675" spans="1:12" ht="38.1" customHeight="1">
      <c r="A675" s="1245" t="str">
        <f>REPT(DETERMINE!D666,1)</f>
        <v/>
      </c>
      <c r="B675" s="1242" t="str">
        <f>REPT(DETERMINE!AC666,1)</f>
        <v/>
      </c>
      <c r="C675" s="1242" t="str">
        <f>IF(I675&gt;0,Personalizza!$D$11," ")</f>
        <v xml:space="preserve"> </v>
      </c>
      <c r="D675" s="1241" t="str">
        <f>IF(I675&gt;0,Personalizza!$D$8," ")</f>
        <v xml:space="preserve"> </v>
      </c>
      <c r="E675" s="1243" t="str">
        <f>REPT(DETERMINE!F666,1)</f>
        <v/>
      </c>
      <c r="F675" s="1241" t="str">
        <f>REPT(DETERMINE!J666,1)</f>
        <v/>
      </c>
      <c r="G675" s="1292" t="str">
        <f>REPT(DETERMINE!AE666,1)</f>
        <v/>
      </c>
      <c r="H675" s="1243" t="str">
        <f>REPT(DETERMINE!AH666,1)</f>
        <v/>
      </c>
      <c r="I675" s="1244">
        <f>SUM(DETERMINE!T666)</f>
        <v>0</v>
      </c>
      <c r="J675" s="1293" t="str">
        <f>REPT(DETERMINE!AF666,1)</f>
        <v/>
      </c>
      <c r="K675" s="1293" t="str">
        <f>REPT(DETERMINE!AG666,1)</f>
        <v/>
      </c>
      <c r="L675" s="1244">
        <f>SUM(DETERMINE!AL666)</f>
        <v>0</v>
      </c>
    </row>
    <row r="676" spans="1:12" ht="38.1" customHeight="1">
      <c r="A676" s="1245" t="str">
        <f>REPT(DETERMINE!D667,1)</f>
        <v/>
      </c>
      <c r="B676" s="1242" t="str">
        <f>REPT(DETERMINE!AC667,1)</f>
        <v/>
      </c>
      <c r="C676" s="1242" t="str">
        <f>IF(I676&gt;0,Personalizza!$D$11," ")</f>
        <v xml:space="preserve"> </v>
      </c>
      <c r="D676" s="1241" t="str">
        <f>IF(I676&gt;0,Personalizza!$D$8," ")</f>
        <v xml:space="preserve"> </v>
      </c>
      <c r="E676" s="1243" t="str">
        <f>REPT(DETERMINE!F667,1)</f>
        <v/>
      </c>
      <c r="F676" s="1241" t="str">
        <f>REPT(DETERMINE!J667,1)</f>
        <v/>
      </c>
      <c r="G676" s="1292" t="str">
        <f>REPT(DETERMINE!AE667,1)</f>
        <v/>
      </c>
      <c r="H676" s="1243" t="str">
        <f>REPT(DETERMINE!AH667,1)</f>
        <v/>
      </c>
      <c r="I676" s="1244">
        <f>SUM(DETERMINE!T667)</f>
        <v>0</v>
      </c>
      <c r="J676" s="1293" t="str">
        <f>REPT(DETERMINE!AF667,1)</f>
        <v/>
      </c>
      <c r="K676" s="1293" t="str">
        <f>REPT(DETERMINE!AG667,1)</f>
        <v/>
      </c>
      <c r="L676" s="1244">
        <f>SUM(DETERMINE!AL667)</f>
        <v>0</v>
      </c>
    </row>
    <row r="677" spans="1:12" ht="38.1" customHeight="1">
      <c r="A677" s="1245" t="str">
        <f>REPT(DETERMINE!D668,1)</f>
        <v/>
      </c>
      <c r="B677" s="1242" t="str">
        <f>REPT(DETERMINE!AC668,1)</f>
        <v/>
      </c>
      <c r="C677" s="1242" t="str">
        <f>IF(I677&gt;0,Personalizza!$D$11," ")</f>
        <v xml:space="preserve"> </v>
      </c>
      <c r="D677" s="1241" t="str">
        <f>IF(I677&gt;0,Personalizza!$D$8," ")</f>
        <v xml:space="preserve"> </v>
      </c>
      <c r="E677" s="1243" t="str">
        <f>REPT(DETERMINE!F668,1)</f>
        <v/>
      </c>
      <c r="F677" s="1241" t="str">
        <f>REPT(DETERMINE!J668,1)</f>
        <v/>
      </c>
      <c r="G677" s="1292" t="str">
        <f>REPT(DETERMINE!AE668,1)</f>
        <v/>
      </c>
      <c r="H677" s="1243" t="str">
        <f>REPT(DETERMINE!AH668,1)</f>
        <v/>
      </c>
      <c r="I677" s="1244">
        <f>SUM(DETERMINE!T668)</f>
        <v>0</v>
      </c>
      <c r="J677" s="1293" t="str">
        <f>REPT(DETERMINE!AF668,1)</f>
        <v/>
      </c>
      <c r="K677" s="1293" t="str">
        <f>REPT(DETERMINE!AG668,1)</f>
        <v/>
      </c>
      <c r="L677" s="1244">
        <f>SUM(DETERMINE!AL668)</f>
        <v>0</v>
      </c>
    </row>
    <row r="678" spans="1:12" ht="38.1" customHeight="1">
      <c r="A678" s="1245" t="str">
        <f>REPT(DETERMINE!D669,1)</f>
        <v/>
      </c>
      <c r="B678" s="1242" t="str">
        <f>REPT(DETERMINE!AC669,1)</f>
        <v/>
      </c>
      <c r="C678" s="1242" t="str">
        <f>IF(I678&gt;0,Personalizza!$D$11," ")</f>
        <v xml:space="preserve"> </v>
      </c>
      <c r="D678" s="1241" t="str">
        <f>IF(I678&gt;0,Personalizza!$D$8," ")</f>
        <v xml:space="preserve"> </v>
      </c>
      <c r="E678" s="1243" t="str">
        <f>REPT(DETERMINE!F669,1)</f>
        <v/>
      </c>
      <c r="F678" s="1241" t="str">
        <f>REPT(DETERMINE!J669,1)</f>
        <v/>
      </c>
      <c r="G678" s="1292" t="str">
        <f>REPT(DETERMINE!AE669,1)</f>
        <v/>
      </c>
      <c r="H678" s="1243" t="str">
        <f>REPT(DETERMINE!AH669,1)</f>
        <v/>
      </c>
      <c r="I678" s="1244">
        <f>SUM(DETERMINE!T669)</f>
        <v>0</v>
      </c>
      <c r="J678" s="1293" t="str">
        <f>REPT(DETERMINE!AF669,1)</f>
        <v/>
      </c>
      <c r="K678" s="1293" t="str">
        <f>REPT(DETERMINE!AG669,1)</f>
        <v/>
      </c>
      <c r="L678" s="1244">
        <f>SUM(DETERMINE!AL669)</f>
        <v>0</v>
      </c>
    </row>
    <row r="679" spans="1:12" ht="38.1" customHeight="1">
      <c r="A679" s="1245" t="str">
        <f>REPT(DETERMINE!D670,1)</f>
        <v/>
      </c>
      <c r="B679" s="1242" t="str">
        <f>REPT(DETERMINE!AC670,1)</f>
        <v/>
      </c>
      <c r="C679" s="1242" t="str">
        <f>IF(I679&gt;0,Personalizza!$D$11," ")</f>
        <v xml:space="preserve"> </v>
      </c>
      <c r="D679" s="1241" t="str">
        <f>IF(I679&gt;0,Personalizza!$D$8," ")</f>
        <v xml:space="preserve"> </v>
      </c>
      <c r="E679" s="1243" t="str">
        <f>REPT(DETERMINE!F670,1)</f>
        <v/>
      </c>
      <c r="F679" s="1241" t="str">
        <f>REPT(DETERMINE!J670,1)</f>
        <v/>
      </c>
      <c r="G679" s="1292" t="str">
        <f>REPT(DETERMINE!AE670,1)</f>
        <v/>
      </c>
      <c r="H679" s="1243" t="str">
        <f>REPT(DETERMINE!AH670,1)</f>
        <v/>
      </c>
      <c r="I679" s="1244">
        <f>SUM(DETERMINE!T670)</f>
        <v>0</v>
      </c>
      <c r="J679" s="1293" t="str">
        <f>REPT(DETERMINE!AF670,1)</f>
        <v/>
      </c>
      <c r="K679" s="1293" t="str">
        <f>REPT(DETERMINE!AG670,1)</f>
        <v/>
      </c>
      <c r="L679" s="1244">
        <f>SUM(DETERMINE!AL670)</f>
        <v>0</v>
      </c>
    </row>
    <row r="680" spans="1:12" ht="38.1" customHeight="1">
      <c r="A680" s="1245" t="str">
        <f>REPT(DETERMINE!D671,1)</f>
        <v/>
      </c>
      <c r="B680" s="1242" t="str">
        <f>REPT(DETERMINE!AC671,1)</f>
        <v/>
      </c>
      <c r="C680" s="1242" t="str">
        <f>IF(I680&gt;0,Personalizza!$D$11," ")</f>
        <v xml:space="preserve"> </v>
      </c>
      <c r="D680" s="1241" t="str">
        <f>IF(I680&gt;0,Personalizza!$D$8," ")</f>
        <v xml:space="preserve"> </v>
      </c>
      <c r="E680" s="1243" t="str">
        <f>REPT(DETERMINE!F671,1)</f>
        <v/>
      </c>
      <c r="F680" s="1241" t="str">
        <f>REPT(DETERMINE!J671,1)</f>
        <v/>
      </c>
      <c r="G680" s="1292" t="str">
        <f>REPT(DETERMINE!AE671,1)</f>
        <v/>
      </c>
      <c r="H680" s="1243" t="str">
        <f>REPT(DETERMINE!AH671,1)</f>
        <v/>
      </c>
      <c r="I680" s="1244">
        <f>SUM(DETERMINE!T671)</f>
        <v>0</v>
      </c>
      <c r="J680" s="1293" t="str">
        <f>REPT(DETERMINE!AF671,1)</f>
        <v/>
      </c>
      <c r="K680" s="1293" t="str">
        <f>REPT(DETERMINE!AG671,1)</f>
        <v/>
      </c>
      <c r="L680" s="1244">
        <f>SUM(DETERMINE!AL671)</f>
        <v>0</v>
      </c>
    </row>
    <row r="681" spans="1:12" ht="38.1" customHeight="1">
      <c r="A681" s="1245" t="str">
        <f>REPT(DETERMINE!D672,1)</f>
        <v/>
      </c>
      <c r="B681" s="1242" t="str">
        <f>REPT(DETERMINE!AC672,1)</f>
        <v/>
      </c>
      <c r="C681" s="1242" t="str">
        <f>IF(I681&gt;0,Personalizza!$D$11," ")</f>
        <v xml:space="preserve"> </v>
      </c>
      <c r="D681" s="1241" t="str">
        <f>IF(I681&gt;0,Personalizza!$D$8," ")</f>
        <v xml:space="preserve"> </v>
      </c>
      <c r="E681" s="1243" t="str">
        <f>REPT(DETERMINE!F672,1)</f>
        <v/>
      </c>
      <c r="F681" s="1241" t="str">
        <f>REPT(DETERMINE!J672,1)</f>
        <v/>
      </c>
      <c r="G681" s="1292" t="str">
        <f>REPT(DETERMINE!AE672,1)</f>
        <v/>
      </c>
      <c r="H681" s="1243" t="str">
        <f>REPT(DETERMINE!AH672,1)</f>
        <v/>
      </c>
      <c r="I681" s="1244">
        <f>SUM(DETERMINE!T672)</f>
        <v>0</v>
      </c>
      <c r="J681" s="1293" t="str">
        <f>REPT(DETERMINE!AF672,1)</f>
        <v/>
      </c>
      <c r="K681" s="1293" t="str">
        <f>REPT(DETERMINE!AG672,1)</f>
        <v/>
      </c>
      <c r="L681" s="1244">
        <f>SUM(DETERMINE!AL672)</f>
        <v>0</v>
      </c>
    </row>
    <row r="682" spans="1:12" ht="38.1" customHeight="1">
      <c r="A682" s="1245" t="str">
        <f>REPT(DETERMINE!D673,1)</f>
        <v/>
      </c>
      <c r="B682" s="1242" t="str">
        <f>REPT(DETERMINE!AC673,1)</f>
        <v/>
      </c>
      <c r="C682" s="1242" t="str">
        <f>IF(I682&gt;0,Personalizza!$D$11," ")</f>
        <v xml:space="preserve"> </v>
      </c>
      <c r="D682" s="1241" t="str">
        <f>IF(I682&gt;0,Personalizza!$D$8," ")</f>
        <v xml:space="preserve"> </v>
      </c>
      <c r="E682" s="1243" t="str">
        <f>REPT(DETERMINE!F673,1)</f>
        <v/>
      </c>
      <c r="F682" s="1241" t="str">
        <f>REPT(DETERMINE!J673,1)</f>
        <v/>
      </c>
      <c r="G682" s="1292" t="str">
        <f>REPT(DETERMINE!AE673,1)</f>
        <v/>
      </c>
      <c r="H682" s="1243" t="str">
        <f>REPT(DETERMINE!AH673,1)</f>
        <v/>
      </c>
      <c r="I682" s="1244">
        <f>SUM(DETERMINE!T673)</f>
        <v>0</v>
      </c>
      <c r="J682" s="1293" t="str">
        <f>REPT(DETERMINE!AF673,1)</f>
        <v/>
      </c>
      <c r="K682" s="1293" t="str">
        <f>REPT(DETERMINE!AG673,1)</f>
        <v/>
      </c>
      <c r="L682" s="1244">
        <f>SUM(DETERMINE!AL673)</f>
        <v>0</v>
      </c>
    </row>
    <row r="683" spans="1:12" ht="38.1" customHeight="1">
      <c r="A683" s="1245" t="str">
        <f>REPT(DETERMINE!D674,1)</f>
        <v/>
      </c>
      <c r="B683" s="1242" t="str">
        <f>REPT(DETERMINE!AC674,1)</f>
        <v/>
      </c>
      <c r="C683" s="1242" t="str">
        <f>IF(I683&gt;0,Personalizza!$D$11," ")</f>
        <v xml:space="preserve"> </v>
      </c>
      <c r="D683" s="1241" t="str">
        <f>IF(I683&gt;0,Personalizza!$D$8," ")</f>
        <v xml:space="preserve"> </v>
      </c>
      <c r="E683" s="1243" t="str">
        <f>REPT(DETERMINE!F674,1)</f>
        <v/>
      </c>
      <c r="F683" s="1241" t="str">
        <f>REPT(DETERMINE!J674,1)</f>
        <v/>
      </c>
      <c r="G683" s="1292" t="str">
        <f>REPT(DETERMINE!AE674,1)</f>
        <v/>
      </c>
      <c r="H683" s="1243" t="str">
        <f>REPT(DETERMINE!AH674,1)</f>
        <v/>
      </c>
      <c r="I683" s="1244">
        <f>SUM(DETERMINE!T674)</f>
        <v>0</v>
      </c>
      <c r="J683" s="1293" t="str">
        <f>REPT(DETERMINE!AF674,1)</f>
        <v/>
      </c>
      <c r="K683" s="1293" t="str">
        <f>REPT(DETERMINE!AG674,1)</f>
        <v/>
      </c>
      <c r="L683" s="1244">
        <f>SUM(DETERMINE!AL674)</f>
        <v>0</v>
      </c>
    </row>
    <row r="684" spans="1:12" ht="38.1" customHeight="1">
      <c r="A684" s="1245" t="str">
        <f>REPT(DETERMINE!D675,1)</f>
        <v/>
      </c>
      <c r="B684" s="1242" t="str">
        <f>REPT(DETERMINE!AC675,1)</f>
        <v/>
      </c>
      <c r="C684" s="1242" t="str">
        <f>IF(I684&gt;0,Personalizza!$D$11," ")</f>
        <v xml:space="preserve"> </v>
      </c>
      <c r="D684" s="1241" t="str">
        <f>IF(I684&gt;0,Personalizza!$D$8," ")</f>
        <v xml:space="preserve"> </v>
      </c>
      <c r="E684" s="1243" t="str">
        <f>REPT(DETERMINE!F675,1)</f>
        <v/>
      </c>
      <c r="F684" s="1241" t="str">
        <f>REPT(DETERMINE!J675,1)</f>
        <v/>
      </c>
      <c r="G684" s="1292" t="str">
        <f>REPT(DETERMINE!AE675,1)</f>
        <v/>
      </c>
      <c r="H684" s="1243" t="str">
        <f>REPT(DETERMINE!AH675,1)</f>
        <v/>
      </c>
      <c r="I684" s="1244">
        <f>SUM(DETERMINE!T675)</f>
        <v>0</v>
      </c>
      <c r="J684" s="1293" t="str">
        <f>REPT(DETERMINE!AF675,1)</f>
        <v/>
      </c>
      <c r="K684" s="1293" t="str">
        <f>REPT(DETERMINE!AG675,1)</f>
        <v/>
      </c>
      <c r="L684" s="1244">
        <f>SUM(DETERMINE!AL675)</f>
        <v>0</v>
      </c>
    </row>
    <row r="685" spans="1:12" ht="38.1" customHeight="1">
      <c r="A685" s="1245" t="str">
        <f>REPT(DETERMINE!D676,1)</f>
        <v/>
      </c>
      <c r="B685" s="1242" t="str">
        <f>REPT(DETERMINE!AC676,1)</f>
        <v/>
      </c>
      <c r="C685" s="1242" t="str">
        <f>IF(I685&gt;0,Personalizza!$D$11," ")</f>
        <v xml:space="preserve"> </v>
      </c>
      <c r="D685" s="1241" t="str">
        <f>IF(I685&gt;0,Personalizza!$D$8," ")</f>
        <v xml:space="preserve"> </v>
      </c>
      <c r="E685" s="1243" t="str">
        <f>REPT(DETERMINE!F676,1)</f>
        <v/>
      </c>
      <c r="F685" s="1241" t="str">
        <f>REPT(DETERMINE!J676,1)</f>
        <v/>
      </c>
      <c r="G685" s="1292" t="str">
        <f>REPT(DETERMINE!AE676,1)</f>
        <v/>
      </c>
      <c r="H685" s="1243" t="str">
        <f>REPT(DETERMINE!AH676,1)</f>
        <v/>
      </c>
      <c r="I685" s="1244">
        <f>SUM(DETERMINE!T676)</f>
        <v>0</v>
      </c>
      <c r="J685" s="1293" t="str">
        <f>REPT(DETERMINE!AF676,1)</f>
        <v/>
      </c>
      <c r="K685" s="1293" t="str">
        <f>REPT(DETERMINE!AG676,1)</f>
        <v/>
      </c>
      <c r="L685" s="1244">
        <f>SUM(DETERMINE!AL676)</f>
        <v>0</v>
      </c>
    </row>
    <row r="686" spans="1:12" ht="38.1" customHeight="1">
      <c r="A686" s="1245" t="str">
        <f>REPT(DETERMINE!D677,1)</f>
        <v/>
      </c>
      <c r="B686" s="1242" t="str">
        <f>REPT(DETERMINE!AC677,1)</f>
        <v/>
      </c>
      <c r="C686" s="1242" t="str">
        <f>IF(I686&gt;0,Personalizza!$D$11," ")</f>
        <v xml:space="preserve"> </v>
      </c>
      <c r="D686" s="1241" t="str">
        <f>IF(I686&gt;0,Personalizza!$D$8," ")</f>
        <v xml:space="preserve"> </v>
      </c>
      <c r="E686" s="1243" t="str">
        <f>REPT(DETERMINE!F677,1)</f>
        <v/>
      </c>
      <c r="F686" s="1241" t="str">
        <f>REPT(DETERMINE!J677,1)</f>
        <v/>
      </c>
      <c r="G686" s="1292" t="str">
        <f>REPT(DETERMINE!AE677,1)</f>
        <v/>
      </c>
      <c r="H686" s="1243" t="str">
        <f>REPT(DETERMINE!AH677,1)</f>
        <v/>
      </c>
      <c r="I686" s="1244">
        <f>SUM(DETERMINE!T677)</f>
        <v>0</v>
      </c>
      <c r="J686" s="1293" t="str">
        <f>REPT(DETERMINE!AF677,1)</f>
        <v/>
      </c>
      <c r="K686" s="1293" t="str">
        <f>REPT(DETERMINE!AG677,1)</f>
        <v/>
      </c>
      <c r="L686" s="1244">
        <f>SUM(DETERMINE!AL677)</f>
        <v>0</v>
      </c>
    </row>
    <row r="687" spans="1:12" ht="38.1" customHeight="1">
      <c r="A687" s="1245" t="str">
        <f>REPT(DETERMINE!D678,1)</f>
        <v/>
      </c>
      <c r="B687" s="1242" t="str">
        <f>REPT(DETERMINE!AC678,1)</f>
        <v/>
      </c>
      <c r="C687" s="1242" t="str">
        <f>IF(I687&gt;0,Personalizza!$D$11," ")</f>
        <v xml:space="preserve"> </v>
      </c>
      <c r="D687" s="1241" t="str">
        <f>IF(I687&gt;0,Personalizza!$D$8," ")</f>
        <v xml:space="preserve"> </v>
      </c>
      <c r="E687" s="1243" t="str">
        <f>REPT(DETERMINE!F678,1)</f>
        <v/>
      </c>
      <c r="F687" s="1241" t="str">
        <f>REPT(DETERMINE!J678,1)</f>
        <v/>
      </c>
      <c r="G687" s="1292" t="str">
        <f>REPT(DETERMINE!AE678,1)</f>
        <v/>
      </c>
      <c r="H687" s="1243" t="str">
        <f>REPT(DETERMINE!AH678,1)</f>
        <v/>
      </c>
      <c r="I687" s="1244">
        <f>SUM(DETERMINE!T678)</f>
        <v>0</v>
      </c>
      <c r="J687" s="1293" t="str">
        <f>REPT(DETERMINE!AF678,1)</f>
        <v/>
      </c>
      <c r="K687" s="1293" t="str">
        <f>REPT(DETERMINE!AG678,1)</f>
        <v/>
      </c>
      <c r="L687" s="1244">
        <f>SUM(DETERMINE!AL678)</f>
        <v>0</v>
      </c>
    </row>
    <row r="688" spans="1:12" ht="38.1" customHeight="1">
      <c r="A688" s="1245" t="str">
        <f>REPT(DETERMINE!D679,1)</f>
        <v/>
      </c>
      <c r="B688" s="1242" t="str">
        <f>REPT(DETERMINE!AC679,1)</f>
        <v/>
      </c>
      <c r="C688" s="1242" t="str">
        <f>IF(I688&gt;0,Personalizza!$D$11," ")</f>
        <v xml:space="preserve"> </v>
      </c>
      <c r="D688" s="1241" t="str">
        <f>IF(I688&gt;0,Personalizza!$D$8," ")</f>
        <v xml:space="preserve"> </v>
      </c>
      <c r="E688" s="1243" t="str">
        <f>REPT(DETERMINE!F679,1)</f>
        <v/>
      </c>
      <c r="F688" s="1241" t="str">
        <f>REPT(DETERMINE!J679,1)</f>
        <v/>
      </c>
      <c r="G688" s="1292" t="str">
        <f>REPT(DETERMINE!AE679,1)</f>
        <v/>
      </c>
      <c r="H688" s="1243" t="str">
        <f>REPT(DETERMINE!AH679,1)</f>
        <v/>
      </c>
      <c r="I688" s="1244">
        <f>SUM(DETERMINE!T679)</f>
        <v>0</v>
      </c>
      <c r="J688" s="1293" t="str">
        <f>REPT(DETERMINE!AF679,1)</f>
        <v/>
      </c>
      <c r="K688" s="1293" t="str">
        <f>REPT(DETERMINE!AG679,1)</f>
        <v/>
      </c>
      <c r="L688" s="1244">
        <f>SUM(DETERMINE!AL679)</f>
        <v>0</v>
      </c>
    </row>
    <row r="689" spans="1:12" ht="38.1" customHeight="1">
      <c r="A689" s="1245" t="str">
        <f>REPT(DETERMINE!D680,1)</f>
        <v/>
      </c>
      <c r="B689" s="1242" t="str">
        <f>REPT(DETERMINE!AC680,1)</f>
        <v/>
      </c>
      <c r="C689" s="1242" t="str">
        <f>IF(I689&gt;0,Personalizza!$D$11," ")</f>
        <v xml:space="preserve"> </v>
      </c>
      <c r="D689" s="1241" t="str">
        <f>IF(I689&gt;0,Personalizza!$D$8," ")</f>
        <v xml:space="preserve"> </v>
      </c>
      <c r="E689" s="1243" t="str">
        <f>REPT(DETERMINE!F680,1)</f>
        <v/>
      </c>
      <c r="F689" s="1241" t="str">
        <f>REPT(DETERMINE!J680,1)</f>
        <v/>
      </c>
      <c r="G689" s="1292" t="str">
        <f>REPT(DETERMINE!AE680,1)</f>
        <v/>
      </c>
      <c r="H689" s="1243" t="str">
        <f>REPT(DETERMINE!AH680,1)</f>
        <v/>
      </c>
      <c r="I689" s="1244">
        <f>SUM(DETERMINE!T680)</f>
        <v>0</v>
      </c>
      <c r="J689" s="1293" t="str">
        <f>REPT(DETERMINE!AF680,1)</f>
        <v/>
      </c>
      <c r="K689" s="1293" t="str">
        <f>REPT(DETERMINE!AG680,1)</f>
        <v/>
      </c>
      <c r="L689" s="1244">
        <f>SUM(DETERMINE!AL680)</f>
        <v>0</v>
      </c>
    </row>
    <row r="690" spans="1:12" ht="38.1" customHeight="1">
      <c r="A690" s="1245" t="str">
        <f>REPT(DETERMINE!D681,1)</f>
        <v/>
      </c>
      <c r="B690" s="1242" t="str">
        <f>REPT(DETERMINE!AC681,1)</f>
        <v/>
      </c>
      <c r="C690" s="1242" t="str">
        <f>IF(I690&gt;0,Personalizza!$D$11," ")</f>
        <v xml:space="preserve"> </v>
      </c>
      <c r="D690" s="1241" t="str">
        <f>IF(I690&gt;0,Personalizza!$D$8," ")</f>
        <v xml:space="preserve"> </v>
      </c>
      <c r="E690" s="1243" t="str">
        <f>REPT(DETERMINE!F681,1)</f>
        <v/>
      </c>
      <c r="F690" s="1241" t="str">
        <f>REPT(DETERMINE!J681,1)</f>
        <v/>
      </c>
      <c r="G690" s="1292" t="str">
        <f>REPT(DETERMINE!AE681,1)</f>
        <v/>
      </c>
      <c r="H690" s="1243" t="str">
        <f>REPT(DETERMINE!AH681,1)</f>
        <v/>
      </c>
      <c r="I690" s="1244">
        <f>SUM(DETERMINE!T681)</f>
        <v>0</v>
      </c>
      <c r="J690" s="1293" t="str">
        <f>REPT(DETERMINE!AF681,1)</f>
        <v/>
      </c>
      <c r="K690" s="1293" t="str">
        <f>REPT(DETERMINE!AG681,1)</f>
        <v/>
      </c>
      <c r="L690" s="1244">
        <f>SUM(DETERMINE!AL681)</f>
        <v>0</v>
      </c>
    </row>
    <row r="691" spans="1:12" ht="38.1" customHeight="1">
      <c r="A691" s="1245" t="str">
        <f>REPT(DETERMINE!D682,1)</f>
        <v/>
      </c>
      <c r="B691" s="1242" t="str">
        <f>REPT(DETERMINE!AC682,1)</f>
        <v/>
      </c>
      <c r="C691" s="1242" t="str">
        <f>IF(I691&gt;0,Personalizza!$D$11," ")</f>
        <v xml:space="preserve"> </v>
      </c>
      <c r="D691" s="1241" t="str">
        <f>IF(I691&gt;0,Personalizza!$D$8," ")</f>
        <v xml:space="preserve"> </v>
      </c>
      <c r="E691" s="1243" t="str">
        <f>REPT(DETERMINE!F682,1)</f>
        <v/>
      </c>
      <c r="F691" s="1241" t="str">
        <f>REPT(DETERMINE!J682,1)</f>
        <v/>
      </c>
      <c r="G691" s="1292" t="str">
        <f>REPT(DETERMINE!AE682,1)</f>
        <v/>
      </c>
      <c r="H691" s="1243" t="str">
        <f>REPT(DETERMINE!AH682,1)</f>
        <v/>
      </c>
      <c r="I691" s="1244">
        <f>SUM(DETERMINE!T682)</f>
        <v>0</v>
      </c>
      <c r="J691" s="1293" t="str">
        <f>REPT(DETERMINE!AF682,1)</f>
        <v/>
      </c>
      <c r="K691" s="1293" t="str">
        <f>REPT(DETERMINE!AG682,1)</f>
        <v/>
      </c>
      <c r="L691" s="1244">
        <f>SUM(DETERMINE!AL682)</f>
        <v>0</v>
      </c>
    </row>
    <row r="692" spans="1:12" ht="38.1" customHeight="1">
      <c r="A692" s="1245" t="str">
        <f>REPT(DETERMINE!D683,1)</f>
        <v/>
      </c>
      <c r="B692" s="1242" t="str">
        <f>REPT(DETERMINE!AC683,1)</f>
        <v/>
      </c>
      <c r="C692" s="1242" t="str">
        <f>IF(I692&gt;0,Personalizza!$D$11," ")</f>
        <v xml:space="preserve"> </v>
      </c>
      <c r="D692" s="1241" t="str">
        <f>IF(I692&gt;0,Personalizza!$D$8," ")</f>
        <v xml:space="preserve"> </v>
      </c>
      <c r="E692" s="1243" t="str">
        <f>REPT(DETERMINE!F683,1)</f>
        <v/>
      </c>
      <c r="F692" s="1241" t="str">
        <f>REPT(DETERMINE!J683,1)</f>
        <v/>
      </c>
      <c r="G692" s="1292" t="str">
        <f>REPT(DETERMINE!AE683,1)</f>
        <v/>
      </c>
      <c r="H692" s="1243" t="str">
        <f>REPT(DETERMINE!AH683,1)</f>
        <v/>
      </c>
      <c r="I692" s="1244">
        <f>SUM(DETERMINE!T683)</f>
        <v>0</v>
      </c>
      <c r="J692" s="1293" t="str">
        <f>REPT(DETERMINE!AF683,1)</f>
        <v/>
      </c>
      <c r="K692" s="1293" t="str">
        <f>REPT(DETERMINE!AG683,1)</f>
        <v/>
      </c>
      <c r="L692" s="1244">
        <f>SUM(DETERMINE!AL683)</f>
        <v>0</v>
      </c>
    </row>
    <row r="693" spans="1:12" ht="38.1" customHeight="1">
      <c r="A693" s="1245" t="str">
        <f>REPT(DETERMINE!D684,1)</f>
        <v/>
      </c>
      <c r="B693" s="1242" t="str">
        <f>REPT(DETERMINE!AC684,1)</f>
        <v/>
      </c>
      <c r="C693" s="1242" t="str">
        <f>IF(I693&gt;0,Personalizza!$D$11," ")</f>
        <v xml:space="preserve"> </v>
      </c>
      <c r="D693" s="1241" t="str">
        <f>IF(I693&gt;0,Personalizza!$D$8," ")</f>
        <v xml:space="preserve"> </v>
      </c>
      <c r="E693" s="1243" t="str">
        <f>REPT(DETERMINE!F684,1)</f>
        <v/>
      </c>
      <c r="F693" s="1241" t="str">
        <f>REPT(DETERMINE!J684,1)</f>
        <v/>
      </c>
      <c r="G693" s="1292" t="str">
        <f>REPT(DETERMINE!AE684,1)</f>
        <v/>
      </c>
      <c r="H693" s="1243" t="str">
        <f>REPT(DETERMINE!AH684,1)</f>
        <v/>
      </c>
      <c r="I693" s="1244">
        <f>SUM(DETERMINE!T684)</f>
        <v>0</v>
      </c>
      <c r="J693" s="1293" t="str">
        <f>REPT(DETERMINE!AF684,1)</f>
        <v/>
      </c>
      <c r="K693" s="1293" t="str">
        <f>REPT(DETERMINE!AG684,1)</f>
        <v/>
      </c>
      <c r="L693" s="1244">
        <f>SUM(DETERMINE!AL684)</f>
        <v>0</v>
      </c>
    </row>
    <row r="694" spans="1:12" ht="38.1" customHeight="1">
      <c r="A694" s="1245" t="str">
        <f>REPT(DETERMINE!D685,1)</f>
        <v/>
      </c>
      <c r="B694" s="1242" t="str">
        <f>REPT(DETERMINE!AC685,1)</f>
        <v/>
      </c>
      <c r="C694" s="1242" t="str">
        <f>IF(I694&gt;0,Personalizza!$D$11," ")</f>
        <v xml:space="preserve"> </v>
      </c>
      <c r="D694" s="1241" t="str">
        <f>IF(I694&gt;0,Personalizza!$D$8," ")</f>
        <v xml:space="preserve"> </v>
      </c>
      <c r="E694" s="1243" t="str">
        <f>REPT(DETERMINE!F685,1)</f>
        <v/>
      </c>
      <c r="F694" s="1241" t="str">
        <f>REPT(DETERMINE!J685,1)</f>
        <v/>
      </c>
      <c r="G694" s="1292" t="str">
        <f>REPT(DETERMINE!AE685,1)</f>
        <v/>
      </c>
      <c r="H694" s="1243" t="str">
        <f>REPT(DETERMINE!AH685,1)</f>
        <v/>
      </c>
      <c r="I694" s="1244">
        <f>SUM(DETERMINE!T685)</f>
        <v>0</v>
      </c>
      <c r="J694" s="1293" t="str">
        <f>REPT(DETERMINE!AF685,1)</f>
        <v/>
      </c>
      <c r="K694" s="1293" t="str">
        <f>REPT(DETERMINE!AG685,1)</f>
        <v/>
      </c>
      <c r="L694" s="1244">
        <f>SUM(DETERMINE!AL685)</f>
        <v>0</v>
      </c>
    </row>
    <row r="695" spans="1:12" ht="38.1" customHeight="1">
      <c r="A695" s="1245" t="str">
        <f>REPT(DETERMINE!D686,1)</f>
        <v/>
      </c>
      <c r="B695" s="1242" t="str">
        <f>REPT(DETERMINE!AC686,1)</f>
        <v/>
      </c>
      <c r="C695" s="1242" t="str">
        <f>IF(I695&gt;0,Personalizza!$D$11," ")</f>
        <v xml:space="preserve"> </v>
      </c>
      <c r="D695" s="1241" t="str">
        <f>IF(I695&gt;0,Personalizza!$D$8," ")</f>
        <v xml:space="preserve"> </v>
      </c>
      <c r="E695" s="1243" t="str">
        <f>REPT(DETERMINE!F686,1)</f>
        <v/>
      </c>
      <c r="F695" s="1241" t="str">
        <f>REPT(DETERMINE!J686,1)</f>
        <v/>
      </c>
      <c r="G695" s="1292" t="str">
        <f>REPT(DETERMINE!AE686,1)</f>
        <v/>
      </c>
      <c r="H695" s="1243" t="str">
        <f>REPT(DETERMINE!AH686,1)</f>
        <v/>
      </c>
      <c r="I695" s="1244">
        <f>SUM(DETERMINE!T686)</f>
        <v>0</v>
      </c>
      <c r="J695" s="1293" t="str">
        <f>REPT(DETERMINE!AF686,1)</f>
        <v/>
      </c>
      <c r="K695" s="1293" t="str">
        <f>REPT(DETERMINE!AG686,1)</f>
        <v/>
      </c>
      <c r="L695" s="1244">
        <f>SUM(DETERMINE!AL686)</f>
        <v>0</v>
      </c>
    </row>
    <row r="696" spans="1:12" ht="38.1" customHeight="1">
      <c r="A696" s="1245" t="str">
        <f>REPT(DETERMINE!D687,1)</f>
        <v/>
      </c>
      <c r="B696" s="1242" t="str">
        <f>REPT(DETERMINE!AC687,1)</f>
        <v/>
      </c>
      <c r="C696" s="1242" t="str">
        <f>IF(I696&gt;0,Personalizza!$D$11," ")</f>
        <v xml:space="preserve"> </v>
      </c>
      <c r="D696" s="1241" t="str">
        <f>IF(I696&gt;0,Personalizza!$D$8," ")</f>
        <v xml:space="preserve"> </v>
      </c>
      <c r="E696" s="1243" t="str">
        <f>REPT(DETERMINE!F687,1)</f>
        <v/>
      </c>
      <c r="F696" s="1241" t="str">
        <f>REPT(DETERMINE!J687,1)</f>
        <v/>
      </c>
      <c r="G696" s="1292" t="str">
        <f>REPT(DETERMINE!AE687,1)</f>
        <v/>
      </c>
      <c r="H696" s="1243" t="str">
        <f>REPT(DETERMINE!AH687,1)</f>
        <v/>
      </c>
      <c r="I696" s="1244">
        <f>SUM(DETERMINE!T687)</f>
        <v>0</v>
      </c>
      <c r="J696" s="1293" t="str">
        <f>REPT(DETERMINE!AF687,1)</f>
        <v/>
      </c>
      <c r="K696" s="1293" t="str">
        <f>REPT(DETERMINE!AG687,1)</f>
        <v/>
      </c>
      <c r="L696" s="1244">
        <f>SUM(DETERMINE!AL687)</f>
        <v>0</v>
      </c>
    </row>
    <row r="697" spans="1:12" ht="38.1" customHeight="1">
      <c r="A697" s="1245" t="str">
        <f>REPT(DETERMINE!D688,1)</f>
        <v/>
      </c>
      <c r="B697" s="1242" t="str">
        <f>REPT(DETERMINE!AC688,1)</f>
        <v/>
      </c>
      <c r="C697" s="1242" t="str">
        <f>IF(I697&gt;0,Personalizza!$D$11," ")</f>
        <v xml:space="preserve"> </v>
      </c>
      <c r="D697" s="1241" t="str">
        <f>IF(I697&gt;0,Personalizza!$D$8," ")</f>
        <v xml:space="preserve"> </v>
      </c>
      <c r="E697" s="1243" t="str">
        <f>REPT(DETERMINE!F688,1)</f>
        <v/>
      </c>
      <c r="F697" s="1241" t="str">
        <f>REPT(DETERMINE!J688,1)</f>
        <v/>
      </c>
      <c r="G697" s="1292" t="str">
        <f>REPT(DETERMINE!AE688,1)</f>
        <v/>
      </c>
      <c r="H697" s="1243" t="str">
        <f>REPT(DETERMINE!AH688,1)</f>
        <v/>
      </c>
      <c r="I697" s="1244">
        <f>SUM(DETERMINE!T688)</f>
        <v>0</v>
      </c>
      <c r="J697" s="1293" t="str">
        <f>REPT(DETERMINE!AF688,1)</f>
        <v/>
      </c>
      <c r="K697" s="1293" t="str">
        <f>REPT(DETERMINE!AG688,1)</f>
        <v/>
      </c>
      <c r="L697" s="1244">
        <f>SUM(DETERMINE!AL688)</f>
        <v>0</v>
      </c>
    </row>
    <row r="698" spans="1:12" ht="38.1" customHeight="1">
      <c r="A698" s="1245" t="str">
        <f>REPT(DETERMINE!D689,1)</f>
        <v/>
      </c>
      <c r="B698" s="1242" t="str">
        <f>REPT(DETERMINE!AC689,1)</f>
        <v/>
      </c>
      <c r="C698" s="1242" t="str">
        <f>IF(I698&gt;0,Personalizza!$D$11," ")</f>
        <v xml:space="preserve"> </v>
      </c>
      <c r="D698" s="1241" t="str">
        <f>IF(I698&gt;0,Personalizza!$D$8," ")</f>
        <v xml:space="preserve"> </v>
      </c>
      <c r="E698" s="1243" t="str">
        <f>REPT(DETERMINE!F689,1)</f>
        <v/>
      </c>
      <c r="F698" s="1241" t="str">
        <f>REPT(DETERMINE!J689,1)</f>
        <v/>
      </c>
      <c r="G698" s="1292" t="str">
        <f>REPT(DETERMINE!AE689,1)</f>
        <v/>
      </c>
      <c r="H698" s="1243" t="str">
        <f>REPT(DETERMINE!AH689,1)</f>
        <v/>
      </c>
      <c r="I698" s="1244">
        <f>SUM(DETERMINE!T689)</f>
        <v>0</v>
      </c>
      <c r="J698" s="1293" t="str">
        <f>REPT(DETERMINE!AF689,1)</f>
        <v/>
      </c>
      <c r="K698" s="1293" t="str">
        <f>REPT(DETERMINE!AG689,1)</f>
        <v/>
      </c>
      <c r="L698" s="1244">
        <f>SUM(DETERMINE!AL689)</f>
        <v>0</v>
      </c>
    </row>
    <row r="699" spans="1:12" ht="38.1" customHeight="1">
      <c r="A699" s="1245" t="str">
        <f>REPT(DETERMINE!D690,1)</f>
        <v/>
      </c>
      <c r="B699" s="1242" t="str">
        <f>REPT(DETERMINE!AC690,1)</f>
        <v/>
      </c>
      <c r="C699" s="1242" t="str">
        <f>IF(I699&gt;0,Personalizza!$D$11," ")</f>
        <v xml:space="preserve"> </v>
      </c>
      <c r="D699" s="1241" t="str">
        <f>IF(I699&gt;0,Personalizza!$D$8," ")</f>
        <v xml:space="preserve"> </v>
      </c>
      <c r="E699" s="1243" t="str">
        <f>REPT(DETERMINE!F690,1)</f>
        <v/>
      </c>
      <c r="F699" s="1241" t="str">
        <f>REPT(DETERMINE!J690,1)</f>
        <v/>
      </c>
      <c r="G699" s="1292" t="str">
        <f>REPT(DETERMINE!AE690,1)</f>
        <v/>
      </c>
      <c r="H699" s="1243" t="str">
        <f>REPT(DETERMINE!AH690,1)</f>
        <v/>
      </c>
      <c r="I699" s="1244">
        <f>SUM(DETERMINE!T690)</f>
        <v>0</v>
      </c>
      <c r="J699" s="1293" t="str">
        <f>REPT(DETERMINE!AF690,1)</f>
        <v/>
      </c>
      <c r="K699" s="1293" t="str">
        <f>REPT(DETERMINE!AG690,1)</f>
        <v/>
      </c>
      <c r="L699" s="1244">
        <f>SUM(DETERMINE!AL690)</f>
        <v>0</v>
      </c>
    </row>
    <row r="700" spans="1:12" ht="38.1" customHeight="1">
      <c r="A700" s="1245" t="str">
        <f>REPT(DETERMINE!D691,1)</f>
        <v/>
      </c>
      <c r="B700" s="1242" t="str">
        <f>REPT(DETERMINE!AC691,1)</f>
        <v/>
      </c>
      <c r="C700" s="1242" t="str">
        <f>IF(I700&gt;0,Personalizza!$D$11," ")</f>
        <v xml:space="preserve"> </v>
      </c>
      <c r="D700" s="1241" t="str">
        <f>IF(I700&gt;0,Personalizza!$D$8," ")</f>
        <v xml:space="preserve"> </v>
      </c>
      <c r="E700" s="1243" t="str">
        <f>REPT(DETERMINE!F691,1)</f>
        <v/>
      </c>
      <c r="F700" s="1241" t="str">
        <f>REPT(DETERMINE!J691,1)</f>
        <v/>
      </c>
      <c r="G700" s="1292" t="str">
        <f>REPT(DETERMINE!AE691,1)</f>
        <v/>
      </c>
      <c r="H700" s="1243" t="str">
        <f>REPT(DETERMINE!AH691,1)</f>
        <v/>
      </c>
      <c r="I700" s="1244">
        <f>SUM(DETERMINE!T691)</f>
        <v>0</v>
      </c>
      <c r="J700" s="1293" t="str">
        <f>REPT(DETERMINE!AF691,1)</f>
        <v/>
      </c>
      <c r="K700" s="1293" t="str">
        <f>REPT(DETERMINE!AG691,1)</f>
        <v/>
      </c>
      <c r="L700" s="1244">
        <f>SUM(DETERMINE!AL691)</f>
        <v>0</v>
      </c>
    </row>
    <row r="701" spans="1:12" ht="38.1" customHeight="1">
      <c r="A701" s="1245" t="str">
        <f>REPT(DETERMINE!D692,1)</f>
        <v/>
      </c>
      <c r="B701" s="1242" t="str">
        <f>REPT(DETERMINE!AC692,1)</f>
        <v/>
      </c>
      <c r="C701" s="1242" t="str">
        <f>IF(I701&gt;0,Personalizza!$D$11," ")</f>
        <v xml:space="preserve"> </v>
      </c>
      <c r="D701" s="1241" t="str">
        <f>IF(I701&gt;0,Personalizza!$D$8," ")</f>
        <v xml:space="preserve"> </v>
      </c>
      <c r="E701" s="1243" t="str">
        <f>REPT(DETERMINE!F692,1)</f>
        <v/>
      </c>
      <c r="F701" s="1241" t="str">
        <f>REPT(DETERMINE!J692,1)</f>
        <v/>
      </c>
      <c r="G701" s="1292" t="str">
        <f>REPT(DETERMINE!AE692,1)</f>
        <v/>
      </c>
      <c r="H701" s="1243" t="str">
        <f>REPT(DETERMINE!AH692,1)</f>
        <v/>
      </c>
      <c r="I701" s="1244">
        <f>SUM(DETERMINE!T692)</f>
        <v>0</v>
      </c>
      <c r="J701" s="1293" t="str">
        <f>REPT(DETERMINE!AF692,1)</f>
        <v/>
      </c>
      <c r="K701" s="1293" t="str">
        <f>REPT(DETERMINE!AG692,1)</f>
        <v/>
      </c>
      <c r="L701" s="1244">
        <f>SUM(DETERMINE!AL692)</f>
        <v>0</v>
      </c>
    </row>
    <row r="702" spans="1:12" ht="38.1" customHeight="1">
      <c r="A702" s="1245" t="str">
        <f>REPT(DETERMINE!D693,1)</f>
        <v/>
      </c>
      <c r="B702" s="1242" t="str">
        <f>REPT(DETERMINE!AC693,1)</f>
        <v/>
      </c>
      <c r="C702" s="1242" t="str">
        <f>IF(I702&gt;0,Personalizza!$D$11," ")</f>
        <v xml:space="preserve"> </v>
      </c>
      <c r="D702" s="1241" t="str">
        <f>IF(I702&gt;0,Personalizza!$D$8," ")</f>
        <v xml:space="preserve"> </v>
      </c>
      <c r="E702" s="1243" t="str">
        <f>REPT(DETERMINE!F693,1)</f>
        <v/>
      </c>
      <c r="F702" s="1241" t="str">
        <f>REPT(DETERMINE!J693,1)</f>
        <v/>
      </c>
      <c r="G702" s="1292" t="str">
        <f>REPT(DETERMINE!AE693,1)</f>
        <v/>
      </c>
      <c r="H702" s="1243" t="str">
        <f>REPT(DETERMINE!AH693,1)</f>
        <v/>
      </c>
      <c r="I702" s="1244">
        <f>SUM(DETERMINE!T693)</f>
        <v>0</v>
      </c>
      <c r="J702" s="1293" t="str">
        <f>REPT(DETERMINE!AF693,1)</f>
        <v/>
      </c>
      <c r="K702" s="1293" t="str">
        <f>REPT(DETERMINE!AG693,1)</f>
        <v/>
      </c>
      <c r="L702" s="1244">
        <f>SUM(DETERMINE!AL693)</f>
        <v>0</v>
      </c>
    </row>
    <row r="703" spans="1:12" ht="38.1" customHeight="1">
      <c r="A703" s="1245" t="str">
        <f>REPT(DETERMINE!D694,1)</f>
        <v/>
      </c>
      <c r="B703" s="1242" t="str">
        <f>REPT(DETERMINE!AC694,1)</f>
        <v/>
      </c>
      <c r="C703" s="1242" t="str">
        <f>IF(I703&gt;0,Personalizza!$D$11," ")</f>
        <v xml:space="preserve"> </v>
      </c>
      <c r="D703" s="1241" t="str">
        <f>IF(I703&gt;0,Personalizza!$D$8," ")</f>
        <v xml:space="preserve"> </v>
      </c>
      <c r="E703" s="1243" t="str">
        <f>REPT(DETERMINE!F694,1)</f>
        <v/>
      </c>
      <c r="F703" s="1241" t="str">
        <f>REPT(DETERMINE!J694,1)</f>
        <v/>
      </c>
      <c r="G703" s="1292" t="str">
        <f>REPT(DETERMINE!AE694,1)</f>
        <v/>
      </c>
      <c r="H703" s="1243" t="str">
        <f>REPT(DETERMINE!AH694,1)</f>
        <v/>
      </c>
      <c r="I703" s="1244">
        <f>SUM(DETERMINE!T694)</f>
        <v>0</v>
      </c>
      <c r="J703" s="1293" t="str">
        <f>REPT(DETERMINE!AF694,1)</f>
        <v/>
      </c>
      <c r="K703" s="1293" t="str">
        <f>REPT(DETERMINE!AG694,1)</f>
        <v/>
      </c>
      <c r="L703" s="1244">
        <f>SUM(DETERMINE!AL694)</f>
        <v>0</v>
      </c>
    </row>
    <row r="704" spans="1:12" ht="38.1" customHeight="1">
      <c r="A704" s="1245" t="str">
        <f>REPT(DETERMINE!D695,1)</f>
        <v/>
      </c>
      <c r="B704" s="1242" t="str">
        <f>REPT(DETERMINE!AC695,1)</f>
        <v/>
      </c>
      <c r="C704" s="1242" t="str">
        <f>IF(I704&gt;0,Personalizza!$D$11," ")</f>
        <v xml:space="preserve"> </v>
      </c>
      <c r="D704" s="1241" t="str">
        <f>IF(I704&gt;0,Personalizza!$D$8," ")</f>
        <v xml:space="preserve"> </v>
      </c>
      <c r="E704" s="1243" t="str">
        <f>REPT(DETERMINE!F695,1)</f>
        <v/>
      </c>
      <c r="F704" s="1241" t="str">
        <f>REPT(DETERMINE!J695,1)</f>
        <v/>
      </c>
      <c r="G704" s="1292" t="str">
        <f>REPT(DETERMINE!AE695,1)</f>
        <v/>
      </c>
      <c r="H704" s="1243" t="str">
        <f>REPT(DETERMINE!AH695,1)</f>
        <v/>
      </c>
      <c r="I704" s="1244">
        <f>SUM(DETERMINE!T695)</f>
        <v>0</v>
      </c>
      <c r="J704" s="1293" t="str">
        <f>REPT(DETERMINE!AF695,1)</f>
        <v/>
      </c>
      <c r="K704" s="1293" t="str">
        <f>REPT(DETERMINE!AG695,1)</f>
        <v/>
      </c>
      <c r="L704" s="1244">
        <f>SUM(DETERMINE!AL695)</f>
        <v>0</v>
      </c>
    </row>
    <row r="705" spans="1:12" ht="38.1" customHeight="1">
      <c r="A705" s="1245" t="str">
        <f>REPT(DETERMINE!D696,1)</f>
        <v/>
      </c>
      <c r="B705" s="1242" t="str">
        <f>REPT(DETERMINE!AC696,1)</f>
        <v/>
      </c>
      <c r="C705" s="1242" t="str">
        <f>IF(I705&gt;0,Personalizza!$D$11," ")</f>
        <v xml:space="preserve"> </v>
      </c>
      <c r="D705" s="1241" t="str">
        <f>IF(I705&gt;0,Personalizza!$D$8," ")</f>
        <v xml:space="preserve"> </v>
      </c>
      <c r="E705" s="1243" t="str">
        <f>REPT(DETERMINE!F696,1)</f>
        <v/>
      </c>
      <c r="F705" s="1241" t="str">
        <f>REPT(DETERMINE!J696,1)</f>
        <v/>
      </c>
      <c r="G705" s="1292" t="str">
        <f>REPT(DETERMINE!AE696,1)</f>
        <v/>
      </c>
      <c r="H705" s="1243" t="str">
        <f>REPT(DETERMINE!AH696,1)</f>
        <v/>
      </c>
      <c r="I705" s="1244">
        <f>SUM(DETERMINE!T696)</f>
        <v>0</v>
      </c>
      <c r="J705" s="1293" t="str">
        <f>REPT(DETERMINE!AF696,1)</f>
        <v/>
      </c>
      <c r="K705" s="1293" t="str">
        <f>REPT(DETERMINE!AG696,1)</f>
        <v/>
      </c>
      <c r="L705" s="1244">
        <f>SUM(DETERMINE!AL696)</f>
        <v>0</v>
      </c>
    </row>
    <row r="706" spans="1:12" ht="38.1" customHeight="1">
      <c r="A706" s="1245" t="str">
        <f>REPT(DETERMINE!D697,1)</f>
        <v/>
      </c>
      <c r="B706" s="1242" t="str">
        <f>REPT(DETERMINE!AC697,1)</f>
        <v/>
      </c>
      <c r="C706" s="1242" t="str">
        <f>IF(I706&gt;0,Personalizza!$D$11," ")</f>
        <v xml:space="preserve"> </v>
      </c>
      <c r="D706" s="1241" t="str">
        <f>IF(I706&gt;0,Personalizza!$D$8," ")</f>
        <v xml:space="preserve"> </v>
      </c>
      <c r="E706" s="1243" t="str">
        <f>REPT(DETERMINE!F697,1)</f>
        <v/>
      </c>
      <c r="F706" s="1241" t="str">
        <f>REPT(DETERMINE!J697,1)</f>
        <v/>
      </c>
      <c r="G706" s="1292" t="str">
        <f>REPT(DETERMINE!AE697,1)</f>
        <v/>
      </c>
      <c r="H706" s="1243" t="str">
        <f>REPT(DETERMINE!AH697,1)</f>
        <v/>
      </c>
      <c r="I706" s="1244">
        <f>SUM(DETERMINE!T697)</f>
        <v>0</v>
      </c>
      <c r="J706" s="1293" t="str">
        <f>REPT(DETERMINE!AF697,1)</f>
        <v/>
      </c>
      <c r="K706" s="1293" t="str">
        <f>REPT(DETERMINE!AG697,1)</f>
        <v/>
      </c>
      <c r="L706" s="1244">
        <f>SUM(DETERMINE!AL697)</f>
        <v>0</v>
      </c>
    </row>
    <row r="707" spans="1:12" ht="38.1" customHeight="1">
      <c r="A707" s="1245" t="str">
        <f>REPT(DETERMINE!D698,1)</f>
        <v/>
      </c>
      <c r="B707" s="1242" t="str">
        <f>REPT(DETERMINE!AC698,1)</f>
        <v/>
      </c>
      <c r="C707" s="1242" t="str">
        <f>IF(I707&gt;0,Personalizza!$D$11," ")</f>
        <v xml:space="preserve"> </v>
      </c>
      <c r="D707" s="1241" t="str">
        <f>IF(I707&gt;0,Personalizza!$D$8," ")</f>
        <v xml:space="preserve"> </v>
      </c>
      <c r="E707" s="1243" t="str">
        <f>REPT(DETERMINE!F698,1)</f>
        <v/>
      </c>
      <c r="F707" s="1241" t="str">
        <f>REPT(DETERMINE!J698,1)</f>
        <v/>
      </c>
      <c r="G707" s="1292" t="str">
        <f>REPT(DETERMINE!AE698,1)</f>
        <v/>
      </c>
      <c r="H707" s="1243" t="str">
        <f>REPT(DETERMINE!AH698,1)</f>
        <v/>
      </c>
      <c r="I707" s="1244">
        <f>SUM(DETERMINE!T698)</f>
        <v>0</v>
      </c>
      <c r="J707" s="1293" t="str">
        <f>REPT(DETERMINE!AF698,1)</f>
        <v/>
      </c>
      <c r="K707" s="1293" t="str">
        <f>REPT(DETERMINE!AG698,1)</f>
        <v/>
      </c>
      <c r="L707" s="1244">
        <f>SUM(DETERMINE!AL698)</f>
        <v>0</v>
      </c>
    </row>
    <row r="708" spans="1:12" ht="38.1" customHeight="1">
      <c r="A708" s="1245" t="str">
        <f>REPT(DETERMINE!D699,1)</f>
        <v/>
      </c>
      <c r="B708" s="1242" t="str">
        <f>REPT(DETERMINE!AC699,1)</f>
        <v/>
      </c>
      <c r="C708" s="1242" t="str">
        <f>IF(I708&gt;0,Personalizza!$D$11," ")</f>
        <v xml:space="preserve"> </v>
      </c>
      <c r="D708" s="1241" t="str">
        <f>IF(I708&gt;0,Personalizza!$D$8," ")</f>
        <v xml:space="preserve"> </v>
      </c>
      <c r="E708" s="1243" t="str">
        <f>REPT(DETERMINE!F699,1)</f>
        <v/>
      </c>
      <c r="F708" s="1241" t="str">
        <f>REPT(DETERMINE!J699,1)</f>
        <v/>
      </c>
      <c r="G708" s="1292" t="str">
        <f>REPT(DETERMINE!AE699,1)</f>
        <v/>
      </c>
      <c r="H708" s="1243" t="str">
        <f>REPT(DETERMINE!AH699,1)</f>
        <v/>
      </c>
      <c r="I708" s="1244">
        <f>SUM(DETERMINE!T699)</f>
        <v>0</v>
      </c>
      <c r="J708" s="1293" t="str">
        <f>REPT(DETERMINE!AF699,1)</f>
        <v/>
      </c>
      <c r="K708" s="1293" t="str">
        <f>REPT(DETERMINE!AG699,1)</f>
        <v/>
      </c>
      <c r="L708" s="1244">
        <f>SUM(DETERMINE!AL699)</f>
        <v>0</v>
      </c>
    </row>
    <row r="709" spans="1:12" ht="38.1" customHeight="1">
      <c r="A709" s="1245" t="str">
        <f>REPT(DETERMINE!D700,1)</f>
        <v/>
      </c>
      <c r="B709" s="1242" t="str">
        <f>REPT(DETERMINE!AC700,1)</f>
        <v/>
      </c>
      <c r="C709" s="1242" t="str">
        <f>IF(I709&gt;0,Personalizza!$D$11," ")</f>
        <v xml:space="preserve"> </v>
      </c>
      <c r="D709" s="1241" t="str">
        <f>IF(I709&gt;0,Personalizza!$D$8," ")</f>
        <v xml:space="preserve"> </v>
      </c>
      <c r="E709" s="1243" t="str">
        <f>REPT(DETERMINE!F700,1)</f>
        <v/>
      </c>
      <c r="F709" s="1241" t="str">
        <f>REPT(DETERMINE!J700,1)</f>
        <v/>
      </c>
      <c r="G709" s="1292" t="str">
        <f>REPT(DETERMINE!AE700,1)</f>
        <v/>
      </c>
      <c r="H709" s="1243" t="str">
        <f>REPT(DETERMINE!AH700,1)</f>
        <v/>
      </c>
      <c r="I709" s="1244">
        <f>SUM(DETERMINE!T700)</f>
        <v>0</v>
      </c>
      <c r="J709" s="1293" t="str">
        <f>REPT(DETERMINE!AF700,1)</f>
        <v/>
      </c>
      <c r="K709" s="1293" t="str">
        <f>REPT(DETERMINE!AG700,1)</f>
        <v/>
      </c>
      <c r="L709" s="1244">
        <f>SUM(DETERMINE!AL700)</f>
        <v>0</v>
      </c>
    </row>
    <row r="710" spans="1:12" ht="38.1" customHeight="1">
      <c r="A710" s="1245" t="str">
        <f>REPT(DETERMINE!D701,1)</f>
        <v/>
      </c>
      <c r="B710" s="1242" t="str">
        <f>REPT(DETERMINE!AC701,1)</f>
        <v/>
      </c>
      <c r="C710" s="1242" t="str">
        <f>IF(I710&gt;0,Personalizza!$D$11," ")</f>
        <v xml:space="preserve"> </v>
      </c>
      <c r="D710" s="1241" t="str">
        <f>IF(I710&gt;0,Personalizza!$D$8," ")</f>
        <v xml:space="preserve"> </v>
      </c>
      <c r="E710" s="1243" t="str">
        <f>REPT(DETERMINE!F701,1)</f>
        <v/>
      </c>
      <c r="F710" s="1241" t="str">
        <f>REPT(DETERMINE!J701,1)</f>
        <v/>
      </c>
      <c r="G710" s="1292" t="str">
        <f>REPT(DETERMINE!AE701,1)</f>
        <v/>
      </c>
      <c r="H710" s="1243" t="str">
        <f>REPT(DETERMINE!AH701,1)</f>
        <v/>
      </c>
      <c r="I710" s="1244">
        <f>SUM(DETERMINE!T701)</f>
        <v>0</v>
      </c>
      <c r="J710" s="1293" t="str">
        <f>REPT(DETERMINE!AF701,1)</f>
        <v/>
      </c>
      <c r="K710" s="1293" t="str">
        <f>REPT(DETERMINE!AG701,1)</f>
        <v/>
      </c>
      <c r="L710" s="1244">
        <f>SUM(DETERMINE!AL701)</f>
        <v>0</v>
      </c>
    </row>
    <row r="711" spans="1:12" ht="38.1" customHeight="1">
      <c r="A711" s="1245" t="str">
        <f>REPT(DETERMINE!D702,1)</f>
        <v/>
      </c>
      <c r="B711" s="1242" t="str">
        <f>REPT(DETERMINE!AC702,1)</f>
        <v/>
      </c>
      <c r="C711" s="1242" t="str">
        <f>IF(I711&gt;0,Personalizza!$D$11," ")</f>
        <v xml:space="preserve"> </v>
      </c>
      <c r="D711" s="1241" t="str">
        <f>IF(I711&gt;0,Personalizza!$D$8," ")</f>
        <v xml:space="preserve"> </v>
      </c>
      <c r="E711" s="1243" t="str">
        <f>REPT(DETERMINE!F702,1)</f>
        <v/>
      </c>
      <c r="F711" s="1241" t="str">
        <f>REPT(DETERMINE!J702,1)</f>
        <v/>
      </c>
      <c r="G711" s="1292" t="str">
        <f>REPT(DETERMINE!AE702,1)</f>
        <v/>
      </c>
      <c r="H711" s="1243" t="str">
        <f>REPT(DETERMINE!AH702,1)</f>
        <v/>
      </c>
      <c r="I711" s="1244">
        <f>SUM(DETERMINE!T702)</f>
        <v>0</v>
      </c>
      <c r="J711" s="1293" t="str">
        <f>REPT(DETERMINE!AF702,1)</f>
        <v/>
      </c>
      <c r="K711" s="1293" t="str">
        <f>REPT(DETERMINE!AG702,1)</f>
        <v/>
      </c>
      <c r="L711" s="1244">
        <f>SUM(DETERMINE!AL702)</f>
        <v>0</v>
      </c>
    </row>
    <row r="712" spans="1:12" ht="38.1" customHeight="1">
      <c r="A712" s="1245" t="str">
        <f>REPT(DETERMINE!D703,1)</f>
        <v/>
      </c>
      <c r="B712" s="1242" t="str">
        <f>REPT(DETERMINE!AC703,1)</f>
        <v/>
      </c>
      <c r="C712" s="1242" t="str">
        <f>IF(I712&gt;0,Personalizza!$D$11," ")</f>
        <v xml:space="preserve"> </v>
      </c>
      <c r="D712" s="1241" t="str">
        <f>IF(I712&gt;0,Personalizza!$D$8," ")</f>
        <v xml:space="preserve"> </v>
      </c>
      <c r="E712" s="1243" t="str">
        <f>REPT(DETERMINE!F703,1)</f>
        <v/>
      </c>
      <c r="F712" s="1241" t="str">
        <f>REPT(DETERMINE!J703,1)</f>
        <v/>
      </c>
      <c r="G712" s="1292" t="str">
        <f>REPT(DETERMINE!AE703,1)</f>
        <v/>
      </c>
      <c r="H712" s="1243" t="str">
        <f>REPT(DETERMINE!AH703,1)</f>
        <v/>
      </c>
      <c r="I712" s="1244">
        <f>SUM(DETERMINE!T703)</f>
        <v>0</v>
      </c>
      <c r="J712" s="1293" t="str">
        <f>REPT(DETERMINE!AF703,1)</f>
        <v/>
      </c>
      <c r="K712" s="1293" t="str">
        <f>REPT(DETERMINE!AG703,1)</f>
        <v/>
      </c>
      <c r="L712" s="1244">
        <f>SUM(DETERMINE!AL703)</f>
        <v>0</v>
      </c>
    </row>
    <row r="713" spans="1:12" ht="38.1" customHeight="1">
      <c r="A713" s="1245" t="str">
        <f>REPT(DETERMINE!D704,1)</f>
        <v/>
      </c>
      <c r="B713" s="1242" t="str">
        <f>REPT(DETERMINE!AC704,1)</f>
        <v/>
      </c>
      <c r="C713" s="1242" t="str">
        <f>IF(I713&gt;0,Personalizza!$D$11," ")</f>
        <v xml:space="preserve"> </v>
      </c>
      <c r="D713" s="1241" t="str">
        <f>IF(I713&gt;0,Personalizza!$D$8," ")</f>
        <v xml:space="preserve"> </v>
      </c>
      <c r="E713" s="1243" t="str">
        <f>REPT(DETERMINE!F704,1)</f>
        <v/>
      </c>
      <c r="F713" s="1241" t="str">
        <f>REPT(DETERMINE!J704,1)</f>
        <v/>
      </c>
      <c r="G713" s="1292" t="str">
        <f>REPT(DETERMINE!AE704,1)</f>
        <v/>
      </c>
      <c r="H713" s="1243" t="str">
        <f>REPT(DETERMINE!AH704,1)</f>
        <v/>
      </c>
      <c r="I713" s="1244">
        <f>SUM(DETERMINE!T704)</f>
        <v>0</v>
      </c>
      <c r="J713" s="1293" t="str">
        <f>REPT(DETERMINE!AF704,1)</f>
        <v/>
      </c>
      <c r="K713" s="1293" t="str">
        <f>REPT(DETERMINE!AG704,1)</f>
        <v/>
      </c>
      <c r="L713" s="1244">
        <f>SUM(DETERMINE!AL704)</f>
        <v>0</v>
      </c>
    </row>
    <row r="714" spans="1:12" ht="38.1" customHeight="1">
      <c r="A714" s="1245" t="str">
        <f>REPT(DETERMINE!D705,1)</f>
        <v/>
      </c>
      <c r="B714" s="1242" t="str">
        <f>REPT(DETERMINE!AC705,1)</f>
        <v/>
      </c>
      <c r="C714" s="1242" t="str">
        <f>IF(I714&gt;0,Personalizza!$D$11," ")</f>
        <v xml:space="preserve"> </v>
      </c>
      <c r="D714" s="1241" t="str">
        <f>IF(I714&gt;0,Personalizza!$D$8," ")</f>
        <v xml:space="preserve"> </v>
      </c>
      <c r="E714" s="1243" t="str">
        <f>REPT(DETERMINE!F705,1)</f>
        <v/>
      </c>
      <c r="F714" s="1241" t="str">
        <f>REPT(DETERMINE!J705,1)</f>
        <v/>
      </c>
      <c r="G714" s="1292" t="str">
        <f>REPT(DETERMINE!AE705,1)</f>
        <v/>
      </c>
      <c r="H714" s="1243" t="str">
        <f>REPT(DETERMINE!AH705,1)</f>
        <v/>
      </c>
      <c r="I714" s="1244">
        <f>SUM(DETERMINE!T705)</f>
        <v>0</v>
      </c>
      <c r="J714" s="1293" t="str">
        <f>REPT(DETERMINE!AF705,1)</f>
        <v/>
      </c>
      <c r="K714" s="1293" t="str">
        <f>REPT(DETERMINE!AG705,1)</f>
        <v/>
      </c>
      <c r="L714" s="1244">
        <f>SUM(DETERMINE!AL705)</f>
        <v>0</v>
      </c>
    </row>
    <row r="715" spans="1:12" ht="38.1" customHeight="1">
      <c r="A715" s="1245" t="str">
        <f>REPT(DETERMINE!D706,1)</f>
        <v/>
      </c>
      <c r="B715" s="1242" t="str">
        <f>REPT(DETERMINE!AC706,1)</f>
        <v/>
      </c>
      <c r="C715" s="1242" t="str">
        <f>IF(I715&gt;0,Personalizza!$D$11," ")</f>
        <v xml:space="preserve"> </v>
      </c>
      <c r="D715" s="1241" t="str">
        <f>IF(I715&gt;0,Personalizza!$D$8," ")</f>
        <v xml:space="preserve"> </v>
      </c>
      <c r="E715" s="1243" t="str">
        <f>REPT(DETERMINE!F706,1)</f>
        <v/>
      </c>
      <c r="F715" s="1241" t="str">
        <f>REPT(DETERMINE!J706,1)</f>
        <v/>
      </c>
      <c r="G715" s="1292" t="str">
        <f>REPT(DETERMINE!AE706,1)</f>
        <v/>
      </c>
      <c r="H715" s="1243" t="str">
        <f>REPT(DETERMINE!AH706,1)</f>
        <v/>
      </c>
      <c r="I715" s="1244">
        <f>SUM(DETERMINE!T706)</f>
        <v>0</v>
      </c>
      <c r="J715" s="1293" t="str">
        <f>REPT(DETERMINE!AF706,1)</f>
        <v/>
      </c>
      <c r="K715" s="1293" t="str">
        <f>REPT(DETERMINE!AG706,1)</f>
        <v/>
      </c>
      <c r="L715" s="1244">
        <f>SUM(DETERMINE!AL706)</f>
        <v>0</v>
      </c>
    </row>
    <row r="716" spans="1:12" ht="38.1" customHeight="1">
      <c r="A716" s="1245" t="str">
        <f>REPT(DETERMINE!D707,1)</f>
        <v/>
      </c>
      <c r="B716" s="1242" t="str">
        <f>REPT(DETERMINE!AC707,1)</f>
        <v/>
      </c>
      <c r="C716" s="1242" t="str">
        <f>IF(I716&gt;0,Personalizza!$D$11," ")</f>
        <v xml:space="preserve"> </v>
      </c>
      <c r="D716" s="1241" t="str">
        <f>IF(I716&gt;0,Personalizza!$D$8," ")</f>
        <v xml:space="preserve"> </v>
      </c>
      <c r="E716" s="1243" t="str">
        <f>REPT(DETERMINE!F707,1)</f>
        <v/>
      </c>
      <c r="F716" s="1241" t="str">
        <f>REPT(DETERMINE!J707,1)</f>
        <v/>
      </c>
      <c r="G716" s="1292" t="str">
        <f>REPT(DETERMINE!AE707,1)</f>
        <v/>
      </c>
      <c r="H716" s="1243" t="str">
        <f>REPT(DETERMINE!AH707,1)</f>
        <v/>
      </c>
      <c r="I716" s="1244">
        <f>SUM(DETERMINE!T707)</f>
        <v>0</v>
      </c>
      <c r="J716" s="1293" t="str">
        <f>REPT(DETERMINE!AF707,1)</f>
        <v/>
      </c>
      <c r="K716" s="1293" t="str">
        <f>REPT(DETERMINE!AG707,1)</f>
        <v/>
      </c>
      <c r="L716" s="1244">
        <f>SUM(DETERMINE!AL707)</f>
        <v>0</v>
      </c>
    </row>
    <row r="717" spans="1:12" ht="38.1" customHeight="1">
      <c r="A717" s="1245" t="str">
        <f>REPT(DETERMINE!D708,1)</f>
        <v/>
      </c>
      <c r="B717" s="1242" t="str">
        <f>REPT(DETERMINE!AC708,1)</f>
        <v/>
      </c>
      <c r="C717" s="1242" t="str">
        <f>IF(I717&gt;0,Personalizza!$D$11," ")</f>
        <v xml:space="preserve"> </v>
      </c>
      <c r="D717" s="1241" t="str">
        <f>IF(I717&gt;0,Personalizza!$D$8," ")</f>
        <v xml:space="preserve"> </v>
      </c>
      <c r="E717" s="1243" t="str">
        <f>REPT(DETERMINE!F708,1)</f>
        <v/>
      </c>
      <c r="F717" s="1241" t="str">
        <f>REPT(DETERMINE!J708,1)</f>
        <v/>
      </c>
      <c r="G717" s="1292" t="str">
        <f>REPT(DETERMINE!AE708,1)</f>
        <v/>
      </c>
      <c r="H717" s="1243" t="str">
        <f>REPT(DETERMINE!AH708,1)</f>
        <v/>
      </c>
      <c r="I717" s="1244">
        <f>SUM(DETERMINE!T708)</f>
        <v>0</v>
      </c>
      <c r="J717" s="1293" t="str">
        <f>REPT(DETERMINE!AF708,1)</f>
        <v/>
      </c>
      <c r="K717" s="1293" t="str">
        <f>REPT(DETERMINE!AG708,1)</f>
        <v/>
      </c>
      <c r="L717" s="1244">
        <f>SUM(DETERMINE!AL708)</f>
        <v>0</v>
      </c>
    </row>
    <row r="718" spans="1:12" ht="38.1" customHeight="1">
      <c r="A718" s="1245" t="str">
        <f>REPT(DETERMINE!D709,1)</f>
        <v/>
      </c>
      <c r="B718" s="1242" t="str">
        <f>REPT(DETERMINE!AC709,1)</f>
        <v/>
      </c>
      <c r="C718" s="1242" t="str">
        <f>IF(I718&gt;0,Personalizza!$D$11," ")</f>
        <v xml:space="preserve"> </v>
      </c>
      <c r="D718" s="1241" t="str">
        <f>IF(I718&gt;0,Personalizza!$D$8," ")</f>
        <v xml:space="preserve"> </v>
      </c>
      <c r="E718" s="1243" t="str">
        <f>REPT(DETERMINE!F709,1)</f>
        <v/>
      </c>
      <c r="F718" s="1241" t="str">
        <f>REPT(DETERMINE!J709,1)</f>
        <v/>
      </c>
      <c r="G718" s="1292" t="str">
        <f>REPT(DETERMINE!AE709,1)</f>
        <v/>
      </c>
      <c r="H718" s="1243" t="str">
        <f>REPT(DETERMINE!AH709,1)</f>
        <v/>
      </c>
      <c r="I718" s="1244">
        <f>SUM(DETERMINE!T709)</f>
        <v>0</v>
      </c>
      <c r="J718" s="1293" t="str">
        <f>REPT(DETERMINE!AF709,1)</f>
        <v/>
      </c>
      <c r="K718" s="1293" t="str">
        <f>REPT(DETERMINE!AG709,1)</f>
        <v/>
      </c>
      <c r="L718" s="1244">
        <f>SUM(DETERMINE!AL709)</f>
        <v>0</v>
      </c>
    </row>
    <row r="719" spans="1:12" ht="38.1" customHeight="1">
      <c r="A719" s="1245" t="str">
        <f>REPT(DETERMINE!D710,1)</f>
        <v/>
      </c>
      <c r="B719" s="1242" t="str">
        <f>REPT(DETERMINE!AC710,1)</f>
        <v/>
      </c>
      <c r="C719" s="1242" t="str">
        <f>IF(I719&gt;0,Personalizza!$D$11," ")</f>
        <v xml:space="preserve"> </v>
      </c>
      <c r="D719" s="1241" t="str">
        <f>IF(I719&gt;0,Personalizza!$D$8," ")</f>
        <v xml:space="preserve"> </v>
      </c>
      <c r="E719" s="1243" t="str">
        <f>REPT(DETERMINE!F710,1)</f>
        <v/>
      </c>
      <c r="F719" s="1241" t="str">
        <f>REPT(DETERMINE!J710,1)</f>
        <v/>
      </c>
      <c r="G719" s="1292" t="str">
        <f>REPT(DETERMINE!AE710,1)</f>
        <v/>
      </c>
      <c r="H719" s="1243" t="str">
        <f>REPT(DETERMINE!AH710,1)</f>
        <v/>
      </c>
      <c r="I719" s="1244">
        <f>SUM(DETERMINE!T710)</f>
        <v>0</v>
      </c>
      <c r="J719" s="1293" t="str">
        <f>REPT(DETERMINE!AF710,1)</f>
        <v/>
      </c>
      <c r="K719" s="1293" t="str">
        <f>REPT(DETERMINE!AG710,1)</f>
        <v/>
      </c>
      <c r="L719" s="1244">
        <f>SUM(DETERMINE!AL710)</f>
        <v>0</v>
      </c>
    </row>
    <row r="720" spans="1:12" ht="38.1" customHeight="1">
      <c r="A720" s="1245" t="str">
        <f>REPT(DETERMINE!D711,1)</f>
        <v/>
      </c>
      <c r="B720" s="1242" t="str">
        <f>REPT(DETERMINE!AC711,1)</f>
        <v/>
      </c>
      <c r="C720" s="1242" t="str">
        <f>IF(I720&gt;0,Personalizza!$D$11," ")</f>
        <v xml:space="preserve"> </v>
      </c>
      <c r="D720" s="1241" t="str">
        <f>IF(I720&gt;0,Personalizza!$D$8," ")</f>
        <v xml:space="preserve"> </v>
      </c>
      <c r="E720" s="1243" t="str">
        <f>REPT(DETERMINE!F711,1)</f>
        <v/>
      </c>
      <c r="F720" s="1241" t="str">
        <f>REPT(DETERMINE!J711,1)</f>
        <v/>
      </c>
      <c r="G720" s="1292" t="str">
        <f>REPT(DETERMINE!AE711,1)</f>
        <v/>
      </c>
      <c r="H720" s="1243" t="str">
        <f>REPT(DETERMINE!AH711,1)</f>
        <v/>
      </c>
      <c r="I720" s="1244">
        <f>SUM(DETERMINE!T711)</f>
        <v>0</v>
      </c>
      <c r="J720" s="1293" t="str">
        <f>REPT(DETERMINE!AF711,1)</f>
        <v/>
      </c>
      <c r="K720" s="1293" t="str">
        <f>REPT(DETERMINE!AG711,1)</f>
        <v/>
      </c>
      <c r="L720" s="1244">
        <f>SUM(DETERMINE!AL711)</f>
        <v>0</v>
      </c>
    </row>
    <row r="721" spans="1:12" ht="38.1" customHeight="1">
      <c r="A721" s="1245" t="str">
        <f>REPT(DETERMINE!D712,1)</f>
        <v/>
      </c>
      <c r="B721" s="1242" t="str">
        <f>REPT(DETERMINE!AC712,1)</f>
        <v/>
      </c>
      <c r="C721" s="1242" t="str">
        <f>IF(I721&gt;0,Personalizza!$D$11," ")</f>
        <v xml:space="preserve"> </v>
      </c>
      <c r="D721" s="1241" t="str">
        <f>IF(I721&gt;0,Personalizza!$D$8," ")</f>
        <v xml:space="preserve"> </v>
      </c>
      <c r="E721" s="1243" t="str">
        <f>REPT(DETERMINE!F712,1)</f>
        <v/>
      </c>
      <c r="F721" s="1241" t="str">
        <f>REPT(DETERMINE!J712,1)</f>
        <v/>
      </c>
      <c r="G721" s="1292" t="str">
        <f>REPT(DETERMINE!AE712,1)</f>
        <v/>
      </c>
      <c r="H721" s="1243" t="str">
        <f>REPT(DETERMINE!AH712,1)</f>
        <v/>
      </c>
      <c r="I721" s="1244">
        <f>SUM(DETERMINE!T712)</f>
        <v>0</v>
      </c>
      <c r="J721" s="1293" t="str">
        <f>REPT(DETERMINE!AF712,1)</f>
        <v/>
      </c>
      <c r="K721" s="1293" t="str">
        <f>REPT(DETERMINE!AG712,1)</f>
        <v/>
      </c>
      <c r="L721" s="1244">
        <f>SUM(DETERMINE!AL712)</f>
        <v>0</v>
      </c>
    </row>
    <row r="722" spans="1:12" ht="38.1" customHeight="1">
      <c r="A722" s="1245" t="str">
        <f>REPT(DETERMINE!D713,1)</f>
        <v/>
      </c>
      <c r="B722" s="1242" t="str">
        <f>REPT(DETERMINE!AC713,1)</f>
        <v/>
      </c>
      <c r="C722" s="1242" t="str">
        <f>IF(I722&gt;0,Personalizza!$D$11," ")</f>
        <v xml:space="preserve"> </v>
      </c>
      <c r="D722" s="1241" t="str">
        <f>IF(I722&gt;0,Personalizza!$D$8," ")</f>
        <v xml:space="preserve"> </v>
      </c>
      <c r="E722" s="1243" t="str">
        <f>REPT(DETERMINE!F713,1)</f>
        <v/>
      </c>
      <c r="F722" s="1241" t="str">
        <f>REPT(DETERMINE!J713,1)</f>
        <v/>
      </c>
      <c r="G722" s="1292" t="str">
        <f>REPT(DETERMINE!AE713,1)</f>
        <v/>
      </c>
      <c r="H722" s="1243" t="str">
        <f>REPT(DETERMINE!AH713,1)</f>
        <v/>
      </c>
      <c r="I722" s="1244">
        <f>SUM(DETERMINE!T713)</f>
        <v>0</v>
      </c>
      <c r="J722" s="1293" t="str">
        <f>REPT(DETERMINE!AF713,1)</f>
        <v/>
      </c>
      <c r="K722" s="1293" t="str">
        <f>REPT(DETERMINE!AG713,1)</f>
        <v/>
      </c>
      <c r="L722" s="1244">
        <f>SUM(DETERMINE!AL713)</f>
        <v>0</v>
      </c>
    </row>
    <row r="723" spans="1:12" ht="38.1" customHeight="1">
      <c r="A723" s="1245" t="str">
        <f>REPT(DETERMINE!D714,1)</f>
        <v/>
      </c>
      <c r="B723" s="1242" t="str">
        <f>REPT(DETERMINE!AC714,1)</f>
        <v/>
      </c>
      <c r="C723" s="1242" t="str">
        <f>IF(I723&gt;0,Personalizza!$D$11," ")</f>
        <v xml:space="preserve"> </v>
      </c>
      <c r="D723" s="1241" t="str">
        <f>IF(I723&gt;0,Personalizza!$D$8," ")</f>
        <v xml:space="preserve"> </v>
      </c>
      <c r="E723" s="1243" t="str">
        <f>REPT(DETERMINE!F714,1)</f>
        <v/>
      </c>
      <c r="F723" s="1241" t="str">
        <f>REPT(DETERMINE!J714,1)</f>
        <v/>
      </c>
      <c r="G723" s="1292" t="str">
        <f>REPT(DETERMINE!AE714,1)</f>
        <v/>
      </c>
      <c r="H723" s="1243" t="str">
        <f>REPT(DETERMINE!AH714,1)</f>
        <v/>
      </c>
      <c r="I723" s="1244">
        <f>SUM(DETERMINE!T714)</f>
        <v>0</v>
      </c>
      <c r="J723" s="1293" t="str">
        <f>REPT(DETERMINE!AF714,1)</f>
        <v/>
      </c>
      <c r="K723" s="1293" t="str">
        <f>REPT(DETERMINE!AG714,1)</f>
        <v/>
      </c>
      <c r="L723" s="1244">
        <f>SUM(DETERMINE!AL714)</f>
        <v>0</v>
      </c>
    </row>
    <row r="724" spans="1:12" ht="38.1" customHeight="1">
      <c r="A724" s="1245" t="str">
        <f>REPT(DETERMINE!D715,1)</f>
        <v/>
      </c>
      <c r="B724" s="1242" t="str">
        <f>REPT(DETERMINE!AC715,1)</f>
        <v/>
      </c>
      <c r="C724" s="1242" t="str">
        <f>IF(I724&gt;0,Personalizza!$D$11," ")</f>
        <v xml:space="preserve"> </v>
      </c>
      <c r="D724" s="1241" t="str">
        <f>IF(I724&gt;0,Personalizza!$D$8," ")</f>
        <v xml:space="preserve"> </v>
      </c>
      <c r="E724" s="1243" t="str">
        <f>REPT(DETERMINE!F715,1)</f>
        <v/>
      </c>
      <c r="F724" s="1241" t="str">
        <f>REPT(DETERMINE!J715,1)</f>
        <v/>
      </c>
      <c r="G724" s="1292" t="str">
        <f>REPT(DETERMINE!AE715,1)</f>
        <v/>
      </c>
      <c r="H724" s="1243" t="str">
        <f>REPT(DETERMINE!AH715,1)</f>
        <v/>
      </c>
      <c r="I724" s="1244">
        <f>SUM(DETERMINE!T715)</f>
        <v>0</v>
      </c>
      <c r="J724" s="1293" t="str">
        <f>REPT(DETERMINE!AF715,1)</f>
        <v/>
      </c>
      <c r="K724" s="1293" t="str">
        <f>REPT(DETERMINE!AG715,1)</f>
        <v/>
      </c>
      <c r="L724" s="1244">
        <f>SUM(DETERMINE!AL715)</f>
        <v>0</v>
      </c>
    </row>
    <row r="725" spans="1:12" ht="38.1" customHeight="1">
      <c r="A725" s="1245" t="str">
        <f>REPT(DETERMINE!D716,1)</f>
        <v/>
      </c>
      <c r="B725" s="1242" t="str">
        <f>REPT(DETERMINE!AC716,1)</f>
        <v/>
      </c>
      <c r="C725" s="1242" t="str">
        <f>IF(I725&gt;0,Personalizza!$D$11," ")</f>
        <v xml:space="preserve"> </v>
      </c>
      <c r="D725" s="1241" t="str">
        <f>IF(I725&gt;0,Personalizza!$D$8," ")</f>
        <v xml:space="preserve"> </v>
      </c>
      <c r="E725" s="1243" t="str">
        <f>REPT(DETERMINE!F716,1)</f>
        <v/>
      </c>
      <c r="F725" s="1241" t="str">
        <f>REPT(DETERMINE!J716,1)</f>
        <v/>
      </c>
      <c r="G725" s="1292" t="str">
        <f>REPT(DETERMINE!AE716,1)</f>
        <v/>
      </c>
      <c r="H725" s="1243" t="str">
        <f>REPT(DETERMINE!AH716,1)</f>
        <v/>
      </c>
      <c r="I725" s="1244">
        <f>SUM(DETERMINE!T716)</f>
        <v>0</v>
      </c>
      <c r="J725" s="1293" t="str">
        <f>REPT(DETERMINE!AF716,1)</f>
        <v/>
      </c>
      <c r="K725" s="1293" t="str">
        <f>REPT(DETERMINE!AG716,1)</f>
        <v/>
      </c>
      <c r="L725" s="1244">
        <f>SUM(DETERMINE!AL716)</f>
        <v>0</v>
      </c>
    </row>
    <row r="726" spans="1:12" ht="38.1" customHeight="1">
      <c r="A726" s="1245" t="str">
        <f>REPT(DETERMINE!D717,1)</f>
        <v/>
      </c>
      <c r="B726" s="1242" t="str">
        <f>REPT(DETERMINE!AC717,1)</f>
        <v/>
      </c>
      <c r="C726" s="1242" t="str">
        <f>IF(I726&gt;0,Personalizza!$D$11," ")</f>
        <v xml:space="preserve"> </v>
      </c>
      <c r="D726" s="1241" t="str">
        <f>IF(I726&gt;0,Personalizza!$D$8," ")</f>
        <v xml:space="preserve"> </v>
      </c>
      <c r="E726" s="1243" t="str">
        <f>REPT(DETERMINE!F717,1)</f>
        <v/>
      </c>
      <c r="F726" s="1241" t="str">
        <f>REPT(DETERMINE!J717,1)</f>
        <v/>
      </c>
      <c r="G726" s="1292" t="str">
        <f>REPT(DETERMINE!AE717,1)</f>
        <v/>
      </c>
      <c r="H726" s="1243" t="str">
        <f>REPT(DETERMINE!AH717,1)</f>
        <v/>
      </c>
      <c r="I726" s="1244">
        <f>SUM(DETERMINE!T717)</f>
        <v>0</v>
      </c>
      <c r="J726" s="1293" t="str">
        <f>REPT(DETERMINE!AF717,1)</f>
        <v/>
      </c>
      <c r="K726" s="1293" t="str">
        <f>REPT(DETERMINE!AG717,1)</f>
        <v/>
      </c>
      <c r="L726" s="1244">
        <f>SUM(DETERMINE!AL717)</f>
        <v>0</v>
      </c>
    </row>
    <row r="727" spans="1:12" ht="38.1" customHeight="1">
      <c r="A727" s="1245" t="str">
        <f>REPT(DETERMINE!D718,1)</f>
        <v/>
      </c>
      <c r="B727" s="1242" t="str">
        <f>REPT(DETERMINE!AC718,1)</f>
        <v/>
      </c>
      <c r="C727" s="1242" t="str">
        <f>IF(I727&gt;0,Personalizza!$D$11," ")</f>
        <v xml:space="preserve"> </v>
      </c>
      <c r="D727" s="1241" t="str">
        <f>IF(I727&gt;0,Personalizza!$D$8," ")</f>
        <v xml:space="preserve"> </v>
      </c>
      <c r="E727" s="1243" t="str">
        <f>REPT(DETERMINE!F718,1)</f>
        <v/>
      </c>
      <c r="F727" s="1241" t="str">
        <f>REPT(DETERMINE!J718,1)</f>
        <v/>
      </c>
      <c r="G727" s="1292" t="str">
        <f>REPT(DETERMINE!AE718,1)</f>
        <v/>
      </c>
      <c r="H727" s="1243" t="str">
        <f>REPT(DETERMINE!AH718,1)</f>
        <v/>
      </c>
      <c r="I727" s="1244">
        <f>SUM(DETERMINE!T718)</f>
        <v>0</v>
      </c>
      <c r="J727" s="1293" t="str">
        <f>REPT(DETERMINE!AF718,1)</f>
        <v/>
      </c>
      <c r="K727" s="1293" t="str">
        <f>REPT(DETERMINE!AG718,1)</f>
        <v/>
      </c>
      <c r="L727" s="1244">
        <f>SUM(DETERMINE!AL718)</f>
        <v>0</v>
      </c>
    </row>
    <row r="728" spans="1:12" ht="38.1" customHeight="1">
      <c r="A728" s="1245" t="str">
        <f>REPT(DETERMINE!D719,1)</f>
        <v/>
      </c>
      <c r="B728" s="1242" t="str">
        <f>REPT(DETERMINE!AC719,1)</f>
        <v/>
      </c>
      <c r="C728" s="1242" t="str">
        <f>IF(I728&gt;0,Personalizza!$D$11," ")</f>
        <v xml:space="preserve"> </v>
      </c>
      <c r="D728" s="1241" t="str">
        <f>IF(I728&gt;0,Personalizza!$D$8," ")</f>
        <v xml:space="preserve"> </v>
      </c>
      <c r="E728" s="1243" t="str">
        <f>REPT(DETERMINE!F719,1)</f>
        <v/>
      </c>
      <c r="F728" s="1241" t="str">
        <f>REPT(DETERMINE!J719,1)</f>
        <v/>
      </c>
      <c r="G728" s="1292" t="str">
        <f>REPT(DETERMINE!AE719,1)</f>
        <v/>
      </c>
      <c r="H728" s="1243" t="str">
        <f>REPT(DETERMINE!AH719,1)</f>
        <v/>
      </c>
      <c r="I728" s="1244">
        <f>SUM(DETERMINE!T719)</f>
        <v>0</v>
      </c>
      <c r="J728" s="1293" t="str">
        <f>REPT(DETERMINE!AF719,1)</f>
        <v/>
      </c>
      <c r="K728" s="1293" t="str">
        <f>REPT(DETERMINE!AG719,1)</f>
        <v/>
      </c>
      <c r="L728" s="1244">
        <f>SUM(DETERMINE!AL719)</f>
        <v>0</v>
      </c>
    </row>
    <row r="729" spans="1:12" ht="38.1" customHeight="1">
      <c r="A729" s="1245" t="str">
        <f>REPT(DETERMINE!D720,1)</f>
        <v/>
      </c>
      <c r="B729" s="1242" t="str">
        <f>REPT(DETERMINE!AC720,1)</f>
        <v/>
      </c>
      <c r="C729" s="1242" t="str">
        <f>IF(I729&gt;0,Personalizza!$D$11," ")</f>
        <v xml:space="preserve"> </v>
      </c>
      <c r="D729" s="1241" t="str">
        <f>IF(I729&gt;0,Personalizza!$D$8," ")</f>
        <v xml:space="preserve"> </v>
      </c>
      <c r="E729" s="1243" t="str">
        <f>REPT(DETERMINE!F720,1)</f>
        <v/>
      </c>
      <c r="F729" s="1241" t="str">
        <f>REPT(DETERMINE!J720,1)</f>
        <v/>
      </c>
      <c r="G729" s="1292" t="str">
        <f>REPT(DETERMINE!AE720,1)</f>
        <v/>
      </c>
      <c r="H729" s="1243" t="str">
        <f>REPT(DETERMINE!AH720,1)</f>
        <v/>
      </c>
      <c r="I729" s="1244">
        <f>SUM(DETERMINE!T720)</f>
        <v>0</v>
      </c>
      <c r="J729" s="1293" t="str">
        <f>REPT(DETERMINE!AF720,1)</f>
        <v/>
      </c>
      <c r="K729" s="1293" t="str">
        <f>REPT(DETERMINE!AG720,1)</f>
        <v/>
      </c>
      <c r="L729" s="1244">
        <f>SUM(DETERMINE!AL720)</f>
        <v>0</v>
      </c>
    </row>
    <row r="730" spans="1:12" ht="38.1" customHeight="1">
      <c r="A730" s="1245" t="str">
        <f>REPT(DETERMINE!D721,1)</f>
        <v/>
      </c>
      <c r="B730" s="1242" t="str">
        <f>REPT(DETERMINE!AC721,1)</f>
        <v/>
      </c>
      <c r="C730" s="1242" t="str">
        <f>IF(I730&gt;0,Personalizza!$D$11," ")</f>
        <v xml:space="preserve"> </v>
      </c>
      <c r="D730" s="1241" t="str">
        <f>IF(I730&gt;0,Personalizza!$D$8," ")</f>
        <v xml:space="preserve"> </v>
      </c>
      <c r="E730" s="1243" t="str">
        <f>REPT(DETERMINE!F721,1)</f>
        <v/>
      </c>
      <c r="F730" s="1241" t="str">
        <f>REPT(DETERMINE!J721,1)</f>
        <v/>
      </c>
      <c r="G730" s="1292" t="str">
        <f>REPT(DETERMINE!AE721,1)</f>
        <v/>
      </c>
      <c r="H730" s="1243" t="str">
        <f>REPT(DETERMINE!AH721,1)</f>
        <v/>
      </c>
      <c r="I730" s="1244">
        <f>SUM(DETERMINE!T721)</f>
        <v>0</v>
      </c>
      <c r="J730" s="1293" t="str">
        <f>REPT(DETERMINE!AF721,1)</f>
        <v/>
      </c>
      <c r="K730" s="1293" t="str">
        <f>REPT(DETERMINE!AG721,1)</f>
        <v/>
      </c>
      <c r="L730" s="1244">
        <f>SUM(DETERMINE!AL721)</f>
        <v>0</v>
      </c>
    </row>
    <row r="731" spans="1:12" ht="38.1" customHeight="1">
      <c r="A731" s="1245" t="str">
        <f>REPT(DETERMINE!D722,1)</f>
        <v/>
      </c>
      <c r="B731" s="1242" t="str">
        <f>REPT(DETERMINE!AC722,1)</f>
        <v/>
      </c>
      <c r="C731" s="1242" t="str">
        <f>IF(I731&gt;0,Personalizza!$D$11," ")</f>
        <v xml:space="preserve"> </v>
      </c>
      <c r="D731" s="1241" t="str">
        <f>IF(I731&gt;0,Personalizza!$D$8," ")</f>
        <v xml:space="preserve"> </v>
      </c>
      <c r="E731" s="1243" t="str">
        <f>REPT(DETERMINE!F722,1)</f>
        <v/>
      </c>
      <c r="F731" s="1241" t="str">
        <f>REPT(DETERMINE!J722,1)</f>
        <v/>
      </c>
      <c r="G731" s="1292" t="str">
        <f>REPT(DETERMINE!AE722,1)</f>
        <v/>
      </c>
      <c r="H731" s="1243" t="str">
        <f>REPT(DETERMINE!AH722,1)</f>
        <v/>
      </c>
      <c r="I731" s="1244">
        <f>SUM(DETERMINE!T722)</f>
        <v>0</v>
      </c>
      <c r="J731" s="1293" t="str">
        <f>REPT(DETERMINE!AF722,1)</f>
        <v/>
      </c>
      <c r="K731" s="1293" t="str">
        <f>REPT(DETERMINE!AG722,1)</f>
        <v/>
      </c>
      <c r="L731" s="1244">
        <f>SUM(DETERMINE!AL722)</f>
        <v>0</v>
      </c>
    </row>
    <row r="732" spans="1:12" ht="38.1" customHeight="1">
      <c r="A732" s="1245" t="str">
        <f>REPT(DETERMINE!D723,1)</f>
        <v/>
      </c>
      <c r="B732" s="1242" t="str">
        <f>REPT(DETERMINE!AC723,1)</f>
        <v/>
      </c>
      <c r="C732" s="1242" t="str">
        <f>IF(I732&gt;0,Personalizza!$D$11," ")</f>
        <v xml:space="preserve"> </v>
      </c>
      <c r="D732" s="1241" t="str">
        <f>IF(I732&gt;0,Personalizza!$D$8," ")</f>
        <v xml:space="preserve"> </v>
      </c>
      <c r="E732" s="1243" t="str">
        <f>REPT(DETERMINE!F723,1)</f>
        <v/>
      </c>
      <c r="F732" s="1241" t="str">
        <f>REPT(DETERMINE!J723,1)</f>
        <v/>
      </c>
      <c r="G732" s="1292" t="str">
        <f>REPT(DETERMINE!AE723,1)</f>
        <v/>
      </c>
      <c r="H732" s="1243" t="str">
        <f>REPT(DETERMINE!AH723,1)</f>
        <v/>
      </c>
      <c r="I732" s="1244">
        <f>SUM(DETERMINE!T723)</f>
        <v>0</v>
      </c>
      <c r="J732" s="1293" t="str">
        <f>REPT(DETERMINE!AF723,1)</f>
        <v/>
      </c>
      <c r="K732" s="1293" t="str">
        <f>REPT(DETERMINE!AG723,1)</f>
        <v/>
      </c>
      <c r="L732" s="1244">
        <f>SUM(DETERMINE!AL723)</f>
        <v>0</v>
      </c>
    </row>
    <row r="733" spans="1:12" ht="38.1" customHeight="1">
      <c r="A733" s="1245" t="str">
        <f>REPT(DETERMINE!D724,1)</f>
        <v/>
      </c>
      <c r="B733" s="1242" t="str">
        <f>REPT(DETERMINE!AC724,1)</f>
        <v/>
      </c>
      <c r="C733" s="1242" t="str">
        <f>IF(I733&gt;0,Personalizza!$D$11," ")</f>
        <v xml:space="preserve"> </v>
      </c>
      <c r="D733" s="1241" t="str">
        <f>IF(I733&gt;0,Personalizza!$D$8," ")</f>
        <v xml:space="preserve"> </v>
      </c>
      <c r="E733" s="1243" t="str">
        <f>REPT(DETERMINE!F724,1)</f>
        <v/>
      </c>
      <c r="F733" s="1241" t="str">
        <f>REPT(DETERMINE!J724,1)</f>
        <v/>
      </c>
      <c r="G733" s="1292" t="str">
        <f>REPT(DETERMINE!AE724,1)</f>
        <v/>
      </c>
      <c r="H733" s="1243" t="str">
        <f>REPT(DETERMINE!AH724,1)</f>
        <v/>
      </c>
      <c r="I733" s="1244">
        <f>SUM(DETERMINE!T724)</f>
        <v>0</v>
      </c>
      <c r="J733" s="1293" t="str">
        <f>REPT(DETERMINE!AF724,1)</f>
        <v/>
      </c>
      <c r="K733" s="1293" t="str">
        <f>REPT(DETERMINE!AG724,1)</f>
        <v/>
      </c>
      <c r="L733" s="1244">
        <f>SUM(DETERMINE!AL724)</f>
        <v>0</v>
      </c>
    </row>
    <row r="734" spans="1:12" ht="38.1" customHeight="1">
      <c r="A734" s="1245" t="str">
        <f>REPT(DETERMINE!D725,1)</f>
        <v/>
      </c>
      <c r="B734" s="1242" t="str">
        <f>REPT(DETERMINE!AC725,1)</f>
        <v/>
      </c>
      <c r="C734" s="1242" t="str">
        <f>IF(I734&gt;0,Personalizza!$D$11," ")</f>
        <v xml:space="preserve"> </v>
      </c>
      <c r="D734" s="1241" t="str">
        <f>IF(I734&gt;0,Personalizza!$D$8," ")</f>
        <v xml:space="preserve"> </v>
      </c>
      <c r="E734" s="1243" t="str">
        <f>REPT(DETERMINE!F725,1)</f>
        <v/>
      </c>
      <c r="F734" s="1241" t="str">
        <f>REPT(DETERMINE!J725,1)</f>
        <v/>
      </c>
      <c r="G734" s="1292" t="str">
        <f>REPT(DETERMINE!AE725,1)</f>
        <v/>
      </c>
      <c r="H734" s="1243" t="str">
        <f>REPT(DETERMINE!AH725,1)</f>
        <v/>
      </c>
      <c r="I734" s="1244">
        <f>SUM(DETERMINE!T725)</f>
        <v>0</v>
      </c>
      <c r="J734" s="1293" t="str">
        <f>REPT(DETERMINE!AF725,1)</f>
        <v/>
      </c>
      <c r="K734" s="1293" t="str">
        <f>REPT(DETERMINE!AG725,1)</f>
        <v/>
      </c>
      <c r="L734" s="1244">
        <f>SUM(DETERMINE!AL725)</f>
        <v>0</v>
      </c>
    </row>
    <row r="735" spans="1:12" ht="38.1" customHeight="1">
      <c r="A735" s="1245" t="str">
        <f>REPT(DETERMINE!D726,1)</f>
        <v/>
      </c>
      <c r="B735" s="1242" t="str">
        <f>REPT(DETERMINE!AC726,1)</f>
        <v/>
      </c>
      <c r="C735" s="1242" t="str">
        <f>IF(I735&gt;0,Personalizza!$D$11," ")</f>
        <v xml:space="preserve"> </v>
      </c>
      <c r="D735" s="1241" t="str">
        <f>IF(I735&gt;0,Personalizza!$D$8," ")</f>
        <v xml:space="preserve"> </v>
      </c>
      <c r="E735" s="1243" t="str">
        <f>REPT(DETERMINE!F726,1)</f>
        <v/>
      </c>
      <c r="F735" s="1241" t="str">
        <f>REPT(DETERMINE!J726,1)</f>
        <v/>
      </c>
      <c r="G735" s="1292" t="str">
        <f>REPT(DETERMINE!AE726,1)</f>
        <v/>
      </c>
      <c r="H735" s="1243" t="str">
        <f>REPT(DETERMINE!AH726,1)</f>
        <v/>
      </c>
      <c r="I735" s="1244">
        <f>SUM(DETERMINE!T726)</f>
        <v>0</v>
      </c>
      <c r="J735" s="1293" t="str">
        <f>REPT(DETERMINE!AF726,1)</f>
        <v/>
      </c>
      <c r="K735" s="1293" t="str">
        <f>REPT(DETERMINE!AG726,1)</f>
        <v/>
      </c>
      <c r="L735" s="1244">
        <f>SUM(DETERMINE!AL726)</f>
        <v>0</v>
      </c>
    </row>
    <row r="736" spans="1:12" ht="38.1" customHeight="1">
      <c r="A736" s="1245" t="str">
        <f>REPT(DETERMINE!D727,1)</f>
        <v/>
      </c>
      <c r="B736" s="1242" t="str">
        <f>REPT(DETERMINE!AC727,1)</f>
        <v/>
      </c>
      <c r="C736" s="1242" t="str">
        <f>IF(I736&gt;0,Personalizza!$D$11," ")</f>
        <v xml:space="preserve"> </v>
      </c>
      <c r="D736" s="1241" t="str">
        <f>IF(I736&gt;0,Personalizza!$D$8," ")</f>
        <v xml:space="preserve"> </v>
      </c>
      <c r="E736" s="1243" t="str">
        <f>REPT(DETERMINE!F727,1)</f>
        <v/>
      </c>
      <c r="F736" s="1241" t="str">
        <f>REPT(DETERMINE!J727,1)</f>
        <v/>
      </c>
      <c r="G736" s="1292" t="str">
        <f>REPT(DETERMINE!AE727,1)</f>
        <v/>
      </c>
      <c r="H736" s="1243" t="str">
        <f>REPT(DETERMINE!AH727,1)</f>
        <v/>
      </c>
      <c r="I736" s="1244">
        <f>SUM(DETERMINE!T727)</f>
        <v>0</v>
      </c>
      <c r="J736" s="1293" t="str">
        <f>REPT(DETERMINE!AF727,1)</f>
        <v/>
      </c>
      <c r="K736" s="1293" t="str">
        <f>REPT(DETERMINE!AG727,1)</f>
        <v/>
      </c>
      <c r="L736" s="1244">
        <f>SUM(DETERMINE!AL727)</f>
        <v>0</v>
      </c>
    </row>
    <row r="737" spans="1:12" ht="38.1" customHeight="1">
      <c r="A737" s="1245" t="str">
        <f>REPT(DETERMINE!D728,1)</f>
        <v/>
      </c>
      <c r="B737" s="1242" t="str">
        <f>REPT(DETERMINE!AC728,1)</f>
        <v/>
      </c>
      <c r="C737" s="1242" t="str">
        <f>IF(I737&gt;0,Personalizza!$D$11," ")</f>
        <v xml:space="preserve"> </v>
      </c>
      <c r="D737" s="1241" t="str">
        <f>IF(I737&gt;0,Personalizza!$D$8," ")</f>
        <v xml:space="preserve"> </v>
      </c>
      <c r="E737" s="1243" t="str">
        <f>REPT(DETERMINE!F728,1)</f>
        <v/>
      </c>
      <c r="F737" s="1241" t="str">
        <f>REPT(DETERMINE!J728,1)</f>
        <v/>
      </c>
      <c r="G737" s="1292" t="str">
        <f>REPT(DETERMINE!AE728,1)</f>
        <v/>
      </c>
      <c r="H737" s="1243" t="str">
        <f>REPT(DETERMINE!AH728,1)</f>
        <v/>
      </c>
      <c r="I737" s="1244">
        <f>SUM(DETERMINE!T728)</f>
        <v>0</v>
      </c>
      <c r="J737" s="1293" t="str">
        <f>REPT(DETERMINE!AF728,1)</f>
        <v/>
      </c>
      <c r="K737" s="1293" t="str">
        <f>REPT(DETERMINE!AG728,1)</f>
        <v/>
      </c>
      <c r="L737" s="1244">
        <f>SUM(DETERMINE!AL728)</f>
        <v>0</v>
      </c>
    </row>
    <row r="738" spans="1:12" ht="38.1" customHeight="1">
      <c r="A738" s="1245" t="str">
        <f>REPT(DETERMINE!D729,1)</f>
        <v/>
      </c>
      <c r="B738" s="1242" t="str">
        <f>REPT(DETERMINE!AC729,1)</f>
        <v/>
      </c>
      <c r="C738" s="1242" t="str">
        <f>IF(I738&gt;0,Personalizza!$D$11," ")</f>
        <v xml:space="preserve"> </v>
      </c>
      <c r="D738" s="1241" t="str">
        <f>IF(I738&gt;0,Personalizza!$D$8," ")</f>
        <v xml:space="preserve"> </v>
      </c>
      <c r="E738" s="1243" t="str">
        <f>REPT(DETERMINE!F729,1)</f>
        <v/>
      </c>
      <c r="F738" s="1241" t="str">
        <f>REPT(DETERMINE!J729,1)</f>
        <v/>
      </c>
      <c r="G738" s="1292" t="str">
        <f>REPT(DETERMINE!AE729,1)</f>
        <v/>
      </c>
      <c r="H738" s="1243" t="str">
        <f>REPT(DETERMINE!AH729,1)</f>
        <v/>
      </c>
      <c r="I738" s="1244">
        <f>SUM(DETERMINE!T729)</f>
        <v>0</v>
      </c>
      <c r="J738" s="1293" t="str">
        <f>REPT(DETERMINE!AF729,1)</f>
        <v/>
      </c>
      <c r="K738" s="1293" t="str">
        <f>REPT(DETERMINE!AG729,1)</f>
        <v/>
      </c>
      <c r="L738" s="1244">
        <f>SUM(DETERMINE!AL729)</f>
        <v>0</v>
      </c>
    </row>
    <row r="739" spans="1:12" ht="38.1" customHeight="1">
      <c r="A739" s="1245" t="str">
        <f>REPT(DETERMINE!D730,1)</f>
        <v/>
      </c>
      <c r="B739" s="1242" t="str">
        <f>REPT(DETERMINE!AC730,1)</f>
        <v/>
      </c>
      <c r="C739" s="1242" t="str">
        <f>IF(I739&gt;0,Personalizza!$D$11," ")</f>
        <v xml:space="preserve"> </v>
      </c>
      <c r="D739" s="1241" t="str">
        <f>IF(I739&gt;0,Personalizza!$D$8," ")</f>
        <v xml:space="preserve"> </v>
      </c>
      <c r="E739" s="1243" t="str">
        <f>REPT(DETERMINE!F730,1)</f>
        <v/>
      </c>
      <c r="F739" s="1241" t="str">
        <f>REPT(DETERMINE!J730,1)</f>
        <v/>
      </c>
      <c r="G739" s="1292" t="str">
        <f>REPT(DETERMINE!AE730,1)</f>
        <v/>
      </c>
      <c r="H739" s="1243" t="str">
        <f>REPT(DETERMINE!AH730,1)</f>
        <v/>
      </c>
      <c r="I739" s="1244">
        <f>SUM(DETERMINE!T730)</f>
        <v>0</v>
      </c>
      <c r="J739" s="1293" t="str">
        <f>REPT(DETERMINE!AF730,1)</f>
        <v/>
      </c>
      <c r="K739" s="1293" t="str">
        <f>REPT(DETERMINE!AG730,1)</f>
        <v/>
      </c>
      <c r="L739" s="1244">
        <f>SUM(DETERMINE!AL730)</f>
        <v>0</v>
      </c>
    </row>
    <row r="740" spans="1:12" ht="38.1" customHeight="1">
      <c r="A740" s="1245" t="str">
        <f>REPT(DETERMINE!D731,1)</f>
        <v/>
      </c>
      <c r="B740" s="1242" t="str">
        <f>REPT(DETERMINE!AC731,1)</f>
        <v/>
      </c>
      <c r="C740" s="1242" t="str">
        <f>IF(I740&gt;0,Personalizza!$D$11," ")</f>
        <v xml:space="preserve"> </v>
      </c>
      <c r="D740" s="1241" t="str">
        <f>IF(I740&gt;0,Personalizza!$D$8," ")</f>
        <v xml:space="preserve"> </v>
      </c>
      <c r="E740" s="1243" t="str">
        <f>REPT(DETERMINE!F731,1)</f>
        <v/>
      </c>
      <c r="F740" s="1241" t="str">
        <f>REPT(DETERMINE!J731,1)</f>
        <v/>
      </c>
      <c r="G740" s="1292" t="str">
        <f>REPT(DETERMINE!AE731,1)</f>
        <v/>
      </c>
      <c r="H740" s="1243" t="str">
        <f>REPT(DETERMINE!AH731,1)</f>
        <v/>
      </c>
      <c r="I740" s="1244">
        <f>SUM(DETERMINE!T731)</f>
        <v>0</v>
      </c>
      <c r="J740" s="1293" t="str">
        <f>REPT(DETERMINE!AF731,1)</f>
        <v/>
      </c>
      <c r="K740" s="1293" t="str">
        <f>REPT(DETERMINE!AG731,1)</f>
        <v/>
      </c>
      <c r="L740" s="1244">
        <f>SUM(DETERMINE!AL731)</f>
        <v>0</v>
      </c>
    </row>
    <row r="741" spans="1:12" ht="38.1" customHeight="1">
      <c r="A741" s="1245" t="str">
        <f>REPT(DETERMINE!D732,1)</f>
        <v/>
      </c>
      <c r="B741" s="1242" t="str">
        <f>REPT(DETERMINE!AC732,1)</f>
        <v/>
      </c>
      <c r="C741" s="1242" t="str">
        <f>IF(I741&gt;0,Personalizza!$D$11," ")</f>
        <v xml:space="preserve"> </v>
      </c>
      <c r="D741" s="1241" t="str">
        <f>IF(I741&gt;0,Personalizza!$D$8," ")</f>
        <v xml:space="preserve"> </v>
      </c>
      <c r="E741" s="1243" t="str">
        <f>REPT(DETERMINE!F732,1)</f>
        <v/>
      </c>
      <c r="F741" s="1241" t="str">
        <f>REPT(DETERMINE!J732,1)</f>
        <v/>
      </c>
      <c r="G741" s="1292" t="str">
        <f>REPT(DETERMINE!AE732,1)</f>
        <v/>
      </c>
      <c r="H741" s="1243" t="str">
        <f>REPT(DETERMINE!AH732,1)</f>
        <v/>
      </c>
      <c r="I741" s="1244">
        <f>SUM(DETERMINE!T732)</f>
        <v>0</v>
      </c>
      <c r="J741" s="1293" t="str">
        <f>REPT(DETERMINE!AF732,1)</f>
        <v/>
      </c>
      <c r="K741" s="1293" t="str">
        <f>REPT(DETERMINE!AG732,1)</f>
        <v/>
      </c>
      <c r="L741" s="1244">
        <f>SUM(DETERMINE!AL732)</f>
        <v>0</v>
      </c>
    </row>
    <row r="742" spans="1:12" ht="38.1" customHeight="1">
      <c r="A742" s="1245" t="str">
        <f>REPT(DETERMINE!D733,1)</f>
        <v/>
      </c>
      <c r="B742" s="1242" t="str">
        <f>REPT(DETERMINE!AC733,1)</f>
        <v/>
      </c>
      <c r="C742" s="1242" t="str">
        <f>IF(I742&gt;0,Personalizza!$D$11," ")</f>
        <v xml:space="preserve"> </v>
      </c>
      <c r="D742" s="1241" t="str">
        <f>IF(I742&gt;0,Personalizza!$D$8," ")</f>
        <v xml:space="preserve"> </v>
      </c>
      <c r="E742" s="1243" t="str">
        <f>REPT(DETERMINE!F733,1)</f>
        <v/>
      </c>
      <c r="F742" s="1241" t="str">
        <f>REPT(DETERMINE!J733,1)</f>
        <v/>
      </c>
      <c r="G742" s="1292" t="str">
        <f>REPT(DETERMINE!AE733,1)</f>
        <v/>
      </c>
      <c r="H742" s="1243" t="str">
        <f>REPT(DETERMINE!AH733,1)</f>
        <v/>
      </c>
      <c r="I742" s="1244">
        <f>SUM(DETERMINE!T733)</f>
        <v>0</v>
      </c>
      <c r="J742" s="1293" t="str">
        <f>REPT(DETERMINE!AF733,1)</f>
        <v/>
      </c>
      <c r="K742" s="1293" t="str">
        <f>REPT(DETERMINE!AG733,1)</f>
        <v/>
      </c>
      <c r="L742" s="1244">
        <f>SUM(DETERMINE!AL733)</f>
        <v>0</v>
      </c>
    </row>
    <row r="743" spans="1:12" ht="38.1" customHeight="1">
      <c r="A743" s="1245" t="str">
        <f>REPT(DETERMINE!D734,1)</f>
        <v/>
      </c>
      <c r="B743" s="1242" t="str">
        <f>REPT(DETERMINE!AC734,1)</f>
        <v/>
      </c>
      <c r="C743" s="1242" t="str">
        <f>IF(I743&gt;0,Personalizza!$D$11," ")</f>
        <v xml:space="preserve"> </v>
      </c>
      <c r="D743" s="1241" t="str">
        <f>IF(I743&gt;0,Personalizza!$D$8," ")</f>
        <v xml:space="preserve"> </v>
      </c>
      <c r="E743" s="1243" t="str">
        <f>REPT(DETERMINE!F734,1)</f>
        <v/>
      </c>
      <c r="F743" s="1241" t="str">
        <f>REPT(DETERMINE!J734,1)</f>
        <v/>
      </c>
      <c r="G743" s="1292" t="str">
        <f>REPT(DETERMINE!AE734,1)</f>
        <v/>
      </c>
      <c r="H743" s="1243" t="str">
        <f>REPT(DETERMINE!AH734,1)</f>
        <v/>
      </c>
      <c r="I743" s="1244">
        <f>SUM(DETERMINE!T734)</f>
        <v>0</v>
      </c>
      <c r="J743" s="1293" t="str">
        <f>REPT(DETERMINE!AF734,1)</f>
        <v/>
      </c>
      <c r="K743" s="1293" t="str">
        <f>REPT(DETERMINE!AG734,1)</f>
        <v/>
      </c>
      <c r="L743" s="1244">
        <f>SUM(DETERMINE!AL734)</f>
        <v>0</v>
      </c>
    </row>
    <row r="744" spans="1:12" ht="38.1" customHeight="1">
      <c r="A744" s="1245" t="str">
        <f>REPT(DETERMINE!D735,1)</f>
        <v/>
      </c>
      <c r="B744" s="1242" t="str">
        <f>REPT(DETERMINE!AC735,1)</f>
        <v/>
      </c>
      <c r="C744" s="1242" t="str">
        <f>IF(I744&gt;0,Personalizza!$D$11," ")</f>
        <v xml:space="preserve"> </v>
      </c>
      <c r="D744" s="1241" t="str">
        <f>IF(I744&gt;0,Personalizza!$D$8," ")</f>
        <v xml:space="preserve"> </v>
      </c>
      <c r="E744" s="1243" t="str">
        <f>REPT(DETERMINE!F735,1)</f>
        <v/>
      </c>
      <c r="F744" s="1241" t="str">
        <f>REPT(DETERMINE!J735,1)</f>
        <v/>
      </c>
      <c r="G744" s="1292" t="str">
        <f>REPT(DETERMINE!AE735,1)</f>
        <v/>
      </c>
      <c r="H744" s="1243" t="str">
        <f>REPT(DETERMINE!AH735,1)</f>
        <v/>
      </c>
      <c r="I744" s="1244">
        <f>SUM(DETERMINE!T735)</f>
        <v>0</v>
      </c>
      <c r="J744" s="1293" t="str">
        <f>REPT(DETERMINE!AF735,1)</f>
        <v/>
      </c>
      <c r="K744" s="1293" t="str">
        <f>REPT(DETERMINE!AG735,1)</f>
        <v/>
      </c>
      <c r="L744" s="1244">
        <f>SUM(DETERMINE!AL735)</f>
        <v>0</v>
      </c>
    </row>
    <row r="745" spans="1:12" ht="38.1" customHeight="1">
      <c r="A745" s="1245" t="str">
        <f>REPT(DETERMINE!D736,1)</f>
        <v/>
      </c>
      <c r="B745" s="1242" t="str">
        <f>REPT(DETERMINE!AC736,1)</f>
        <v/>
      </c>
      <c r="C745" s="1242" t="str">
        <f>IF(I745&gt;0,Personalizza!$D$11," ")</f>
        <v xml:space="preserve"> </v>
      </c>
      <c r="D745" s="1241" t="str">
        <f>IF(I745&gt;0,Personalizza!$D$8," ")</f>
        <v xml:space="preserve"> </v>
      </c>
      <c r="E745" s="1243" t="str">
        <f>REPT(DETERMINE!F736,1)</f>
        <v/>
      </c>
      <c r="F745" s="1241" t="str">
        <f>REPT(DETERMINE!J736,1)</f>
        <v/>
      </c>
      <c r="G745" s="1292" t="str">
        <f>REPT(DETERMINE!AE736,1)</f>
        <v/>
      </c>
      <c r="H745" s="1243" t="str">
        <f>REPT(DETERMINE!AH736,1)</f>
        <v/>
      </c>
      <c r="I745" s="1244">
        <f>SUM(DETERMINE!T736)</f>
        <v>0</v>
      </c>
      <c r="J745" s="1293" t="str">
        <f>REPT(DETERMINE!AF736,1)</f>
        <v/>
      </c>
      <c r="K745" s="1293" t="str">
        <f>REPT(DETERMINE!AG736,1)</f>
        <v/>
      </c>
      <c r="L745" s="1244">
        <f>SUM(DETERMINE!AL736)</f>
        <v>0</v>
      </c>
    </row>
    <row r="746" spans="1:12" ht="38.1" customHeight="1">
      <c r="A746" s="1245" t="str">
        <f>REPT(DETERMINE!D737,1)</f>
        <v/>
      </c>
      <c r="B746" s="1242" t="str">
        <f>REPT(DETERMINE!AC737,1)</f>
        <v/>
      </c>
      <c r="C746" s="1242" t="str">
        <f>IF(I746&gt;0,Personalizza!$D$11," ")</f>
        <v xml:space="preserve"> </v>
      </c>
      <c r="D746" s="1241" t="str">
        <f>IF(I746&gt;0,Personalizza!$D$8," ")</f>
        <v xml:space="preserve"> </v>
      </c>
      <c r="E746" s="1243" t="str">
        <f>REPT(DETERMINE!F737,1)</f>
        <v/>
      </c>
      <c r="F746" s="1241" t="str">
        <f>REPT(DETERMINE!J737,1)</f>
        <v/>
      </c>
      <c r="G746" s="1292" t="str">
        <f>REPT(DETERMINE!AE737,1)</f>
        <v/>
      </c>
      <c r="H746" s="1243" t="str">
        <f>REPT(DETERMINE!AH737,1)</f>
        <v/>
      </c>
      <c r="I746" s="1244">
        <f>SUM(DETERMINE!T737)</f>
        <v>0</v>
      </c>
      <c r="J746" s="1293" t="str">
        <f>REPT(DETERMINE!AF737,1)</f>
        <v/>
      </c>
      <c r="K746" s="1293" t="str">
        <f>REPT(DETERMINE!AG737,1)</f>
        <v/>
      </c>
      <c r="L746" s="1244">
        <f>SUM(DETERMINE!AL737)</f>
        <v>0</v>
      </c>
    </row>
    <row r="747" spans="1:12" ht="38.1" customHeight="1">
      <c r="A747" s="1245" t="str">
        <f>REPT(DETERMINE!D738,1)</f>
        <v/>
      </c>
      <c r="B747" s="1242" t="str">
        <f>REPT(DETERMINE!AC738,1)</f>
        <v/>
      </c>
      <c r="C747" s="1242" t="str">
        <f>IF(I747&gt;0,Personalizza!$D$11," ")</f>
        <v xml:space="preserve"> </v>
      </c>
      <c r="D747" s="1241" t="str">
        <f>IF(I747&gt;0,Personalizza!$D$8," ")</f>
        <v xml:space="preserve"> </v>
      </c>
      <c r="E747" s="1243" t="str">
        <f>REPT(DETERMINE!F738,1)</f>
        <v/>
      </c>
      <c r="F747" s="1241" t="str">
        <f>REPT(DETERMINE!J738,1)</f>
        <v/>
      </c>
      <c r="G747" s="1292" t="str">
        <f>REPT(DETERMINE!AE738,1)</f>
        <v/>
      </c>
      <c r="H747" s="1243" t="str">
        <f>REPT(DETERMINE!AH738,1)</f>
        <v/>
      </c>
      <c r="I747" s="1244">
        <f>SUM(DETERMINE!T738)</f>
        <v>0</v>
      </c>
      <c r="J747" s="1293" t="str">
        <f>REPT(DETERMINE!AF738,1)</f>
        <v/>
      </c>
      <c r="K747" s="1293" t="str">
        <f>REPT(DETERMINE!AG738,1)</f>
        <v/>
      </c>
      <c r="L747" s="1244">
        <f>SUM(DETERMINE!AL738)</f>
        <v>0</v>
      </c>
    </row>
    <row r="748" spans="1:12" ht="38.1" customHeight="1">
      <c r="A748" s="1245" t="str">
        <f>REPT(DETERMINE!D739,1)</f>
        <v/>
      </c>
      <c r="B748" s="1242" t="str">
        <f>REPT(DETERMINE!AC739,1)</f>
        <v/>
      </c>
      <c r="C748" s="1242" t="str">
        <f>IF(I748&gt;0,Personalizza!$D$11," ")</f>
        <v xml:space="preserve"> </v>
      </c>
      <c r="D748" s="1241" t="str">
        <f>IF(I748&gt;0,Personalizza!$D$8," ")</f>
        <v xml:space="preserve"> </v>
      </c>
      <c r="E748" s="1243" t="str">
        <f>REPT(DETERMINE!F739,1)</f>
        <v/>
      </c>
      <c r="F748" s="1241" t="str">
        <f>REPT(DETERMINE!J739,1)</f>
        <v/>
      </c>
      <c r="G748" s="1292" t="str">
        <f>REPT(DETERMINE!AE739,1)</f>
        <v/>
      </c>
      <c r="H748" s="1243" t="str">
        <f>REPT(DETERMINE!AH739,1)</f>
        <v/>
      </c>
      <c r="I748" s="1244">
        <f>SUM(DETERMINE!T739)</f>
        <v>0</v>
      </c>
      <c r="J748" s="1293" t="str">
        <f>REPT(DETERMINE!AF739,1)</f>
        <v/>
      </c>
      <c r="K748" s="1293" t="str">
        <f>REPT(DETERMINE!AG739,1)</f>
        <v/>
      </c>
      <c r="L748" s="1244">
        <f>SUM(DETERMINE!AL739)</f>
        <v>0</v>
      </c>
    </row>
    <row r="749" spans="1:12" ht="38.1" customHeight="1">
      <c r="A749" s="1245" t="str">
        <f>REPT(DETERMINE!D740,1)</f>
        <v/>
      </c>
      <c r="B749" s="1242" t="str">
        <f>REPT(DETERMINE!AC740,1)</f>
        <v/>
      </c>
      <c r="C749" s="1242" t="str">
        <f>IF(I749&gt;0,Personalizza!$D$11," ")</f>
        <v xml:space="preserve"> </v>
      </c>
      <c r="D749" s="1241" t="str">
        <f>IF(I749&gt;0,Personalizza!$D$8," ")</f>
        <v xml:space="preserve"> </v>
      </c>
      <c r="E749" s="1243" t="str">
        <f>REPT(DETERMINE!F740,1)</f>
        <v/>
      </c>
      <c r="F749" s="1241" t="str">
        <f>REPT(DETERMINE!J740,1)</f>
        <v/>
      </c>
      <c r="G749" s="1292" t="str">
        <f>REPT(DETERMINE!AE740,1)</f>
        <v/>
      </c>
      <c r="H749" s="1243" t="str">
        <f>REPT(DETERMINE!AH740,1)</f>
        <v/>
      </c>
      <c r="I749" s="1244">
        <f>SUM(DETERMINE!T740)</f>
        <v>0</v>
      </c>
      <c r="J749" s="1293" t="str">
        <f>REPT(DETERMINE!AF740,1)</f>
        <v/>
      </c>
      <c r="K749" s="1293" t="str">
        <f>REPT(DETERMINE!AG740,1)</f>
        <v/>
      </c>
      <c r="L749" s="1244">
        <f>SUM(DETERMINE!AL740)</f>
        <v>0</v>
      </c>
    </row>
    <row r="750" spans="1:12" ht="38.1" customHeight="1">
      <c r="A750" s="1245" t="str">
        <f>REPT(DETERMINE!D741,1)</f>
        <v/>
      </c>
      <c r="B750" s="1242" t="str">
        <f>REPT(DETERMINE!AC741,1)</f>
        <v/>
      </c>
      <c r="C750" s="1242" t="str">
        <f>IF(I750&gt;0,Personalizza!$D$11," ")</f>
        <v xml:space="preserve"> </v>
      </c>
      <c r="D750" s="1241" t="str">
        <f>IF(I750&gt;0,Personalizza!$D$8," ")</f>
        <v xml:space="preserve"> </v>
      </c>
      <c r="E750" s="1243" t="str">
        <f>REPT(DETERMINE!F741,1)</f>
        <v/>
      </c>
      <c r="F750" s="1241" t="str">
        <f>REPT(DETERMINE!J741,1)</f>
        <v/>
      </c>
      <c r="G750" s="1292" t="str">
        <f>REPT(DETERMINE!AE741,1)</f>
        <v/>
      </c>
      <c r="H750" s="1243" t="str">
        <f>REPT(DETERMINE!AH741,1)</f>
        <v/>
      </c>
      <c r="I750" s="1244">
        <f>SUM(DETERMINE!T741)</f>
        <v>0</v>
      </c>
      <c r="J750" s="1293" t="str">
        <f>REPT(DETERMINE!AF741,1)</f>
        <v/>
      </c>
      <c r="K750" s="1293" t="str">
        <f>REPT(DETERMINE!AG741,1)</f>
        <v/>
      </c>
      <c r="L750" s="1244">
        <f>SUM(DETERMINE!AL741)</f>
        <v>0</v>
      </c>
    </row>
    <row r="751" spans="1:12" ht="38.1" customHeight="1">
      <c r="A751" s="1245" t="str">
        <f>REPT(DETERMINE!D742,1)</f>
        <v/>
      </c>
      <c r="B751" s="1242" t="str">
        <f>REPT(DETERMINE!AC742,1)</f>
        <v/>
      </c>
      <c r="C751" s="1242" t="str">
        <f>IF(I751&gt;0,Personalizza!$D$11," ")</f>
        <v xml:space="preserve"> </v>
      </c>
      <c r="D751" s="1241" t="str">
        <f>IF(I751&gt;0,Personalizza!$D$8," ")</f>
        <v xml:space="preserve"> </v>
      </c>
      <c r="E751" s="1243" t="str">
        <f>REPT(DETERMINE!F742,1)</f>
        <v/>
      </c>
      <c r="F751" s="1241" t="str">
        <f>REPT(DETERMINE!J742,1)</f>
        <v/>
      </c>
      <c r="G751" s="1292" t="str">
        <f>REPT(DETERMINE!AE742,1)</f>
        <v/>
      </c>
      <c r="H751" s="1243" t="str">
        <f>REPT(DETERMINE!AH742,1)</f>
        <v/>
      </c>
      <c r="I751" s="1244">
        <f>SUM(DETERMINE!T742)</f>
        <v>0</v>
      </c>
      <c r="J751" s="1293" t="str">
        <f>REPT(DETERMINE!AF742,1)</f>
        <v/>
      </c>
      <c r="K751" s="1293" t="str">
        <f>REPT(DETERMINE!AG742,1)</f>
        <v/>
      </c>
      <c r="L751" s="1244">
        <f>SUM(DETERMINE!AL742)</f>
        <v>0</v>
      </c>
    </row>
    <row r="752" spans="1:12" ht="38.1" customHeight="1">
      <c r="A752" s="1245" t="str">
        <f>REPT(DETERMINE!D743,1)</f>
        <v/>
      </c>
      <c r="B752" s="1242" t="str">
        <f>REPT(DETERMINE!AC743,1)</f>
        <v/>
      </c>
      <c r="C752" s="1242" t="str">
        <f>IF(I752&gt;0,Personalizza!$D$11," ")</f>
        <v xml:space="preserve"> </v>
      </c>
      <c r="D752" s="1241" t="str">
        <f>IF(I752&gt;0,Personalizza!$D$8," ")</f>
        <v xml:space="preserve"> </v>
      </c>
      <c r="E752" s="1243" t="str">
        <f>REPT(DETERMINE!F743,1)</f>
        <v/>
      </c>
      <c r="F752" s="1241" t="str">
        <f>REPT(DETERMINE!J743,1)</f>
        <v/>
      </c>
      <c r="G752" s="1292" t="str">
        <f>REPT(DETERMINE!AE743,1)</f>
        <v/>
      </c>
      <c r="H752" s="1243" t="str">
        <f>REPT(DETERMINE!AH743,1)</f>
        <v/>
      </c>
      <c r="I752" s="1244">
        <f>SUM(DETERMINE!T743)</f>
        <v>0</v>
      </c>
      <c r="J752" s="1293" t="str">
        <f>REPT(DETERMINE!AF743,1)</f>
        <v/>
      </c>
      <c r="K752" s="1293" t="str">
        <f>REPT(DETERMINE!AG743,1)</f>
        <v/>
      </c>
      <c r="L752" s="1244">
        <f>SUM(DETERMINE!AL743)</f>
        <v>0</v>
      </c>
    </row>
    <row r="753" spans="1:12" ht="38.1" customHeight="1">
      <c r="A753" s="1245" t="str">
        <f>REPT(DETERMINE!D744,1)</f>
        <v/>
      </c>
      <c r="B753" s="1242" t="str">
        <f>REPT(DETERMINE!AC744,1)</f>
        <v/>
      </c>
      <c r="C753" s="1242" t="str">
        <f>IF(I753&gt;0,Personalizza!$D$11," ")</f>
        <v xml:space="preserve"> </v>
      </c>
      <c r="D753" s="1241" t="str">
        <f>IF(I753&gt;0,Personalizza!$D$8," ")</f>
        <v xml:space="preserve"> </v>
      </c>
      <c r="E753" s="1243" t="str">
        <f>REPT(DETERMINE!F744,1)</f>
        <v/>
      </c>
      <c r="F753" s="1241" t="str">
        <f>REPT(DETERMINE!J744,1)</f>
        <v/>
      </c>
      <c r="G753" s="1292" t="str">
        <f>REPT(DETERMINE!AE744,1)</f>
        <v/>
      </c>
      <c r="H753" s="1243" t="str">
        <f>REPT(DETERMINE!AH744,1)</f>
        <v/>
      </c>
      <c r="I753" s="1244">
        <f>SUM(DETERMINE!T744)</f>
        <v>0</v>
      </c>
      <c r="J753" s="1293" t="str">
        <f>REPT(DETERMINE!AF744,1)</f>
        <v/>
      </c>
      <c r="K753" s="1293" t="str">
        <f>REPT(DETERMINE!AG744,1)</f>
        <v/>
      </c>
      <c r="L753" s="1244">
        <f>SUM(DETERMINE!AL744)</f>
        <v>0</v>
      </c>
    </row>
    <row r="754" spans="1:12" ht="38.1" customHeight="1">
      <c r="A754" s="1245" t="str">
        <f>REPT(DETERMINE!D745,1)</f>
        <v/>
      </c>
      <c r="B754" s="1242" t="str">
        <f>REPT(DETERMINE!AC745,1)</f>
        <v/>
      </c>
      <c r="C754" s="1242" t="str">
        <f>IF(I754&gt;0,Personalizza!$D$11," ")</f>
        <v xml:space="preserve"> </v>
      </c>
      <c r="D754" s="1241" t="str">
        <f>IF(I754&gt;0,Personalizza!$D$8," ")</f>
        <v xml:space="preserve"> </v>
      </c>
      <c r="E754" s="1243" t="str">
        <f>REPT(DETERMINE!F745,1)</f>
        <v/>
      </c>
      <c r="F754" s="1241" t="str">
        <f>REPT(DETERMINE!J745,1)</f>
        <v/>
      </c>
      <c r="G754" s="1292" t="str">
        <f>REPT(DETERMINE!AE745,1)</f>
        <v/>
      </c>
      <c r="H754" s="1243" t="str">
        <f>REPT(DETERMINE!AH745,1)</f>
        <v/>
      </c>
      <c r="I754" s="1244">
        <f>SUM(DETERMINE!T745)</f>
        <v>0</v>
      </c>
      <c r="J754" s="1293" t="str">
        <f>REPT(DETERMINE!AF745,1)</f>
        <v/>
      </c>
      <c r="K754" s="1293" t="str">
        <f>REPT(DETERMINE!AG745,1)</f>
        <v/>
      </c>
      <c r="L754" s="1244">
        <f>SUM(DETERMINE!AL745)</f>
        <v>0</v>
      </c>
    </row>
    <row r="755" spans="1:12" ht="38.1" customHeight="1">
      <c r="A755" s="1245" t="str">
        <f>REPT(DETERMINE!D746,1)</f>
        <v/>
      </c>
      <c r="B755" s="1242" t="str">
        <f>REPT(DETERMINE!AC746,1)</f>
        <v/>
      </c>
      <c r="C755" s="1242" t="str">
        <f>IF(I755&gt;0,Personalizza!$D$11," ")</f>
        <v xml:space="preserve"> </v>
      </c>
      <c r="D755" s="1241" t="str">
        <f>IF(I755&gt;0,Personalizza!$D$8," ")</f>
        <v xml:space="preserve"> </v>
      </c>
      <c r="E755" s="1243" t="str">
        <f>REPT(DETERMINE!F746,1)</f>
        <v/>
      </c>
      <c r="F755" s="1241" t="str">
        <f>REPT(DETERMINE!J746,1)</f>
        <v/>
      </c>
      <c r="G755" s="1292" t="str">
        <f>REPT(DETERMINE!AE746,1)</f>
        <v/>
      </c>
      <c r="H755" s="1243" t="str">
        <f>REPT(DETERMINE!AH746,1)</f>
        <v/>
      </c>
      <c r="I755" s="1244">
        <f>SUM(DETERMINE!T746)</f>
        <v>0</v>
      </c>
      <c r="J755" s="1293" t="str">
        <f>REPT(DETERMINE!AF746,1)</f>
        <v/>
      </c>
      <c r="K755" s="1293" t="str">
        <f>REPT(DETERMINE!AG746,1)</f>
        <v/>
      </c>
      <c r="L755" s="1244">
        <f>SUM(DETERMINE!AL746)</f>
        <v>0</v>
      </c>
    </row>
    <row r="756" spans="1:12" ht="38.1" customHeight="1">
      <c r="A756" s="1245" t="str">
        <f>REPT(DETERMINE!D747,1)</f>
        <v/>
      </c>
      <c r="B756" s="1242" t="str">
        <f>REPT(DETERMINE!AC747,1)</f>
        <v/>
      </c>
      <c r="C756" s="1242" t="str">
        <f>IF(I756&gt;0,Personalizza!$D$11," ")</f>
        <v xml:space="preserve"> </v>
      </c>
      <c r="D756" s="1241" t="str">
        <f>IF(I756&gt;0,Personalizza!$D$8," ")</f>
        <v xml:space="preserve"> </v>
      </c>
      <c r="E756" s="1243" t="str">
        <f>REPT(DETERMINE!F747,1)</f>
        <v/>
      </c>
      <c r="F756" s="1241" t="str">
        <f>REPT(DETERMINE!J747,1)</f>
        <v/>
      </c>
      <c r="G756" s="1292" t="str">
        <f>REPT(DETERMINE!AE747,1)</f>
        <v/>
      </c>
      <c r="H756" s="1243" t="str">
        <f>REPT(DETERMINE!AH747,1)</f>
        <v/>
      </c>
      <c r="I756" s="1244">
        <f>SUM(DETERMINE!T747)</f>
        <v>0</v>
      </c>
      <c r="J756" s="1293" t="str">
        <f>REPT(DETERMINE!AF747,1)</f>
        <v/>
      </c>
      <c r="K756" s="1293" t="str">
        <f>REPT(DETERMINE!AG747,1)</f>
        <v/>
      </c>
      <c r="L756" s="1244">
        <f>SUM(DETERMINE!AL747)</f>
        <v>0</v>
      </c>
    </row>
    <row r="757" spans="1:12" ht="38.1" customHeight="1">
      <c r="A757" s="1245" t="str">
        <f>REPT(DETERMINE!D748,1)</f>
        <v/>
      </c>
      <c r="B757" s="1242" t="str">
        <f>REPT(DETERMINE!AC748,1)</f>
        <v/>
      </c>
      <c r="C757" s="1242" t="str">
        <f>IF(I757&gt;0,Personalizza!$D$11," ")</f>
        <v xml:space="preserve"> </v>
      </c>
      <c r="D757" s="1241" t="str">
        <f>IF(I757&gt;0,Personalizza!$D$8," ")</f>
        <v xml:space="preserve"> </v>
      </c>
      <c r="E757" s="1243" t="str">
        <f>REPT(DETERMINE!F748,1)</f>
        <v/>
      </c>
      <c r="F757" s="1241" t="str">
        <f>REPT(DETERMINE!J748,1)</f>
        <v/>
      </c>
      <c r="G757" s="1292" t="str">
        <f>REPT(DETERMINE!AE748,1)</f>
        <v/>
      </c>
      <c r="H757" s="1243" t="str">
        <f>REPT(DETERMINE!AH748,1)</f>
        <v/>
      </c>
      <c r="I757" s="1244">
        <f>SUM(DETERMINE!T748)</f>
        <v>0</v>
      </c>
      <c r="J757" s="1293" t="str">
        <f>REPT(DETERMINE!AF748,1)</f>
        <v/>
      </c>
      <c r="K757" s="1293" t="str">
        <f>REPT(DETERMINE!AG748,1)</f>
        <v/>
      </c>
      <c r="L757" s="1244">
        <f>SUM(DETERMINE!AL748)</f>
        <v>0</v>
      </c>
    </row>
    <row r="758" spans="1:12" ht="38.1" customHeight="1">
      <c r="A758" s="1245" t="str">
        <f>REPT(DETERMINE!D749,1)</f>
        <v/>
      </c>
      <c r="B758" s="1242" t="str">
        <f>REPT(DETERMINE!AC749,1)</f>
        <v/>
      </c>
      <c r="C758" s="1242" t="str">
        <f>IF(I758&gt;0,Personalizza!$D$11," ")</f>
        <v xml:space="preserve"> </v>
      </c>
      <c r="D758" s="1241" t="str">
        <f>IF(I758&gt;0,Personalizza!$D$8," ")</f>
        <v xml:space="preserve"> </v>
      </c>
      <c r="E758" s="1243" t="str">
        <f>REPT(DETERMINE!F749,1)</f>
        <v/>
      </c>
      <c r="F758" s="1241" t="str">
        <f>REPT(DETERMINE!J749,1)</f>
        <v/>
      </c>
      <c r="G758" s="1292" t="str">
        <f>REPT(DETERMINE!AE749,1)</f>
        <v/>
      </c>
      <c r="H758" s="1243" t="str">
        <f>REPT(DETERMINE!AH749,1)</f>
        <v/>
      </c>
      <c r="I758" s="1244">
        <f>SUM(DETERMINE!T749)</f>
        <v>0</v>
      </c>
      <c r="J758" s="1293" t="str">
        <f>REPT(DETERMINE!AF749,1)</f>
        <v/>
      </c>
      <c r="K758" s="1293" t="str">
        <f>REPT(DETERMINE!AG749,1)</f>
        <v/>
      </c>
      <c r="L758" s="1244">
        <f>SUM(DETERMINE!AL749)</f>
        <v>0</v>
      </c>
    </row>
    <row r="759" spans="1:12" ht="38.1" customHeight="1">
      <c r="A759" s="1245" t="str">
        <f>REPT(DETERMINE!D750,1)</f>
        <v/>
      </c>
      <c r="B759" s="1242" t="str">
        <f>REPT(DETERMINE!AC750,1)</f>
        <v/>
      </c>
      <c r="C759" s="1242" t="str">
        <f>IF(I759&gt;0,Personalizza!$D$11," ")</f>
        <v xml:space="preserve"> </v>
      </c>
      <c r="D759" s="1241" t="str">
        <f>IF(I759&gt;0,Personalizza!$D$8," ")</f>
        <v xml:space="preserve"> </v>
      </c>
      <c r="E759" s="1243" t="str">
        <f>REPT(DETERMINE!F750,1)</f>
        <v/>
      </c>
      <c r="F759" s="1241" t="str">
        <f>REPT(DETERMINE!J750,1)</f>
        <v/>
      </c>
      <c r="G759" s="1292" t="str">
        <f>REPT(DETERMINE!AE750,1)</f>
        <v/>
      </c>
      <c r="H759" s="1243" t="str">
        <f>REPT(DETERMINE!AH750,1)</f>
        <v/>
      </c>
      <c r="I759" s="1244">
        <f>SUM(DETERMINE!T750)</f>
        <v>0</v>
      </c>
      <c r="J759" s="1293" t="str">
        <f>REPT(DETERMINE!AF750,1)</f>
        <v/>
      </c>
      <c r="K759" s="1293" t="str">
        <f>REPT(DETERMINE!AG750,1)</f>
        <v/>
      </c>
      <c r="L759" s="1244">
        <f>SUM(DETERMINE!AL750)</f>
        <v>0</v>
      </c>
    </row>
    <row r="760" spans="1:12" ht="38.1" customHeight="1">
      <c r="A760" s="1245" t="str">
        <f>REPT(DETERMINE!D751,1)</f>
        <v/>
      </c>
      <c r="B760" s="1242" t="str">
        <f>REPT(DETERMINE!AC751,1)</f>
        <v/>
      </c>
      <c r="C760" s="1242" t="str">
        <f>IF(I760&gt;0,Personalizza!$D$11," ")</f>
        <v xml:space="preserve"> </v>
      </c>
      <c r="D760" s="1241" t="str">
        <f>IF(I760&gt;0,Personalizza!$D$8," ")</f>
        <v xml:space="preserve"> </v>
      </c>
      <c r="E760" s="1243" t="str">
        <f>REPT(DETERMINE!F751,1)</f>
        <v/>
      </c>
      <c r="F760" s="1241" t="str">
        <f>REPT(DETERMINE!J751,1)</f>
        <v/>
      </c>
      <c r="G760" s="1292" t="str">
        <f>REPT(DETERMINE!AE751,1)</f>
        <v/>
      </c>
      <c r="H760" s="1243" t="str">
        <f>REPT(DETERMINE!AH751,1)</f>
        <v/>
      </c>
      <c r="I760" s="1244">
        <f>SUM(DETERMINE!T751)</f>
        <v>0</v>
      </c>
      <c r="J760" s="1293" t="str">
        <f>REPT(DETERMINE!AF751,1)</f>
        <v/>
      </c>
      <c r="K760" s="1293" t="str">
        <f>REPT(DETERMINE!AG751,1)</f>
        <v/>
      </c>
      <c r="L760" s="1244">
        <f>SUM(DETERMINE!AL751)</f>
        <v>0</v>
      </c>
    </row>
    <row r="761" spans="1:12" ht="38.1" customHeight="1">
      <c r="A761" s="1245" t="str">
        <f>REPT(DETERMINE!D752,1)</f>
        <v/>
      </c>
      <c r="B761" s="1242" t="str">
        <f>REPT(DETERMINE!AC752,1)</f>
        <v/>
      </c>
      <c r="C761" s="1242" t="str">
        <f>IF(I761&gt;0,Personalizza!$D$11," ")</f>
        <v xml:space="preserve"> </v>
      </c>
      <c r="D761" s="1241" t="str">
        <f>IF(I761&gt;0,Personalizza!$D$8," ")</f>
        <v xml:space="preserve"> </v>
      </c>
      <c r="E761" s="1243" t="str">
        <f>REPT(DETERMINE!F752,1)</f>
        <v/>
      </c>
      <c r="F761" s="1241" t="str">
        <f>REPT(DETERMINE!J752,1)</f>
        <v/>
      </c>
      <c r="G761" s="1292" t="str">
        <f>REPT(DETERMINE!AE752,1)</f>
        <v/>
      </c>
      <c r="H761" s="1243" t="str">
        <f>REPT(DETERMINE!AH752,1)</f>
        <v/>
      </c>
      <c r="I761" s="1244">
        <f>SUM(DETERMINE!T752)</f>
        <v>0</v>
      </c>
      <c r="J761" s="1293" t="str">
        <f>REPT(DETERMINE!AF752,1)</f>
        <v/>
      </c>
      <c r="K761" s="1293" t="str">
        <f>REPT(DETERMINE!AG752,1)</f>
        <v/>
      </c>
      <c r="L761" s="1244">
        <f>SUM(DETERMINE!AL752)</f>
        <v>0</v>
      </c>
    </row>
    <row r="762" spans="1:12" ht="38.1" customHeight="1">
      <c r="A762" s="1245" t="str">
        <f>REPT(DETERMINE!D753,1)</f>
        <v/>
      </c>
      <c r="B762" s="1242" t="str">
        <f>REPT(DETERMINE!AC753,1)</f>
        <v/>
      </c>
      <c r="C762" s="1242" t="str">
        <f>IF(I762&gt;0,Personalizza!$D$11," ")</f>
        <v xml:space="preserve"> </v>
      </c>
      <c r="D762" s="1241" t="str">
        <f>IF(I762&gt;0,Personalizza!$D$8," ")</f>
        <v xml:space="preserve"> </v>
      </c>
      <c r="E762" s="1243" t="str">
        <f>REPT(DETERMINE!F753,1)</f>
        <v/>
      </c>
      <c r="F762" s="1241" t="str">
        <f>REPT(DETERMINE!J753,1)</f>
        <v/>
      </c>
      <c r="G762" s="1292" t="str">
        <f>REPT(DETERMINE!AE753,1)</f>
        <v/>
      </c>
      <c r="H762" s="1243" t="str">
        <f>REPT(DETERMINE!AH753,1)</f>
        <v/>
      </c>
      <c r="I762" s="1244">
        <f>SUM(DETERMINE!T753)</f>
        <v>0</v>
      </c>
      <c r="J762" s="1293" t="str">
        <f>REPT(DETERMINE!AF753,1)</f>
        <v/>
      </c>
      <c r="K762" s="1293" t="str">
        <f>REPT(DETERMINE!AG753,1)</f>
        <v/>
      </c>
      <c r="L762" s="1244">
        <f>SUM(DETERMINE!AL753)</f>
        <v>0</v>
      </c>
    </row>
    <row r="763" spans="1:12" ht="38.1" customHeight="1">
      <c r="A763" s="1245" t="str">
        <f>REPT(DETERMINE!D754,1)</f>
        <v/>
      </c>
      <c r="B763" s="1242" t="str">
        <f>REPT(DETERMINE!AC754,1)</f>
        <v/>
      </c>
      <c r="C763" s="1242" t="str">
        <f>IF(I763&gt;0,Personalizza!$D$11," ")</f>
        <v xml:space="preserve"> </v>
      </c>
      <c r="D763" s="1241" t="str">
        <f>IF(I763&gt;0,Personalizza!$D$8," ")</f>
        <v xml:space="preserve"> </v>
      </c>
      <c r="E763" s="1243" t="str">
        <f>REPT(DETERMINE!F754,1)</f>
        <v/>
      </c>
      <c r="F763" s="1241" t="str">
        <f>REPT(DETERMINE!J754,1)</f>
        <v/>
      </c>
      <c r="G763" s="1292" t="str">
        <f>REPT(DETERMINE!AE754,1)</f>
        <v/>
      </c>
      <c r="H763" s="1243" t="str">
        <f>REPT(DETERMINE!AH754,1)</f>
        <v/>
      </c>
      <c r="I763" s="1244">
        <f>SUM(DETERMINE!T754)</f>
        <v>0</v>
      </c>
      <c r="J763" s="1293" t="str">
        <f>REPT(DETERMINE!AF754,1)</f>
        <v/>
      </c>
      <c r="K763" s="1293" t="str">
        <f>REPT(DETERMINE!AG754,1)</f>
        <v/>
      </c>
      <c r="L763" s="1244">
        <f>SUM(DETERMINE!AL754)</f>
        <v>0</v>
      </c>
    </row>
    <row r="764" spans="1:12" ht="38.1" customHeight="1">
      <c r="A764" s="1245" t="str">
        <f>REPT(DETERMINE!D755,1)</f>
        <v/>
      </c>
      <c r="B764" s="1242" t="str">
        <f>REPT(DETERMINE!AC755,1)</f>
        <v/>
      </c>
      <c r="C764" s="1242" t="str">
        <f>IF(I764&gt;0,Personalizza!$D$11," ")</f>
        <v xml:space="preserve"> </v>
      </c>
      <c r="D764" s="1241" t="str">
        <f>IF(I764&gt;0,Personalizza!$D$8," ")</f>
        <v xml:space="preserve"> </v>
      </c>
      <c r="E764" s="1243" t="str">
        <f>REPT(DETERMINE!F755,1)</f>
        <v/>
      </c>
      <c r="F764" s="1241" t="str">
        <f>REPT(DETERMINE!J755,1)</f>
        <v/>
      </c>
      <c r="G764" s="1292" t="str">
        <f>REPT(DETERMINE!AE755,1)</f>
        <v/>
      </c>
      <c r="H764" s="1243" t="str">
        <f>REPT(DETERMINE!AH755,1)</f>
        <v/>
      </c>
      <c r="I764" s="1244">
        <f>SUM(DETERMINE!T755)</f>
        <v>0</v>
      </c>
      <c r="J764" s="1293" t="str">
        <f>REPT(DETERMINE!AF755,1)</f>
        <v/>
      </c>
      <c r="K764" s="1293" t="str">
        <f>REPT(DETERMINE!AG755,1)</f>
        <v/>
      </c>
      <c r="L764" s="1244">
        <f>SUM(DETERMINE!AL755)</f>
        <v>0</v>
      </c>
    </row>
    <row r="765" spans="1:12" ht="38.1" customHeight="1">
      <c r="A765" s="1245" t="str">
        <f>REPT(DETERMINE!D756,1)</f>
        <v/>
      </c>
      <c r="B765" s="1242" t="str">
        <f>REPT(DETERMINE!AC756,1)</f>
        <v/>
      </c>
      <c r="C765" s="1242" t="str">
        <f>IF(I765&gt;0,Personalizza!$D$11," ")</f>
        <v xml:space="preserve"> </v>
      </c>
      <c r="D765" s="1241" t="str">
        <f>IF(I765&gt;0,Personalizza!$D$8," ")</f>
        <v xml:space="preserve"> </v>
      </c>
      <c r="E765" s="1243" t="str">
        <f>REPT(DETERMINE!F756,1)</f>
        <v/>
      </c>
      <c r="F765" s="1241" t="str">
        <f>REPT(DETERMINE!J756,1)</f>
        <v/>
      </c>
      <c r="G765" s="1292" t="str">
        <f>REPT(DETERMINE!AE756,1)</f>
        <v/>
      </c>
      <c r="H765" s="1243" t="str">
        <f>REPT(DETERMINE!AH756,1)</f>
        <v/>
      </c>
      <c r="I765" s="1244">
        <f>SUM(DETERMINE!T756)</f>
        <v>0</v>
      </c>
      <c r="J765" s="1293" t="str">
        <f>REPT(DETERMINE!AF756,1)</f>
        <v/>
      </c>
      <c r="K765" s="1293" t="str">
        <f>REPT(DETERMINE!AG756,1)</f>
        <v/>
      </c>
      <c r="L765" s="1244">
        <f>SUM(DETERMINE!AL756)</f>
        <v>0</v>
      </c>
    </row>
    <row r="766" spans="1:12" ht="38.1" customHeight="1">
      <c r="A766" s="1245" t="str">
        <f>REPT(DETERMINE!D757,1)</f>
        <v/>
      </c>
      <c r="B766" s="1242" t="str">
        <f>REPT(DETERMINE!AC757,1)</f>
        <v/>
      </c>
      <c r="C766" s="1242" t="str">
        <f>IF(I766&gt;0,Personalizza!$D$11," ")</f>
        <v xml:space="preserve"> </v>
      </c>
      <c r="D766" s="1241" t="str">
        <f>IF(I766&gt;0,Personalizza!$D$8," ")</f>
        <v xml:space="preserve"> </v>
      </c>
      <c r="E766" s="1243" t="str">
        <f>REPT(DETERMINE!F757,1)</f>
        <v/>
      </c>
      <c r="F766" s="1241" t="str">
        <f>REPT(DETERMINE!J757,1)</f>
        <v/>
      </c>
      <c r="G766" s="1292" t="str">
        <f>REPT(DETERMINE!AE757,1)</f>
        <v/>
      </c>
      <c r="H766" s="1243" t="str">
        <f>REPT(DETERMINE!AH757,1)</f>
        <v/>
      </c>
      <c r="I766" s="1244">
        <f>SUM(DETERMINE!T757)</f>
        <v>0</v>
      </c>
      <c r="J766" s="1293" t="str">
        <f>REPT(DETERMINE!AF757,1)</f>
        <v/>
      </c>
      <c r="K766" s="1293" t="str">
        <f>REPT(DETERMINE!AG757,1)</f>
        <v/>
      </c>
      <c r="L766" s="1244">
        <f>SUM(DETERMINE!AL757)</f>
        <v>0</v>
      </c>
    </row>
    <row r="767" spans="1:12" ht="38.1" customHeight="1">
      <c r="A767" s="1245" t="str">
        <f>REPT(DETERMINE!D758,1)</f>
        <v/>
      </c>
      <c r="B767" s="1242" t="str">
        <f>REPT(DETERMINE!AC758,1)</f>
        <v/>
      </c>
      <c r="C767" s="1242" t="str">
        <f>IF(I767&gt;0,Personalizza!$D$11," ")</f>
        <v xml:space="preserve"> </v>
      </c>
      <c r="D767" s="1241" t="str">
        <f>IF(I767&gt;0,Personalizza!$D$8," ")</f>
        <v xml:space="preserve"> </v>
      </c>
      <c r="E767" s="1243" t="str">
        <f>REPT(DETERMINE!F758,1)</f>
        <v/>
      </c>
      <c r="F767" s="1241" t="str">
        <f>REPT(DETERMINE!J758,1)</f>
        <v/>
      </c>
      <c r="G767" s="1292" t="str">
        <f>REPT(DETERMINE!AE758,1)</f>
        <v/>
      </c>
      <c r="H767" s="1243" t="str">
        <f>REPT(DETERMINE!AH758,1)</f>
        <v/>
      </c>
      <c r="I767" s="1244">
        <f>SUM(DETERMINE!T758)</f>
        <v>0</v>
      </c>
      <c r="J767" s="1293" t="str">
        <f>REPT(DETERMINE!AF758,1)</f>
        <v/>
      </c>
      <c r="K767" s="1293" t="str">
        <f>REPT(DETERMINE!AG758,1)</f>
        <v/>
      </c>
      <c r="L767" s="1244">
        <f>SUM(DETERMINE!AL758)</f>
        <v>0</v>
      </c>
    </row>
    <row r="768" spans="1:12" ht="38.1" customHeight="1">
      <c r="A768" s="1245" t="str">
        <f>REPT(DETERMINE!D759,1)</f>
        <v/>
      </c>
      <c r="B768" s="1242" t="str">
        <f>REPT(DETERMINE!AC759,1)</f>
        <v/>
      </c>
      <c r="C768" s="1242" t="str">
        <f>IF(I768&gt;0,Personalizza!$D$11," ")</f>
        <v xml:space="preserve"> </v>
      </c>
      <c r="D768" s="1241" t="str">
        <f>IF(I768&gt;0,Personalizza!$D$8," ")</f>
        <v xml:space="preserve"> </v>
      </c>
      <c r="E768" s="1243" t="str">
        <f>REPT(DETERMINE!F759,1)</f>
        <v/>
      </c>
      <c r="F768" s="1241" t="str">
        <f>REPT(DETERMINE!J759,1)</f>
        <v/>
      </c>
      <c r="G768" s="1292" t="str">
        <f>REPT(DETERMINE!AE759,1)</f>
        <v/>
      </c>
      <c r="H768" s="1243" t="str">
        <f>REPT(DETERMINE!AH759,1)</f>
        <v/>
      </c>
      <c r="I768" s="1244">
        <f>SUM(DETERMINE!T759)</f>
        <v>0</v>
      </c>
      <c r="J768" s="1293" t="str">
        <f>REPT(DETERMINE!AF759,1)</f>
        <v/>
      </c>
      <c r="K768" s="1293" t="str">
        <f>REPT(DETERMINE!AG759,1)</f>
        <v/>
      </c>
      <c r="L768" s="1244">
        <f>SUM(DETERMINE!AL759)</f>
        <v>0</v>
      </c>
    </row>
    <row r="769" spans="1:12" ht="38.1" customHeight="1">
      <c r="A769" s="1245" t="str">
        <f>REPT(DETERMINE!D760,1)</f>
        <v/>
      </c>
      <c r="B769" s="1242" t="str">
        <f>REPT(DETERMINE!AC760,1)</f>
        <v/>
      </c>
      <c r="C769" s="1242" t="str">
        <f>IF(I769&gt;0,Personalizza!$D$11," ")</f>
        <v xml:space="preserve"> </v>
      </c>
      <c r="D769" s="1241" t="str">
        <f>IF(I769&gt;0,Personalizza!$D$8," ")</f>
        <v xml:space="preserve"> </v>
      </c>
      <c r="E769" s="1243" t="str">
        <f>REPT(DETERMINE!F760,1)</f>
        <v/>
      </c>
      <c r="F769" s="1241" t="str">
        <f>REPT(DETERMINE!J760,1)</f>
        <v/>
      </c>
      <c r="G769" s="1292" t="str">
        <f>REPT(DETERMINE!AE760,1)</f>
        <v/>
      </c>
      <c r="H769" s="1243" t="str">
        <f>REPT(DETERMINE!AH760,1)</f>
        <v/>
      </c>
      <c r="I769" s="1244">
        <f>SUM(DETERMINE!T760)</f>
        <v>0</v>
      </c>
      <c r="J769" s="1293" t="str">
        <f>REPT(DETERMINE!AF760,1)</f>
        <v/>
      </c>
      <c r="K769" s="1293" t="str">
        <f>REPT(DETERMINE!AG760,1)</f>
        <v/>
      </c>
      <c r="L769" s="1244">
        <f>SUM(DETERMINE!AL760)</f>
        <v>0</v>
      </c>
    </row>
    <row r="770" spans="1:12" ht="38.1" customHeight="1">
      <c r="A770" s="1245" t="str">
        <f>REPT(DETERMINE!D761,1)</f>
        <v/>
      </c>
      <c r="B770" s="1242" t="str">
        <f>REPT(DETERMINE!AC761,1)</f>
        <v/>
      </c>
      <c r="C770" s="1242" t="str">
        <f>IF(I770&gt;0,Personalizza!$D$11," ")</f>
        <v xml:space="preserve"> </v>
      </c>
      <c r="D770" s="1241" t="str">
        <f>IF(I770&gt;0,Personalizza!$D$8," ")</f>
        <v xml:space="preserve"> </v>
      </c>
      <c r="E770" s="1243" t="str">
        <f>REPT(DETERMINE!F761,1)</f>
        <v/>
      </c>
      <c r="F770" s="1241" t="str">
        <f>REPT(DETERMINE!J761,1)</f>
        <v/>
      </c>
      <c r="G770" s="1292" t="str">
        <f>REPT(DETERMINE!AE761,1)</f>
        <v/>
      </c>
      <c r="H770" s="1243" t="str">
        <f>REPT(DETERMINE!AH761,1)</f>
        <v/>
      </c>
      <c r="I770" s="1244">
        <f>SUM(DETERMINE!T761)</f>
        <v>0</v>
      </c>
      <c r="J770" s="1293" t="str">
        <f>REPT(DETERMINE!AF761,1)</f>
        <v/>
      </c>
      <c r="K770" s="1293" t="str">
        <f>REPT(DETERMINE!AG761,1)</f>
        <v/>
      </c>
      <c r="L770" s="1244">
        <f>SUM(DETERMINE!AL761)</f>
        <v>0</v>
      </c>
    </row>
    <row r="771" spans="1:12" ht="38.1" customHeight="1">
      <c r="A771" s="1245" t="str">
        <f>REPT(DETERMINE!D762,1)</f>
        <v/>
      </c>
      <c r="B771" s="1242" t="str">
        <f>REPT(DETERMINE!AC762,1)</f>
        <v/>
      </c>
      <c r="C771" s="1242" t="str">
        <f>IF(I771&gt;0,Personalizza!$D$11," ")</f>
        <v xml:space="preserve"> </v>
      </c>
      <c r="D771" s="1241" t="str">
        <f>IF(I771&gt;0,Personalizza!$D$8," ")</f>
        <v xml:space="preserve"> </v>
      </c>
      <c r="E771" s="1243" t="str">
        <f>REPT(DETERMINE!F762,1)</f>
        <v/>
      </c>
      <c r="F771" s="1241" t="str">
        <f>REPT(DETERMINE!J762,1)</f>
        <v/>
      </c>
      <c r="G771" s="1292" t="str">
        <f>REPT(DETERMINE!AE762,1)</f>
        <v/>
      </c>
      <c r="H771" s="1243" t="str">
        <f>REPT(DETERMINE!AH762,1)</f>
        <v/>
      </c>
      <c r="I771" s="1244">
        <f>SUM(DETERMINE!T762)</f>
        <v>0</v>
      </c>
      <c r="J771" s="1293" t="str">
        <f>REPT(DETERMINE!AF762,1)</f>
        <v/>
      </c>
      <c r="K771" s="1293" t="str">
        <f>REPT(DETERMINE!AG762,1)</f>
        <v/>
      </c>
      <c r="L771" s="1244">
        <f>SUM(DETERMINE!AL762)</f>
        <v>0</v>
      </c>
    </row>
    <row r="772" spans="1:12" ht="38.1" customHeight="1">
      <c r="A772" s="1245" t="str">
        <f>REPT(DETERMINE!D763,1)</f>
        <v/>
      </c>
      <c r="B772" s="1242" t="str">
        <f>REPT(DETERMINE!AC763,1)</f>
        <v/>
      </c>
      <c r="C772" s="1242" t="str">
        <f>IF(I772&gt;0,Personalizza!$D$11," ")</f>
        <v xml:space="preserve"> </v>
      </c>
      <c r="D772" s="1241" t="str">
        <f>IF(I772&gt;0,Personalizza!$D$8," ")</f>
        <v xml:space="preserve"> </v>
      </c>
      <c r="E772" s="1243" t="str">
        <f>REPT(DETERMINE!F763,1)</f>
        <v/>
      </c>
      <c r="F772" s="1241" t="str">
        <f>REPT(DETERMINE!J763,1)</f>
        <v/>
      </c>
      <c r="G772" s="1292" t="str">
        <f>REPT(DETERMINE!AE763,1)</f>
        <v/>
      </c>
      <c r="H772" s="1243" t="str">
        <f>REPT(DETERMINE!AH763,1)</f>
        <v/>
      </c>
      <c r="I772" s="1244">
        <f>SUM(DETERMINE!T763)</f>
        <v>0</v>
      </c>
      <c r="J772" s="1293" t="str">
        <f>REPT(DETERMINE!AF763,1)</f>
        <v/>
      </c>
      <c r="K772" s="1293" t="str">
        <f>REPT(DETERMINE!AG763,1)</f>
        <v/>
      </c>
      <c r="L772" s="1244">
        <f>SUM(DETERMINE!AL763)</f>
        <v>0</v>
      </c>
    </row>
    <row r="773" spans="1:12" ht="38.1" customHeight="1">
      <c r="A773" s="1245" t="str">
        <f>REPT(DETERMINE!D764,1)</f>
        <v/>
      </c>
      <c r="B773" s="1242" t="str">
        <f>REPT(DETERMINE!AC764,1)</f>
        <v/>
      </c>
      <c r="C773" s="1242" t="str">
        <f>IF(I773&gt;0,Personalizza!$D$11," ")</f>
        <v xml:space="preserve"> </v>
      </c>
      <c r="D773" s="1241" t="str">
        <f>IF(I773&gt;0,Personalizza!$D$8," ")</f>
        <v xml:space="preserve"> </v>
      </c>
      <c r="E773" s="1243" t="str">
        <f>REPT(DETERMINE!F764,1)</f>
        <v/>
      </c>
      <c r="F773" s="1241" t="str">
        <f>REPT(DETERMINE!J764,1)</f>
        <v/>
      </c>
      <c r="G773" s="1292" t="str">
        <f>REPT(DETERMINE!AE764,1)</f>
        <v/>
      </c>
      <c r="H773" s="1243" t="str">
        <f>REPT(DETERMINE!AH764,1)</f>
        <v/>
      </c>
      <c r="I773" s="1244">
        <f>SUM(DETERMINE!T764)</f>
        <v>0</v>
      </c>
      <c r="J773" s="1293" t="str">
        <f>REPT(DETERMINE!AF764,1)</f>
        <v/>
      </c>
      <c r="K773" s="1293" t="str">
        <f>REPT(DETERMINE!AG764,1)</f>
        <v/>
      </c>
      <c r="L773" s="1244">
        <f>SUM(DETERMINE!AL764)</f>
        <v>0</v>
      </c>
    </row>
    <row r="774" spans="1:12" ht="38.1" customHeight="1">
      <c r="A774" s="1245" t="str">
        <f>REPT(DETERMINE!D765,1)</f>
        <v/>
      </c>
      <c r="B774" s="1242" t="str">
        <f>REPT(DETERMINE!AC765,1)</f>
        <v/>
      </c>
      <c r="C774" s="1242" t="str">
        <f>IF(I774&gt;0,Personalizza!$D$11," ")</f>
        <v xml:space="preserve"> </v>
      </c>
      <c r="D774" s="1241" t="str">
        <f>IF(I774&gt;0,Personalizza!$D$8," ")</f>
        <v xml:space="preserve"> </v>
      </c>
      <c r="E774" s="1243" t="str">
        <f>REPT(DETERMINE!F765,1)</f>
        <v/>
      </c>
      <c r="F774" s="1241" t="str">
        <f>REPT(DETERMINE!J765,1)</f>
        <v/>
      </c>
      <c r="G774" s="1292" t="str">
        <f>REPT(DETERMINE!AE765,1)</f>
        <v/>
      </c>
      <c r="H774" s="1243" t="str">
        <f>REPT(DETERMINE!AH765,1)</f>
        <v/>
      </c>
      <c r="I774" s="1244">
        <f>SUM(DETERMINE!T765)</f>
        <v>0</v>
      </c>
      <c r="J774" s="1293" t="str">
        <f>REPT(DETERMINE!AF765,1)</f>
        <v/>
      </c>
      <c r="K774" s="1293" t="str">
        <f>REPT(DETERMINE!AG765,1)</f>
        <v/>
      </c>
      <c r="L774" s="1244">
        <f>SUM(DETERMINE!AL765)</f>
        <v>0</v>
      </c>
    </row>
    <row r="775" spans="1:12" ht="38.1" customHeight="1">
      <c r="A775" s="1245" t="str">
        <f>REPT(DETERMINE!D766,1)</f>
        <v/>
      </c>
      <c r="B775" s="1242" t="str">
        <f>REPT(DETERMINE!AC766,1)</f>
        <v/>
      </c>
      <c r="C775" s="1242" t="str">
        <f>IF(I775&gt;0,Personalizza!$D$11," ")</f>
        <v xml:space="preserve"> </v>
      </c>
      <c r="D775" s="1241" t="str">
        <f>IF(I775&gt;0,Personalizza!$D$8," ")</f>
        <v xml:space="preserve"> </v>
      </c>
      <c r="E775" s="1243" t="str">
        <f>REPT(DETERMINE!F766,1)</f>
        <v/>
      </c>
      <c r="F775" s="1241" t="str">
        <f>REPT(DETERMINE!J766,1)</f>
        <v/>
      </c>
      <c r="G775" s="1292" t="str">
        <f>REPT(DETERMINE!AE766,1)</f>
        <v/>
      </c>
      <c r="H775" s="1243" t="str">
        <f>REPT(DETERMINE!AH766,1)</f>
        <v/>
      </c>
      <c r="I775" s="1244">
        <f>SUM(DETERMINE!T766)</f>
        <v>0</v>
      </c>
      <c r="J775" s="1293" t="str">
        <f>REPT(DETERMINE!AF766,1)</f>
        <v/>
      </c>
      <c r="K775" s="1293" t="str">
        <f>REPT(DETERMINE!AG766,1)</f>
        <v/>
      </c>
      <c r="L775" s="1244">
        <f>SUM(DETERMINE!AL766)</f>
        <v>0</v>
      </c>
    </row>
    <row r="776" spans="1:12" ht="38.1" customHeight="1">
      <c r="A776" s="1245" t="str">
        <f>REPT(DETERMINE!D767,1)</f>
        <v/>
      </c>
      <c r="B776" s="1242" t="str">
        <f>REPT(DETERMINE!AC767,1)</f>
        <v/>
      </c>
      <c r="C776" s="1242" t="str">
        <f>IF(I776&gt;0,Personalizza!$D$11," ")</f>
        <v xml:space="preserve"> </v>
      </c>
      <c r="D776" s="1241" t="str">
        <f>IF(I776&gt;0,Personalizza!$D$8," ")</f>
        <v xml:space="preserve"> </v>
      </c>
      <c r="E776" s="1243" t="str">
        <f>REPT(DETERMINE!F767,1)</f>
        <v/>
      </c>
      <c r="F776" s="1241" t="str">
        <f>REPT(DETERMINE!J767,1)</f>
        <v/>
      </c>
      <c r="G776" s="1292" t="str">
        <f>REPT(DETERMINE!AE767,1)</f>
        <v/>
      </c>
      <c r="H776" s="1243" t="str">
        <f>REPT(DETERMINE!AH767,1)</f>
        <v/>
      </c>
      <c r="I776" s="1244">
        <f>SUM(DETERMINE!T767)</f>
        <v>0</v>
      </c>
      <c r="J776" s="1293" t="str">
        <f>REPT(DETERMINE!AF767,1)</f>
        <v/>
      </c>
      <c r="K776" s="1293" t="str">
        <f>REPT(DETERMINE!AG767,1)</f>
        <v/>
      </c>
      <c r="L776" s="1244">
        <f>SUM(DETERMINE!AL767)</f>
        <v>0</v>
      </c>
    </row>
    <row r="777" spans="1:12" ht="38.1" customHeight="1">
      <c r="A777" s="1245" t="str">
        <f>REPT(DETERMINE!D768,1)</f>
        <v/>
      </c>
      <c r="B777" s="1242" t="str">
        <f>REPT(DETERMINE!AC768,1)</f>
        <v/>
      </c>
      <c r="C777" s="1242" t="str">
        <f>IF(I777&gt;0,Personalizza!$D$11," ")</f>
        <v xml:space="preserve"> </v>
      </c>
      <c r="D777" s="1241" t="str">
        <f>IF(I777&gt;0,Personalizza!$D$8," ")</f>
        <v xml:space="preserve"> </v>
      </c>
      <c r="E777" s="1243" t="str">
        <f>REPT(DETERMINE!F768,1)</f>
        <v/>
      </c>
      <c r="F777" s="1241" t="str">
        <f>REPT(DETERMINE!J768,1)</f>
        <v/>
      </c>
      <c r="G777" s="1292" t="str">
        <f>REPT(DETERMINE!AE768,1)</f>
        <v/>
      </c>
      <c r="H777" s="1243" t="str">
        <f>REPT(DETERMINE!AH768,1)</f>
        <v/>
      </c>
      <c r="I777" s="1244">
        <f>SUM(DETERMINE!T768)</f>
        <v>0</v>
      </c>
      <c r="J777" s="1293" t="str">
        <f>REPT(DETERMINE!AF768,1)</f>
        <v/>
      </c>
      <c r="K777" s="1293" t="str">
        <f>REPT(DETERMINE!AG768,1)</f>
        <v/>
      </c>
      <c r="L777" s="1244">
        <f>SUM(DETERMINE!AL768)</f>
        <v>0</v>
      </c>
    </row>
    <row r="778" spans="1:12" ht="38.1" customHeight="1">
      <c r="A778" s="1245" t="str">
        <f>REPT(DETERMINE!D769,1)</f>
        <v/>
      </c>
      <c r="B778" s="1242" t="str">
        <f>REPT(DETERMINE!AC769,1)</f>
        <v/>
      </c>
      <c r="C778" s="1242" t="str">
        <f>IF(I778&gt;0,Personalizza!$D$11," ")</f>
        <v xml:space="preserve"> </v>
      </c>
      <c r="D778" s="1241" t="str">
        <f>IF(I778&gt;0,Personalizza!$D$8," ")</f>
        <v xml:space="preserve"> </v>
      </c>
      <c r="E778" s="1243" t="str">
        <f>REPT(DETERMINE!F769,1)</f>
        <v/>
      </c>
      <c r="F778" s="1241" t="str">
        <f>REPT(DETERMINE!J769,1)</f>
        <v/>
      </c>
      <c r="G778" s="1292" t="str">
        <f>REPT(DETERMINE!AE769,1)</f>
        <v/>
      </c>
      <c r="H778" s="1243" t="str">
        <f>REPT(DETERMINE!AH769,1)</f>
        <v/>
      </c>
      <c r="I778" s="1244">
        <f>SUM(DETERMINE!T769)</f>
        <v>0</v>
      </c>
      <c r="J778" s="1293" t="str">
        <f>REPT(DETERMINE!AF769,1)</f>
        <v/>
      </c>
      <c r="K778" s="1293" t="str">
        <f>REPT(DETERMINE!AG769,1)</f>
        <v/>
      </c>
      <c r="L778" s="1244">
        <f>SUM(DETERMINE!AL769)</f>
        <v>0</v>
      </c>
    </row>
    <row r="779" spans="1:12" ht="38.1" customHeight="1">
      <c r="A779" s="1245" t="str">
        <f>REPT(DETERMINE!D770,1)</f>
        <v/>
      </c>
      <c r="B779" s="1242" t="str">
        <f>REPT(DETERMINE!AC770,1)</f>
        <v/>
      </c>
      <c r="C779" s="1242" t="str">
        <f>IF(I779&gt;0,Personalizza!$D$11," ")</f>
        <v xml:space="preserve"> </v>
      </c>
      <c r="D779" s="1241" t="str">
        <f>IF(I779&gt;0,Personalizza!$D$8," ")</f>
        <v xml:space="preserve"> </v>
      </c>
      <c r="E779" s="1243" t="str">
        <f>REPT(DETERMINE!F770,1)</f>
        <v/>
      </c>
      <c r="F779" s="1241" t="str">
        <f>REPT(DETERMINE!J770,1)</f>
        <v/>
      </c>
      <c r="G779" s="1292" t="str">
        <f>REPT(DETERMINE!AE770,1)</f>
        <v/>
      </c>
      <c r="H779" s="1243" t="str">
        <f>REPT(DETERMINE!AH770,1)</f>
        <v/>
      </c>
      <c r="I779" s="1244">
        <f>SUM(DETERMINE!T770)</f>
        <v>0</v>
      </c>
      <c r="J779" s="1293" t="str">
        <f>REPT(DETERMINE!AF770,1)</f>
        <v/>
      </c>
      <c r="K779" s="1293" t="str">
        <f>REPT(DETERMINE!AG770,1)</f>
        <v/>
      </c>
      <c r="L779" s="1244">
        <f>SUM(DETERMINE!AL770)</f>
        <v>0</v>
      </c>
    </row>
    <row r="780" spans="1:12" ht="38.1" customHeight="1">
      <c r="A780" s="1245" t="str">
        <f>REPT(DETERMINE!D771,1)</f>
        <v/>
      </c>
      <c r="B780" s="1242" t="str">
        <f>REPT(DETERMINE!AC771,1)</f>
        <v/>
      </c>
      <c r="C780" s="1242" t="str">
        <f>IF(I780&gt;0,Personalizza!$D$11," ")</f>
        <v xml:space="preserve"> </v>
      </c>
      <c r="D780" s="1241" t="str">
        <f>IF(I780&gt;0,Personalizza!$D$8," ")</f>
        <v xml:space="preserve"> </v>
      </c>
      <c r="E780" s="1243" t="str">
        <f>REPT(DETERMINE!F771,1)</f>
        <v/>
      </c>
      <c r="F780" s="1241" t="str">
        <f>REPT(DETERMINE!J771,1)</f>
        <v/>
      </c>
      <c r="G780" s="1292" t="str">
        <f>REPT(DETERMINE!AE771,1)</f>
        <v/>
      </c>
      <c r="H780" s="1243" t="str">
        <f>REPT(DETERMINE!AH771,1)</f>
        <v/>
      </c>
      <c r="I780" s="1244">
        <f>SUM(DETERMINE!T771)</f>
        <v>0</v>
      </c>
      <c r="J780" s="1293" t="str">
        <f>REPT(DETERMINE!AF771,1)</f>
        <v/>
      </c>
      <c r="K780" s="1293" t="str">
        <f>REPT(DETERMINE!AG771,1)</f>
        <v/>
      </c>
      <c r="L780" s="1244">
        <f>SUM(DETERMINE!AL771)</f>
        <v>0</v>
      </c>
    </row>
    <row r="781" spans="1:12" ht="38.1" customHeight="1">
      <c r="A781" s="1245" t="str">
        <f>REPT(DETERMINE!D772,1)</f>
        <v/>
      </c>
      <c r="B781" s="1242" t="str">
        <f>REPT(DETERMINE!AC772,1)</f>
        <v/>
      </c>
      <c r="C781" s="1242" t="str">
        <f>IF(I781&gt;0,Personalizza!$D$11," ")</f>
        <v xml:space="preserve"> </v>
      </c>
      <c r="D781" s="1241" t="str">
        <f>IF(I781&gt;0,Personalizza!$D$8," ")</f>
        <v xml:space="preserve"> </v>
      </c>
      <c r="E781" s="1243" t="str">
        <f>REPT(DETERMINE!F772,1)</f>
        <v/>
      </c>
      <c r="F781" s="1241" t="str">
        <f>REPT(DETERMINE!J772,1)</f>
        <v/>
      </c>
      <c r="G781" s="1292" t="str">
        <f>REPT(DETERMINE!AE772,1)</f>
        <v/>
      </c>
      <c r="H781" s="1243" t="str">
        <f>REPT(DETERMINE!AH772,1)</f>
        <v/>
      </c>
      <c r="I781" s="1244">
        <f>SUM(DETERMINE!T772)</f>
        <v>0</v>
      </c>
      <c r="J781" s="1293" t="str">
        <f>REPT(DETERMINE!AF772,1)</f>
        <v/>
      </c>
      <c r="K781" s="1293" t="str">
        <f>REPT(DETERMINE!AG772,1)</f>
        <v/>
      </c>
      <c r="L781" s="1244">
        <f>SUM(DETERMINE!AL772)</f>
        <v>0</v>
      </c>
    </row>
    <row r="782" spans="1:12" ht="38.1" customHeight="1">
      <c r="A782" s="1245" t="str">
        <f>REPT(DETERMINE!D773,1)</f>
        <v/>
      </c>
      <c r="B782" s="1242" t="str">
        <f>REPT(DETERMINE!AC773,1)</f>
        <v/>
      </c>
      <c r="C782" s="1242" t="str">
        <f>IF(I782&gt;0,Personalizza!$D$11," ")</f>
        <v xml:space="preserve"> </v>
      </c>
      <c r="D782" s="1241" t="str">
        <f>IF(I782&gt;0,Personalizza!$D$8," ")</f>
        <v xml:space="preserve"> </v>
      </c>
      <c r="E782" s="1243" t="str">
        <f>REPT(DETERMINE!F773,1)</f>
        <v/>
      </c>
      <c r="F782" s="1241" t="str">
        <f>REPT(DETERMINE!J773,1)</f>
        <v/>
      </c>
      <c r="G782" s="1292" t="str">
        <f>REPT(DETERMINE!AE773,1)</f>
        <v/>
      </c>
      <c r="H782" s="1243" t="str">
        <f>REPT(DETERMINE!AH773,1)</f>
        <v/>
      </c>
      <c r="I782" s="1244">
        <f>SUM(DETERMINE!T773)</f>
        <v>0</v>
      </c>
      <c r="J782" s="1293" t="str">
        <f>REPT(DETERMINE!AF773,1)</f>
        <v/>
      </c>
      <c r="K782" s="1293" t="str">
        <f>REPT(DETERMINE!AG773,1)</f>
        <v/>
      </c>
      <c r="L782" s="1244">
        <f>SUM(DETERMINE!AL773)</f>
        <v>0</v>
      </c>
    </row>
    <row r="783" spans="1:12" ht="38.1" customHeight="1">
      <c r="A783" s="1245" t="str">
        <f>REPT(DETERMINE!D774,1)</f>
        <v/>
      </c>
      <c r="B783" s="1242" t="str">
        <f>REPT(DETERMINE!AC774,1)</f>
        <v/>
      </c>
      <c r="C783" s="1242" t="str">
        <f>IF(I783&gt;0,Personalizza!$D$11," ")</f>
        <v xml:space="preserve"> </v>
      </c>
      <c r="D783" s="1241" t="str">
        <f>IF(I783&gt;0,Personalizza!$D$8," ")</f>
        <v xml:space="preserve"> </v>
      </c>
      <c r="E783" s="1243" t="str">
        <f>REPT(DETERMINE!F774,1)</f>
        <v/>
      </c>
      <c r="F783" s="1241" t="str">
        <f>REPT(DETERMINE!J774,1)</f>
        <v/>
      </c>
      <c r="G783" s="1292" t="str">
        <f>REPT(DETERMINE!AE774,1)</f>
        <v/>
      </c>
      <c r="H783" s="1243" t="str">
        <f>REPT(DETERMINE!AH774,1)</f>
        <v/>
      </c>
      <c r="I783" s="1244">
        <f>SUM(DETERMINE!T774)</f>
        <v>0</v>
      </c>
      <c r="J783" s="1293" t="str">
        <f>REPT(DETERMINE!AF774,1)</f>
        <v/>
      </c>
      <c r="K783" s="1293" t="str">
        <f>REPT(DETERMINE!AG774,1)</f>
        <v/>
      </c>
      <c r="L783" s="1244">
        <f>SUM(DETERMINE!AL774)</f>
        <v>0</v>
      </c>
    </row>
    <row r="784" spans="1:12" ht="38.1" customHeight="1">
      <c r="A784" s="1245" t="str">
        <f>REPT(DETERMINE!D775,1)</f>
        <v/>
      </c>
      <c r="B784" s="1242" t="str">
        <f>REPT(DETERMINE!AC775,1)</f>
        <v/>
      </c>
      <c r="C784" s="1242" t="str">
        <f>IF(I784&gt;0,Personalizza!$D$11," ")</f>
        <v xml:space="preserve"> </v>
      </c>
      <c r="D784" s="1241" t="str">
        <f>IF(I784&gt;0,Personalizza!$D$8," ")</f>
        <v xml:space="preserve"> </v>
      </c>
      <c r="E784" s="1243" t="str">
        <f>REPT(DETERMINE!F775,1)</f>
        <v/>
      </c>
      <c r="F784" s="1241" t="str">
        <f>REPT(DETERMINE!J775,1)</f>
        <v/>
      </c>
      <c r="G784" s="1292" t="str">
        <f>REPT(DETERMINE!AE775,1)</f>
        <v/>
      </c>
      <c r="H784" s="1243" t="str">
        <f>REPT(DETERMINE!AH775,1)</f>
        <v/>
      </c>
      <c r="I784" s="1244">
        <f>SUM(DETERMINE!T775)</f>
        <v>0</v>
      </c>
      <c r="J784" s="1293" t="str">
        <f>REPT(DETERMINE!AF775,1)</f>
        <v/>
      </c>
      <c r="K784" s="1293" t="str">
        <f>REPT(DETERMINE!AG775,1)</f>
        <v/>
      </c>
      <c r="L784" s="1244">
        <f>SUM(DETERMINE!AL775)</f>
        <v>0</v>
      </c>
    </row>
    <row r="785" spans="1:12" ht="38.1" customHeight="1">
      <c r="A785" s="1245" t="str">
        <f>REPT(DETERMINE!D776,1)</f>
        <v/>
      </c>
      <c r="B785" s="1242" t="str">
        <f>REPT(DETERMINE!AC776,1)</f>
        <v/>
      </c>
      <c r="C785" s="1242" t="str">
        <f>IF(I785&gt;0,Personalizza!$D$11," ")</f>
        <v xml:space="preserve"> </v>
      </c>
      <c r="D785" s="1241" t="str">
        <f>IF(I785&gt;0,Personalizza!$D$8," ")</f>
        <v xml:space="preserve"> </v>
      </c>
      <c r="E785" s="1243" t="str">
        <f>REPT(DETERMINE!F776,1)</f>
        <v/>
      </c>
      <c r="F785" s="1241" t="str">
        <f>REPT(DETERMINE!J776,1)</f>
        <v/>
      </c>
      <c r="G785" s="1292" t="str">
        <f>REPT(DETERMINE!AE776,1)</f>
        <v/>
      </c>
      <c r="H785" s="1243" t="str">
        <f>REPT(DETERMINE!AH776,1)</f>
        <v/>
      </c>
      <c r="I785" s="1244">
        <f>SUM(DETERMINE!T776)</f>
        <v>0</v>
      </c>
      <c r="J785" s="1293" t="str">
        <f>REPT(DETERMINE!AF776,1)</f>
        <v/>
      </c>
      <c r="K785" s="1293" t="str">
        <f>REPT(DETERMINE!AG776,1)</f>
        <v/>
      </c>
      <c r="L785" s="1244">
        <f>SUM(DETERMINE!AL776)</f>
        <v>0</v>
      </c>
    </row>
    <row r="786" spans="1:12" ht="38.1" customHeight="1">
      <c r="A786" s="1245" t="str">
        <f>REPT(DETERMINE!D777,1)</f>
        <v/>
      </c>
      <c r="B786" s="1242" t="str">
        <f>REPT(DETERMINE!AC777,1)</f>
        <v/>
      </c>
      <c r="C786" s="1242" t="str">
        <f>IF(I786&gt;0,Personalizza!$D$11," ")</f>
        <v xml:space="preserve"> </v>
      </c>
      <c r="D786" s="1241" t="str">
        <f>IF(I786&gt;0,Personalizza!$D$8," ")</f>
        <v xml:space="preserve"> </v>
      </c>
      <c r="E786" s="1243" t="str">
        <f>REPT(DETERMINE!F777,1)</f>
        <v/>
      </c>
      <c r="F786" s="1241" t="str">
        <f>REPT(DETERMINE!J777,1)</f>
        <v/>
      </c>
      <c r="G786" s="1292" t="str">
        <f>REPT(DETERMINE!AE777,1)</f>
        <v/>
      </c>
      <c r="H786" s="1243" t="str">
        <f>REPT(DETERMINE!AH777,1)</f>
        <v/>
      </c>
      <c r="I786" s="1244">
        <f>SUM(DETERMINE!T777)</f>
        <v>0</v>
      </c>
      <c r="J786" s="1293" t="str">
        <f>REPT(DETERMINE!AF777,1)</f>
        <v/>
      </c>
      <c r="K786" s="1293" t="str">
        <f>REPT(DETERMINE!AG777,1)</f>
        <v/>
      </c>
      <c r="L786" s="1244">
        <f>SUM(DETERMINE!AL777)</f>
        <v>0</v>
      </c>
    </row>
    <row r="787" spans="1:12" ht="38.1" customHeight="1">
      <c r="A787" s="1245" t="str">
        <f>REPT(DETERMINE!D778,1)</f>
        <v/>
      </c>
      <c r="B787" s="1242" t="str">
        <f>REPT(DETERMINE!AC778,1)</f>
        <v/>
      </c>
      <c r="C787" s="1242" t="str">
        <f>IF(I787&gt;0,Personalizza!$D$11," ")</f>
        <v xml:space="preserve"> </v>
      </c>
      <c r="D787" s="1241" t="str">
        <f>IF(I787&gt;0,Personalizza!$D$8," ")</f>
        <v xml:space="preserve"> </v>
      </c>
      <c r="E787" s="1243" t="str">
        <f>REPT(DETERMINE!F778,1)</f>
        <v/>
      </c>
      <c r="F787" s="1241" t="str">
        <f>REPT(DETERMINE!J778,1)</f>
        <v/>
      </c>
      <c r="G787" s="1292" t="str">
        <f>REPT(DETERMINE!AE778,1)</f>
        <v/>
      </c>
      <c r="H787" s="1243" t="str">
        <f>REPT(DETERMINE!AH778,1)</f>
        <v/>
      </c>
      <c r="I787" s="1244">
        <f>SUM(DETERMINE!T778)</f>
        <v>0</v>
      </c>
      <c r="J787" s="1293" t="str">
        <f>REPT(DETERMINE!AF778,1)</f>
        <v/>
      </c>
      <c r="K787" s="1293" t="str">
        <f>REPT(DETERMINE!AG778,1)</f>
        <v/>
      </c>
      <c r="L787" s="1244">
        <f>SUM(DETERMINE!AL778)</f>
        <v>0</v>
      </c>
    </row>
    <row r="788" spans="1:12" ht="38.1" customHeight="1">
      <c r="A788" s="1245" t="str">
        <f>REPT(DETERMINE!D779,1)</f>
        <v/>
      </c>
      <c r="B788" s="1242" t="str">
        <f>REPT(DETERMINE!AC779,1)</f>
        <v/>
      </c>
      <c r="C788" s="1242" t="str">
        <f>IF(I788&gt;0,Personalizza!$D$11," ")</f>
        <v xml:space="preserve"> </v>
      </c>
      <c r="D788" s="1241" t="str">
        <f>IF(I788&gt;0,Personalizza!$D$8," ")</f>
        <v xml:space="preserve"> </v>
      </c>
      <c r="E788" s="1243" t="str">
        <f>REPT(DETERMINE!F779,1)</f>
        <v/>
      </c>
      <c r="F788" s="1241" t="str">
        <f>REPT(DETERMINE!J779,1)</f>
        <v/>
      </c>
      <c r="G788" s="1292" t="str">
        <f>REPT(DETERMINE!AE779,1)</f>
        <v/>
      </c>
      <c r="H788" s="1243" t="str">
        <f>REPT(DETERMINE!AH779,1)</f>
        <v/>
      </c>
      <c r="I788" s="1244">
        <f>SUM(DETERMINE!T779)</f>
        <v>0</v>
      </c>
      <c r="J788" s="1293" t="str">
        <f>REPT(DETERMINE!AF779,1)</f>
        <v/>
      </c>
      <c r="K788" s="1293" t="str">
        <f>REPT(DETERMINE!AG779,1)</f>
        <v/>
      </c>
      <c r="L788" s="1244">
        <f>SUM(DETERMINE!AL779)</f>
        <v>0</v>
      </c>
    </row>
    <row r="789" spans="1:12" ht="38.1" customHeight="1">
      <c r="A789" s="1245" t="str">
        <f>REPT(DETERMINE!D780,1)</f>
        <v/>
      </c>
      <c r="B789" s="1242" t="str">
        <f>REPT(DETERMINE!AC780,1)</f>
        <v/>
      </c>
      <c r="C789" s="1242" t="str">
        <f>IF(I789&gt;0,Personalizza!$D$11," ")</f>
        <v xml:space="preserve"> </v>
      </c>
      <c r="D789" s="1241" t="str">
        <f>IF(I789&gt;0,Personalizza!$D$8," ")</f>
        <v xml:space="preserve"> </v>
      </c>
      <c r="E789" s="1243" t="str">
        <f>REPT(DETERMINE!F780,1)</f>
        <v/>
      </c>
      <c r="F789" s="1241" t="str">
        <f>REPT(DETERMINE!J780,1)</f>
        <v/>
      </c>
      <c r="G789" s="1292" t="str">
        <f>REPT(DETERMINE!AE780,1)</f>
        <v/>
      </c>
      <c r="H789" s="1243" t="str">
        <f>REPT(DETERMINE!AH780,1)</f>
        <v/>
      </c>
      <c r="I789" s="1244">
        <f>SUM(DETERMINE!T780)</f>
        <v>0</v>
      </c>
      <c r="J789" s="1293" t="str">
        <f>REPT(DETERMINE!AF780,1)</f>
        <v/>
      </c>
      <c r="K789" s="1293" t="str">
        <f>REPT(DETERMINE!AG780,1)</f>
        <v/>
      </c>
      <c r="L789" s="1244">
        <f>SUM(DETERMINE!AL780)</f>
        <v>0</v>
      </c>
    </row>
    <row r="790" spans="1:12" ht="38.1" customHeight="1">
      <c r="A790" s="1245" t="str">
        <f>REPT(DETERMINE!D781,1)</f>
        <v/>
      </c>
      <c r="B790" s="1242" t="str">
        <f>REPT(DETERMINE!AC781,1)</f>
        <v/>
      </c>
      <c r="C790" s="1242" t="str">
        <f>IF(I790&gt;0,Personalizza!$D$11," ")</f>
        <v xml:space="preserve"> </v>
      </c>
      <c r="D790" s="1241" t="str">
        <f>IF(I790&gt;0,Personalizza!$D$8," ")</f>
        <v xml:space="preserve"> </v>
      </c>
      <c r="E790" s="1243" t="str">
        <f>REPT(DETERMINE!F781,1)</f>
        <v/>
      </c>
      <c r="F790" s="1241" t="str">
        <f>REPT(DETERMINE!J781,1)</f>
        <v/>
      </c>
      <c r="G790" s="1292" t="str">
        <f>REPT(DETERMINE!AE781,1)</f>
        <v/>
      </c>
      <c r="H790" s="1243" t="str">
        <f>REPT(DETERMINE!AH781,1)</f>
        <v/>
      </c>
      <c r="I790" s="1244">
        <f>SUM(DETERMINE!T781)</f>
        <v>0</v>
      </c>
      <c r="J790" s="1293" t="str">
        <f>REPT(DETERMINE!AF781,1)</f>
        <v/>
      </c>
      <c r="K790" s="1293" t="str">
        <f>REPT(DETERMINE!AG781,1)</f>
        <v/>
      </c>
      <c r="L790" s="1244">
        <f>SUM(DETERMINE!AL781)</f>
        <v>0</v>
      </c>
    </row>
    <row r="791" spans="1:12" ht="38.1" customHeight="1">
      <c r="A791" s="1245" t="str">
        <f>REPT(DETERMINE!D782,1)</f>
        <v/>
      </c>
      <c r="B791" s="1242" t="str">
        <f>REPT(DETERMINE!AC782,1)</f>
        <v/>
      </c>
      <c r="C791" s="1242" t="str">
        <f>IF(I791&gt;0,Personalizza!$D$11," ")</f>
        <v xml:space="preserve"> </v>
      </c>
      <c r="D791" s="1241" t="str">
        <f>IF(I791&gt;0,Personalizza!$D$8," ")</f>
        <v xml:space="preserve"> </v>
      </c>
      <c r="E791" s="1243" t="str">
        <f>REPT(DETERMINE!F782,1)</f>
        <v/>
      </c>
      <c r="F791" s="1241" t="str">
        <f>REPT(DETERMINE!J782,1)</f>
        <v/>
      </c>
      <c r="G791" s="1292" t="str">
        <f>REPT(DETERMINE!AE782,1)</f>
        <v/>
      </c>
      <c r="H791" s="1243" t="str">
        <f>REPT(DETERMINE!AH782,1)</f>
        <v/>
      </c>
      <c r="I791" s="1244">
        <f>SUM(DETERMINE!T782)</f>
        <v>0</v>
      </c>
      <c r="J791" s="1293" t="str">
        <f>REPT(DETERMINE!AF782,1)</f>
        <v/>
      </c>
      <c r="K791" s="1293" t="str">
        <f>REPT(DETERMINE!AG782,1)</f>
        <v/>
      </c>
      <c r="L791" s="1244">
        <f>SUM(DETERMINE!AL782)</f>
        <v>0</v>
      </c>
    </row>
    <row r="792" spans="1:12" ht="38.1" customHeight="1">
      <c r="A792" s="1245" t="str">
        <f>REPT(DETERMINE!D783,1)</f>
        <v/>
      </c>
      <c r="B792" s="1242" t="str">
        <f>REPT(DETERMINE!AC783,1)</f>
        <v/>
      </c>
      <c r="C792" s="1242" t="str">
        <f>IF(I792&gt;0,Personalizza!$D$11," ")</f>
        <v xml:space="preserve"> </v>
      </c>
      <c r="D792" s="1241" t="str">
        <f>IF(I792&gt;0,Personalizza!$D$8," ")</f>
        <v xml:space="preserve"> </v>
      </c>
      <c r="E792" s="1243" t="str">
        <f>REPT(DETERMINE!F783,1)</f>
        <v/>
      </c>
      <c r="F792" s="1241" t="str">
        <f>REPT(DETERMINE!J783,1)</f>
        <v/>
      </c>
      <c r="G792" s="1292" t="str">
        <f>REPT(DETERMINE!AE783,1)</f>
        <v/>
      </c>
      <c r="H792" s="1243" t="str">
        <f>REPT(DETERMINE!AH783,1)</f>
        <v/>
      </c>
      <c r="I792" s="1244">
        <f>SUM(DETERMINE!T783)</f>
        <v>0</v>
      </c>
      <c r="J792" s="1293" t="str">
        <f>REPT(DETERMINE!AF783,1)</f>
        <v/>
      </c>
      <c r="K792" s="1293" t="str">
        <f>REPT(DETERMINE!AG783,1)</f>
        <v/>
      </c>
      <c r="L792" s="1244">
        <f>SUM(DETERMINE!AL783)</f>
        <v>0</v>
      </c>
    </row>
    <row r="793" spans="1:12" ht="38.1" customHeight="1">
      <c r="A793" s="1245" t="str">
        <f>REPT(DETERMINE!D784,1)</f>
        <v/>
      </c>
      <c r="B793" s="1242" t="str">
        <f>REPT(DETERMINE!AC784,1)</f>
        <v/>
      </c>
      <c r="C793" s="1242" t="str">
        <f>IF(I793&gt;0,Personalizza!$D$11," ")</f>
        <v xml:space="preserve"> </v>
      </c>
      <c r="D793" s="1241" t="str">
        <f>IF(I793&gt;0,Personalizza!$D$8," ")</f>
        <v xml:space="preserve"> </v>
      </c>
      <c r="E793" s="1243" t="str">
        <f>REPT(DETERMINE!F784,1)</f>
        <v/>
      </c>
      <c r="F793" s="1241" t="str">
        <f>REPT(DETERMINE!J784,1)</f>
        <v/>
      </c>
      <c r="G793" s="1292" t="str">
        <f>REPT(DETERMINE!AE784,1)</f>
        <v/>
      </c>
      <c r="H793" s="1243" t="str">
        <f>REPT(DETERMINE!AH784,1)</f>
        <v/>
      </c>
      <c r="I793" s="1244">
        <f>SUM(DETERMINE!T784)</f>
        <v>0</v>
      </c>
      <c r="J793" s="1293" t="str">
        <f>REPT(DETERMINE!AF784,1)</f>
        <v/>
      </c>
      <c r="K793" s="1293" t="str">
        <f>REPT(DETERMINE!AG784,1)</f>
        <v/>
      </c>
      <c r="L793" s="1244">
        <f>SUM(DETERMINE!AL784)</f>
        <v>0</v>
      </c>
    </row>
    <row r="794" spans="1:12" ht="38.1" customHeight="1">
      <c r="A794" s="1245" t="str">
        <f>REPT(DETERMINE!D785,1)</f>
        <v/>
      </c>
      <c r="B794" s="1242" t="str">
        <f>REPT(DETERMINE!AC785,1)</f>
        <v/>
      </c>
      <c r="C794" s="1242" t="str">
        <f>IF(I794&gt;0,Personalizza!$D$11," ")</f>
        <v xml:space="preserve"> </v>
      </c>
      <c r="D794" s="1241" t="str">
        <f>IF(I794&gt;0,Personalizza!$D$8," ")</f>
        <v xml:space="preserve"> </v>
      </c>
      <c r="E794" s="1243" t="str">
        <f>REPT(DETERMINE!F785,1)</f>
        <v/>
      </c>
      <c r="F794" s="1241" t="str">
        <f>REPT(DETERMINE!J785,1)</f>
        <v/>
      </c>
      <c r="G794" s="1292" t="str">
        <f>REPT(DETERMINE!AE785,1)</f>
        <v/>
      </c>
      <c r="H794" s="1243" t="str">
        <f>REPT(DETERMINE!AH785,1)</f>
        <v/>
      </c>
      <c r="I794" s="1244">
        <f>SUM(DETERMINE!T785)</f>
        <v>0</v>
      </c>
      <c r="J794" s="1293" t="str">
        <f>REPT(DETERMINE!AF785,1)</f>
        <v/>
      </c>
      <c r="K794" s="1293" t="str">
        <f>REPT(DETERMINE!AG785,1)</f>
        <v/>
      </c>
      <c r="L794" s="1244">
        <f>SUM(DETERMINE!AL785)</f>
        <v>0</v>
      </c>
    </row>
    <row r="795" spans="1:12" ht="38.1" customHeight="1">
      <c r="A795" s="1245" t="str">
        <f>REPT(DETERMINE!D786,1)</f>
        <v/>
      </c>
      <c r="B795" s="1242" t="str">
        <f>REPT(DETERMINE!AC786,1)</f>
        <v/>
      </c>
      <c r="C795" s="1242" t="str">
        <f>IF(I795&gt;0,Personalizza!$D$11," ")</f>
        <v xml:space="preserve"> </v>
      </c>
      <c r="D795" s="1241" t="str">
        <f>IF(I795&gt;0,Personalizza!$D$8," ")</f>
        <v xml:space="preserve"> </v>
      </c>
      <c r="E795" s="1243" t="str">
        <f>REPT(DETERMINE!F786,1)</f>
        <v/>
      </c>
      <c r="F795" s="1241" t="str">
        <f>REPT(DETERMINE!J786,1)</f>
        <v/>
      </c>
      <c r="G795" s="1292" t="str">
        <f>REPT(DETERMINE!AE786,1)</f>
        <v/>
      </c>
      <c r="H795" s="1243" t="str">
        <f>REPT(DETERMINE!AH786,1)</f>
        <v/>
      </c>
      <c r="I795" s="1244">
        <f>SUM(DETERMINE!T786)</f>
        <v>0</v>
      </c>
      <c r="J795" s="1293" t="str">
        <f>REPT(DETERMINE!AF786,1)</f>
        <v/>
      </c>
      <c r="K795" s="1293" t="str">
        <f>REPT(DETERMINE!AG786,1)</f>
        <v/>
      </c>
      <c r="L795" s="1244">
        <f>SUM(DETERMINE!AL786)</f>
        <v>0</v>
      </c>
    </row>
    <row r="796" spans="1:12" ht="38.1" customHeight="1">
      <c r="A796" s="1245" t="str">
        <f>REPT(DETERMINE!D787,1)</f>
        <v/>
      </c>
      <c r="B796" s="1242" t="str">
        <f>REPT(DETERMINE!AC787,1)</f>
        <v/>
      </c>
      <c r="C796" s="1242" t="str">
        <f>IF(I796&gt;0,Personalizza!$D$11," ")</f>
        <v xml:space="preserve"> </v>
      </c>
      <c r="D796" s="1241" t="str">
        <f>IF(I796&gt;0,Personalizza!$D$8," ")</f>
        <v xml:space="preserve"> </v>
      </c>
      <c r="E796" s="1243" t="str">
        <f>REPT(DETERMINE!F787,1)</f>
        <v/>
      </c>
      <c r="F796" s="1241" t="str">
        <f>REPT(DETERMINE!J787,1)</f>
        <v/>
      </c>
      <c r="G796" s="1292" t="str">
        <f>REPT(DETERMINE!AE787,1)</f>
        <v/>
      </c>
      <c r="H796" s="1243" t="str">
        <f>REPT(DETERMINE!AH787,1)</f>
        <v/>
      </c>
      <c r="I796" s="1244">
        <f>SUM(DETERMINE!T787)</f>
        <v>0</v>
      </c>
      <c r="J796" s="1293" t="str">
        <f>REPT(DETERMINE!AF787,1)</f>
        <v/>
      </c>
      <c r="K796" s="1293" t="str">
        <f>REPT(DETERMINE!AG787,1)</f>
        <v/>
      </c>
      <c r="L796" s="1244">
        <f>SUM(DETERMINE!AL787)</f>
        <v>0</v>
      </c>
    </row>
    <row r="797" spans="1:12" ht="38.1" customHeight="1">
      <c r="A797" s="1245" t="str">
        <f>REPT(DETERMINE!D788,1)</f>
        <v/>
      </c>
      <c r="B797" s="1242" t="str">
        <f>REPT(DETERMINE!AC788,1)</f>
        <v/>
      </c>
      <c r="C797" s="1242" t="str">
        <f>IF(I797&gt;0,Personalizza!$D$11," ")</f>
        <v xml:space="preserve"> </v>
      </c>
      <c r="D797" s="1241" t="str">
        <f>IF(I797&gt;0,Personalizza!$D$8," ")</f>
        <v xml:space="preserve"> </v>
      </c>
      <c r="E797" s="1243" t="str">
        <f>REPT(DETERMINE!F788,1)</f>
        <v/>
      </c>
      <c r="F797" s="1241" t="str">
        <f>REPT(DETERMINE!J788,1)</f>
        <v/>
      </c>
      <c r="G797" s="1292" t="str">
        <f>REPT(DETERMINE!AE788,1)</f>
        <v/>
      </c>
      <c r="H797" s="1243" t="str">
        <f>REPT(DETERMINE!AH788,1)</f>
        <v/>
      </c>
      <c r="I797" s="1244">
        <f>SUM(DETERMINE!T788)</f>
        <v>0</v>
      </c>
      <c r="J797" s="1293" t="str">
        <f>REPT(DETERMINE!AF788,1)</f>
        <v/>
      </c>
      <c r="K797" s="1293" t="str">
        <f>REPT(DETERMINE!AG788,1)</f>
        <v/>
      </c>
      <c r="L797" s="1244">
        <f>SUM(DETERMINE!AL788)</f>
        <v>0</v>
      </c>
    </row>
    <row r="798" spans="1:12" ht="38.1" customHeight="1">
      <c r="A798" s="1245" t="str">
        <f>REPT(DETERMINE!D789,1)</f>
        <v/>
      </c>
      <c r="B798" s="1242" t="str">
        <f>REPT(DETERMINE!AC789,1)</f>
        <v/>
      </c>
      <c r="C798" s="1242" t="str">
        <f>IF(I798&gt;0,Personalizza!$D$11," ")</f>
        <v xml:space="preserve"> </v>
      </c>
      <c r="D798" s="1241" t="str">
        <f>IF(I798&gt;0,Personalizza!$D$8," ")</f>
        <v xml:space="preserve"> </v>
      </c>
      <c r="E798" s="1243" t="str">
        <f>REPT(DETERMINE!F789,1)</f>
        <v/>
      </c>
      <c r="F798" s="1241" t="str">
        <f>REPT(DETERMINE!J789,1)</f>
        <v/>
      </c>
      <c r="G798" s="1292" t="str">
        <f>REPT(DETERMINE!AE789,1)</f>
        <v/>
      </c>
      <c r="H798" s="1243" t="str">
        <f>REPT(DETERMINE!AH789,1)</f>
        <v/>
      </c>
      <c r="I798" s="1244">
        <f>SUM(DETERMINE!T789)</f>
        <v>0</v>
      </c>
      <c r="J798" s="1293" t="str">
        <f>REPT(DETERMINE!AF789,1)</f>
        <v/>
      </c>
      <c r="K798" s="1293" t="str">
        <f>REPT(DETERMINE!AG789,1)</f>
        <v/>
      </c>
      <c r="L798" s="1244">
        <f>SUM(DETERMINE!AL789)</f>
        <v>0</v>
      </c>
    </row>
    <row r="799" spans="1:12" ht="38.1" customHeight="1">
      <c r="A799" s="1245" t="str">
        <f>REPT(DETERMINE!D790,1)</f>
        <v/>
      </c>
      <c r="B799" s="1242" t="str">
        <f>REPT(DETERMINE!AC790,1)</f>
        <v/>
      </c>
      <c r="C799" s="1242" t="str">
        <f>IF(I799&gt;0,Personalizza!$D$11," ")</f>
        <v xml:space="preserve"> </v>
      </c>
      <c r="D799" s="1241" t="str">
        <f>IF(I799&gt;0,Personalizza!$D$8," ")</f>
        <v xml:space="preserve"> </v>
      </c>
      <c r="E799" s="1243" t="str">
        <f>REPT(DETERMINE!F790,1)</f>
        <v/>
      </c>
      <c r="F799" s="1241" t="str">
        <f>REPT(DETERMINE!J790,1)</f>
        <v/>
      </c>
      <c r="G799" s="1292" t="str">
        <f>REPT(DETERMINE!AE790,1)</f>
        <v/>
      </c>
      <c r="H799" s="1243" t="str">
        <f>REPT(DETERMINE!AH790,1)</f>
        <v/>
      </c>
      <c r="I799" s="1244">
        <f>SUM(DETERMINE!T790)</f>
        <v>0</v>
      </c>
      <c r="J799" s="1293" t="str">
        <f>REPT(DETERMINE!AF790,1)</f>
        <v/>
      </c>
      <c r="K799" s="1293" t="str">
        <f>REPT(DETERMINE!AG790,1)</f>
        <v/>
      </c>
      <c r="L799" s="1244">
        <f>SUM(DETERMINE!AL790)</f>
        <v>0</v>
      </c>
    </row>
    <row r="800" spans="1:12" ht="38.1" customHeight="1">
      <c r="A800" s="1245" t="str">
        <f>REPT(DETERMINE!D791,1)</f>
        <v/>
      </c>
      <c r="B800" s="1242" t="str">
        <f>REPT(DETERMINE!AC791,1)</f>
        <v/>
      </c>
      <c r="C800" s="1242" t="str">
        <f>IF(I800&gt;0,Personalizza!$D$11," ")</f>
        <v xml:space="preserve"> </v>
      </c>
      <c r="D800" s="1241" t="str">
        <f>IF(I800&gt;0,Personalizza!$D$8," ")</f>
        <v xml:space="preserve"> </v>
      </c>
      <c r="E800" s="1243" t="str">
        <f>REPT(DETERMINE!F791,1)</f>
        <v/>
      </c>
      <c r="F800" s="1241" t="str">
        <f>REPT(DETERMINE!J791,1)</f>
        <v/>
      </c>
      <c r="G800" s="1292" t="str">
        <f>REPT(DETERMINE!AE791,1)</f>
        <v/>
      </c>
      <c r="H800" s="1243" t="str">
        <f>REPT(DETERMINE!AH791,1)</f>
        <v/>
      </c>
      <c r="I800" s="1244">
        <f>SUM(DETERMINE!T791)</f>
        <v>0</v>
      </c>
      <c r="J800" s="1293" t="str">
        <f>REPT(DETERMINE!AF791,1)</f>
        <v/>
      </c>
      <c r="K800" s="1293" t="str">
        <f>REPT(DETERMINE!AG791,1)</f>
        <v/>
      </c>
      <c r="L800" s="1244">
        <f>SUM(DETERMINE!AL791)</f>
        <v>0</v>
      </c>
    </row>
    <row r="801" spans="1:12" ht="38.1" customHeight="1">
      <c r="A801" s="1245" t="str">
        <f>REPT(DETERMINE!D792,1)</f>
        <v/>
      </c>
      <c r="B801" s="1242" t="str">
        <f>REPT(DETERMINE!AC792,1)</f>
        <v/>
      </c>
      <c r="C801" s="1242" t="str">
        <f>IF(I801&gt;0,Personalizza!$D$11," ")</f>
        <v xml:space="preserve"> </v>
      </c>
      <c r="D801" s="1241" t="str">
        <f>IF(I801&gt;0,Personalizza!$D$8," ")</f>
        <v xml:space="preserve"> </v>
      </c>
      <c r="E801" s="1243" t="str">
        <f>REPT(DETERMINE!F792,1)</f>
        <v/>
      </c>
      <c r="F801" s="1241" t="str">
        <f>REPT(DETERMINE!J792,1)</f>
        <v/>
      </c>
      <c r="G801" s="1292" t="str">
        <f>REPT(DETERMINE!AE792,1)</f>
        <v/>
      </c>
      <c r="H801" s="1243" t="str">
        <f>REPT(DETERMINE!AH792,1)</f>
        <v/>
      </c>
      <c r="I801" s="1244">
        <f>SUM(DETERMINE!T792)</f>
        <v>0</v>
      </c>
      <c r="J801" s="1293" t="str">
        <f>REPT(DETERMINE!AF792,1)</f>
        <v/>
      </c>
      <c r="K801" s="1293" t="str">
        <f>REPT(DETERMINE!AG792,1)</f>
        <v/>
      </c>
      <c r="L801" s="1244">
        <f>SUM(DETERMINE!AL792)</f>
        <v>0</v>
      </c>
    </row>
    <row r="802" spans="1:12" ht="38.1" customHeight="1">
      <c r="A802" s="1245" t="str">
        <f>REPT(DETERMINE!D793,1)</f>
        <v/>
      </c>
      <c r="B802" s="1242" t="str">
        <f>REPT(DETERMINE!AC793,1)</f>
        <v/>
      </c>
      <c r="C802" s="1242" t="str">
        <f>IF(I802&gt;0,Personalizza!$D$11," ")</f>
        <v xml:space="preserve"> </v>
      </c>
      <c r="D802" s="1241" t="str">
        <f>IF(I802&gt;0,Personalizza!$D$8," ")</f>
        <v xml:space="preserve"> </v>
      </c>
      <c r="E802" s="1243" t="str">
        <f>REPT(DETERMINE!F793,1)</f>
        <v/>
      </c>
      <c r="F802" s="1241" t="str">
        <f>REPT(DETERMINE!J793,1)</f>
        <v/>
      </c>
      <c r="G802" s="1292" t="str">
        <f>REPT(DETERMINE!AE793,1)</f>
        <v/>
      </c>
      <c r="H802" s="1243" t="str">
        <f>REPT(DETERMINE!AH793,1)</f>
        <v/>
      </c>
      <c r="I802" s="1244">
        <f>SUM(DETERMINE!T793)</f>
        <v>0</v>
      </c>
      <c r="J802" s="1293" t="str">
        <f>REPT(DETERMINE!AF793,1)</f>
        <v/>
      </c>
      <c r="K802" s="1293" t="str">
        <f>REPT(DETERMINE!AG793,1)</f>
        <v/>
      </c>
      <c r="L802" s="1244">
        <f>SUM(DETERMINE!AL793)</f>
        <v>0</v>
      </c>
    </row>
    <row r="803" spans="1:12" ht="38.1" customHeight="1">
      <c r="A803" s="1245" t="str">
        <f>REPT(DETERMINE!D794,1)</f>
        <v/>
      </c>
      <c r="B803" s="1242" t="str">
        <f>REPT(DETERMINE!AC794,1)</f>
        <v/>
      </c>
      <c r="C803" s="1242" t="str">
        <f>IF(I803&gt;0,Personalizza!$D$11," ")</f>
        <v xml:space="preserve"> </v>
      </c>
      <c r="D803" s="1241" t="str">
        <f>IF(I803&gt;0,Personalizza!$D$8," ")</f>
        <v xml:space="preserve"> </v>
      </c>
      <c r="E803" s="1243" t="str">
        <f>REPT(DETERMINE!F794,1)</f>
        <v/>
      </c>
      <c r="F803" s="1241" t="str">
        <f>REPT(DETERMINE!J794,1)</f>
        <v/>
      </c>
      <c r="G803" s="1292" t="str">
        <f>REPT(DETERMINE!AE794,1)</f>
        <v/>
      </c>
      <c r="H803" s="1243" t="str">
        <f>REPT(DETERMINE!AH794,1)</f>
        <v/>
      </c>
      <c r="I803" s="1244">
        <f>SUM(DETERMINE!T794)</f>
        <v>0</v>
      </c>
      <c r="J803" s="1293" t="str">
        <f>REPT(DETERMINE!AF794,1)</f>
        <v/>
      </c>
      <c r="K803" s="1293" t="str">
        <f>REPT(DETERMINE!AG794,1)</f>
        <v/>
      </c>
      <c r="L803" s="1244">
        <f>SUM(DETERMINE!AL794)</f>
        <v>0</v>
      </c>
    </row>
    <row r="804" spans="1:12" ht="38.1" customHeight="1">
      <c r="A804" s="1245" t="str">
        <f>REPT(DETERMINE!D795,1)</f>
        <v/>
      </c>
      <c r="B804" s="1242" t="str">
        <f>REPT(DETERMINE!AC795,1)</f>
        <v/>
      </c>
      <c r="C804" s="1242" t="str">
        <f>IF(I804&gt;0,Personalizza!$D$11," ")</f>
        <v xml:space="preserve"> </v>
      </c>
      <c r="D804" s="1241" t="str">
        <f>IF(I804&gt;0,Personalizza!$D$8," ")</f>
        <v xml:space="preserve"> </v>
      </c>
      <c r="E804" s="1243" t="str">
        <f>REPT(DETERMINE!F795,1)</f>
        <v/>
      </c>
      <c r="F804" s="1241" t="str">
        <f>REPT(DETERMINE!J795,1)</f>
        <v/>
      </c>
      <c r="G804" s="1292" t="str">
        <f>REPT(DETERMINE!AE795,1)</f>
        <v/>
      </c>
      <c r="H804" s="1243" t="str">
        <f>REPT(DETERMINE!AH795,1)</f>
        <v/>
      </c>
      <c r="I804" s="1244">
        <f>SUM(DETERMINE!T795)</f>
        <v>0</v>
      </c>
      <c r="J804" s="1293" t="str">
        <f>REPT(DETERMINE!AF795,1)</f>
        <v/>
      </c>
      <c r="K804" s="1293" t="str">
        <f>REPT(DETERMINE!AG795,1)</f>
        <v/>
      </c>
      <c r="L804" s="1244">
        <f>SUM(DETERMINE!AL795)</f>
        <v>0</v>
      </c>
    </row>
    <row r="805" spans="1:12" ht="38.1" customHeight="1">
      <c r="A805" s="1245" t="str">
        <f>REPT(DETERMINE!D796,1)</f>
        <v/>
      </c>
      <c r="B805" s="1242" t="str">
        <f>REPT(DETERMINE!AC796,1)</f>
        <v/>
      </c>
      <c r="C805" s="1242" t="str">
        <f>IF(I805&gt;0,Personalizza!$D$11," ")</f>
        <v xml:space="preserve"> </v>
      </c>
      <c r="D805" s="1241" t="str">
        <f>IF(I805&gt;0,Personalizza!$D$8," ")</f>
        <v xml:space="preserve"> </v>
      </c>
      <c r="E805" s="1243" t="str">
        <f>REPT(DETERMINE!F796,1)</f>
        <v/>
      </c>
      <c r="F805" s="1241" t="str">
        <f>REPT(DETERMINE!J796,1)</f>
        <v/>
      </c>
      <c r="G805" s="1292" t="str">
        <f>REPT(DETERMINE!AE796,1)</f>
        <v/>
      </c>
      <c r="H805" s="1243" t="str">
        <f>REPT(DETERMINE!AH796,1)</f>
        <v/>
      </c>
      <c r="I805" s="1244">
        <f>SUM(DETERMINE!T796)</f>
        <v>0</v>
      </c>
      <c r="J805" s="1293" t="str">
        <f>REPT(DETERMINE!AF796,1)</f>
        <v/>
      </c>
      <c r="K805" s="1293" t="str">
        <f>REPT(DETERMINE!AG796,1)</f>
        <v/>
      </c>
      <c r="L805" s="1244">
        <f>SUM(DETERMINE!AL796)</f>
        <v>0</v>
      </c>
    </row>
    <row r="806" spans="1:12" ht="38.1" customHeight="1">
      <c r="A806" s="1245" t="str">
        <f>REPT(DETERMINE!D797,1)</f>
        <v/>
      </c>
      <c r="B806" s="1242" t="str">
        <f>REPT(DETERMINE!AC797,1)</f>
        <v/>
      </c>
      <c r="C806" s="1242" t="str">
        <f>IF(I806&gt;0,Personalizza!$D$11," ")</f>
        <v xml:space="preserve"> </v>
      </c>
      <c r="D806" s="1241" t="str">
        <f>IF(I806&gt;0,Personalizza!$D$8," ")</f>
        <v xml:space="preserve"> </v>
      </c>
      <c r="E806" s="1243" t="str">
        <f>REPT(DETERMINE!F797,1)</f>
        <v/>
      </c>
      <c r="F806" s="1241" t="str">
        <f>REPT(DETERMINE!J797,1)</f>
        <v/>
      </c>
      <c r="G806" s="1292" t="str">
        <f>REPT(DETERMINE!AE797,1)</f>
        <v/>
      </c>
      <c r="H806" s="1243" t="str">
        <f>REPT(DETERMINE!AH797,1)</f>
        <v/>
      </c>
      <c r="I806" s="1244">
        <f>SUM(DETERMINE!T797)</f>
        <v>0</v>
      </c>
      <c r="J806" s="1293" t="str">
        <f>REPT(DETERMINE!AF797,1)</f>
        <v/>
      </c>
      <c r="K806" s="1293" t="str">
        <f>REPT(DETERMINE!AG797,1)</f>
        <v/>
      </c>
      <c r="L806" s="1244">
        <f>SUM(DETERMINE!AL797)</f>
        <v>0</v>
      </c>
    </row>
    <row r="807" spans="1:12" ht="38.1" customHeight="1">
      <c r="A807" s="1245" t="str">
        <f>REPT(DETERMINE!D798,1)</f>
        <v/>
      </c>
      <c r="B807" s="1242" t="str">
        <f>REPT(DETERMINE!AC798,1)</f>
        <v/>
      </c>
      <c r="C807" s="1242" t="str">
        <f>IF(I807&gt;0,Personalizza!$D$11," ")</f>
        <v xml:space="preserve"> </v>
      </c>
      <c r="D807" s="1241" t="str">
        <f>IF(I807&gt;0,Personalizza!$D$8," ")</f>
        <v xml:space="preserve"> </v>
      </c>
      <c r="E807" s="1243" t="str">
        <f>REPT(DETERMINE!F798,1)</f>
        <v/>
      </c>
      <c r="F807" s="1241" t="str">
        <f>REPT(DETERMINE!J798,1)</f>
        <v/>
      </c>
      <c r="G807" s="1292" t="str">
        <f>REPT(DETERMINE!AE798,1)</f>
        <v/>
      </c>
      <c r="H807" s="1243" t="str">
        <f>REPT(DETERMINE!AH798,1)</f>
        <v/>
      </c>
      <c r="I807" s="1244">
        <f>SUM(DETERMINE!T798)</f>
        <v>0</v>
      </c>
      <c r="J807" s="1293" t="str">
        <f>REPT(DETERMINE!AF798,1)</f>
        <v/>
      </c>
      <c r="K807" s="1293" t="str">
        <f>REPT(DETERMINE!AG798,1)</f>
        <v/>
      </c>
      <c r="L807" s="1244">
        <f>SUM(DETERMINE!AL798)</f>
        <v>0</v>
      </c>
    </row>
    <row r="808" spans="1:12" ht="38.1" customHeight="1">
      <c r="A808" s="1245" t="str">
        <f>REPT(DETERMINE!D799,1)</f>
        <v/>
      </c>
      <c r="B808" s="1242" t="str">
        <f>REPT(DETERMINE!AC799,1)</f>
        <v/>
      </c>
      <c r="C808" s="1242" t="str">
        <f>IF(I808&gt;0,Personalizza!$D$11," ")</f>
        <v xml:space="preserve"> </v>
      </c>
      <c r="D808" s="1241" t="str">
        <f>IF(I808&gt;0,Personalizza!$D$8," ")</f>
        <v xml:space="preserve"> </v>
      </c>
      <c r="E808" s="1243" t="str">
        <f>REPT(DETERMINE!F799,1)</f>
        <v/>
      </c>
      <c r="F808" s="1241" t="str">
        <f>REPT(DETERMINE!J799,1)</f>
        <v/>
      </c>
      <c r="G808" s="1292" t="str">
        <f>REPT(DETERMINE!AE799,1)</f>
        <v/>
      </c>
      <c r="H808" s="1243" t="str">
        <f>REPT(DETERMINE!AH799,1)</f>
        <v/>
      </c>
      <c r="I808" s="1244">
        <f>SUM(DETERMINE!T799)</f>
        <v>0</v>
      </c>
      <c r="J808" s="1293" t="str">
        <f>REPT(DETERMINE!AF799,1)</f>
        <v/>
      </c>
      <c r="K808" s="1293" t="str">
        <f>REPT(DETERMINE!AG799,1)</f>
        <v/>
      </c>
      <c r="L808" s="1244">
        <f>SUM(DETERMINE!AL799)</f>
        <v>0</v>
      </c>
    </row>
    <row r="809" spans="1:12" ht="38.1" customHeight="1">
      <c r="A809" s="1245" t="str">
        <f>REPT(DETERMINE!D800,1)</f>
        <v/>
      </c>
      <c r="B809" s="1242" t="str">
        <f>REPT(DETERMINE!AC800,1)</f>
        <v/>
      </c>
      <c r="C809" s="1242" t="str">
        <f>IF(I809&gt;0,Personalizza!$D$11," ")</f>
        <v xml:space="preserve"> </v>
      </c>
      <c r="D809" s="1241" t="str">
        <f>IF(I809&gt;0,Personalizza!$D$8," ")</f>
        <v xml:space="preserve"> </v>
      </c>
      <c r="E809" s="1243" t="str">
        <f>REPT(DETERMINE!F800,1)</f>
        <v/>
      </c>
      <c r="F809" s="1241" t="str">
        <f>REPT(DETERMINE!J800,1)</f>
        <v/>
      </c>
      <c r="G809" s="1292" t="str">
        <f>REPT(DETERMINE!AE800,1)</f>
        <v/>
      </c>
      <c r="H809" s="1243" t="str">
        <f>REPT(DETERMINE!AH800,1)</f>
        <v/>
      </c>
      <c r="I809" s="1244">
        <f>SUM(DETERMINE!T800)</f>
        <v>0</v>
      </c>
      <c r="J809" s="1293" t="str">
        <f>REPT(DETERMINE!AF800,1)</f>
        <v/>
      </c>
      <c r="K809" s="1293" t="str">
        <f>REPT(DETERMINE!AG800,1)</f>
        <v/>
      </c>
      <c r="L809" s="1244">
        <f>SUM(DETERMINE!AL800)</f>
        <v>0</v>
      </c>
    </row>
    <row r="810" spans="1:12" ht="38.1" customHeight="1">
      <c r="A810" s="1245" t="str">
        <f>REPT(DETERMINE!D801,1)</f>
        <v/>
      </c>
      <c r="B810" s="1242" t="str">
        <f>REPT(DETERMINE!AC801,1)</f>
        <v/>
      </c>
      <c r="C810" s="1242" t="str">
        <f>IF(I810&gt;0,Personalizza!$D$11," ")</f>
        <v xml:space="preserve"> </v>
      </c>
      <c r="D810" s="1241" t="str">
        <f>IF(I810&gt;0,Personalizza!$D$8," ")</f>
        <v xml:space="preserve"> </v>
      </c>
      <c r="E810" s="1243" t="str">
        <f>REPT(DETERMINE!F801,1)</f>
        <v/>
      </c>
      <c r="F810" s="1241" t="str">
        <f>REPT(DETERMINE!J801,1)</f>
        <v/>
      </c>
      <c r="G810" s="1292" t="str">
        <f>REPT(DETERMINE!AE801,1)</f>
        <v/>
      </c>
      <c r="H810" s="1243" t="str">
        <f>REPT(DETERMINE!AH801,1)</f>
        <v/>
      </c>
      <c r="I810" s="1244">
        <f>SUM(DETERMINE!T801)</f>
        <v>0</v>
      </c>
      <c r="J810" s="1293" t="str">
        <f>REPT(DETERMINE!AF801,1)</f>
        <v/>
      </c>
      <c r="K810" s="1293" t="str">
        <f>REPT(DETERMINE!AG801,1)</f>
        <v/>
      </c>
      <c r="L810" s="1244">
        <f>SUM(DETERMINE!AL801)</f>
        <v>0</v>
      </c>
    </row>
    <row r="811" spans="1:12" ht="38.1" customHeight="1">
      <c r="A811" s="1245" t="str">
        <f>REPT(DETERMINE!D802,1)</f>
        <v/>
      </c>
      <c r="B811" s="1242" t="str">
        <f>REPT(DETERMINE!AC802,1)</f>
        <v/>
      </c>
      <c r="C811" s="1242" t="str">
        <f>IF(I811&gt;0,Personalizza!$D$11," ")</f>
        <v xml:space="preserve"> </v>
      </c>
      <c r="D811" s="1241" t="str">
        <f>IF(I811&gt;0,Personalizza!$D$8," ")</f>
        <v xml:space="preserve"> </v>
      </c>
      <c r="E811" s="1243" t="str">
        <f>REPT(DETERMINE!F802,1)</f>
        <v/>
      </c>
      <c r="F811" s="1241" t="str">
        <f>REPT(DETERMINE!J802,1)</f>
        <v/>
      </c>
      <c r="G811" s="1292" t="str">
        <f>REPT(DETERMINE!AE802,1)</f>
        <v/>
      </c>
      <c r="H811" s="1243" t="str">
        <f>REPT(DETERMINE!AH802,1)</f>
        <v/>
      </c>
      <c r="I811" s="1244">
        <f>SUM(DETERMINE!T802)</f>
        <v>0</v>
      </c>
      <c r="J811" s="1293" t="str">
        <f>REPT(DETERMINE!AF802,1)</f>
        <v/>
      </c>
      <c r="K811" s="1293" t="str">
        <f>REPT(DETERMINE!AG802,1)</f>
        <v/>
      </c>
      <c r="L811" s="1244">
        <f>SUM(DETERMINE!AL802)</f>
        <v>0</v>
      </c>
    </row>
    <row r="812" spans="1:12" ht="38.1" customHeight="1">
      <c r="A812" s="1245" t="str">
        <f>REPT(DETERMINE!D803,1)</f>
        <v/>
      </c>
      <c r="B812" s="1242" t="str">
        <f>REPT(DETERMINE!AC803,1)</f>
        <v/>
      </c>
      <c r="C812" s="1242" t="str">
        <f>IF(I812&gt;0,Personalizza!$D$11," ")</f>
        <v xml:space="preserve"> </v>
      </c>
      <c r="D812" s="1241" t="str">
        <f>IF(I812&gt;0,Personalizza!$D$8," ")</f>
        <v xml:space="preserve"> </v>
      </c>
      <c r="E812" s="1243" t="str">
        <f>REPT(DETERMINE!F803,1)</f>
        <v/>
      </c>
      <c r="F812" s="1241" t="str">
        <f>REPT(DETERMINE!J803,1)</f>
        <v/>
      </c>
      <c r="G812" s="1292" t="str">
        <f>REPT(DETERMINE!AE803,1)</f>
        <v/>
      </c>
      <c r="H812" s="1243" t="str">
        <f>REPT(DETERMINE!AH803,1)</f>
        <v/>
      </c>
      <c r="I812" s="1244">
        <f>SUM(DETERMINE!T803)</f>
        <v>0</v>
      </c>
      <c r="J812" s="1293" t="str">
        <f>REPT(DETERMINE!AF803,1)</f>
        <v/>
      </c>
      <c r="K812" s="1293" t="str">
        <f>REPT(DETERMINE!AG803,1)</f>
        <v/>
      </c>
      <c r="L812" s="1244">
        <f>SUM(DETERMINE!AL803)</f>
        <v>0</v>
      </c>
    </row>
    <row r="813" spans="1:12" ht="38.1" customHeight="1">
      <c r="A813" s="1245" t="str">
        <f>REPT(DETERMINE!D804,1)</f>
        <v/>
      </c>
      <c r="B813" s="1242" t="str">
        <f>REPT(DETERMINE!AC804,1)</f>
        <v/>
      </c>
      <c r="C813" s="1242" t="str">
        <f>IF(I813&gt;0,Personalizza!$D$11," ")</f>
        <v xml:space="preserve"> </v>
      </c>
      <c r="D813" s="1241" t="str">
        <f>IF(I813&gt;0,Personalizza!$D$8," ")</f>
        <v xml:space="preserve"> </v>
      </c>
      <c r="E813" s="1243" t="str">
        <f>REPT(DETERMINE!F804,1)</f>
        <v/>
      </c>
      <c r="F813" s="1241" t="str">
        <f>REPT(DETERMINE!J804,1)</f>
        <v/>
      </c>
      <c r="G813" s="1292" t="str">
        <f>REPT(DETERMINE!AE804,1)</f>
        <v/>
      </c>
      <c r="H813" s="1243" t="str">
        <f>REPT(DETERMINE!AH804,1)</f>
        <v/>
      </c>
      <c r="I813" s="1244">
        <f>SUM(DETERMINE!T804)</f>
        <v>0</v>
      </c>
      <c r="J813" s="1293" t="str">
        <f>REPT(DETERMINE!AF804,1)</f>
        <v/>
      </c>
      <c r="K813" s="1293" t="str">
        <f>REPT(DETERMINE!AG804,1)</f>
        <v/>
      </c>
      <c r="L813" s="1244">
        <f>SUM(DETERMINE!AL804)</f>
        <v>0</v>
      </c>
    </row>
    <row r="814" spans="1:12" ht="38.1" customHeight="1">
      <c r="A814" s="1245" t="str">
        <f>REPT(DETERMINE!D805,1)</f>
        <v/>
      </c>
      <c r="B814" s="1242" t="str">
        <f>REPT(DETERMINE!AC805,1)</f>
        <v/>
      </c>
      <c r="C814" s="1242" t="str">
        <f>IF(I814&gt;0,Personalizza!$D$11," ")</f>
        <v xml:space="preserve"> </v>
      </c>
      <c r="D814" s="1241" t="str">
        <f>IF(I814&gt;0,Personalizza!$D$8," ")</f>
        <v xml:space="preserve"> </v>
      </c>
      <c r="E814" s="1243" t="str">
        <f>REPT(DETERMINE!F805,1)</f>
        <v/>
      </c>
      <c r="F814" s="1241" t="str">
        <f>REPT(DETERMINE!J805,1)</f>
        <v/>
      </c>
      <c r="G814" s="1292" t="str">
        <f>REPT(DETERMINE!AE805,1)</f>
        <v/>
      </c>
      <c r="H814" s="1243" t="str">
        <f>REPT(DETERMINE!AH805,1)</f>
        <v/>
      </c>
      <c r="I814" s="1244">
        <f>SUM(DETERMINE!T805)</f>
        <v>0</v>
      </c>
      <c r="J814" s="1293" t="str">
        <f>REPT(DETERMINE!AF805,1)</f>
        <v/>
      </c>
      <c r="K814" s="1293" t="str">
        <f>REPT(DETERMINE!AG805,1)</f>
        <v/>
      </c>
      <c r="L814" s="1244">
        <f>SUM(DETERMINE!AL805)</f>
        <v>0</v>
      </c>
    </row>
    <row r="815" spans="1:12" ht="38.1" customHeight="1">
      <c r="A815" s="1245" t="str">
        <f>REPT(DETERMINE!D806,1)</f>
        <v/>
      </c>
      <c r="B815" s="1242" t="str">
        <f>REPT(DETERMINE!AC806,1)</f>
        <v/>
      </c>
      <c r="C815" s="1242" t="str">
        <f>IF(I815&gt;0,Personalizza!$D$11," ")</f>
        <v xml:space="preserve"> </v>
      </c>
      <c r="D815" s="1241" t="str">
        <f>IF(I815&gt;0,Personalizza!$D$8," ")</f>
        <v xml:space="preserve"> </v>
      </c>
      <c r="E815" s="1243" t="str">
        <f>REPT(DETERMINE!F806,1)</f>
        <v/>
      </c>
      <c r="F815" s="1241" t="str">
        <f>REPT(DETERMINE!J806,1)</f>
        <v/>
      </c>
      <c r="G815" s="1292" t="str">
        <f>REPT(DETERMINE!AE806,1)</f>
        <v/>
      </c>
      <c r="H815" s="1243" t="str">
        <f>REPT(DETERMINE!AH806,1)</f>
        <v/>
      </c>
      <c r="I815" s="1244">
        <f>SUM(DETERMINE!T806)</f>
        <v>0</v>
      </c>
      <c r="J815" s="1293" t="str">
        <f>REPT(DETERMINE!AF806,1)</f>
        <v/>
      </c>
      <c r="K815" s="1293" t="str">
        <f>REPT(DETERMINE!AG806,1)</f>
        <v/>
      </c>
      <c r="L815" s="1244">
        <f>SUM(DETERMINE!AL806)</f>
        <v>0</v>
      </c>
    </row>
    <row r="816" spans="1:12" ht="38.1" customHeight="1">
      <c r="A816" s="1245" t="str">
        <f>REPT(DETERMINE!D807,1)</f>
        <v/>
      </c>
      <c r="B816" s="1242" t="str">
        <f>REPT(DETERMINE!AC807,1)</f>
        <v/>
      </c>
      <c r="C816" s="1242" t="str">
        <f>IF(I816&gt;0,Personalizza!$D$11," ")</f>
        <v xml:space="preserve"> </v>
      </c>
      <c r="D816" s="1241" t="str">
        <f>IF(I816&gt;0,Personalizza!$D$8," ")</f>
        <v xml:space="preserve"> </v>
      </c>
      <c r="E816" s="1243" t="str">
        <f>REPT(DETERMINE!F807,1)</f>
        <v/>
      </c>
      <c r="F816" s="1241" t="str">
        <f>REPT(DETERMINE!J807,1)</f>
        <v/>
      </c>
      <c r="G816" s="1292" t="str">
        <f>REPT(DETERMINE!AE807,1)</f>
        <v/>
      </c>
      <c r="H816" s="1243" t="str">
        <f>REPT(DETERMINE!AH807,1)</f>
        <v/>
      </c>
      <c r="I816" s="1244">
        <f>SUM(DETERMINE!T807)</f>
        <v>0</v>
      </c>
      <c r="J816" s="1293" t="str">
        <f>REPT(DETERMINE!AF807,1)</f>
        <v/>
      </c>
      <c r="K816" s="1293" t="str">
        <f>REPT(DETERMINE!AG807,1)</f>
        <v/>
      </c>
      <c r="L816" s="1244">
        <f>SUM(DETERMINE!AL807)</f>
        <v>0</v>
      </c>
    </row>
    <row r="817" spans="1:12" ht="38.1" customHeight="1">
      <c r="A817" s="1245" t="str">
        <f>REPT(DETERMINE!D808,1)</f>
        <v/>
      </c>
      <c r="B817" s="1242" t="str">
        <f>REPT(DETERMINE!AC808,1)</f>
        <v/>
      </c>
      <c r="C817" s="1242" t="str">
        <f>IF(I817&gt;0,Personalizza!$D$11," ")</f>
        <v xml:space="preserve"> </v>
      </c>
      <c r="D817" s="1241" t="str">
        <f>IF(I817&gt;0,Personalizza!$D$8," ")</f>
        <v xml:space="preserve"> </v>
      </c>
      <c r="E817" s="1243" t="str">
        <f>REPT(DETERMINE!F808,1)</f>
        <v/>
      </c>
      <c r="F817" s="1241" t="str">
        <f>REPT(DETERMINE!J808,1)</f>
        <v/>
      </c>
      <c r="G817" s="1292" t="str">
        <f>REPT(DETERMINE!AE808,1)</f>
        <v/>
      </c>
      <c r="H817" s="1243" t="str">
        <f>REPT(DETERMINE!AH808,1)</f>
        <v/>
      </c>
      <c r="I817" s="1244">
        <f>SUM(DETERMINE!T808)</f>
        <v>0</v>
      </c>
      <c r="J817" s="1293" t="str">
        <f>REPT(DETERMINE!AF808,1)</f>
        <v/>
      </c>
      <c r="K817" s="1293" t="str">
        <f>REPT(DETERMINE!AG808,1)</f>
        <v/>
      </c>
      <c r="L817" s="1244">
        <f>SUM(DETERMINE!AL808)</f>
        <v>0</v>
      </c>
    </row>
    <row r="818" spans="1:12" ht="38.1" customHeight="1">
      <c r="A818" s="1245" t="str">
        <f>REPT(DETERMINE!D809,1)</f>
        <v/>
      </c>
      <c r="B818" s="1242" t="str">
        <f>REPT(DETERMINE!AC809,1)</f>
        <v/>
      </c>
      <c r="C818" s="1242" t="str">
        <f>IF(I818&gt;0,Personalizza!$D$11," ")</f>
        <v xml:space="preserve"> </v>
      </c>
      <c r="D818" s="1241" t="str">
        <f>IF(I818&gt;0,Personalizza!$D$8," ")</f>
        <v xml:space="preserve"> </v>
      </c>
      <c r="E818" s="1243" t="str">
        <f>REPT(DETERMINE!F809,1)</f>
        <v/>
      </c>
      <c r="F818" s="1241" t="str">
        <f>REPT(DETERMINE!J809,1)</f>
        <v/>
      </c>
      <c r="G818" s="1292" t="str">
        <f>REPT(DETERMINE!AE809,1)</f>
        <v/>
      </c>
      <c r="H818" s="1243" t="str">
        <f>REPT(DETERMINE!AH809,1)</f>
        <v/>
      </c>
      <c r="I818" s="1244">
        <f>SUM(DETERMINE!T809)</f>
        <v>0</v>
      </c>
      <c r="J818" s="1293" t="str">
        <f>REPT(DETERMINE!AF809,1)</f>
        <v/>
      </c>
      <c r="K818" s="1293" t="str">
        <f>REPT(DETERMINE!AG809,1)</f>
        <v/>
      </c>
      <c r="L818" s="1244">
        <f>SUM(DETERMINE!AL809)</f>
        <v>0</v>
      </c>
    </row>
    <row r="819" spans="1:12" ht="38.1" customHeight="1">
      <c r="A819" s="1245" t="str">
        <f>REPT(DETERMINE!D810,1)</f>
        <v/>
      </c>
      <c r="B819" s="1242" t="str">
        <f>REPT(DETERMINE!AC810,1)</f>
        <v/>
      </c>
      <c r="C819" s="1242" t="str">
        <f>IF(I819&gt;0,Personalizza!$D$11," ")</f>
        <v xml:space="preserve"> </v>
      </c>
      <c r="D819" s="1241" t="str">
        <f>IF(I819&gt;0,Personalizza!$D$8," ")</f>
        <v xml:space="preserve"> </v>
      </c>
      <c r="E819" s="1243" t="str">
        <f>REPT(DETERMINE!F810,1)</f>
        <v/>
      </c>
      <c r="F819" s="1241" t="str">
        <f>REPT(DETERMINE!J810,1)</f>
        <v/>
      </c>
      <c r="G819" s="1292" t="str">
        <f>REPT(DETERMINE!AE810,1)</f>
        <v/>
      </c>
      <c r="H819" s="1243" t="str">
        <f>REPT(DETERMINE!AH810,1)</f>
        <v/>
      </c>
      <c r="I819" s="1244">
        <f>SUM(DETERMINE!T810)</f>
        <v>0</v>
      </c>
      <c r="J819" s="1293" t="str">
        <f>REPT(DETERMINE!AF810,1)</f>
        <v/>
      </c>
      <c r="K819" s="1293" t="str">
        <f>REPT(DETERMINE!AG810,1)</f>
        <v/>
      </c>
      <c r="L819" s="1244">
        <f>SUM(DETERMINE!AL810)</f>
        <v>0</v>
      </c>
    </row>
    <row r="820" spans="1:12" ht="38.1" customHeight="1">
      <c r="A820" s="1245" t="str">
        <f>REPT(DETERMINE!D811,1)</f>
        <v/>
      </c>
      <c r="B820" s="1242" t="str">
        <f>REPT(DETERMINE!AC811,1)</f>
        <v/>
      </c>
      <c r="C820" s="1242" t="str">
        <f>IF(I820&gt;0,Personalizza!$D$11," ")</f>
        <v xml:space="preserve"> </v>
      </c>
      <c r="D820" s="1241" t="str">
        <f>IF(I820&gt;0,Personalizza!$D$8," ")</f>
        <v xml:space="preserve"> </v>
      </c>
      <c r="E820" s="1243" t="str">
        <f>REPT(DETERMINE!F811,1)</f>
        <v/>
      </c>
      <c r="F820" s="1241" t="str">
        <f>REPT(DETERMINE!J811,1)</f>
        <v/>
      </c>
      <c r="G820" s="1292" t="str">
        <f>REPT(DETERMINE!AE811,1)</f>
        <v/>
      </c>
      <c r="H820" s="1243" t="str">
        <f>REPT(DETERMINE!AH811,1)</f>
        <v/>
      </c>
      <c r="I820" s="1244">
        <f>SUM(DETERMINE!T811)</f>
        <v>0</v>
      </c>
      <c r="J820" s="1293" t="str">
        <f>REPT(DETERMINE!AF811,1)</f>
        <v/>
      </c>
      <c r="K820" s="1293" t="str">
        <f>REPT(DETERMINE!AG811,1)</f>
        <v/>
      </c>
      <c r="L820" s="1244">
        <f>SUM(DETERMINE!AL811)</f>
        <v>0</v>
      </c>
    </row>
    <row r="821" spans="1:12" ht="38.1" customHeight="1">
      <c r="A821" s="1245" t="str">
        <f>REPT(DETERMINE!D812,1)</f>
        <v/>
      </c>
      <c r="B821" s="1242" t="str">
        <f>REPT(DETERMINE!AC812,1)</f>
        <v/>
      </c>
      <c r="C821" s="1242" t="str">
        <f>IF(I821&gt;0,Personalizza!$D$11," ")</f>
        <v xml:space="preserve"> </v>
      </c>
      <c r="D821" s="1241" t="str">
        <f>IF(I821&gt;0,Personalizza!$D$8," ")</f>
        <v xml:space="preserve"> </v>
      </c>
      <c r="E821" s="1243" t="str">
        <f>REPT(DETERMINE!F812,1)</f>
        <v/>
      </c>
      <c r="F821" s="1241" t="str">
        <f>REPT(DETERMINE!J812,1)</f>
        <v/>
      </c>
      <c r="G821" s="1292" t="str">
        <f>REPT(DETERMINE!AE812,1)</f>
        <v/>
      </c>
      <c r="H821" s="1243" t="str">
        <f>REPT(DETERMINE!AH812,1)</f>
        <v/>
      </c>
      <c r="I821" s="1244">
        <f>SUM(DETERMINE!T812)</f>
        <v>0</v>
      </c>
      <c r="J821" s="1293" t="str">
        <f>REPT(DETERMINE!AF812,1)</f>
        <v/>
      </c>
      <c r="K821" s="1293" t="str">
        <f>REPT(DETERMINE!AG812,1)</f>
        <v/>
      </c>
      <c r="L821" s="1244">
        <f>SUM(DETERMINE!AL812)</f>
        <v>0</v>
      </c>
    </row>
    <row r="822" spans="1:12" ht="38.1" customHeight="1">
      <c r="A822" s="1245" t="str">
        <f>REPT(DETERMINE!D813,1)</f>
        <v/>
      </c>
      <c r="B822" s="1242" t="str">
        <f>REPT(DETERMINE!AC813,1)</f>
        <v/>
      </c>
      <c r="C822" s="1242" t="str">
        <f>IF(I822&gt;0,Personalizza!$D$11," ")</f>
        <v xml:space="preserve"> </v>
      </c>
      <c r="D822" s="1241" t="str">
        <f>IF(I822&gt;0,Personalizza!$D$8," ")</f>
        <v xml:space="preserve"> </v>
      </c>
      <c r="E822" s="1243" t="str">
        <f>REPT(DETERMINE!F813,1)</f>
        <v/>
      </c>
      <c r="F822" s="1241" t="str">
        <f>REPT(DETERMINE!J813,1)</f>
        <v/>
      </c>
      <c r="G822" s="1292" t="str">
        <f>REPT(DETERMINE!AE813,1)</f>
        <v/>
      </c>
      <c r="H822" s="1243" t="str">
        <f>REPT(DETERMINE!AH813,1)</f>
        <v/>
      </c>
      <c r="I822" s="1244">
        <f>SUM(DETERMINE!T813)</f>
        <v>0</v>
      </c>
      <c r="J822" s="1293" t="str">
        <f>REPT(DETERMINE!AF813,1)</f>
        <v/>
      </c>
      <c r="K822" s="1293" t="str">
        <f>REPT(DETERMINE!AG813,1)</f>
        <v/>
      </c>
      <c r="L822" s="1244">
        <f>SUM(DETERMINE!AL813)</f>
        <v>0</v>
      </c>
    </row>
    <row r="823" spans="1:12" ht="38.1" customHeight="1">
      <c r="A823" s="1245" t="str">
        <f>REPT(DETERMINE!D814,1)</f>
        <v/>
      </c>
      <c r="B823" s="1242" t="str">
        <f>REPT(DETERMINE!AC814,1)</f>
        <v/>
      </c>
      <c r="C823" s="1242" t="str">
        <f>IF(I823&gt;0,Personalizza!$D$11," ")</f>
        <v xml:space="preserve"> </v>
      </c>
      <c r="D823" s="1241" t="str">
        <f>IF(I823&gt;0,Personalizza!$D$8," ")</f>
        <v xml:space="preserve"> </v>
      </c>
      <c r="E823" s="1243" t="str">
        <f>REPT(DETERMINE!F814,1)</f>
        <v/>
      </c>
      <c r="F823" s="1241" t="str">
        <f>REPT(DETERMINE!J814,1)</f>
        <v/>
      </c>
      <c r="G823" s="1292" t="str">
        <f>REPT(DETERMINE!AE814,1)</f>
        <v/>
      </c>
      <c r="H823" s="1243" t="str">
        <f>REPT(DETERMINE!AH814,1)</f>
        <v/>
      </c>
      <c r="I823" s="1244">
        <f>SUM(DETERMINE!T814)</f>
        <v>0</v>
      </c>
      <c r="J823" s="1293" t="str">
        <f>REPT(DETERMINE!AF814,1)</f>
        <v/>
      </c>
      <c r="K823" s="1293" t="str">
        <f>REPT(DETERMINE!AG814,1)</f>
        <v/>
      </c>
      <c r="L823" s="1244">
        <f>SUM(DETERMINE!AL814)</f>
        <v>0</v>
      </c>
    </row>
    <row r="824" spans="1:12" ht="38.1" customHeight="1">
      <c r="A824" s="1245" t="str">
        <f>REPT(DETERMINE!D815,1)</f>
        <v/>
      </c>
      <c r="B824" s="1242" t="str">
        <f>REPT(DETERMINE!AC815,1)</f>
        <v/>
      </c>
      <c r="C824" s="1242" t="str">
        <f>IF(I824&gt;0,Personalizza!$D$11," ")</f>
        <v xml:space="preserve"> </v>
      </c>
      <c r="D824" s="1241" t="str">
        <f>IF(I824&gt;0,Personalizza!$D$8," ")</f>
        <v xml:space="preserve"> </v>
      </c>
      <c r="E824" s="1243" t="str">
        <f>REPT(DETERMINE!F815,1)</f>
        <v/>
      </c>
      <c r="F824" s="1241" t="str">
        <f>REPT(DETERMINE!J815,1)</f>
        <v/>
      </c>
      <c r="G824" s="1292" t="str">
        <f>REPT(DETERMINE!AE815,1)</f>
        <v/>
      </c>
      <c r="H824" s="1243" t="str">
        <f>REPT(DETERMINE!AH815,1)</f>
        <v/>
      </c>
      <c r="I824" s="1244">
        <f>SUM(DETERMINE!T815)</f>
        <v>0</v>
      </c>
      <c r="J824" s="1293" t="str">
        <f>REPT(DETERMINE!AF815,1)</f>
        <v/>
      </c>
      <c r="K824" s="1293" t="str">
        <f>REPT(DETERMINE!AG815,1)</f>
        <v/>
      </c>
      <c r="L824" s="1244">
        <f>SUM(DETERMINE!AL815)</f>
        <v>0</v>
      </c>
    </row>
    <row r="825" spans="1:12" ht="38.1" customHeight="1">
      <c r="A825" s="1245" t="str">
        <f>REPT(DETERMINE!D816,1)</f>
        <v/>
      </c>
      <c r="B825" s="1242" t="str">
        <f>REPT(DETERMINE!AC816,1)</f>
        <v/>
      </c>
      <c r="C825" s="1242" t="str">
        <f>IF(I825&gt;0,Personalizza!$D$11," ")</f>
        <v xml:space="preserve"> </v>
      </c>
      <c r="D825" s="1241" t="str">
        <f>IF(I825&gt;0,Personalizza!$D$8," ")</f>
        <v xml:space="preserve"> </v>
      </c>
      <c r="E825" s="1243" t="str">
        <f>REPT(DETERMINE!F816,1)</f>
        <v/>
      </c>
      <c r="F825" s="1241" t="str">
        <f>REPT(DETERMINE!J816,1)</f>
        <v/>
      </c>
      <c r="G825" s="1292" t="str">
        <f>REPT(DETERMINE!AE816,1)</f>
        <v/>
      </c>
      <c r="H825" s="1243" t="str">
        <f>REPT(DETERMINE!AH816,1)</f>
        <v/>
      </c>
      <c r="I825" s="1244">
        <f>SUM(DETERMINE!T816)</f>
        <v>0</v>
      </c>
      <c r="J825" s="1293" t="str">
        <f>REPT(DETERMINE!AF816,1)</f>
        <v/>
      </c>
      <c r="K825" s="1293" t="str">
        <f>REPT(DETERMINE!AG816,1)</f>
        <v/>
      </c>
      <c r="L825" s="1244">
        <f>SUM(DETERMINE!AL816)</f>
        <v>0</v>
      </c>
    </row>
    <row r="826" spans="1:12" ht="38.1" customHeight="1">
      <c r="A826" s="1245" t="str">
        <f>REPT(DETERMINE!D817,1)</f>
        <v/>
      </c>
      <c r="B826" s="1242" t="str">
        <f>REPT(DETERMINE!AC817,1)</f>
        <v/>
      </c>
      <c r="C826" s="1242" t="str">
        <f>IF(I826&gt;0,Personalizza!$D$11," ")</f>
        <v xml:space="preserve"> </v>
      </c>
      <c r="D826" s="1241" t="str">
        <f>IF(I826&gt;0,Personalizza!$D$8," ")</f>
        <v xml:space="preserve"> </v>
      </c>
      <c r="E826" s="1243" t="str">
        <f>REPT(DETERMINE!F817,1)</f>
        <v/>
      </c>
      <c r="F826" s="1241" t="str">
        <f>REPT(DETERMINE!J817,1)</f>
        <v/>
      </c>
      <c r="G826" s="1292" t="str">
        <f>REPT(DETERMINE!AE817,1)</f>
        <v/>
      </c>
      <c r="H826" s="1243" t="str">
        <f>REPT(DETERMINE!AH817,1)</f>
        <v/>
      </c>
      <c r="I826" s="1244">
        <f>SUM(DETERMINE!T817)</f>
        <v>0</v>
      </c>
      <c r="J826" s="1293" t="str">
        <f>REPT(DETERMINE!AF817,1)</f>
        <v/>
      </c>
      <c r="K826" s="1293" t="str">
        <f>REPT(DETERMINE!AG817,1)</f>
        <v/>
      </c>
      <c r="L826" s="1244">
        <f>SUM(DETERMINE!AL817)</f>
        <v>0</v>
      </c>
    </row>
    <row r="827" spans="1:12" ht="38.1" customHeight="1">
      <c r="A827" s="1245" t="str">
        <f>REPT(DETERMINE!D818,1)</f>
        <v/>
      </c>
      <c r="B827" s="1242" t="str">
        <f>REPT(DETERMINE!AC818,1)</f>
        <v/>
      </c>
      <c r="C827" s="1242" t="str">
        <f>IF(I827&gt;0,Personalizza!$D$11," ")</f>
        <v xml:space="preserve"> </v>
      </c>
      <c r="D827" s="1241" t="str">
        <f>IF(I827&gt;0,Personalizza!$D$8," ")</f>
        <v xml:space="preserve"> </v>
      </c>
      <c r="E827" s="1243" t="str">
        <f>REPT(DETERMINE!F818,1)</f>
        <v/>
      </c>
      <c r="F827" s="1241" t="str">
        <f>REPT(DETERMINE!J818,1)</f>
        <v/>
      </c>
      <c r="G827" s="1292" t="str">
        <f>REPT(DETERMINE!AE818,1)</f>
        <v/>
      </c>
      <c r="H827" s="1243" t="str">
        <f>REPT(DETERMINE!AH818,1)</f>
        <v/>
      </c>
      <c r="I827" s="1244">
        <f>SUM(DETERMINE!T818)</f>
        <v>0</v>
      </c>
      <c r="J827" s="1293" t="str">
        <f>REPT(DETERMINE!AF818,1)</f>
        <v/>
      </c>
      <c r="K827" s="1293" t="str">
        <f>REPT(DETERMINE!AG818,1)</f>
        <v/>
      </c>
      <c r="L827" s="1244">
        <f>SUM(DETERMINE!AL818)</f>
        <v>0</v>
      </c>
    </row>
    <row r="828" spans="1:12" ht="38.1" customHeight="1">
      <c r="A828" s="1245" t="str">
        <f>REPT(DETERMINE!D819,1)</f>
        <v/>
      </c>
      <c r="B828" s="1242" t="str">
        <f>REPT(DETERMINE!AC819,1)</f>
        <v/>
      </c>
      <c r="C828" s="1242" t="str">
        <f>IF(I828&gt;0,Personalizza!$D$11," ")</f>
        <v xml:space="preserve"> </v>
      </c>
      <c r="D828" s="1241" t="str">
        <f>IF(I828&gt;0,Personalizza!$D$8," ")</f>
        <v xml:space="preserve"> </v>
      </c>
      <c r="E828" s="1243" t="str">
        <f>REPT(DETERMINE!F819,1)</f>
        <v/>
      </c>
      <c r="F828" s="1241" t="str">
        <f>REPT(DETERMINE!J819,1)</f>
        <v/>
      </c>
      <c r="G828" s="1292" t="str">
        <f>REPT(DETERMINE!AE819,1)</f>
        <v/>
      </c>
      <c r="H828" s="1243" t="str">
        <f>REPT(DETERMINE!AH819,1)</f>
        <v/>
      </c>
      <c r="I828" s="1244">
        <f>SUM(DETERMINE!T819)</f>
        <v>0</v>
      </c>
      <c r="J828" s="1293" t="str">
        <f>REPT(DETERMINE!AF819,1)</f>
        <v/>
      </c>
      <c r="K828" s="1293" t="str">
        <f>REPT(DETERMINE!AG819,1)</f>
        <v/>
      </c>
      <c r="L828" s="1244">
        <f>SUM(DETERMINE!AL819)</f>
        <v>0</v>
      </c>
    </row>
    <row r="829" spans="1:12" ht="38.1" customHeight="1">
      <c r="A829" s="1245" t="str">
        <f>REPT(DETERMINE!D820,1)</f>
        <v/>
      </c>
      <c r="B829" s="1242" t="str">
        <f>REPT(DETERMINE!AC820,1)</f>
        <v/>
      </c>
      <c r="C829" s="1242" t="str">
        <f>IF(I829&gt;0,Personalizza!$D$11," ")</f>
        <v xml:space="preserve"> </v>
      </c>
      <c r="D829" s="1241" t="str">
        <f>IF(I829&gt;0,Personalizza!$D$8," ")</f>
        <v xml:space="preserve"> </v>
      </c>
      <c r="E829" s="1243" t="str">
        <f>REPT(DETERMINE!F820,1)</f>
        <v/>
      </c>
      <c r="F829" s="1241" t="str">
        <f>REPT(DETERMINE!J820,1)</f>
        <v/>
      </c>
      <c r="G829" s="1292" t="str">
        <f>REPT(DETERMINE!AE820,1)</f>
        <v/>
      </c>
      <c r="H829" s="1243" t="str">
        <f>REPT(DETERMINE!AH820,1)</f>
        <v/>
      </c>
      <c r="I829" s="1244">
        <f>SUM(DETERMINE!T820)</f>
        <v>0</v>
      </c>
      <c r="J829" s="1293" t="str">
        <f>REPT(DETERMINE!AF820,1)</f>
        <v/>
      </c>
      <c r="K829" s="1293" t="str">
        <f>REPT(DETERMINE!AG820,1)</f>
        <v/>
      </c>
      <c r="L829" s="1244">
        <f>SUM(DETERMINE!AL820)</f>
        <v>0</v>
      </c>
    </row>
    <row r="830" spans="1:12" ht="38.1" customHeight="1">
      <c r="A830" s="1245" t="str">
        <f>REPT(DETERMINE!D821,1)</f>
        <v/>
      </c>
      <c r="B830" s="1242" t="str">
        <f>REPT(DETERMINE!AC821,1)</f>
        <v/>
      </c>
      <c r="C830" s="1242" t="str">
        <f>IF(I830&gt;0,Personalizza!$D$11," ")</f>
        <v xml:space="preserve"> </v>
      </c>
      <c r="D830" s="1241" t="str">
        <f>IF(I830&gt;0,Personalizza!$D$8," ")</f>
        <v xml:space="preserve"> </v>
      </c>
      <c r="E830" s="1243" t="str">
        <f>REPT(DETERMINE!F821,1)</f>
        <v/>
      </c>
      <c r="F830" s="1241" t="str">
        <f>REPT(DETERMINE!J821,1)</f>
        <v/>
      </c>
      <c r="G830" s="1292" t="str">
        <f>REPT(DETERMINE!AE821,1)</f>
        <v/>
      </c>
      <c r="H830" s="1243" t="str">
        <f>REPT(DETERMINE!AH821,1)</f>
        <v/>
      </c>
      <c r="I830" s="1244">
        <f>SUM(DETERMINE!T821)</f>
        <v>0</v>
      </c>
      <c r="J830" s="1293" t="str">
        <f>REPT(DETERMINE!AF821,1)</f>
        <v/>
      </c>
      <c r="K830" s="1293" t="str">
        <f>REPT(DETERMINE!AG821,1)</f>
        <v/>
      </c>
      <c r="L830" s="1244">
        <f>SUM(DETERMINE!AL821)</f>
        <v>0</v>
      </c>
    </row>
    <row r="831" spans="1:12" ht="38.1" customHeight="1">
      <c r="A831" s="1245" t="str">
        <f>REPT(DETERMINE!D822,1)</f>
        <v/>
      </c>
      <c r="B831" s="1242" t="str">
        <f>REPT(DETERMINE!AC822,1)</f>
        <v/>
      </c>
      <c r="C831" s="1242" t="str">
        <f>IF(I831&gt;0,Personalizza!$D$11," ")</f>
        <v xml:space="preserve"> </v>
      </c>
      <c r="D831" s="1241" t="str">
        <f>IF(I831&gt;0,Personalizza!$D$8," ")</f>
        <v xml:space="preserve"> </v>
      </c>
      <c r="E831" s="1243" t="str">
        <f>REPT(DETERMINE!F822,1)</f>
        <v/>
      </c>
      <c r="F831" s="1241" t="str">
        <f>REPT(DETERMINE!J822,1)</f>
        <v/>
      </c>
      <c r="G831" s="1292" t="str">
        <f>REPT(DETERMINE!AE822,1)</f>
        <v/>
      </c>
      <c r="H831" s="1243" t="str">
        <f>REPT(DETERMINE!AH822,1)</f>
        <v/>
      </c>
      <c r="I831" s="1244">
        <f>SUM(DETERMINE!T822)</f>
        <v>0</v>
      </c>
      <c r="J831" s="1293" t="str">
        <f>REPT(DETERMINE!AF822,1)</f>
        <v/>
      </c>
      <c r="K831" s="1293" t="str">
        <f>REPT(DETERMINE!AG822,1)</f>
        <v/>
      </c>
      <c r="L831" s="1244">
        <f>SUM(DETERMINE!AL822)</f>
        <v>0</v>
      </c>
    </row>
    <row r="832" spans="1:12" ht="38.1" customHeight="1">
      <c r="A832" s="1245" t="str">
        <f>REPT(DETERMINE!D823,1)</f>
        <v/>
      </c>
      <c r="B832" s="1242" t="str">
        <f>REPT(DETERMINE!AC823,1)</f>
        <v/>
      </c>
      <c r="C832" s="1242" t="str">
        <f>IF(I832&gt;0,Personalizza!$D$11," ")</f>
        <v xml:space="preserve"> </v>
      </c>
      <c r="D832" s="1241" t="str">
        <f>IF(I832&gt;0,Personalizza!$D$8," ")</f>
        <v xml:space="preserve"> </v>
      </c>
      <c r="E832" s="1243" t="str">
        <f>REPT(DETERMINE!F823,1)</f>
        <v/>
      </c>
      <c r="F832" s="1241" t="str">
        <f>REPT(DETERMINE!J823,1)</f>
        <v/>
      </c>
      <c r="G832" s="1292" t="str">
        <f>REPT(DETERMINE!AE823,1)</f>
        <v/>
      </c>
      <c r="H832" s="1243" t="str">
        <f>REPT(DETERMINE!AH823,1)</f>
        <v/>
      </c>
      <c r="I832" s="1244">
        <f>SUM(DETERMINE!T823)</f>
        <v>0</v>
      </c>
      <c r="J832" s="1293" t="str">
        <f>REPT(DETERMINE!AF823,1)</f>
        <v/>
      </c>
      <c r="K832" s="1293" t="str">
        <f>REPT(DETERMINE!AG823,1)</f>
        <v/>
      </c>
      <c r="L832" s="1244">
        <f>SUM(DETERMINE!AL823)</f>
        <v>0</v>
      </c>
    </row>
    <row r="833" spans="1:12" ht="38.1" customHeight="1">
      <c r="A833" s="1245" t="str">
        <f>REPT(DETERMINE!D824,1)</f>
        <v/>
      </c>
      <c r="B833" s="1242" t="str">
        <f>REPT(DETERMINE!AC824,1)</f>
        <v/>
      </c>
      <c r="C833" s="1242" t="str">
        <f>IF(I833&gt;0,Personalizza!$D$11," ")</f>
        <v xml:space="preserve"> </v>
      </c>
      <c r="D833" s="1241" t="str">
        <f>IF(I833&gt;0,Personalizza!$D$8," ")</f>
        <v xml:space="preserve"> </v>
      </c>
      <c r="E833" s="1243" t="str">
        <f>REPT(DETERMINE!F824,1)</f>
        <v/>
      </c>
      <c r="F833" s="1241" t="str">
        <f>REPT(DETERMINE!J824,1)</f>
        <v/>
      </c>
      <c r="G833" s="1292" t="str">
        <f>REPT(DETERMINE!AE824,1)</f>
        <v/>
      </c>
      <c r="H833" s="1243" t="str">
        <f>REPT(DETERMINE!AH824,1)</f>
        <v/>
      </c>
      <c r="I833" s="1244">
        <f>SUM(DETERMINE!T824)</f>
        <v>0</v>
      </c>
      <c r="J833" s="1293" t="str">
        <f>REPT(DETERMINE!AF824,1)</f>
        <v/>
      </c>
      <c r="K833" s="1293" t="str">
        <f>REPT(DETERMINE!AG824,1)</f>
        <v/>
      </c>
      <c r="L833" s="1244">
        <f>SUM(DETERMINE!AL824)</f>
        <v>0</v>
      </c>
    </row>
    <row r="834" spans="1:12" ht="38.1" customHeight="1">
      <c r="A834" s="1245" t="str">
        <f>REPT(DETERMINE!D825,1)</f>
        <v/>
      </c>
      <c r="B834" s="1242" t="str">
        <f>REPT(DETERMINE!AC825,1)</f>
        <v/>
      </c>
      <c r="C834" s="1242" t="str">
        <f>IF(I834&gt;0,Personalizza!$D$11," ")</f>
        <v xml:space="preserve"> </v>
      </c>
      <c r="D834" s="1241" t="str">
        <f>IF(I834&gt;0,Personalizza!$D$8," ")</f>
        <v xml:space="preserve"> </v>
      </c>
      <c r="E834" s="1243" t="str">
        <f>REPT(DETERMINE!F825,1)</f>
        <v/>
      </c>
      <c r="F834" s="1241" t="str">
        <f>REPT(DETERMINE!J825,1)</f>
        <v/>
      </c>
      <c r="G834" s="1292" t="str">
        <f>REPT(DETERMINE!AE825,1)</f>
        <v/>
      </c>
      <c r="H834" s="1243" t="str">
        <f>REPT(DETERMINE!AH825,1)</f>
        <v/>
      </c>
      <c r="I834" s="1244">
        <f>SUM(DETERMINE!T825)</f>
        <v>0</v>
      </c>
      <c r="J834" s="1293" t="str">
        <f>REPT(DETERMINE!AF825,1)</f>
        <v/>
      </c>
      <c r="K834" s="1293" t="str">
        <f>REPT(DETERMINE!AG825,1)</f>
        <v/>
      </c>
      <c r="L834" s="1244">
        <f>SUM(DETERMINE!AL825)</f>
        <v>0</v>
      </c>
    </row>
    <row r="835" spans="1:12" ht="38.1" customHeight="1">
      <c r="A835" s="1245" t="str">
        <f>REPT(DETERMINE!D826,1)</f>
        <v/>
      </c>
      <c r="B835" s="1242" t="str">
        <f>REPT(DETERMINE!AC826,1)</f>
        <v/>
      </c>
      <c r="C835" s="1242" t="str">
        <f>IF(I835&gt;0,Personalizza!$D$11," ")</f>
        <v xml:space="preserve"> </v>
      </c>
      <c r="D835" s="1241" t="str">
        <f>IF(I835&gt;0,Personalizza!$D$8," ")</f>
        <v xml:space="preserve"> </v>
      </c>
      <c r="E835" s="1243" t="str">
        <f>REPT(DETERMINE!F826,1)</f>
        <v/>
      </c>
      <c r="F835" s="1241" t="str">
        <f>REPT(DETERMINE!J826,1)</f>
        <v/>
      </c>
      <c r="G835" s="1292" t="str">
        <f>REPT(DETERMINE!AE826,1)</f>
        <v/>
      </c>
      <c r="H835" s="1243" t="str">
        <f>REPT(DETERMINE!AH826,1)</f>
        <v/>
      </c>
      <c r="I835" s="1244">
        <f>SUM(DETERMINE!T826)</f>
        <v>0</v>
      </c>
      <c r="J835" s="1293" t="str">
        <f>REPT(DETERMINE!AF826,1)</f>
        <v/>
      </c>
      <c r="K835" s="1293" t="str">
        <f>REPT(DETERMINE!AG826,1)</f>
        <v/>
      </c>
      <c r="L835" s="1244">
        <f>SUM(DETERMINE!AL826)</f>
        <v>0</v>
      </c>
    </row>
    <row r="836" spans="1:12" ht="38.1" customHeight="1">
      <c r="A836" s="1245" t="str">
        <f>REPT(DETERMINE!D827,1)</f>
        <v/>
      </c>
      <c r="B836" s="1242" t="str">
        <f>REPT(DETERMINE!AC827,1)</f>
        <v/>
      </c>
      <c r="C836" s="1242" t="str">
        <f>IF(I836&gt;0,Personalizza!$D$11," ")</f>
        <v xml:space="preserve"> </v>
      </c>
      <c r="D836" s="1241" t="str">
        <f>IF(I836&gt;0,Personalizza!$D$8," ")</f>
        <v xml:space="preserve"> </v>
      </c>
      <c r="E836" s="1243" t="str">
        <f>REPT(DETERMINE!F827,1)</f>
        <v/>
      </c>
      <c r="F836" s="1241" t="str">
        <f>REPT(DETERMINE!J827,1)</f>
        <v/>
      </c>
      <c r="G836" s="1292" t="str">
        <f>REPT(DETERMINE!AE827,1)</f>
        <v/>
      </c>
      <c r="H836" s="1243" t="str">
        <f>REPT(DETERMINE!AH827,1)</f>
        <v/>
      </c>
      <c r="I836" s="1244">
        <f>SUM(DETERMINE!T827)</f>
        <v>0</v>
      </c>
      <c r="J836" s="1293" t="str">
        <f>REPT(DETERMINE!AF827,1)</f>
        <v/>
      </c>
      <c r="K836" s="1293" t="str">
        <f>REPT(DETERMINE!AG827,1)</f>
        <v/>
      </c>
      <c r="L836" s="1244">
        <f>SUM(DETERMINE!AL827)</f>
        <v>0</v>
      </c>
    </row>
    <row r="837" spans="1:12" ht="38.1" customHeight="1">
      <c r="A837" s="1245" t="str">
        <f>REPT(DETERMINE!D828,1)</f>
        <v/>
      </c>
      <c r="B837" s="1242" t="str">
        <f>REPT(DETERMINE!AC828,1)</f>
        <v/>
      </c>
      <c r="C837" s="1242" t="str">
        <f>IF(I837&gt;0,Personalizza!$D$11," ")</f>
        <v xml:space="preserve"> </v>
      </c>
      <c r="D837" s="1241" t="str">
        <f>IF(I837&gt;0,Personalizza!$D$8," ")</f>
        <v xml:space="preserve"> </v>
      </c>
      <c r="E837" s="1243" t="str">
        <f>REPT(DETERMINE!F828,1)</f>
        <v/>
      </c>
      <c r="F837" s="1241" t="str">
        <f>REPT(DETERMINE!J828,1)</f>
        <v/>
      </c>
      <c r="G837" s="1292" t="str">
        <f>REPT(DETERMINE!AE828,1)</f>
        <v/>
      </c>
      <c r="H837" s="1243" t="str">
        <f>REPT(DETERMINE!AH828,1)</f>
        <v/>
      </c>
      <c r="I837" s="1244">
        <f>SUM(DETERMINE!T828)</f>
        <v>0</v>
      </c>
      <c r="J837" s="1293" t="str">
        <f>REPT(DETERMINE!AF828,1)</f>
        <v/>
      </c>
      <c r="K837" s="1293" t="str">
        <f>REPT(DETERMINE!AG828,1)</f>
        <v/>
      </c>
      <c r="L837" s="1244">
        <f>SUM(DETERMINE!AL828)</f>
        <v>0</v>
      </c>
    </row>
    <row r="838" spans="1:12" ht="38.1" customHeight="1">
      <c r="A838" s="1245" t="str">
        <f>REPT(DETERMINE!D829,1)</f>
        <v/>
      </c>
      <c r="B838" s="1242" t="str">
        <f>REPT(DETERMINE!AC829,1)</f>
        <v/>
      </c>
      <c r="C838" s="1242" t="str">
        <f>IF(I838&gt;0,Personalizza!$D$11," ")</f>
        <v xml:space="preserve"> </v>
      </c>
      <c r="D838" s="1241" t="str">
        <f>IF(I838&gt;0,Personalizza!$D$8," ")</f>
        <v xml:space="preserve"> </v>
      </c>
      <c r="E838" s="1243" t="str">
        <f>REPT(DETERMINE!F829,1)</f>
        <v/>
      </c>
      <c r="F838" s="1241" t="str">
        <f>REPT(DETERMINE!J829,1)</f>
        <v/>
      </c>
      <c r="G838" s="1292" t="str">
        <f>REPT(DETERMINE!AE829,1)</f>
        <v/>
      </c>
      <c r="H838" s="1243" t="str">
        <f>REPT(DETERMINE!AH829,1)</f>
        <v/>
      </c>
      <c r="I838" s="1244">
        <f>SUM(DETERMINE!T829)</f>
        <v>0</v>
      </c>
      <c r="J838" s="1293" t="str">
        <f>REPT(DETERMINE!AF829,1)</f>
        <v/>
      </c>
      <c r="K838" s="1293" t="str">
        <f>REPT(DETERMINE!AG829,1)</f>
        <v/>
      </c>
      <c r="L838" s="1244">
        <f>SUM(DETERMINE!AL829)</f>
        <v>0</v>
      </c>
    </row>
    <row r="839" spans="1:12" ht="38.1" customHeight="1">
      <c r="A839" s="1245" t="str">
        <f>REPT(DETERMINE!D830,1)</f>
        <v/>
      </c>
      <c r="B839" s="1242" t="str">
        <f>REPT(DETERMINE!AC830,1)</f>
        <v/>
      </c>
      <c r="C839" s="1242" t="str">
        <f>IF(I839&gt;0,Personalizza!$D$11," ")</f>
        <v xml:space="preserve"> </v>
      </c>
      <c r="D839" s="1241" t="str">
        <f>IF(I839&gt;0,Personalizza!$D$8," ")</f>
        <v xml:space="preserve"> </v>
      </c>
      <c r="E839" s="1243" t="str">
        <f>REPT(DETERMINE!F830,1)</f>
        <v/>
      </c>
      <c r="F839" s="1241" t="str">
        <f>REPT(DETERMINE!J830,1)</f>
        <v/>
      </c>
      <c r="G839" s="1292" t="str">
        <f>REPT(DETERMINE!AE830,1)</f>
        <v/>
      </c>
      <c r="H839" s="1243" t="str">
        <f>REPT(DETERMINE!AH830,1)</f>
        <v/>
      </c>
      <c r="I839" s="1244">
        <f>SUM(DETERMINE!T830)</f>
        <v>0</v>
      </c>
      <c r="J839" s="1293" t="str">
        <f>REPT(DETERMINE!AF830,1)</f>
        <v/>
      </c>
      <c r="K839" s="1293" t="str">
        <f>REPT(DETERMINE!AG830,1)</f>
        <v/>
      </c>
      <c r="L839" s="1244">
        <f>SUM(DETERMINE!AL830)</f>
        <v>0</v>
      </c>
    </row>
    <row r="840" spans="1:12" ht="38.1" customHeight="1">
      <c r="A840" s="1245" t="str">
        <f>REPT(DETERMINE!D831,1)</f>
        <v/>
      </c>
      <c r="B840" s="1242" t="str">
        <f>REPT(DETERMINE!AC831,1)</f>
        <v/>
      </c>
      <c r="C840" s="1242" t="str">
        <f>IF(I840&gt;0,Personalizza!$D$11," ")</f>
        <v xml:space="preserve"> </v>
      </c>
      <c r="D840" s="1241" t="str">
        <f>IF(I840&gt;0,Personalizza!$D$8," ")</f>
        <v xml:space="preserve"> </v>
      </c>
      <c r="E840" s="1243" t="str">
        <f>REPT(DETERMINE!F831,1)</f>
        <v/>
      </c>
      <c r="F840" s="1241" t="str">
        <f>REPT(DETERMINE!J831,1)</f>
        <v/>
      </c>
      <c r="G840" s="1292" t="str">
        <f>REPT(DETERMINE!AE831,1)</f>
        <v/>
      </c>
      <c r="H840" s="1243" t="str">
        <f>REPT(DETERMINE!AH831,1)</f>
        <v/>
      </c>
      <c r="I840" s="1244">
        <f>SUM(DETERMINE!T831)</f>
        <v>0</v>
      </c>
      <c r="J840" s="1293" t="str">
        <f>REPT(DETERMINE!AF831,1)</f>
        <v/>
      </c>
      <c r="K840" s="1293" t="str">
        <f>REPT(DETERMINE!AG831,1)</f>
        <v/>
      </c>
      <c r="L840" s="1244">
        <f>SUM(DETERMINE!AL831)</f>
        <v>0</v>
      </c>
    </row>
    <row r="841" spans="1:12" ht="38.1" customHeight="1">
      <c r="A841" s="1245" t="str">
        <f>REPT(DETERMINE!D832,1)</f>
        <v/>
      </c>
      <c r="B841" s="1242" t="str">
        <f>REPT(DETERMINE!AC832,1)</f>
        <v/>
      </c>
      <c r="C841" s="1242" t="str">
        <f>IF(I841&gt;0,Personalizza!$D$11," ")</f>
        <v xml:space="preserve"> </v>
      </c>
      <c r="D841" s="1241" t="str">
        <f>IF(I841&gt;0,Personalizza!$D$8," ")</f>
        <v xml:space="preserve"> </v>
      </c>
      <c r="E841" s="1243" t="str">
        <f>REPT(DETERMINE!F832,1)</f>
        <v/>
      </c>
      <c r="F841" s="1241" t="str">
        <f>REPT(DETERMINE!J832,1)</f>
        <v/>
      </c>
      <c r="G841" s="1292" t="str">
        <f>REPT(DETERMINE!AE832,1)</f>
        <v/>
      </c>
      <c r="H841" s="1243" t="str">
        <f>REPT(DETERMINE!AH832,1)</f>
        <v/>
      </c>
      <c r="I841" s="1244">
        <f>SUM(DETERMINE!T832)</f>
        <v>0</v>
      </c>
      <c r="J841" s="1293" t="str">
        <f>REPT(DETERMINE!AF832,1)</f>
        <v/>
      </c>
      <c r="K841" s="1293" t="str">
        <f>REPT(DETERMINE!AG832,1)</f>
        <v/>
      </c>
      <c r="L841" s="1244">
        <f>SUM(DETERMINE!AL832)</f>
        <v>0</v>
      </c>
    </row>
    <row r="842" spans="1:12" ht="38.1" customHeight="1">
      <c r="A842" s="1245" t="str">
        <f>REPT(DETERMINE!D833,1)</f>
        <v/>
      </c>
      <c r="B842" s="1242" t="str">
        <f>REPT(DETERMINE!AC833,1)</f>
        <v/>
      </c>
      <c r="C842" s="1242" t="str">
        <f>IF(I842&gt;0,Personalizza!$D$11," ")</f>
        <v xml:space="preserve"> </v>
      </c>
      <c r="D842" s="1241" t="str">
        <f>IF(I842&gt;0,Personalizza!$D$8," ")</f>
        <v xml:space="preserve"> </v>
      </c>
      <c r="E842" s="1243" t="str">
        <f>REPT(DETERMINE!F833,1)</f>
        <v/>
      </c>
      <c r="F842" s="1241" t="str">
        <f>REPT(DETERMINE!J833,1)</f>
        <v/>
      </c>
      <c r="G842" s="1292" t="str">
        <f>REPT(DETERMINE!AE833,1)</f>
        <v/>
      </c>
      <c r="H842" s="1243" t="str">
        <f>REPT(DETERMINE!AH833,1)</f>
        <v/>
      </c>
      <c r="I842" s="1244">
        <f>SUM(DETERMINE!T833)</f>
        <v>0</v>
      </c>
      <c r="J842" s="1293" t="str">
        <f>REPT(DETERMINE!AF833,1)</f>
        <v/>
      </c>
      <c r="K842" s="1293" t="str">
        <f>REPT(DETERMINE!AG833,1)</f>
        <v/>
      </c>
      <c r="L842" s="1244">
        <f>SUM(DETERMINE!AL833)</f>
        <v>0</v>
      </c>
    </row>
    <row r="843" spans="1:12" ht="38.1" customHeight="1">
      <c r="A843" s="1245" t="str">
        <f>REPT(DETERMINE!D834,1)</f>
        <v/>
      </c>
      <c r="B843" s="1242" t="str">
        <f>REPT(DETERMINE!AC834,1)</f>
        <v/>
      </c>
      <c r="C843" s="1242" t="str">
        <f>IF(I843&gt;0,Personalizza!$D$11," ")</f>
        <v xml:space="preserve"> </v>
      </c>
      <c r="D843" s="1241" t="str">
        <f>IF(I843&gt;0,Personalizza!$D$8," ")</f>
        <v xml:space="preserve"> </v>
      </c>
      <c r="E843" s="1243" t="str">
        <f>REPT(DETERMINE!F834,1)</f>
        <v/>
      </c>
      <c r="F843" s="1241" t="str">
        <f>REPT(DETERMINE!J834,1)</f>
        <v/>
      </c>
      <c r="G843" s="1292" t="str">
        <f>REPT(DETERMINE!AE834,1)</f>
        <v/>
      </c>
      <c r="H843" s="1243" t="str">
        <f>REPT(DETERMINE!AH834,1)</f>
        <v/>
      </c>
      <c r="I843" s="1244">
        <f>SUM(DETERMINE!T834)</f>
        <v>0</v>
      </c>
      <c r="J843" s="1293" t="str">
        <f>REPT(DETERMINE!AF834,1)</f>
        <v/>
      </c>
      <c r="K843" s="1293" t="str">
        <f>REPT(DETERMINE!AG834,1)</f>
        <v/>
      </c>
      <c r="L843" s="1244">
        <f>SUM(DETERMINE!AL834)</f>
        <v>0</v>
      </c>
    </row>
    <row r="844" spans="1:12" ht="38.1" customHeight="1">
      <c r="A844" s="1245" t="str">
        <f>REPT(DETERMINE!D835,1)</f>
        <v/>
      </c>
      <c r="B844" s="1242" t="str">
        <f>REPT(DETERMINE!AC835,1)</f>
        <v/>
      </c>
      <c r="C844" s="1242" t="str">
        <f>IF(I844&gt;0,Personalizza!$D$11," ")</f>
        <v xml:space="preserve"> </v>
      </c>
      <c r="D844" s="1241" t="str">
        <f>IF(I844&gt;0,Personalizza!$D$8," ")</f>
        <v xml:space="preserve"> </v>
      </c>
      <c r="E844" s="1243" t="str">
        <f>REPT(DETERMINE!F835,1)</f>
        <v/>
      </c>
      <c r="F844" s="1241" t="str">
        <f>REPT(DETERMINE!J835,1)</f>
        <v/>
      </c>
      <c r="G844" s="1292" t="str">
        <f>REPT(DETERMINE!AE835,1)</f>
        <v/>
      </c>
      <c r="H844" s="1243" t="str">
        <f>REPT(DETERMINE!AH835,1)</f>
        <v/>
      </c>
      <c r="I844" s="1244">
        <f>SUM(DETERMINE!T835)</f>
        <v>0</v>
      </c>
      <c r="J844" s="1293" t="str">
        <f>REPT(DETERMINE!AF835,1)</f>
        <v/>
      </c>
      <c r="K844" s="1293" t="str">
        <f>REPT(DETERMINE!AG835,1)</f>
        <v/>
      </c>
      <c r="L844" s="1244">
        <f>SUM(DETERMINE!AL835)</f>
        <v>0</v>
      </c>
    </row>
    <row r="845" spans="1:12" ht="38.1" customHeight="1">
      <c r="A845" s="1245" t="str">
        <f>REPT(DETERMINE!D836,1)</f>
        <v/>
      </c>
      <c r="B845" s="1242" t="str">
        <f>REPT(DETERMINE!AC836,1)</f>
        <v/>
      </c>
      <c r="C845" s="1242" t="str">
        <f>IF(I845&gt;0,Personalizza!$D$11," ")</f>
        <v xml:space="preserve"> </v>
      </c>
      <c r="D845" s="1241" t="str">
        <f>IF(I845&gt;0,Personalizza!$D$8," ")</f>
        <v xml:space="preserve"> </v>
      </c>
      <c r="E845" s="1243" t="str">
        <f>REPT(DETERMINE!F836,1)</f>
        <v/>
      </c>
      <c r="F845" s="1241" t="str">
        <f>REPT(DETERMINE!J836,1)</f>
        <v/>
      </c>
      <c r="G845" s="1292" t="str">
        <f>REPT(DETERMINE!AE836,1)</f>
        <v/>
      </c>
      <c r="H845" s="1243" t="str">
        <f>REPT(DETERMINE!AH836,1)</f>
        <v/>
      </c>
      <c r="I845" s="1244">
        <f>SUM(DETERMINE!T836)</f>
        <v>0</v>
      </c>
      <c r="J845" s="1293" t="str">
        <f>REPT(DETERMINE!AF836,1)</f>
        <v/>
      </c>
      <c r="K845" s="1293" t="str">
        <f>REPT(DETERMINE!AG836,1)</f>
        <v/>
      </c>
      <c r="L845" s="1244">
        <f>SUM(DETERMINE!AL836)</f>
        <v>0</v>
      </c>
    </row>
    <row r="846" spans="1:12" ht="38.1" customHeight="1">
      <c r="A846" s="1245" t="str">
        <f>REPT(DETERMINE!D837,1)</f>
        <v/>
      </c>
      <c r="B846" s="1242" t="str">
        <f>REPT(DETERMINE!AC837,1)</f>
        <v/>
      </c>
      <c r="C846" s="1242" t="str">
        <f>IF(I846&gt;0,Personalizza!$D$11," ")</f>
        <v xml:space="preserve"> </v>
      </c>
      <c r="D846" s="1241" t="str">
        <f>IF(I846&gt;0,Personalizza!$D$8," ")</f>
        <v xml:space="preserve"> </v>
      </c>
      <c r="E846" s="1243" t="str">
        <f>REPT(DETERMINE!F837,1)</f>
        <v/>
      </c>
      <c r="F846" s="1241" t="str">
        <f>REPT(DETERMINE!J837,1)</f>
        <v/>
      </c>
      <c r="G846" s="1292" t="str">
        <f>REPT(DETERMINE!AE837,1)</f>
        <v/>
      </c>
      <c r="H846" s="1243" t="str">
        <f>REPT(DETERMINE!AH837,1)</f>
        <v/>
      </c>
      <c r="I846" s="1244">
        <f>SUM(DETERMINE!T837)</f>
        <v>0</v>
      </c>
      <c r="J846" s="1293" t="str">
        <f>REPT(DETERMINE!AF837,1)</f>
        <v/>
      </c>
      <c r="K846" s="1293" t="str">
        <f>REPT(DETERMINE!AG837,1)</f>
        <v/>
      </c>
      <c r="L846" s="1244">
        <f>SUM(DETERMINE!AL837)</f>
        <v>0</v>
      </c>
    </row>
    <row r="847" spans="1:12" ht="38.1" customHeight="1">
      <c r="A847" s="1245" t="str">
        <f>REPT(DETERMINE!D838,1)</f>
        <v/>
      </c>
      <c r="B847" s="1242" t="str">
        <f>REPT(DETERMINE!AC838,1)</f>
        <v/>
      </c>
      <c r="C847" s="1242" t="str">
        <f>IF(I847&gt;0,Personalizza!$D$11," ")</f>
        <v xml:space="preserve"> </v>
      </c>
      <c r="D847" s="1241" t="str">
        <f>IF(I847&gt;0,Personalizza!$D$8," ")</f>
        <v xml:space="preserve"> </v>
      </c>
      <c r="E847" s="1243" t="str">
        <f>REPT(DETERMINE!F838,1)</f>
        <v/>
      </c>
      <c r="F847" s="1241" t="str">
        <f>REPT(DETERMINE!J838,1)</f>
        <v/>
      </c>
      <c r="G847" s="1292" t="str">
        <f>REPT(DETERMINE!AE838,1)</f>
        <v/>
      </c>
      <c r="H847" s="1243" t="str">
        <f>REPT(DETERMINE!AH838,1)</f>
        <v/>
      </c>
      <c r="I847" s="1244">
        <f>SUM(DETERMINE!T838)</f>
        <v>0</v>
      </c>
      <c r="J847" s="1293" t="str">
        <f>REPT(DETERMINE!AF838,1)</f>
        <v/>
      </c>
      <c r="K847" s="1293" t="str">
        <f>REPT(DETERMINE!AG838,1)</f>
        <v/>
      </c>
      <c r="L847" s="1244">
        <f>SUM(DETERMINE!AL838)</f>
        <v>0</v>
      </c>
    </row>
    <row r="848" spans="1:12" ht="38.1" customHeight="1">
      <c r="A848" s="1245" t="str">
        <f>REPT(DETERMINE!D839,1)</f>
        <v/>
      </c>
      <c r="B848" s="1242" t="str">
        <f>REPT(DETERMINE!AC839,1)</f>
        <v/>
      </c>
      <c r="C848" s="1242" t="str">
        <f>IF(I848&gt;0,Personalizza!$D$11," ")</f>
        <v xml:space="preserve"> </v>
      </c>
      <c r="D848" s="1241" t="str">
        <f>IF(I848&gt;0,Personalizza!$D$8," ")</f>
        <v xml:space="preserve"> </v>
      </c>
      <c r="E848" s="1243" t="str">
        <f>REPT(DETERMINE!F839,1)</f>
        <v/>
      </c>
      <c r="F848" s="1241" t="str">
        <f>REPT(DETERMINE!J839,1)</f>
        <v/>
      </c>
      <c r="G848" s="1292" t="str">
        <f>REPT(DETERMINE!AE839,1)</f>
        <v/>
      </c>
      <c r="H848" s="1243" t="str">
        <f>REPT(DETERMINE!AH839,1)</f>
        <v/>
      </c>
      <c r="I848" s="1244">
        <f>SUM(DETERMINE!T839)</f>
        <v>0</v>
      </c>
      <c r="J848" s="1293" t="str">
        <f>REPT(DETERMINE!AF839,1)</f>
        <v/>
      </c>
      <c r="K848" s="1293" t="str">
        <f>REPT(DETERMINE!AG839,1)</f>
        <v/>
      </c>
      <c r="L848" s="1244">
        <f>SUM(DETERMINE!AL839)</f>
        <v>0</v>
      </c>
    </row>
    <row r="849" spans="1:12" ht="38.1" customHeight="1">
      <c r="A849" s="1245" t="str">
        <f>REPT(DETERMINE!D840,1)</f>
        <v/>
      </c>
      <c r="B849" s="1242" t="str">
        <f>REPT(DETERMINE!AC840,1)</f>
        <v/>
      </c>
      <c r="C849" s="1242" t="str">
        <f>IF(I849&gt;0,Personalizza!$D$11," ")</f>
        <v xml:space="preserve"> </v>
      </c>
      <c r="D849" s="1241" t="str">
        <f>IF(I849&gt;0,Personalizza!$D$8," ")</f>
        <v xml:space="preserve"> </v>
      </c>
      <c r="E849" s="1243" t="str">
        <f>REPT(DETERMINE!F840,1)</f>
        <v/>
      </c>
      <c r="F849" s="1241" t="str">
        <f>REPT(DETERMINE!J840,1)</f>
        <v/>
      </c>
      <c r="G849" s="1292" t="str">
        <f>REPT(DETERMINE!AE840,1)</f>
        <v/>
      </c>
      <c r="H849" s="1243" t="str">
        <f>REPT(DETERMINE!AH840,1)</f>
        <v/>
      </c>
      <c r="I849" s="1244">
        <f>SUM(DETERMINE!T840)</f>
        <v>0</v>
      </c>
      <c r="J849" s="1293" t="str">
        <f>REPT(DETERMINE!AF840,1)</f>
        <v/>
      </c>
      <c r="K849" s="1293" t="str">
        <f>REPT(DETERMINE!AG840,1)</f>
        <v/>
      </c>
      <c r="L849" s="1244">
        <f>SUM(DETERMINE!AL840)</f>
        <v>0</v>
      </c>
    </row>
    <row r="850" spans="1:12" ht="38.1" customHeight="1">
      <c r="A850" s="1245" t="str">
        <f>REPT(DETERMINE!D841,1)</f>
        <v/>
      </c>
      <c r="B850" s="1242" t="str">
        <f>REPT(DETERMINE!AC841,1)</f>
        <v/>
      </c>
      <c r="C850" s="1242" t="str">
        <f>IF(I850&gt;0,Personalizza!$D$11," ")</f>
        <v xml:space="preserve"> </v>
      </c>
      <c r="D850" s="1241" t="str">
        <f>IF(I850&gt;0,Personalizza!$D$8," ")</f>
        <v xml:space="preserve"> </v>
      </c>
      <c r="E850" s="1243" t="str">
        <f>REPT(DETERMINE!F841,1)</f>
        <v/>
      </c>
      <c r="F850" s="1241" t="str">
        <f>REPT(DETERMINE!J841,1)</f>
        <v/>
      </c>
      <c r="G850" s="1292" t="str">
        <f>REPT(DETERMINE!AE841,1)</f>
        <v/>
      </c>
      <c r="H850" s="1243" t="str">
        <f>REPT(DETERMINE!AH841,1)</f>
        <v/>
      </c>
      <c r="I850" s="1244">
        <f>SUM(DETERMINE!T841)</f>
        <v>0</v>
      </c>
      <c r="J850" s="1293" t="str">
        <f>REPT(DETERMINE!AF841,1)</f>
        <v/>
      </c>
      <c r="K850" s="1293" t="str">
        <f>REPT(DETERMINE!AG841,1)</f>
        <v/>
      </c>
      <c r="L850" s="1244">
        <f>SUM(DETERMINE!AL841)</f>
        <v>0</v>
      </c>
    </row>
    <row r="851" spans="1:12" ht="38.1" customHeight="1">
      <c r="A851" s="1245" t="str">
        <f>REPT(DETERMINE!D842,1)</f>
        <v/>
      </c>
      <c r="B851" s="1242" t="str">
        <f>REPT(DETERMINE!AC842,1)</f>
        <v/>
      </c>
      <c r="C851" s="1242" t="str">
        <f>IF(I851&gt;0,Personalizza!$D$11," ")</f>
        <v xml:space="preserve"> </v>
      </c>
      <c r="D851" s="1241" t="str">
        <f>IF(I851&gt;0,Personalizza!$D$8," ")</f>
        <v xml:space="preserve"> </v>
      </c>
      <c r="E851" s="1243" t="str">
        <f>REPT(DETERMINE!F842,1)</f>
        <v/>
      </c>
      <c r="F851" s="1241" t="str">
        <f>REPT(DETERMINE!J842,1)</f>
        <v/>
      </c>
      <c r="G851" s="1292" t="str">
        <f>REPT(DETERMINE!AE842,1)</f>
        <v/>
      </c>
      <c r="H851" s="1243" t="str">
        <f>REPT(DETERMINE!AH842,1)</f>
        <v/>
      </c>
      <c r="I851" s="1244">
        <f>SUM(DETERMINE!T842)</f>
        <v>0</v>
      </c>
      <c r="J851" s="1293" t="str">
        <f>REPT(DETERMINE!AF842,1)</f>
        <v/>
      </c>
      <c r="K851" s="1293" t="str">
        <f>REPT(DETERMINE!AG842,1)</f>
        <v/>
      </c>
      <c r="L851" s="1244">
        <f>SUM(DETERMINE!AL842)</f>
        <v>0</v>
      </c>
    </row>
    <row r="852" spans="1:12" ht="38.1" customHeight="1">
      <c r="A852" s="1245" t="str">
        <f>REPT(DETERMINE!D843,1)</f>
        <v/>
      </c>
      <c r="B852" s="1242" t="str">
        <f>REPT(DETERMINE!AC843,1)</f>
        <v/>
      </c>
      <c r="C852" s="1242" t="str">
        <f>IF(I852&gt;0,Personalizza!$D$11," ")</f>
        <v xml:space="preserve"> </v>
      </c>
      <c r="D852" s="1241" t="str">
        <f>IF(I852&gt;0,Personalizza!$D$8," ")</f>
        <v xml:space="preserve"> </v>
      </c>
      <c r="E852" s="1243" t="str">
        <f>REPT(DETERMINE!F843,1)</f>
        <v/>
      </c>
      <c r="F852" s="1241" t="str">
        <f>REPT(DETERMINE!J843,1)</f>
        <v/>
      </c>
      <c r="G852" s="1292" t="str">
        <f>REPT(DETERMINE!AE843,1)</f>
        <v/>
      </c>
      <c r="H852" s="1243" t="str">
        <f>REPT(DETERMINE!AH843,1)</f>
        <v/>
      </c>
      <c r="I852" s="1244">
        <f>SUM(DETERMINE!T843)</f>
        <v>0</v>
      </c>
      <c r="J852" s="1293" t="str">
        <f>REPT(DETERMINE!AF843,1)</f>
        <v/>
      </c>
      <c r="K852" s="1293" t="str">
        <f>REPT(DETERMINE!AG843,1)</f>
        <v/>
      </c>
      <c r="L852" s="1244">
        <f>SUM(DETERMINE!AL843)</f>
        <v>0</v>
      </c>
    </row>
    <row r="853" spans="1:12" ht="38.1" customHeight="1">
      <c r="A853" s="1245" t="str">
        <f>REPT(DETERMINE!D844,1)</f>
        <v/>
      </c>
      <c r="B853" s="1242" t="str">
        <f>REPT(DETERMINE!AC844,1)</f>
        <v/>
      </c>
      <c r="C853" s="1242" t="str">
        <f>IF(I853&gt;0,Personalizza!$D$11," ")</f>
        <v xml:space="preserve"> </v>
      </c>
      <c r="D853" s="1241" t="str">
        <f>IF(I853&gt;0,Personalizza!$D$8," ")</f>
        <v xml:space="preserve"> </v>
      </c>
      <c r="E853" s="1243" t="str">
        <f>REPT(DETERMINE!F844,1)</f>
        <v/>
      </c>
      <c r="F853" s="1241" t="str">
        <f>REPT(DETERMINE!J844,1)</f>
        <v/>
      </c>
      <c r="G853" s="1292" t="str">
        <f>REPT(DETERMINE!AE844,1)</f>
        <v/>
      </c>
      <c r="H853" s="1243" t="str">
        <f>REPT(DETERMINE!AH844,1)</f>
        <v/>
      </c>
      <c r="I853" s="1244">
        <f>SUM(DETERMINE!T844)</f>
        <v>0</v>
      </c>
      <c r="J853" s="1293" t="str">
        <f>REPT(DETERMINE!AF844,1)</f>
        <v/>
      </c>
      <c r="K853" s="1293" t="str">
        <f>REPT(DETERMINE!AG844,1)</f>
        <v/>
      </c>
      <c r="L853" s="1244">
        <f>SUM(DETERMINE!AL844)</f>
        <v>0</v>
      </c>
    </row>
    <row r="854" spans="1:12" ht="38.1" customHeight="1">
      <c r="A854" s="1245" t="str">
        <f>REPT(DETERMINE!D845,1)</f>
        <v/>
      </c>
      <c r="B854" s="1242" t="str">
        <f>REPT(DETERMINE!AC845,1)</f>
        <v/>
      </c>
      <c r="C854" s="1242" t="str">
        <f>IF(I854&gt;0,Personalizza!$D$11," ")</f>
        <v xml:space="preserve"> </v>
      </c>
      <c r="D854" s="1241" t="str">
        <f>IF(I854&gt;0,Personalizza!$D$8," ")</f>
        <v xml:space="preserve"> </v>
      </c>
      <c r="E854" s="1243" t="str">
        <f>REPT(DETERMINE!F845,1)</f>
        <v/>
      </c>
      <c r="F854" s="1241" t="str">
        <f>REPT(DETERMINE!J845,1)</f>
        <v/>
      </c>
      <c r="G854" s="1292" t="str">
        <f>REPT(DETERMINE!AE845,1)</f>
        <v/>
      </c>
      <c r="H854" s="1243" t="str">
        <f>REPT(DETERMINE!AH845,1)</f>
        <v/>
      </c>
      <c r="I854" s="1244">
        <f>SUM(DETERMINE!T845)</f>
        <v>0</v>
      </c>
      <c r="J854" s="1293" t="str">
        <f>REPT(DETERMINE!AF845,1)</f>
        <v/>
      </c>
      <c r="K854" s="1293" t="str">
        <f>REPT(DETERMINE!AG845,1)</f>
        <v/>
      </c>
      <c r="L854" s="1244">
        <f>SUM(DETERMINE!AL845)</f>
        <v>0</v>
      </c>
    </row>
    <row r="855" spans="1:12" ht="38.1" customHeight="1">
      <c r="A855" s="1245" t="str">
        <f>REPT(DETERMINE!D846,1)</f>
        <v/>
      </c>
      <c r="B855" s="1242" t="str">
        <f>REPT(DETERMINE!AC846,1)</f>
        <v/>
      </c>
      <c r="C855" s="1242" t="str">
        <f>IF(I855&gt;0,Personalizza!$D$11," ")</f>
        <v xml:space="preserve"> </v>
      </c>
      <c r="D855" s="1241" t="str">
        <f>IF(I855&gt;0,Personalizza!$D$8," ")</f>
        <v xml:space="preserve"> </v>
      </c>
      <c r="E855" s="1243" t="str">
        <f>REPT(DETERMINE!F846,1)</f>
        <v/>
      </c>
      <c r="F855" s="1241" t="str">
        <f>REPT(DETERMINE!J846,1)</f>
        <v/>
      </c>
      <c r="G855" s="1292" t="str">
        <f>REPT(DETERMINE!AE846,1)</f>
        <v/>
      </c>
      <c r="H855" s="1243" t="str">
        <f>REPT(DETERMINE!AH846,1)</f>
        <v/>
      </c>
      <c r="I855" s="1244">
        <f>SUM(DETERMINE!T846)</f>
        <v>0</v>
      </c>
      <c r="J855" s="1293" t="str">
        <f>REPT(DETERMINE!AF846,1)</f>
        <v/>
      </c>
      <c r="K855" s="1293" t="str">
        <f>REPT(DETERMINE!AG846,1)</f>
        <v/>
      </c>
      <c r="L855" s="1244">
        <f>SUM(DETERMINE!AL846)</f>
        <v>0</v>
      </c>
    </row>
    <row r="856" spans="1:12" ht="38.1" customHeight="1">
      <c r="A856" s="1245" t="str">
        <f>REPT(DETERMINE!D847,1)</f>
        <v/>
      </c>
      <c r="B856" s="1242" t="str">
        <f>REPT(DETERMINE!AC847,1)</f>
        <v/>
      </c>
      <c r="C856" s="1242" t="str">
        <f>IF(I856&gt;0,Personalizza!$D$11," ")</f>
        <v xml:space="preserve"> </v>
      </c>
      <c r="D856" s="1241" t="str">
        <f>IF(I856&gt;0,Personalizza!$D$8," ")</f>
        <v xml:space="preserve"> </v>
      </c>
      <c r="E856" s="1243" t="str">
        <f>REPT(DETERMINE!F847,1)</f>
        <v/>
      </c>
      <c r="F856" s="1241" t="str">
        <f>REPT(DETERMINE!J847,1)</f>
        <v/>
      </c>
      <c r="G856" s="1292" t="str">
        <f>REPT(DETERMINE!AE847,1)</f>
        <v/>
      </c>
      <c r="H856" s="1243" t="str">
        <f>REPT(DETERMINE!AH847,1)</f>
        <v/>
      </c>
      <c r="I856" s="1244">
        <f>SUM(DETERMINE!T847)</f>
        <v>0</v>
      </c>
      <c r="J856" s="1293" t="str">
        <f>REPT(DETERMINE!AF847,1)</f>
        <v/>
      </c>
      <c r="K856" s="1293" t="str">
        <f>REPT(DETERMINE!AG847,1)</f>
        <v/>
      </c>
      <c r="L856" s="1244">
        <f>SUM(DETERMINE!AL847)</f>
        <v>0</v>
      </c>
    </row>
    <row r="857" spans="1:12" ht="38.1" customHeight="1">
      <c r="A857" s="1245" t="str">
        <f>REPT(DETERMINE!D848,1)</f>
        <v/>
      </c>
      <c r="B857" s="1242" t="str">
        <f>REPT(DETERMINE!AC848,1)</f>
        <v/>
      </c>
      <c r="C857" s="1242" t="str">
        <f>IF(I857&gt;0,Personalizza!$D$11," ")</f>
        <v xml:space="preserve"> </v>
      </c>
      <c r="D857" s="1241" t="str">
        <f>IF(I857&gt;0,Personalizza!$D$8," ")</f>
        <v xml:space="preserve"> </v>
      </c>
      <c r="E857" s="1243" t="str">
        <f>REPT(DETERMINE!F848,1)</f>
        <v/>
      </c>
      <c r="F857" s="1241" t="str">
        <f>REPT(DETERMINE!J848,1)</f>
        <v/>
      </c>
      <c r="G857" s="1292" t="str">
        <f>REPT(DETERMINE!AE848,1)</f>
        <v/>
      </c>
      <c r="H857" s="1243" t="str">
        <f>REPT(DETERMINE!AH848,1)</f>
        <v/>
      </c>
      <c r="I857" s="1244">
        <f>SUM(DETERMINE!T848)</f>
        <v>0</v>
      </c>
      <c r="J857" s="1293" t="str">
        <f>REPT(DETERMINE!AF848,1)</f>
        <v/>
      </c>
      <c r="K857" s="1293" t="str">
        <f>REPT(DETERMINE!AG848,1)</f>
        <v/>
      </c>
      <c r="L857" s="1244">
        <f>SUM(DETERMINE!AL848)</f>
        <v>0</v>
      </c>
    </row>
    <row r="858" spans="1:12" ht="38.1" customHeight="1">
      <c r="A858" s="1245" t="str">
        <f>REPT(DETERMINE!D849,1)</f>
        <v/>
      </c>
      <c r="B858" s="1242" t="str">
        <f>REPT(DETERMINE!AC849,1)</f>
        <v/>
      </c>
      <c r="C858" s="1242" t="str">
        <f>IF(I858&gt;0,Personalizza!$D$11," ")</f>
        <v xml:space="preserve"> </v>
      </c>
      <c r="D858" s="1241" t="str">
        <f>IF(I858&gt;0,Personalizza!$D$8," ")</f>
        <v xml:space="preserve"> </v>
      </c>
      <c r="E858" s="1243" t="str">
        <f>REPT(DETERMINE!F849,1)</f>
        <v/>
      </c>
      <c r="F858" s="1241" t="str">
        <f>REPT(DETERMINE!J849,1)</f>
        <v/>
      </c>
      <c r="G858" s="1292" t="str">
        <f>REPT(DETERMINE!AE849,1)</f>
        <v/>
      </c>
      <c r="H858" s="1243" t="str">
        <f>REPT(DETERMINE!AH849,1)</f>
        <v/>
      </c>
      <c r="I858" s="1244">
        <f>SUM(DETERMINE!T849)</f>
        <v>0</v>
      </c>
      <c r="J858" s="1293" t="str">
        <f>REPT(DETERMINE!AF849,1)</f>
        <v/>
      </c>
      <c r="K858" s="1293" t="str">
        <f>REPT(DETERMINE!AG849,1)</f>
        <v/>
      </c>
      <c r="L858" s="1244">
        <f>SUM(DETERMINE!AL849)</f>
        <v>0</v>
      </c>
    </row>
    <row r="859" spans="1:12" ht="38.1" customHeight="1">
      <c r="A859" s="1245" t="str">
        <f>REPT(DETERMINE!D850,1)</f>
        <v/>
      </c>
      <c r="B859" s="1242" t="str">
        <f>REPT(DETERMINE!AC850,1)</f>
        <v/>
      </c>
      <c r="C859" s="1242" t="str">
        <f>IF(I859&gt;0,Personalizza!$D$11," ")</f>
        <v xml:space="preserve"> </v>
      </c>
      <c r="D859" s="1241" t="str">
        <f>IF(I859&gt;0,Personalizza!$D$8," ")</f>
        <v xml:space="preserve"> </v>
      </c>
      <c r="E859" s="1243" t="str">
        <f>REPT(DETERMINE!F850,1)</f>
        <v/>
      </c>
      <c r="F859" s="1241" t="str">
        <f>REPT(DETERMINE!J850,1)</f>
        <v/>
      </c>
      <c r="G859" s="1292" t="str">
        <f>REPT(DETERMINE!AE850,1)</f>
        <v/>
      </c>
      <c r="H859" s="1243" t="str">
        <f>REPT(DETERMINE!AH850,1)</f>
        <v/>
      </c>
      <c r="I859" s="1244">
        <f>SUM(DETERMINE!T850)</f>
        <v>0</v>
      </c>
      <c r="J859" s="1293" t="str">
        <f>REPT(DETERMINE!AF850,1)</f>
        <v/>
      </c>
      <c r="K859" s="1293" t="str">
        <f>REPT(DETERMINE!AG850,1)</f>
        <v/>
      </c>
      <c r="L859" s="1244">
        <f>SUM(DETERMINE!AL850)</f>
        <v>0</v>
      </c>
    </row>
    <row r="860" spans="1:12" ht="38.1" customHeight="1">
      <c r="A860" s="1245" t="str">
        <f>REPT(DETERMINE!D851,1)</f>
        <v/>
      </c>
      <c r="B860" s="1242" t="str">
        <f>REPT(DETERMINE!AC851,1)</f>
        <v/>
      </c>
      <c r="C860" s="1242" t="str">
        <f>IF(I860&gt;0,Personalizza!$D$11," ")</f>
        <v xml:space="preserve"> </v>
      </c>
      <c r="D860" s="1241" t="str">
        <f>IF(I860&gt;0,Personalizza!$D$8," ")</f>
        <v xml:space="preserve"> </v>
      </c>
      <c r="E860" s="1243" t="str">
        <f>REPT(DETERMINE!F851,1)</f>
        <v/>
      </c>
      <c r="F860" s="1241" t="str">
        <f>REPT(DETERMINE!J851,1)</f>
        <v/>
      </c>
      <c r="G860" s="1292" t="str">
        <f>REPT(DETERMINE!AE851,1)</f>
        <v/>
      </c>
      <c r="H860" s="1243" t="str">
        <f>REPT(DETERMINE!AH851,1)</f>
        <v/>
      </c>
      <c r="I860" s="1244">
        <f>SUM(DETERMINE!T851)</f>
        <v>0</v>
      </c>
      <c r="J860" s="1293" t="str">
        <f>REPT(DETERMINE!AF851,1)</f>
        <v/>
      </c>
      <c r="K860" s="1293" t="str">
        <f>REPT(DETERMINE!AG851,1)</f>
        <v/>
      </c>
      <c r="L860" s="1244">
        <f>SUM(DETERMINE!AL851)</f>
        <v>0</v>
      </c>
    </row>
    <row r="861" spans="1:12" ht="38.1" customHeight="1">
      <c r="A861" s="1245" t="str">
        <f>REPT(DETERMINE!D852,1)</f>
        <v/>
      </c>
      <c r="B861" s="1242" t="str">
        <f>REPT(DETERMINE!AC852,1)</f>
        <v/>
      </c>
      <c r="C861" s="1242" t="str">
        <f>IF(I861&gt;0,Personalizza!$D$11," ")</f>
        <v xml:space="preserve"> </v>
      </c>
      <c r="D861" s="1241" t="str">
        <f>IF(I861&gt;0,Personalizza!$D$8," ")</f>
        <v xml:space="preserve"> </v>
      </c>
      <c r="E861" s="1243" t="str">
        <f>REPT(DETERMINE!F852,1)</f>
        <v/>
      </c>
      <c r="F861" s="1241" t="str">
        <f>REPT(DETERMINE!J852,1)</f>
        <v/>
      </c>
      <c r="G861" s="1292" t="str">
        <f>REPT(DETERMINE!AE852,1)</f>
        <v/>
      </c>
      <c r="H861" s="1243" t="str">
        <f>REPT(DETERMINE!AH852,1)</f>
        <v/>
      </c>
      <c r="I861" s="1244">
        <f>SUM(DETERMINE!T852)</f>
        <v>0</v>
      </c>
      <c r="J861" s="1293" t="str">
        <f>REPT(DETERMINE!AF852,1)</f>
        <v/>
      </c>
      <c r="K861" s="1293" t="str">
        <f>REPT(DETERMINE!AG852,1)</f>
        <v/>
      </c>
      <c r="L861" s="1244">
        <f>SUM(DETERMINE!AL852)</f>
        <v>0</v>
      </c>
    </row>
    <row r="862" spans="1:12" ht="38.1" customHeight="1">
      <c r="A862" s="1245" t="str">
        <f>REPT(DETERMINE!D853,1)</f>
        <v/>
      </c>
      <c r="B862" s="1242" t="str">
        <f>REPT(DETERMINE!AC853,1)</f>
        <v/>
      </c>
      <c r="C862" s="1242" t="str">
        <f>IF(I862&gt;0,Personalizza!$D$11," ")</f>
        <v xml:space="preserve"> </v>
      </c>
      <c r="D862" s="1241" t="str">
        <f>IF(I862&gt;0,Personalizza!$D$8," ")</f>
        <v xml:space="preserve"> </v>
      </c>
      <c r="E862" s="1243" t="str">
        <f>REPT(DETERMINE!F853,1)</f>
        <v/>
      </c>
      <c r="F862" s="1241" t="str">
        <f>REPT(DETERMINE!J853,1)</f>
        <v/>
      </c>
      <c r="G862" s="1292" t="str">
        <f>REPT(DETERMINE!AE853,1)</f>
        <v/>
      </c>
      <c r="H862" s="1243" t="str">
        <f>REPT(DETERMINE!AH853,1)</f>
        <v/>
      </c>
      <c r="I862" s="1244">
        <f>SUM(DETERMINE!T853)</f>
        <v>0</v>
      </c>
      <c r="J862" s="1293" t="str">
        <f>REPT(DETERMINE!AF853,1)</f>
        <v/>
      </c>
      <c r="K862" s="1293" t="str">
        <f>REPT(DETERMINE!AG853,1)</f>
        <v/>
      </c>
      <c r="L862" s="1244">
        <f>SUM(DETERMINE!AL853)</f>
        <v>0</v>
      </c>
    </row>
    <row r="863" spans="1:12" ht="38.1" customHeight="1">
      <c r="A863" s="1245" t="str">
        <f>REPT(DETERMINE!D854,1)</f>
        <v/>
      </c>
      <c r="B863" s="1242" t="str">
        <f>REPT(DETERMINE!AC854,1)</f>
        <v/>
      </c>
      <c r="C863" s="1242" t="str">
        <f>IF(I863&gt;0,Personalizza!$D$11," ")</f>
        <v xml:space="preserve"> </v>
      </c>
      <c r="D863" s="1241" t="str">
        <f>IF(I863&gt;0,Personalizza!$D$8," ")</f>
        <v xml:space="preserve"> </v>
      </c>
      <c r="E863" s="1243" t="str">
        <f>REPT(DETERMINE!F854,1)</f>
        <v/>
      </c>
      <c r="F863" s="1241" t="str">
        <f>REPT(DETERMINE!J854,1)</f>
        <v/>
      </c>
      <c r="G863" s="1292" t="str">
        <f>REPT(DETERMINE!AE854,1)</f>
        <v/>
      </c>
      <c r="H863" s="1243" t="str">
        <f>REPT(DETERMINE!AH854,1)</f>
        <v/>
      </c>
      <c r="I863" s="1244">
        <f>SUM(DETERMINE!T854)</f>
        <v>0</v>
      </c>
      <c r="J863" s="1293" t="str">
        <f>REPT(DETERMINE!AF854,1)</f>
        <v/>
      </c>
      <c r="K863" s="1293" t="str">
        <f>REPT(DETERMINE!AG854,1)</f>
        <v/>
      </c>
      <c r="L863" s="1244">
        <f>SUM(DETERMINE!AL854)</f>
        <v>0</v>
      </c>
    </row>
    <row r="864" spans="1:12" ht="38.1" customHeight="1">
      <c r="A864" s="1245" t="str">
        <f>REPT(DETERMINE!D855,1)</f>
        <v/>
      </c>
      <c r="B864" s="1242" t="str">
        <f>REPT(DETERMINE!AC855,1)</f>
        <v/>
      </c>
      <c r="C864" s="1242" t="str">
        <f>IF(I864&gt;0,Personalizza!$D$11," ")</f>
        <v xml:space="preserve"> </v>
      </c>
      <c r="D864" s="1241" t="str">
        <f>IF(I864&gt;0,Personalizza!$D$8," ")</f>
        <v xml:space="preserve"> </v>
      </c>
      <c r="E864" s="1243" t="str">
        <f>REPT(DETERMINE!F855,1)</f>
        <v/>
      </c>
      <c r="F864" s="1241" t="str">
        <f>REPT(DETERMINE!J855,1)</f>
        <v/>
      </c>
      <c r="G864" s="1292" t="str">
        <f>REPT(DETERMINE!AE855,1)</f>
        <v/>
      </c>
      <c r="H864" s="1243" t="str">
        <f>REPT(DETERMINE!AH855,1)</f>
        <v/>
      </c>
      <c r="I864" s="1244">
        <f>SUM(DETERMINE!T855)</f>
        <v>0</v>
      </c>
      <c r="J864" s="1293" t="str">
        <f>REPT(DETERMINE!AF855,1)</f>
        <v/>
      </c>
      <c r="K864" s="1293" t="str">
        <f>REPT(DETERMINE!AG855,1)</f>
        <v/>
      </c>
      <c r="L864" s="1244">
        <f>SUM(DETERMINE!AL855)</f>
        <v>0</v>
      </c>
    </row>
    <row r="865" spans="1:12" ht="38.1" customHeight="1">
      <c r="A865" s="1245" t="str">
        <f>REPT(DETERMINE!D856,1)</f>
        <v/>
      </c>
      <c r="B865" s="1242" t="str">
        <f>REPT(DETERMINE!AC856,1)</f>
        <v/>
      </c>
      <c r="C865" s="1242" t="str">
        <f>IF(I865&gt;0,Personalizza!$D$11," ")</f>
        <v xml:space="preserve"> </v>
      </c>
      <c r="D865" s="1241" t="str">
        <f>IF(I865&gt;0,Personalizza!$D$8," ")</f>
        <v xml:space="preserve"> </v>
      </c>
      <c r="E865" s="1243" t="str">
        <f>REPT(DETERMINE!F856,1)</f>
        <v/>
      </c>
      <c r="F865" s="1241" t="str">
        <f>REPT(DETERMINE!J856,1)</f>
        <v/>
      </c>
      <c r="G865" s="1292" t="str">
        <f>REPT(DETERMINE!AE856,1)</f>
        <v/>
      </c>
      <c r="H865" s="1243" t="str">
        <f>REPT(DETERMINE!AH856,1)</f>
        <v/>
      </c>
      <c r="I865" s="1244">
        <f>SUM(DETERMINE!T856)</f>
        <v>0</v>
      </c>
      <c r="J865" s="1293" t="str">
        <f>REPT(DETERMINE!AF856,1)</f>
        <v/>
      </c>
      <c r="K865" s="1293" t="str">
        <f>REPT(DETERMINE!AG856,1)</f>
        <v/>
      </c>
      <c r="L865" s="1244">
        <f>SUM(DETERMINE!AL856)</f>
        <v>0</v>
      </c>
    </row>
    <row r="866" spans="1:12" ht="38.1" customHeight="1">
      <c r="A866" s="1245" t="str">
        <f>REPT(DETERMINE!D857,1)</f>
        <v/>
      </c>
      <c r="B866" s="1242" t="str">
        <f>REPT(DETERMINE!AC857,1)</f>
        <v/>
      </c>
      <c r="C866" s="1242" t="str">
        <f>IF(I866&gt;0,Personalizza!$D$11," ")</f>
        <v xml:space="preserve"> </v>
      </c>
      <c r="D866" s="1241" t="str">
        <f>IF(I866&gt;0,Personalizza!$D$8," ")</f>
        <v xml:space="preserve"> </v>
      </c>
      <c r="E866" s="1243" t="str">
        <f>REPT(DETERMINE!F857,1)</f>
        <v/>
      </c>
      <c r="F866" s="1241" t="str">
        <f>REPT(DETERMINE!J857,1)</f>
        <v/>
      </c>
      <c r="G866" s="1292" t="str">
        <f>REPT(DETERMINE!AE857,1)</f>
        <v/>
      </c>
      <c r="H866" s="1243" t="str">
        <f>REPT(DETERMINE!AH857,1)</f>
        <v/>
      </c>
      <c r="I866" s="1244">
        <f>SUM(DETERMINE!T857)</f>
        <v>0</v>
      </c>
      <c r="J866" s="1293" t="str">
        <f>REPT(DETERMINE!AF857,1)</f>
        <v/>
      </c>
      <c r="K866" s="1293" t="str">
        <f>REPT(DETERMINE!AG857,1)</f>
        <v/>
      </c>
      <c r="L866" s="1244">
        <f>SUM(DETERMINE!AL857)</f>
        <v>0</v>
      </c>
    </row>
    <row r="867" spans="1:12" ht="38.1" customHeight="1">
      <c r="A867" s="1245" t="str">
        <f>REPT(DETERMINE!D858,1)</f>
        <v/>
      </c>
      <c r="B867" s="1242" t="str">
        <f>REPT(DETERMINE!AC858,1)</f>
        <v/>
      </c>
      <c r="C867" s="1242" t="str">
        <f>IF(I867&gt;0,Personalizza!$D$11," ")</f>
        <v xml:space="preserve"> </v>
      </c>
      <c r="D867" s="1241" t="str">
        <f>IF(I867&gt;0,Personalizza!$D$8," ")</f>
        <v xml:space="preserve"> </v>
      </c>
      <c r="E867" s="1243" t="str">
        <f>REPT(DETERMINE!F858,1)</f>
        <v/>
      </c>
      <c r="F867" s="1241" t="str">
        <f>REPT(DETERMINE!J858,1)</f>
        <v/>
      </c>
      <c r="G867" s="1292" t="str">
        <f>REPT(DETERMINE!AE858,1)</f>
        <v/>
      </c>
      <c r="H867" s="1243" t="str">
        <f>REPT(DETERMINE!AH858,1)</f>
        <v/>
      </c>
      <c r="I867" s="1244">
        <f>SUM(DETERMINE!T858)</f>
        <v>0</v>
      </c>
      <c r="J867" s="1293" t="str">
        <f>REPT(DETERMINE!AF858,1)</f>
        <v/>
      </c>
      <c r="K867" s="1293" t="str">
        <f>REPT(DETERMINE!AG858,1)</f>
        <v/>
      </c>
      <c r="L867" s="1244">
        <f>SUM(DETERMINE!AL858)</f>
        <v>0</v>
      </c>
    </row>
    <row r="868" spans="1:12" ht="38.1" customHeight="1">
      <c r="A868" s="1245" t="str">
        <f>REPT(DETERMINE!D859,1)</f>
        <v/>
      </c>
      <c r="B868" s="1242" t="str">
        <f>REPT(DETERMINE!AC859,1)</f>
        <v/>
      </c>
      <c r="C868" s="1242" t="str">
        <f>IF(I868&gt;0,Personalizza!$D$11," ")</f>
        <v xml:space="preserve"> </v>
      </c>
      <c r="D868" s="1241" t="str">
        <f>IF(I868&gt;0,Personalizza!$D$8," ")</f>
        <v xml:space="preserve"> </v>
      </c>
      <c r="E868" s="1243" t="str">
        <f>REPT(DETERMINE!F859,1)</f>
        <v/>
      </c>
      <c r="F868" s="1241" t="str">
        <f>REPT(DETERMINE!J859,1)</f>
        <v/>
      </c>
      <c r="G868" s="1292" t="str">
        <f>REPT(DETERMINE!AE859,1)</f>
        <v/>
      </c>
      <c r="H868" s="1243" t="str">
        <f>REPT(DETERMINE!AH859,1)</f>
        <v/>
      </c>
      <c r="I868" s="1244">
        <f>SUM(DETERMINE!T859)</f>
        <v>0</v>
      </c>
      <c r="J868" s="1293" t="str">
        <f>REPT(DETERMINE!AF859,1)</f>
        <v/>
      </c>
      <c r="K868" s="1293" t="str">
        <f>REPT(DETERMINE!AG859,1)</f>
        <v/>
      </c>
      <c r="L868" s="1244">
        <f>SUM(DETERMINE!AL859)</f>
        <v>0</v>
      </c>
    </row>
    <row r="869" spans="1:12" ht="38.1" customHeight="1">
      <c r="A869" s="1245" t="str">
        <f>REPT(DETERMINE!D860,1)</f>
        <v/>
      </c>
      <c r="B869" s="1242" t="str">
        <f>REPT(DETERMINE!AC860,1)</f>
        <v/>
      </c>
      <c r="C869" s="1242" t="str">
        <f>IF(I869&gt;0,Personalizza!$D$11," ")</f>
        <v xml:space="preserve"> </v>
      </c>
      <c r="D869" s="1241" t="str">
        <f>IF(I869&gt;0,Personalizza!$D$8," ")</f>
        <v xml:space="preserve"> </v>
      </c>
      <c r="E869" s="1243" t="str">
        <f>REPT(DETERMINE!F860,1)</f>
        <v/>
      </c>
      <c r="F869" s="1241" t="str">
        <f>REPT(DETERMINE!J860,1)</f>
        <v/>
      </c>
      <c r="G869" s="1292" t="str">
        <f>REPT(DETERMINE!AE860,1)</f>
        <v/>
      </c>
      <c r="H869" s="1243" t="str">
        <f>REPT(DETERMINE!AH860,1)</f>
        <v/>
      </c>
      <c r="I869" s="1244">
        <f>SUM(DETERMINE!T860)</f>
        <v>0</v>
      </c>
      <c r="J869" s="1293" t="str">
        <f>REPT(DETERMINE!AF860,1)</f>
        <v/>
      </c>
      <c r="K869" s="1293" t="str">
        <f>REPT(DETERMINE!AG860,1)</f>
        <v/>
      </c>
      <c r="L869" s="1244">
        <f>SUM(DETERMINE!AL860)</f>
        <v>0</v>
      </c>
    </row>
    <row r="870" spans="1:12" ht="38.1" customHeight="1">
      <c r="A870" s="1245" t="str">
        <f>REPT(DETERMINE!D861,1)</f>
        <v/>
      </c>
      <c r="B870" s="1242" t="str">
        <f>REPT(DETERMINE!AC861,1)</f>
        <v/>
      </c>
      <c r="C870" s="1242" t="str">
        <f>IF(I870&gt;0,Personalizza!$D$11," ")</f>
        <v xml:space="preserve"> </v>
      </c>
      <c r="D870" s="1241" t="str">
        <f>IF(I870&gt;0,Personalizza!$D$8," ")</f>
        <v xml:space="preserve"> </v>
      </c>
      <c r="E870" s="1243" t="str">
        <f>REPT(DETERMINE!F861,1)</f>
        <v/>
      </c>
      <c r="F870" s="1241" t="str">
        <f>REPT(DETERMINE!J861,1)</f>
        <v/>
      </c>
      <c r="G870" s="1292" t="str">
        <f>REPT(DETERMINE!AE861,1)</f>
        <v/>
      </c>
      <c r="H870" s="1243" t="str">
        <f>REPT(DETERMINE!AH861,1)</f>
        <v/>
      </c>
      <c r="I870" s="1244">
        <f>SUM(DETERMINE!T861)</f>
        <v>0</v>
      </c>
      <c r="J870" s="1293" t="str">
        <f>REPT(DETERMINE!AF861,1)</f>
        <v/>
      </c>
      <c r="K870" s="1293" t="str">
        <f>REPT(DETERMINE!AG861,1)</f>
        <v/>
      </c>
      <c r="L870" s="1244">
        <f>SUM(DETERMINE!AL861)</f>
        <v>0</v>
      </c>
    </row>
    <row r="871" spans="1:12" ht="38.1" customHeight="1">
      <c r="A871" s="1245" t="str">
        <f>REPT(DETERMINE!D862,1)</f>
        <v/>
      </c>
      <c r="B871" s="1242" t="str">
        <f>REPT(DETERMINE!AC862,1)</f>
        <v/>
      </c>
      <c r="C871" s="1242" t="str">
        <f>IF(I871&gt;0,Personalizza!$D$11," ")</f>
        <v xml:space="preserve"> </v>
      </c>
      <c r="D871" s="1241" t="str">
        <f>IF(I871&gt;0,Personalizza!$D$8," ")</f>
        <v xml:space="preserve"> </v>
      </c>
      <c r="E871" s="1243" t="str">
        <f>REPT(DETERMINE!F862,1)</f>
        <v/>
      </c>
      <c r="F871" s="1241" t="str">
        <f>REPT(DETERMINE!J862,1)</f>
        <v/>
      </c>
      <c r="G871" s="1292" t="str">
        <f>REPT(DETERMINE!AE862,1)</f>
        <v/>
      </c>
      <c r="H871" s="1243" t="str">
        <f>REPT(DETERMINE!AH862,1)</f>
        <v/>
      </c>
      <c r="I871" s="1244">
        <f>SUM(DETERMINE!T862)</f>
        <v>0</v>
      </c>
      <c r="J871" s="1293" t="str">
        <f>REPT(DETERMINE!AF862,1)</f>
        <v/>
      </c>
      <c r="K871" s="1293" t="str">
        <f>REPT(DETERMINE!AG862,1)</f>
        <v/>
      </c>
      <c r="L871" s="1244">
        <f>SUM(DETERMINE!AL862)</f>
        <v>0</v>
      </c>
    </row>
    <row r="872" spans="1:12" ht="38.1" customHeight="1">
      <c r="A872" s="1245" t="str">
        <f>REPT(DETERMINE!D863,1)</f>
        <v/>
      </c>
      <c r="B872" s="1242" t="str">
        <f>REPT(DETERMINE!AC863,1)</f>
        <v/>
      </c>
      <c r="C872" s="1242" t="str">
        <f>IF(I872&gt;0,Personalizza!$D$11," ")</f>
        <v xml:space="preserve"> </v>
      </c>
      <c r="D872" s="1241" t="str">
        <f>IF(I872&gt;0,Personalizza!$D$8," ")</f>
        <v xml:space="preserve"> </v>
      </c>
      <c r="E872" s="1243" t="str">
        <f>REPT(DETERMINE!F863,1)</f>
        <v/>
      </c>
      <c r="F872" s="1241" t="str">
        <f>REPT(DETERMINE!J863,1)</f>
        <v/>
      </c>
      <c r="G872" s="1292" t="str">
        <f>REPT(DETERMINE!AE863,1)</f>
        <v/>
      </c>
      <c r="H872" s="1243" t="str">
        <f>REPT(DETERMINE!AH863,1)</f>
        <v/>
      </c>
      <c r="I872" s="1244">
        <f>SUM(DETERMINE!T863)</f>
        <v>0</v>
      </c>
      <c r="J872" s="1293" t="str">
        <f>REPT(DETERMINE!AF863,1)</f>
        <v/>
      </c>
      <c r="K872" s="1293" t="str">
        <f>REPT(DETERMINE!AG863,1)</f>
        <v/>
      </c>
      <c r="L872" s="1244">
        <f>SUM(DETERMINE!AL863)</f>
        <v>0</v>
      </c>
    </row>
    <row r="873" spans="1:12" ht="38.1" customHeight="1">
      <c r="A873" s="1245" t="str">
        <f>REPT(DETERMINE!D864,1)</f>
        <v/>
      </c>
      <c r="B873" s="1242" t="str">
        <f>REPT(DETERMINE!AC864,1)</f>
        <v/>
      </c>
      <c r="C873" s="1242" t="str">
        <f>IF(I873&gt;0,Personalizza!$D$11," ")</f>
        <v xml:space="preserve"> </v>
      </c>
      <c r="D873" s="1241" t="str">
        <f>IF(I873&gt;0,Personalizza!$D$8," ")</f>
        <v xml:space="preserve"> </v>
      </c>
      <c r="E873" s="1243" t="str">
        <f>REPT(DETERMINE!F864,1)</f>
        <v/>
      </c>
      <c r="F873" s="1241" t="str">
        <f>REPT(DETERMINE!J864,1)</f>
        <v/>
      </c>
      <c r="G873" s="1292" t="str">
        <f>REPT(DETERMINE!AE864,1)</f>
        <v/>
      </c>
      <c r="H873" s="1243" t="str">
        <f>REPT(DETERMINE!AH864,1)</f>
        <v/>
      </c>
      <c r="I873" s="1244">
        <f>SUM(DETERMINE!T864)</f>
        <v>0</v>
      </c>
      <c r="J873" s="1293" t="str">
        <f>REPT(DETERMINE!AF864,1)</f>
        <v/>
      </c>
      <c r="K873" s="1293" t="str">
        <f>REPT(DETERMINE!AG864,1)</f>
        <v/>
      </c>
      <c r="L873" s="1244">
        <f>SUM(DETERMINE!AL864)</f>
        <v>0</v>
      </c>
    </row>
    <row r="874" spans="1:12" ht="38.1" customHeight="1">
      <c r="A874" s="1245" t="str">
        <f>REPT(DETERMINE!D865,1)</f>
        <v/>
      </c>
      <c r="B874" s="1242" t="str">
        <f>REPT(DETERMINE!AC865,1)</f>
        <v/>
      </c>
      <c r="C874" s="1242" t="str">
        <f>IF(I874&gt;0,Personalizza!$D$11," ")</f>
        <v xml:space="preserve"> </v>
      </c>
      <c r="D874" s="1241" t="str">
        <f>IF(I874&gt;0,Personalizza!$D$8," ")</f>
        <v xml:space="preserve"> </v>
      </c>
      <c r="E874" s="1243" t="str">
        <f>REPT(DETERMINE!F865,1)</f>
        <v/>
      </c>
      <c r="F874" s="1241" t="str">
        <f>REPT(DETERMINE!J865,1)</f>
        <v/>
      </c>
      <c r="G874" s="1292" t="str">
        <f>REPT(DETERMINE!AE865,1)</f>
        <v/>
      </c>
      <c r="H874" s="1243" t="str">
        <f>REPT(DETERMINE!AH865,1)</f>
        <v/>
      </c>
      <c r="I874" s="1244">
        <f>SUM(DETERMINE!T865)</f>
        <v>0</v>
      </c>
      <c r="J874" s="1293" t="str">
        <f>REPT(DETERMINE!AF865,1)</f>
        <v/>
      </c>
      <c r="K874" s="1293" t="str">
        <f>REPT(DETERMINE!AG865,1)</f>
        <v/>
      </c>
      <c r="L874" s="1244">
        <f>SUM(DETERMINE!AL865)</f>
        <v>0</v>
      </c>
    </row>
    <row r="875" spans="1:12" ht="38.1" customHeight="1">
      <c r="A875" s="1245" t="str">
        <f>REPT(DETERMINE!D866,1)</f>
        <v/>
      </c>
      <c r="B875" s="1242" t="str">
        <f>REPT(DETERMINE!AC866,1)</f>
        <v/>
      </c>
      <c r="C875" s="1242" t="str">
        <f>IF(I875&gt;0,Personalizza!$D$11," ")</f>
        <v xml:space="preserve"> </v>
      </c>
      <c r="D875" s="1241" t="str">
        <f>IF(I875&gt;0,Personalizza!$D$8," ")</f>
        <v xml:space="preserve"> </v>
      </c>
      <c r="E875" s="1243" t="str">
        <f>REPT(DETERMINE!F866,1)</f>
        <v/>
      </c>
      <c r="F875" s="1241" t="str">
        <f>REPT(DETERMINE!J866,1)</f>
        <v/>
      </c>
      <c r="G875" s="1292" t="str">
        <f>REPT(DETERMINE!AE866,1)</f>
        <v/>
      </c>
      <c r="H875" s="1243" t="str">
        <f>REPT(DETERMINE!AH866,1)</f>
        <v/>
      </c>
      <c r="I875" s="1244">
        <f>SUM(DETERMINE!T866)</f>
        <v>0</v>
      </c>
      <c r="J875" s="1293" t="str">
        <f>REPT(DETERMINE!AF866,1)</f>
        <v/>
      </c>
      <c r="K875" s="1293" t="str">
        <f>REPT(DETERMINE!AG866,1)</f>
        <v/>
      </c>
      <c r="L875" s="1244">
        <f>SUM(DETERMINE!AL866)</f>
        <v>0</v>
      </c>
    </row>
    <row r="876" spans="1:12" ht="38.1" customHeight="1">
      <c r="A876" s="1245" t="str">
        <f>REPT(DETERMINE!D867,1)</f>
        <v/>
      </c>
      <c r="B876" s="1242" t="str">
        <f>REPT(DETERMINE!AC867,1)</f>
        <v/>
      </c>
      <c r="C876" s="1242" t="str">
        <f>IF(I876&gt;0,Personalizza!$D$11," ")</f>
        <v xml:space="preserve"> </v>
      </c>
      <c r="D876" s="1241" t="str">
        <f>IF(I876&gt;0,Personalizza!$D$8," ")</f>
        <v xml:space="preserve"> </v>
      </c>
      <c r="E876" s="1243" t="str">
        <f>REPT(DETERMINE!F867,1)</f>
        <v/>
      </c>
      <c r="F876" s="1241" t="str">
        <f>REPT(DETERMINE!J867,1)</f>
        <v/>
      </c>
      <c r="G876" s="1292" t="str">
        <f>REPT(DETERMINE!AE867,1)</f>
        <v/>
      </c>
      <c r="H876" s="1243" t="str">
        <f>REPT(DETERMINE!AH867,1)</f>
        <v/>
      </c>
      <c r="I876" s="1244">
        <f>SUM(DETERMINE!T867)</f>
        <v>0</v>
      </c>
      <c r="J876" s="1293" t="str">
        <f>REPT(DETERMINE!AF867,1)</f>
        <v/>
      </c>
      <c r="K876" s="1293" t="str">
        <f>REPT(DETERMINE!AG867,1)</f>
        <v/>
      </c>
      <c r="L876" s="1244">
        <f>SUM(DETERMINE!AL867)</f>
        <v>0</v>
      </c>
    </row>
    <row r="877" spans="1:12" ht="38.1" customHeight="1">
      <c r="A877" s="1245" t="str">
        <f>REPT(DETERMINE!D868,1)</f>
        <v/>
      </c>
      <c r="B877" s="1242" t="str">
        <f>REPT(DETERMINE!AC868,1)</f>
        <v/>
      </c>
      <c r="C877" s="1242" t="str">
        <f>IF(I877&gt;0,Personalizza!$D$11," ")</f>
        <v xml:space="preserve"> </v>
      </c>
      <c r="D877" s="1241" t="str">
        <f>IF(I877&gt;0,Personalizza!$D$8," ")</f>
        <v xml:space="preserve"> </v>
      </c>
      <c r="E877" s="1243" t="str">
        <f>REPT(DETERMINE!F868,1)</f>
        <v/>
      </c>
      <c r="F877" s="1241" t="str">
        <f>REPT(DETERMINE!J868,1)</f>
        <v/>
      </c>
      <c r="G877" s="1292" t="str">
        <f>REPT(DETERMINE!AE868,1)</f>
        <v/>
      </c>
      <c r="H877" s="1243" t="str">
        <f>REPT(DETERMINE!AH868,1)</f>
        <v/>
      </c>
      <c r="I877" s="1244">
        <f>SUM(DETERMINE!T868)</f>
        <v>0</v>
      </c>
      <c r="J877" s="1293" t="str">
        <f>REPT(DETERMINE!AF868,1)</f>
        <v/>
      </c>
      <c r="K877" s="1293" t="str">
        <f>REPT(DETERMINE!AG868,1)</f>
        <v/>
      </c>
      <c r="L877" s="1244">
        <f>SUM(DETERMINE!AL868)</f>
        <v>0</v>
      </c>
    </row>
    <row r="878" spans="1:12" ht="38.1" customHeight="1">
      <c r="A878" s="1245" t="str">
        <f>REPT(DETERMINE!D869,1)</f>
        <v/>
      </c>
      <c r="B878" s="1242" t="str">
        <f>REPT(DETERMINE!AC869,1)</f>
        <v/>
      </c>
      <c r="C878" s="1242" t="str">
        <f>IF(I878&gt;0,Personalizza!$D$11," ")</f>
        <v xml:space="preserve"> </v>
      </c>
      <c r="D878" s="1241" t="str">
        <f>IF(I878&gt;0,Personalizza!$D$8," ")</f>
        <v xml:space="preserve"> </v>
      </c>
      <c r="E878" s="1243" t="str">
        <f>REPT(DETERMINE!F869,1)</f>
        <v/>
      </c>
      <c r="F878" s="1241" t="str">
        <f>REPT(DETERMINE!J869,1)</f>
        <v/>
      </c>
      <c r="G878" s="1292" t="str">
        <f>REPT(DETERMINE!AE869,1)</f>
        <v/>
      </c>
      <c r="H878" s="1243" t="str">
        <f>REPT(DETERMINE!AH869,1)</f>
        <v/>
      </c>
      <c r="I878" s="1244">
        <f>SUM(DETERMINE!T869)</f>
        <v>0</v>
      </c>
      <c r="J878" s="1293" t="str">
        <f>REPT(DETERMINE!AF869,1)</f>
        <v/>
      </c>
      <c r="K878" s="1293" t="str">
        <f>REPT(DETERMINE!AG869,1)</f>
        <v/>
      </c>
      <c r="L878" s="1244">
        <f>SUM(DETERMINE!AL869)</f>
        <v>0</v>
      </c>
    </row>
    <row r="879" spans="1:12" ht="38.1" customHeight="1">
      <c r="A879" s="1245" t="str">
        <f>REPT(DETERMINE!D870,1)</f>
        <v/>
      </c>
      <c r="B879" s="1242" t="str">
        <f>REPT(DETERMINE!AC870,1)</f>
        <v/>
      </c>
      <c r="C879" s="1242" t="str">
        <f>IF(I879&gt;0,Personalizza!$D$11," ")</f>
        <v xml:space="preserve"> </v>
      </c>
      <c r="D879" s="1241" t="str">
        <f>IF(I879&gt;0,Personalizza!$D$8," ")</f>
        <v xml:space="preserve"> </v>
      </c>
      <c r="E879" s="1243" t="str">
        <f>REPT(DETERMINE!F870,1)</f>
        <v/>
      </c>
      <c r="F879" s="1241" t="str">
        <f>REPT(DETERMINE!J870,1)</f>
        <v/>
      </c>
      <c r="G879" s="1292" t="str">
        <f>REPT(DETERMINE!AE870,1)</f>
        <v/>
      </c>
      <c r="H879" s="1243" t="str">
        <f>REPT(DETERMINE!AH870,1)</f>
        <v/>
      </c>
      <c r="I879" s="1244">
        <f>SUM(DETERMINE!T870)</f>
        <v>0</v>
      </c>
      <c r="J879" s="1293" t="str">
        <f>REPT(DETERMINE!AF870,1)</f>
        <v/>
      </c>
      <c r="K879" s="1293" t="str">
        <f>REPT(DETERMINE!AG870,1)</f>
        <v/>
      </c>
      <c r="L879" s="1244">
        <f>SUM(DETERMINE!AL870)</f>
        <v>0</v>
      </c>
    </row>
    <row r="880" spans="1:12" ht="38.1" customHeight="1">
      <c r="A880" s="1245" t="str">
        <f>REPT(DETERMINE!D871,1)</f>
        <v/>
      </c>
      <c r="B880" s="1242" t="str">
        <f>REPT(DETERMINE!AC871,1)</f>
        <v/>
      </c>
      <c r="C880" s="1242" t="str">
        <f>IF(I880&gt;0,Personalizza!$D$11," ")</f>
        <v xml:space="preserve"> </v>
      </c>
      <c r="D880" s="1241" t="str">
        <f>IF(I880&gt;0,Personalizza!$D$8," ")</f>
        <v xml:space="preserve"> </v>
      </c>
      <c r="E880" s="1243" t="str">
        <f>REPT(DETERMINE!F871,1)</f>
        <v/>
      </c>
      <c r="F880" s="1241" t="str">
        <f>REPT(DETERMINE!J871,1)</f>
        <v/>
      </c>
      <c r="G880" s="1292" t="str">
        <f>REPT(DETERMINE!AE871,1)</f>
        <v/>
      </c>
      <c r="H880" s="1243" t="str">
        <f>REPT(DETERMINE!AH871,1)</f>
        <v/>
      </c>
      <c r="I880" s="1244">
        <f>SUM(DETERMINE!T871)</f>
        <v>0</v>
      </c>
      <c r="J880" s="1293" t="str">
        <f>REPT(DETERMINE!AF871,1)</f>
        <v/>
      </c>
      <c r="K880" s="1293" t="str">
        <f>REPT(DETERMINE!AG871,1)</f>
        <v/>
      </c>
      <c r="L880" s="1244">
        <f>SUM(DETERMINE!AL871)</f>
        <v>0</v>
      </c>
    </row>
    <row r="881" spans="1:12" ht="38.1" customHeight="1">
      <c r="A881" s="1245" t="str">
        <f>REPT(DETERMINE!D872,1)</f>
        <v/>
      </c>
      <c r="B881" s="1242" t="str">
        <f>REPT(DETERMINE!AC872,1)</f>
        <v/>
      </c>
      <c r="C881" s="1242" t="str">
        <f>IF(I881&gt;0,Personalizza!$D$11," ")</f>
        <v xml:space="preserve"> </v>
      </c>
      <c r="D881" s="1241" t="str">
        <f>IF(I881&gt;0,Personalizza!$D$8," ")</f>
        <v xml:space="preserve"> </v>
      </c>
      <c r="E881" s="1243" t="str">
        <f>REPT(DETERMINE!F872,1)</f>
        <v/>
      </c>
      <c r="F881" s="1241" t="str">
        <f>REPT(DETERMINE!J872,1)</f>
        <v/>
      </c>
      <c r="G881" s="1292" t="str">
        <f>REPT(DETERMINE!AE872,1)</f>
        <v/>
      </c>
      <c r="H881" s="1243" t="str">
        <f>REPT(DETERMINE!AH872,1)</f>
        <v/>
      </c>
      <c r="I881" s="1244">
        <f>SUM(DETERMINE!T872)</f>
        <v>0</v>
      </c>
      <c r="J881" s="1293" t="str">
        <f>REPT(DETERMINE!AF872,1)</f>
        <v/>
      </c>
      <c r="K881" s="1293" t="str">
        <f>REPT(DETERMINE!AG872,1)</f>
        <v/>
      </c>
      <c r="L881" s="1244">
        <f>SUM(DETERMINE!AL872)</f>
        <v>0</v>
      </c>
    </row>
    <row r="882" spans="1:12" ht="38.1" customHeight="1">
      <c r="A882" s="1245" t="str">
        <f>REPT(DETERMINE!D873,1)</f>
        <v/>
      </c>
      <c r="B882" s="1242" t="str">
        <f>REPT(DETERMINE!AC873,1)</f>
        <v/>
      </c>
      <c r="C882" s="1242" t="str">
        <f>IF(I882&gt;0,Personalizza!$D$11," ")</f>
        <v xml:space="preserve"> </v>
      </c>
      <c r="D882" s="1241" t="str">
        <f>IF(I882&gt;0,Personalizza!$D$8," ")</f>
        <v xml:space="preserve"> </v>
      </c>
      <c r="E882" s="1243" t="str">
        <f>REPT(DETERMINE!F873,1)</f>
        <v/>
      </c>
      <c r="F882" s="1241" t="str">
        <f>REPT(DETERMINE!J873,1)</f>
        <v/>
      </c>
      <c r="G882" s="1292" t="str">
        <f>REPT(DETERMINE!AE873,1)</f>
        <v/>
      </c>
      <c r="H882" s="1243" t="str">
        <f>REPT(DETERMINE!AH873,1)</f>
        <v/>
      </c>
      <c r="I882" s="1244">
        <f>SUM(DETERMINE!T873)</f>
        <v>0</v>
      </c>
      <c r="J882" s="1293" t="str">
        <f>REPT(DETERMINE!AF873,1)</f>
        <v/>
      </c>
      <c r="K882" s="1293" t="str">
        <f>REPT(DETERMINE!AG873,1)</f>
        <v/>
      </c>
      <c r="L882" s="1244">
        <f>SUM(DETERMINE!AL873)</f>
        <v>0</v>
      </c>
    </row>
    <row r="883" spans="1:12" ht="38.1" customHeight="1">
      <c r="A883" s="1245" t="str">
        <f>REPT(DETERMINE!D874,1)</f>
        <v/>
      </c>
      <c r="B883" s="1242" t="str">
        <f>REPT(DETERMINE!AC874,1)</f>
        <v/>
      </c>
      <c r="C883" s="1242" t="str">
        <f>IF(I883&gt;0,Personalizza!$D$11," ")</f>
        <v xml:space="preserve"> </v>
      </c>
      <c r="D883" s="1241" t="str">
        <f>IF(I883&gt;0,Personalizza!$D$8," ")</f>
        <v xml:space="preserve"> </v>
      </c>
      <c r="E883" s="1243" t="str">
        <f>REPT(DETERMINE!F874,1)</f>
        <v/>
      </c>
      <c r="F883" s="1241" t="str">
        <f>REPT(DETERMINE!J874,1)</f>
        <v/>
      </c>
      <c r="G883" s="1292" t="str">
        <f>REPT(DETERMINE!AE874,1)</f>
        <v/>
      </c>
      <c r="H883" s="1243" t="str">
        <f>REPT(DETERMINE!AH874,1)</f>
        <v/>
      </c>
      <c r="I883" s="1244">
        <f>SUM(DETERMINE!T874)</f>
        <v>0</v>
      </c>
      <c r="J883" s="1293" t="str">
        <f>REPT(DETERMINE!AF874,1)</f>
        <v/>
      </c>
      <c r="K883" s="1293" t="str">
        <f>REPT(DETERMINE!AG874,1)</f>
        <v/>
      </c>
      <c r="L883" s="1244">
        <f>SUM(DETERMINE!AL874)</f>
        <v>0</v>
      </c>
    </row>
    <row r="884" spans="1:12" ht="38.1" customHeight="1">
      <c r="A884" s="1245" t="str">
        <f>REPT(DETERMINE!D875,1)</f>
        <v/>
      </c>
      <c r="B884" s="1242" t="str">
        <f>REPT(DETERMINE!AC875,1)</f>
        <v/>
      </c>
      <c r="C884" s="1242" t="str">
        <f>IF(I884&gt;0,Personalizza!$D$11," ")</f>
        <v xml:space="preserve"> </v>
      </c>
      <c r="D884" s="1241" t="str">
        <f>IF(I884&gt;0,Personalizza!$D$8," ")</f>
        <v xml:space="preserve"> </v>
      </c>
      <c r="E884" s="1243" t="str">
        <f>REPT(DETERMINE!F875,1)</f>
        <v/>
      </c>
      <c r="F884" s="1241" t="str">
        <f>REPT(DETERMINE!J875,1)</f>
        <v/>
      </c>
      <c r="G884" s="1292" t="str">
        <f>REPT(DETERMINE!AE875,1)</f>
        <v/>
      </c>
      <c r="H884" s="1243" t="str">
        <f>REPT(DETERMINE!AH875,1)</f>
        <v/>
      </c>
      <c r="I884" s="1244">
        <f>SUM(DETERMINE!T875)</f>
        <v>0</v>
      </c>
      <c r="J884" s="1293" t="str">
        <f>REPT(DETERMINE!AF875,1)</f>
        <v/>
      </c>
      <c r="K884" s="1293" t="str">
        <f>REPT(DETERMINE!AG875,1)</f>
        <v/>
      </c>
      <c r="L884" s="1244">
        <f>SUM(DETERMINE!AL875)</f>
        <v>0</v>
      </c>
    </row>
    <row r="885" spans="1:12" ht="38.1" customHeight="1">
      <c r="A885" s="1245" t="str">
        <f>REPT(DETERMINE!D876,1)</f>
        <v/>
      </c>
      <c r="B885" s="1242" t="str">
        <f>REPT(DETERMINE!AC876,1)</f>
        <v/>
      </c>
      <c r="C885" s="1242" t="str">
        <f>IF(I885&gt;0,Personalizza!$D$11," ")</f>
        <v xml:space="preserve"> </v>
      </c>
      <c r="D885" s="1241" t="str">
        <f>IF(I885&gt;0,Personalizza!$D$8," ")</f>
        <v xml:space="preserve"> </v>
      </c>
      <c r="E885" s="1243" t="str">
        <f>REPT(DETERMINE!F876,1)</f>
        <v/>
      </c>
      <c r="F885" s="1241" t="str">
        <f>REPT(DETERMINE!J876,1)</f>
        <v/>
      </c>
      <c r="G885" s="1292" t="str">
        <f>REPT(DETERMINE!AE876,1)</f>
        <v/>
      </c>
      <c r="H885" s="1243" t="str">
        <f>REPT(DETERMINE!AH876,1)</f>
        <v/>
      </c>
      <c r="I885" s="1244">
        <f>SUM(DETERMINE!T876)</f>
        <v>0</v>
      </c>
      <c r="J885" s="1293" t="str">
        <f>REPT(DETERMINE!AF876,1)</f>
        <v/>
      </c>
      <c r="K885" s="1293" t="str">
        <f>REPT(DETERMINE!AG876,1)</f>
        <v/>
      </c>
      <c r="L885" s="1244">
        <f>SUM(DETERMINE!AL876)</f>
        <v>0</v>
      </c>
    </row>
    <row r="886" spans="1:12" ht="38.1" customHeight="1">
      <c r="A886" s="1245" t="str">
        <f>REPT(DETERMINE!D877,1)</f>
        <v/>
      </c>
      <c r="B886" s="1242" t="str">
        <f>REPT(DETERMINE!AC877,1)</f>
        <v/>
      </c>
      <c r="C886" s="1242" t="str">
        <f>IF(I886&gt;0,Personalizza!$D$11," ")</f>
        <v xml:space="preserve"> </v>
      </c>
      <c r="D886" s="1241" t="str">
        <f>IF(I886&gt;0,Personalizza!$D$8," ")</f>
        <v xml:space="preserve"> </v>
      </c>
      <c r="E886" s="1243" t="str">
        <f>REPT(DETERMINE!F877,1)</f>
        <v/>
      </c>
      <c r="F886" s="1241" t="str">
        <f>REPT(DETERMINE!J877,1)</f>
        <v/>
      </c>
      <c r="G886" s="1292" t="str">
        <f>REPT(DETERMINE!AE877,1)</f>
        <v/>
      </c>
      <c r="H886" s="1243" t="str">
        <f>REPT(DETERMINE!AH877,1)</f>
        <v/>
      </c>
      <c r="I886" s="1244">
        <f>SUM(DETERMINE!T877)</f>
        <v>0</v>
      </c>
      <c r="J886" s="1293" t="str">
        <f>REPT(DETERMINE!AF877,1)</f>
        <v/>
      </c>
      <c r="K886" s="1293" t="str">
        <f>REPT(DETERMINE!AG877,1)</f>
        <v/>
      </c>
      <c r="L886" s="1244">
        <f>SUM(DETERMINE!AL877)</f>
        <v>0</v>
      </c>
    </row>
    <row r="887" spans="1:12" ht="38.1" customHeight="1">
      <c r="A887" s="1245" t="str">
        <f>REPT(DETERMINE!D878,1)</f>
        <v/>
      </c>
      <c r="B887" s="1242" t="str">
        <f>REPT(DETERMINE!AC878,1)</f>
        <v/>
      </c>
      <c r="C887" s="1242" t="str">
        <f>IF(I887&gt;0,Personalizza!$D$11," ")</f>
        <v xml:space="preserve"> </v>
      </c>
      <c r="D887" s="1241" t="str">
        <f>IF(I887&gt;0,Personalizza!$D$8," ")</f>
        <v xml:space="preserve"> </v>
      </c>
      <c r="E887" s="1243" t="str">
        <f>REPT(DETERMINE!F878,1)</f>
        <v/>
      </c>
      <c r="F887" s="1241" t="str">
        <f>REPT(DETERMINE!J878,1)</f>
        <v/>
      </c>
      <c r="G887" s="1292" t="str">
        <f>REPT(DETERMINE!AE878,1)</f>
        <v/>
      </c>
      <c r="H887" s="1243" t="str">
        <f>REPT(DETERMINE!AH878,1)</f>
        <v/>
      </c>
      <c r="I887" s="1244">
        <f>SUM(DETERMINE!T878)</f>
        <v>0</v>
      </c>
      <c r="J887" s="1293" t="str">
        <f>REPT(DETERMINE!AF878,1)</f>
        <v/>
      </c>
      <c r="K887" s="1293" t="str">
        <f>REPT(DETERMINE!AG878,1)</f>
        <v/>
      </c>
      <c r="L887" s="1244">
        <f>SUM(DETERMINE!AL878)</f>
        <v>0</v>
      </c>
    </row>
    <row r="888" spans="1:12" ht="38.1" customHeight="1">
      <c r="A888" s="1245" t="str">
        <f>REPT(DETERMINE!D879,1)</f>
        <v/>
      </c>
      <c r="B888" s="1242" t="str">
        <f>REPT(DETERMINE!AC879,1)</f>
        <v/>
      </c>
      <c r="C888" s="1242" t="str">
        <f>IF(I888&gt;0,Personalizza!$D$11," ")</f>
        <v xml:space="preserve"> </v>
      </c>
      <c r="D888" s="1241" t="str">
        <f>IF(I888&gt;0,Personalizza!$D$8," ")</f>
        <v xml:space="preserve"> </v>
      </c>
      <c r="E888" s="1243" t="str">
        <f>REPT(DETERMINE!F879,1)</f>
        <v/>
      </c>
      <c r="F888" s="1241" t="str">
        <f>REPT(DETERMINE!J879,1)</f>
        <v/>
      </c>
      <c r="G888" s="1292" t="str">
        <f>REPT(DETERMINE!AE879,1)</f>
        <v/>
      </c>
      <c r="H888" s="1243" t="str">
        <f>REPT(DETERMINE!AH879,1)</f>
        <v/>
      </c>
      <c r="I888" s="1244">
        <f>SUM(DETERMINE!T879)</f>
        <v>0</v>
      </c>
      <c r="J888" s="1293" t="str">
        <f>REPT(DETERMINE!AF879,1)</f>
        <v/>
      </c>
      <c r="K888" s="1293" t="str">
        <f>REPT(DETERMINE!AG879,1)</f>
        <v/>
      </c>
      <c r="L888" s="1244">
        <f>SUM(DETERMINE!AL879)</f>
        <v>0</v>
      </c>
    </row>
    <row r="889" spans="1:12" ht="38.1" customHeight="1">
      <c r="A889" s="1245" t="str">
        <f>REPT(DETERMINE!D880,1)</f>
        <v/>
      </c>
      <c r="B889" s="1242" t="str">
        <f>REPT(DETERMINE!AC880,1)</f>
        <v/>
      </c>
      <c r="C889" s="1242" t="str">
        <f>IF(I889&gt;0,Personalizza!$D$11," ")</f>
        <v xml:space="preserve"> </v>
      </c>
      <c r="D889" s="1241" t="str">
        <f>IF(I889&gt;0,Personalizza!$D$8," ")</f>
        <v xml:space="preserve"> </v>
      </c>
      <c r="E889" s="1243" t="str">
        <f>REPT(DETERMINE!F880,1)</f>
        <v/>
      </c>
      <c r="F889" s="1241" t="str">
        <f>REPT(DETERMINE!J880,1)</f>
        <v/>
      </c>
      <c r="G889" s="1292" t="str">
        <f>REPT(DETERMINE!AE880,1)</f>
        <v/>
      </c>
      <c r="H889" s="1243" t="str">
        <f>REPT(DETERMINE!AH880,1)</f>
        <v/>
      </c>
      <c r="I889" s="1244">
        <f>SUM(DETERMINE!T880)</f>
        <v>0</v>
      </c>
      <c r="J889" s="1293" t="str">
        <f>REPT(DETERMINE!AF880,1)</f>
        <v/>
      </c>
      <c r="K889" s="1293" t="str">
        <f>REPT(DETERMINE!AG880,1)</f>
        <v/>
      </c>
      <c r="L889" s="1244">
        <f>SUM(DETERMINE!AL880)</f>
        <v>0</v>
      </c>
    </row>
    <row r="890" spans="1:12" ht="38.1" customHeight="1">
      <c r="A890" s="1245" t="str">
        <f>REPT(DETERMINE!D881,1)</f>
        <v/>
      </c>
      <c r="B890" s="1242" t="str">
        <f>REPT(DETERMINE!AC881,1)</f>
        <v/>
      </c>
      <c r="C890" s="1242" t="str">
        <f>IF(I890&gt;0,Personalizza!$D$11," ")</f>
        <v xml:space="preserve"> </v>
      </c>
      <c r="D890" s="1241" t="str">
        <f>IF(I890&gt;0,Personalizza!$D$8," ")</f>
        <v xml:space="preserve"> </v>
      </c>
      <c r="E890" s="1243" t="str">
        <f>REPT(DETERMINE!F881,1)</f>
        <v/>
      </c>
      <c r="F890" s="1241" t="str">
        <f>REPT(DETERMINE!J881,1)</f>
        <v/>
      </c>
      <c r="G890" s="1292" t="str">
        <f>REPT(DETERMINE!AE881,1)</f>
        <v/>
      </c>
      <c r="H890" s="1243" t="str">
        <f>REPT(DETERMINE!AH881,1)</f>
        <v/>
      </c>
      <c r="I890" s="1244">
        <f>SUM(DETERMINE!T881)</f>
        <v>0</v>
      </c>
      <c r="J890" s="1293" t="str">
        <f>REPT(DETERMINE!AF881,1)</f>
        <v/>
      </c>
      <c r="K890" s="1293" t="str">
        <f>REPT(DETERMINE!AG881,1)</f>
        <v/>
      </c>
      <c r="L890" s="1244">
        <f>SUM(DETERMINE!AL881)</f>
        <v>0</v>
      </c>
    </row>
    <row r="891" spans="1:12" ht="38.1" customHeight="1">
      <c r="A891" s="1245" t="str">
        <f>REPT(DETERMINE!D882,1)</f>
        <v/>
      </c>
      <c r="B891" s="1242" t="str">
        <f>REPT(DETERMINE!AC882,1)</f>
        <v/>
      </c>
      <c r="C891" s="1242" t="str">
        <f>IF(I891&gt;0,Personalizza!$D$11," ")</f>
        <v xml:space="preserve"> </v>
      </c>
      <c r="D891" s="1241" t="str">
        <f>IF(I891&gt;0,Personalizza!$D$8," ")</f>
        <v xml:space="preserve"> </v>
      </c>
      <c r="E891" s="1243" t="str">
        <f>REPT(DETERMINE!F882,1)</f>
        <v/>
      </c>
      <c r="F891" s="1241" t="str">
        <f>REPT(DETERMINE!J882,1)</f>
        <v/>
      </c>
      <c r="G891" s="1292" t="str">
        <f>REPT(DETERMINE!AE882,1)</f>
        <v/>
      </c>
      <c r="H891" s="1243" t="str">
        <f>REPT(DETERMINE!AH882,1)</f>
        <v/>
      </c>
      <c r="I891" s="1244">
        <f>SUM(DETERMINE!T882)</f>
        <v>0</v>
      </c>
      <c r="J891" s="1293" t="str">
        <f>REPT(DETERMINE!AF882,1)</f>
        <v/>
      </c>
      <c r="K891" s="1293" t="str">
        <f>REPT(DETERMINE!AG882,1)</f>
        <v/>
      </c>
      <c r="L891" s="1244">
        <f>SUM(DETERMINE!AL882)</f>
        <v>0</v>
      </c>
    </row>
    <row r="892" spans="1:12" ht="38.1" customHeight="1">
      <c r="A892" s="1245" t="str">
        <f>REPT(DETERMINE!D883,1)</f>
        <v/>
      </c>
      <c r="B892" s="1242" t="str">
        <f>REPT(DETERMINE!AC883,1)</f>
        <v/>
      </c>
      <c r="C892" s="1242" t="str">
        <f>IF(I892&gt;0,Personalizza!$D$11," ")</f>
        <v xml:space="preserve"> </v>
      </c>
      <c r="D892" s="1241" t="str">
        <f>IF(I892&gt;0,Personalizza!$D$8," ")</f>
        <v xml:space="preserve"> </v>
      </c>
      <c r="E892" s="1243" t="str">
        <f>REPT(DETERMINE!F883,1)</f>
        <v/>
      </c>
      <c r="F892" s="1241" t="str">
        <f>REPT(DETERMINE!J883,1)</f>
        <v/>
      </c>
      <c r="G892" s="1292" t="str">
        <f>REPT(DETERMINE!AE883,1)</f>
        <v/>
      </c>
      <c r="H892" s="1243" t="str">
        <f>REPT(DETERMINE!AH883,1)</f>
        <v/>
      </c>
      <c r="I892" s="1244">
        <f>SUM(DETERMINE!T883)</f>
        <v>0</v>
      </c>
      <c r="J892" s="1293" t="str">
        <f>REPT(DETERMINE!AF883,1)</f>
        <v/>
      </c>
      <c r="K892" s="1293" t="str">
        <f>REPT(DETERMINE!AG883,1)</f>
        <v/>
      </c>
      <c r="L892" s="1244">
        <f>SUM(DETERMINE!AL883)</f>
        <v>0</v>
      </c>
    </row>
    <row r="893" spans="1:12" ht="38.1" customHeight="1">
      <c r="A893" s="1245" t="str">
        <f>REPT(DETERMINE!D884,1)</f>
        <v/>
      </c>
      <c r="B893" s="1242" t="str">
        <f>REPT(DETERMINE!AC884,1)</f>
        <v/>
      </c>
      <c r="C893" s="1242" t="str">
        <f>IF(I893&gt;0,Personalizza!$D$11," ")</f>
        <v xml:space="preserve"> </v>
      </c>
      <c r="D893" s="1241" t="str">
        <f>IF(I893&gt;0,Personalizza!$D$8," ")</f>
        <v xml:space="preserve"> </v>
      </c>
      <c r="E893" s="1243" t="str">
        <f>REPT(DETERMINE!F884,1)</f>
        <v/>
      </c>
      <c r="F893" s="1241" t="str">
        <f>REPT(DETERMINE!J884,1)</f>
        <v/>
      </c>
      <c r="G893" s="1292" t="str">
        <f>REPT(DETERMINE!AE884,1)</f>
        <v/>
      </c>
      <c r="H893" s="1243" t="str">
        <f>REPT(DETERMINE!AH884,1)</f>
        <v/>
      </c>
      <c r="I893" s="1244">
        <f>SUM(DETERMINE!T884)</f>
        <v>0</v>
      </c>
      <c r="J893" s="1293" t="str">
        <f>REPT(DETERMINE!AF884,1)</f>
        <v/>
      </c>
      <c r="K893" s="1293" t="str">
        <f>REPT(DETERMINE!AG884,1)</f>
        <v/>
      </c>
      <c r="L893" s="1244">
        <f>SUM(DETERMINE!AL884)</f>
        <v>0</v>
      </c>
    </row>
    <row r="894" spans="1:12" ht="38.1" customHeight="1">
      <c r="A894" s="1245" t="str">
        <f>REPT(DETERMINE!D885,1)</f>
        <v/>
      </c>
      <c r="B894" s="1242" t="str">
        <f>REPT(DETERMINE!AC885,1)</f>
        <v/>
      </c>
      <c r="C894" s="1242" t="str">
        <f>IF(I894&gt;0,Personalizza!$D$11," ")</f>
        <v xml:space="preserve"> </v>
      </c>
      <c r="D894" s="1241" t="str">
        <f>IF(I894&gt;0,Personalizza!$D$8," ")</f>
        <v xml:space="preserve"> </v>
      </c>
      <c r="E894" s="1243" t="str">
        <f>REPT(DETERMINE!F885,1)</f>
        <v/>
      </c>
      <c r="F894" s="1241" t="str">
        <f>REPT(DETERMINE!J885,1)</f>
        <v/>
      </c>
      <c r="G894" s="1292" t="str">
        <f>REPT(DETERMINE!AE885,1)</f>
        <v/>
      </c>
      <c r="H894" s="1243" t="str">
        <f>REPT(DETERMINE!AH885,1)</f>
        <v/>
      </c>
      <c r="I894" s="1244">
        <f>SUM(DETERMINE!T885)</f>
        <v>0</v>
      </c>
      <c r="J894" s="1293" t="str">
        <f>REPT(DETERMINE!AF885,1)</f>
        <v/>
      </c>
      <c r="K894" s="1293" t="str">
        <f>REPT(DETERMINE!AG885,1)</f>
        <v/>
      </c>
      <c r="L894" s="1244">
        <f>SUM(DETERMINE!AL885)</f>
        <v>0</v>
      </c>
    </row>
    <row r="895" spans="1:12" ht="38.1" customHeight="1">
      <c r="A895" s="1245" t="str">
        <f>REPT(DETERMINE!D886,1)</f>
        <v/>
      </c>
      <c r="B895" s="1242" t="str">
        <f>REPT(DETERMINE!AC886,1)</f>
        <v/>
      </c>
      <c r="C895" s="1242" t="str">
        <f>IF(I895&gt;0,Personalizza!$D$11," ")</f>
        <v xml:space="preserve"> </v>
      </c>
      <c r="D895" s="1241" t="str">
        <f>IF(I895&gt;0,Personalizza!$D$8," ")</f>
        <v xml:space="preserve"> </v>
      </c>
      <c r="E895" s="1243" t="str">
        <f>REPT(DETERMINE!F886,1)</f>
        <v/>
      </c>
      <c r="F895" s="1241" t="str">
        <f>REPT(DETERMINE!J886,1)</f>
        <v/>
      </c>
      <c r="G895" s="1292" t="str">
        <f>REPT(DETERMINE!AE886,1)</f>
        <v/>
      </c>
      <c r="H895" s="1243" t="str">
        <f>REPT(DETERMINE!AH886,1)</f>
        <v/>
      </c>
      <c r="I895" s="1244">
        <f>SUM(DETERMINE!T886)</f>
        <v>0</v>
      </c>
      <c r="J895" s="1293" t="str">
        <f>REPT(DETERMINE!AF886,1)</f>
        <v/>
      </c>
      <c r="K895" s="1293" t="str">
        <f>REPT(DETERMINE!AG886,1)</f>
        <v/>
      </c>
      <c r="L895" s="1244">
        <f>SUM(DETERMINE!AL886)</f>
        <v>0</v>
      </c>
    </row>
    <row r="896" spans="1:12" ht="38.1" customHeight="1">
      <c r="A896" s="1245" t="str">
        <f>REPT(DETERMINE!D887,1)</f>
        <v/>
      </c>
      <c r="B896" s="1242" t="str">
        <f>REPT(DETERMINE!AC887,1)</f>
        <v/>
      </c>
      <c r="C896" s="1242" t="str">
        <f>IF(I896&gt;0,Personalizza!$D$11," ")</f>
        <v xml:space="preserve"> </v>
      </c>
      <c r="D896" s="1241" t="str">
        <f>IF(I896&gt;0,Personalizza!$D$8," ")</f>
        <v xml:space="preserve"> </v>
      </c>
      <c r="E896" s="1243" t="str">
        <f>REPT(DETERMINE!F887,1)</f>
        <v/>
      </c>
      <c r="F896" s="1241" t="str">
        <f>REPT(DETERMINE!J887,1)</f>
        <v/>
      </c>
      <c r="G896" s="1292" t="str">
        <f>REPT(DETERMINE!AE887,1)</f>
        <v/>
      </c>
      <c r="H896" s="1243" t="str">
        <f>REPT(DETERMINE!AH887,1)</f>
        <v/>
      </c>
      <c r="I896" s="1244">
        <f>SUM(DETERMINE!T887)</f>
        <v>0</v>
      </c>
      <c r="J896" s="1293" t="str">
        <f>REPT(DETERMINE!AF887,1)</f>
        <v/>
      </c>
      <c r="K896" s="1293" t="str">
        <f>REPT(DETERMINE!AG887,1)</f>
        <v/>
      </c>
      <c r="L896" s="1244">
        <f>SUM(DETERMINE!AL887)</f>
        <v>0</v>
      </c>
    </row>
    <row r="897" spans="1:12" ht="38.1" customHeight="1">
      <c r="A897" s="1245" t="str">
        <f>REPT(DETERMINE!D888,1)</f>
        <v/>
      </c>
      <c r="B897" s="1242" t="str">
        <f>REPT(DETERMINE!AC888,1)</f>
        <v/>
      </c>
      <c r="C897" s="1242" t="str">
        <f>IF(I897&gt;0,Personalizza!$D$11," ")</f>
        <v xml:space="preserve"> </v>
      </c>
      <c r="D897" s="1241" t="str">
        <f>IF(I897&gt;0,Personalizza!$D$8," ")</f>
        <v xml:space="preserve"> </v>
      </c>
      <c r="E897" s="1243" t="str">
        <f>REPT(DETERMINE!F888,1)</f>
        <v/>
      </c>
      <c r="F897" s="1241" t="str">
        <f>REPT(DETERMINE!J888,1)</f>
        <v/>
      </c>
      <c r="G897" s="1292" t="str">
        <f>REPT(DETERMINE!AE888,1)</f>
        <v/>
      </c>
      <c r="H897" s="1243" t="str">
        <f>REPT(DETERMINE!AH888,1)</f>
        <v/>
      </c>
      <c r="I897" s="1244">
        <f>SUM(DETERMINE!T888)</f>
        <v>0</v>
      </c>
      <c r="J897" s="1293" t="str">
        <f>REPT(DETERMINE!AF888,1)</f>
        <v/>
      </c>
      <c r="K897" s="1293" t="str">
        <f>REPT(DETERMINE!AG888,1)</f>
        <v/>
      </c>
      <c r="L897" s="1244">
        <f>SUM(DETERMINE!AL888)</f>
        <v>0</v>
      </c>
    </row>
    <row r="898" spans="1:12" ht="38.1" customHeight="1">
      <c r="A898" s="1245" t="str">
        <f>REPT(DETERMINE!D889,1)</f>
        <v/>
      </c>
      <c r="B898" s="1242" t="str">
        <f>REPT(DETERMINE!AC889,1)</f>
        <v/>
      </c>
      <c r="C898" s="1242" t="str">
        <f>IF(I898&gt;0,Personalizza!$D$11," ")</f>
        <v xml:space="preserve"> </v>
      </c>
      <c r="D898" s="1241" t="str">
        <f>IF(I898&gt;0,Personalizza!$D$8," ")</f>
        <v xml:space="preserve"> </v>
      </c>
      <c r="E898" s="1243" t="str">
        <f>REPT(DETERMINE!F889,1)</f>
        <v/>
      </c>
      <c r="F898" s="1241" t="str">
        <f>REPT(DETERMINE!J889,1)</f>
        <v/>
      </c>
      <c r="G898" s="1292" t="str">
        <f>REPT(DETERMINE!AE889,1)</f>
        <v/>
      </c>
      <c r="H898" s="1243" t="str">
        <f>REPT(DETERMINE!AH889,1)</f>
        <v/>
      </c>
      <c r="I898" s="1244">
        <f>SUM(DETERMINE!T889)</f>
        <v>0</v>
      </c>
      <c r="J898" s="1293" t="str">
        <f>REPT(DETERMINE!AF889,1)</f>
        <v/>
      </c>
      <c r="K898" s="1293" t="str">
        <f>REPT(DETERMINE!AG889,1)</f>
        <v/>
      </c>
      <c r="L898" s="1244">
        <f>SUM(DETERMINE!AL889)</f>
        <v>0</v>
      </c>
    </row>
    <row r="899" spans="1:12" ht="38.1" customHeight="1">
      <c r="A899" s="1245" t="str">
        <f>REPT(DETERMINE!D890,1)</f>
        <v/>
      </c>
      <c r="B899" s="1242" t="str">
        <f>REPT(DETERMINE!AC890,1)</f>
        <v/>
      </c>
      <c r="C899" s="1242" t="str">
        <f>IF(I899&gt;0,Personalizza!$D$11," ")</f>
        <v xml:space="preserve"> </v>
      </c>
      <c r="D899" s="1241" t="str">
        <f>IF(I899&gt;0,Personalizza!$D$8," ")</f>
        <v xml:space="preserve"> </v>
      </c>
      <c r="E899" s="1243" t="str">
        <f>REPT(DETERMINE!F890,1)</f>
        <v/>
      </c>
      <c r="F899" s="1241" t="str">
        <f>REPT(DETERMINE!J890,1)</f>
        <v/>
      </c>
      <c r="G899" s="1292" t="str">
        <f>REPT(DETERMINE!AE890,1)</f>
        <v/>
      </c>
      <c r="H899" s="1243" t="str">
        <f>REPT(DETERMINE!AH890,1)</f>
        <v/>
      </c>
      <c r="I899" s="1244">
        <f>SUM(DETERMINE!T890)</f>
        <v>0</v>
      </c>
      <c r="J899" s="1293" t="str">
        <f>REPT(DETERMINE!AF890,1)</f>
        <v/>
      </c>
      <c r="K899" s="1293" t="str">
        <f>REPT(DETERMINE!AG890,1)</f>
        <v/>
      </c>
      <c r="L899" s="1244">
        <f>SUM(DETERMINE!AL890)</f>
        <v>0</v>
      </c>
    </row>
    <row r="900" spans="1:12" ht="38.1" customHeight="1">
      <c r="A900" s="1245" t="str">
        <f>REPT(DETERMINE!D891,1)</f>
        <v/>
      </c>
      <c r="B900" s="1242" t="str">
        <f>REPT(DETERMINE!AC891,1)</f>
        <v/>
      </c>
      <c r="C900" s="1242" t="str">
        <f>IF(I900&gt;0,Personalizza!$D$11," ")</f>
        <v xml:space="preserve"> </v>
      </c>
      <c r="D900" s="1241" t="str">
        <f>IF(I900&gt;0,Personalizza!$D$8," ")</f>
        <v xml:space="preserve"> </v>
      </c>
      <c r="E900" s="1243" t="str">
        <f>REPT(DETERMINE!F891,1)</f>
        <v/>
      </c>
      <c r="F900" s="1241" t="str">
        <f>REPT(DETERMINE!J891,1)</f>
        <v/>
      </c>
      <c r="G900" s="1292" t="str">
        <f>REPT(DETERMINE!AE891,1)</f>
        <v/>
      </c>
      <c r="H900" s="1243" t="str">
        <f>REPT(DETERMINE!AH891,1)</f>
        <v/>
      </c>
      <c r="I900" s="1244">
        <f>SUM(DETERMINE!T891)</f>
        <v>0</v>
      </c>
      <c r="J900" s="1293" t="str">
        <f>REPT(DETERMINE!AF891,1)</f>
        <v/>
      </c>
      <c r="K900" s="1293" t="str">
        <f>REPT(DETERMINE!AG891,1)</f>
        <v/>
      </c>
      <c r="L900" s="1244">
        <f>SUM(DETERMINE!AL891)</f>
        <v>0</v>
      </c>
    </row>
    <row r="901" spans="1:12" ht="38.1" customHeight="1">
      <c r="A901" s="1245" t="str">
        <f>REPT(DETERMINE!D892,1)</f>
        <v/>
      </c>
      <c r="B901" s="1242" t="str">
        <f>REPT(DETERMINE!AC892,1)</f>
        <v/>
      </c>
      <c r="C901" s="1242" t="str">
        <f>IF(I901&gt;0,Personalizza!$D$11," ")</f>
        <v xml:space="preserve"> </v>
      </c>
      <c r="D901" s="1241" t="str">
        <f>IF(I901&gt;0,Personalizza!$D$8," ")</f>
        <v xml:space="preserve"> </v>
      </c>
      <c r="E901" s="1243" t="str">
        <f>REPT(DETERMINE!F892,1)</f>
        <v/>
      </c>
      <c r="F901" s="1241" t="str">
        <f>REPT(DETERMINE!J892,1)</f>
        <v/>
      </c>
      <c r="G901" s="1292" t="str">
        <f>REPT(DETERMINE!AE892,1)</f>
        <v/>
      </c>
      <c r="H901" s="1243" t="str">
        <f>REPT(DETERMINE!AH892,1)</f>
        <v/>
      </c>
      <c r="I901" s="1244">
        <f>SUM(DETERMINE!T892)</f>
        <v>0</v>
      </c>
      <c r="J901" s="1293" t="str">
        <f>REPT(DETERMINE!AF892,1)</f>
        <v/>
      </c>
      <c r="K901" s="1293" t="str">
        <f>REPT(DETERMINE!AG892,1)</f>
        <v/>
      </c>
      <c r="L901" s="1244">
        <f>SUM(DETERMINE!AL892)</f>
        <v>0</v>
      </c>
    </row>
    <row r="902" spans="1:12" ht="38.1" customHeight="1">
      <c r="A902" s="1245" t="str">
        <f>REPT(DETERMINE!D893,1)</f>
        <v/>
      </c>
      <c r="B902" s="1242" t="str">
        <f>REPT(DETERMINE!AC893,1)</f>
        <v/>
      </c>
      <c r="C902" s="1242" t="str">
        <f>IF(I902&gt;0,Personalizza!$D$11," ")</f>
        <v xml:space="preserve"> </v>
      </c>
      <c r="D902" s="1241" t="str">
        <f>IF(I902&gt;0,Personalizza!$D$8," ")</f>
        <v xml:space="preserve"> </v>
      </c>
      <c r="E902" s="1243" t="str">
        <f>REPT(DETERMINE!F893,1)</f>
        <v/>
      </c>
      <c r="F902" s="1241" t="str">
        <f>REPT(DETERMINE!J893,1)</f>
        <v/>
      </c>
      <c r="G902" s="1292" t="str">
        <f>REPT(DETERMINE!AE893,1)</f>
        <v/>
      </c>
      <c r="H902" s="1243" t="str">
        <f>REPT(DETERMINE!AH893,1)</f>
        <v/>
      </c>
      <c r="I902" s="1244">
        <f>SUM(DETERMINE!T893)</f>
        <v>0</v>
      </c>
      <c r="J902" s="1293" t="str">
        <f>REPT(DETERMINE!AF893,1)</f>
        <v/>
      </c>
      <c r="K902" s="1293" t="str">
        <f>REPT(DETERMINE!AG893,1)</f>
        <v/>
      </c>
      <c r="L902" s="1244">
        <f>SUM(DETERMINE!AL893)</f>
        <v>0</v>
      </c>
    </row>
    <row r="903" spans="1:12" ht="38.1" customHeight="1">
      <c r="A903" s="1245" t="str">
        <f>REPT(DETERMINE!D894,1)</f>
        <v/>
      </c>
      <c r="B903" s="1242" t="str">
        <f>REPT(DETERMINE!AC894,1)</f>
        <v/>
      </c>
      <c r="C903" s="1242" t="str">
        <f>IF(I903&gt;0,Personalizza!$D$11," ")</f>
        <v xml:space="preserve"> </v>
      </c>
      <c r="D903" s="1241" t="str">
        <f>IF(I903&gt;0,Personalizza!$D$8," ")</f>
        <v xml:space="preserve"> </v>
      </c>
      <c r="E903" s="1243" t="str">
        <f>REPT(DETERMINE!F894,1)</f>
        <v/>
      </c>
      <c r="F903" s="1241" t="str">
        <f>REPT(DETERMINE!J894,1)</f>
        <v/>
      </c>
      <c r="G903" s="1292" t="str">
        <f>REPT(DETERMINE!AE894,1)</f>
        <v/>
      </c>
      <c r="H903" s="1243" t="str">
        <f>REPT(DETERMINE!AH894,1)</f>
        <v/>
      </c>
      <c r="I903" s="1244">
        <f>SUM(DETERMINE!T894)</f>
        <v>0</v>
      </c>
      <c r="J903" s="1293" t="str">
        <f>REPT(DETERMINE!AF894,1)</f>
        <v/>
      </c>
      <c r="K903" s="1293" t="str">
        <f>REPT(DETERMINE!AG894,1)</f>
        <v/>
      </c>
      <c r="L903" s="1244">
        <f>SUM(DETERMINE!AL894)</f>
        <v>0</v>
      </c>
    </row>
    <row r="904" spans="1:12" ht="38.1" customHeight="1">
      <c r="A904" s="1245" t="str">
        <f>REPT(DETERMINE!D895,1)</f>
        <v/>
      </c>
      <c r="B904" s="1242" t="str">
        <f>REPT(DETERMINE!AC895,1)</f>
        <v/>
      </c>
      <c r="C904" s="1242" t="str">
        <f>IF(I904&gt;0,Personalizza!$D$11," ")</f>
        <v xml:space="preserve"> </v>
      </c>
      <c r="D904" s="1241" t="str">
        <f>IF(I904&gt;0,Personalizza!$D$8," ")</f>
        <v xml:space="preserve"> </v>
      </c>
      <c r="E904" s="1243" t="str">
        <f>REPT(DETERMINE!F895,1)</f>
        <v/>
      </c>
      <c r="F904" s="1241" t="str">
        <f>REPT(DETERMINE!J895,1)</f>
        <v/>
      </c>
      <c r="G904" s="1292" t="str">
        <f>REPT(DETERMINE!AE895,1)</f>
        <v/>
      </c>
      <c r="H904" s="1243" t="str">
        <f>REPT(DETERMINE!AH895,1)</f>
        <v/>
      </c>
      <c r="I904" s="1244">
        <f>SUM(DETERMINE!T895)</f>
        <v>0</v>
      </c>
      <c r="J904" s="1293" t="str">
        <f>REPT(DETERMINE!AF895,1)</f>
        <v/>
      </c>
      <c r="K904" s="1293" t="str">
        <f>REPT(DETERMINE!AG895,1)</f>
        <v/>
      </c>
      <c r="L904" s="1244">
        <f>SUM(DETERMINE!AL895)</f>
        <v>0</v>
      </c>
    </row>
    <row r="905" spans="1:12" ht="38.1" customHeight="1">
      <c r="A905" s="1245" t="str">
        <f>REPT(DETERMINE!D896,1)</f>
        <v/>
      </c>
      <c r="B905" s="1242" t="str">
        <f>REPT(DETERMINE!AC896,1)</f>
        <v/>
      </c>
      <c r="C905" s="1242" t="str">
        <f>IF(I905&gt;0,Personalizza!$D$11," ")</f>
        <v xml:space="preserve"> </v>
      </c>
      <c r="D905" s="1241" t="str">
        <f>IF(I905&gt;0,Personalizza!$D$8," ")</f>
        <v xml:space="preserve"> </v>
      </c>
      <c r="E905" s="1243" t="str">
        <f>REPT(DETERMINE!F896,1)</f>
        <v/>
      </c>
      <c r="F905" s="1241" t="str">
        <f>REPT(DETERMINE!J896,1)</f>
        <v/>
      </c>
      <c r="G905" s="1292" t="str">
        <f>REPT(DETERMINE!AE896,1)</f>
        <v/>
      </c>
      <c r="H905" s="1243" t="str">
        <f>REPT(DETERMINE!AH896,1)</f>
        <v/>
      </c>
      <c r="I905" s="1244">
        <f>SUM(DETERMINE!T896)</f>
        <v>0</v>
      </c>
      <c r="J905" s="1293" t="str">
        <f>REPT(DETERMINE!AF896,1)</f>
        <v/>
      </c>
      <c r="K905" s="1293" t="str">
        <f>REPT(DETERMINE!AG896,1)</f>
        <v/>
      </c>
      <c r="L905" s="1244">
        <f>SUM(DETERMINE!AL896)</f>
        <v>0</v>
      </c>
    </row>
    <row r="906" spans="1:12" ht="38.1" customHeight="1">
      <c r="A906" s="1245" t="str">
        <f>REPT(DETERMINE!D897,1)</f>
        <v/>
      </c>
      <c r="B906" s="1242" t="str">
        <f>REPT(DETERMINE!AC897,1)</f>
        <v/>
      </c>
      <c r="C906" s="1242" t="str">
        <f>IF(I906&gt;0,Personalizza!$D$11," ")</f>
        <v xml:space="preserve"> </v>
      </c>
      <c r="D906" s="1241" t="str">
        <f>IF(I906&gt;0,Personalizza!$D$8," ")</f>
        <v xml:space="preserve"> </v>
      </c>
      <c r="E906" s="1243" t="str">
        <f>REPT(DETERMINE!F897,1)</f>
        <v/>
      </c>
      <c r="F906" s="1241" t="str">
        <f>REPT(DETERMINE!J897,1)</f>
        <v/>
      </c>
      <c r="G906" s="1292" t="str">
        <f>REPT(DETERMINE!AE897,1)</f>
        <v/>
      </c>
      <c r="H906" s="1243" t="str">
        <f>REPT(DETERMINE!AH897,1)</f>
        <v/>
      </c>
      <c r="I906" s="1244">
        <f>SUM(DETERMINE!T897)</f>
        <v>0</v>
      </c>
      <c r="J906" s="1293" t="str">
        <f>REPT(DETERMINE!AF897,1)</f>
        <v/>
      </c>
      <c r="K906" s="1293" t="str">
        <f>REPT(DETERMINE!AG897,1)</f>
        <v/>
      </c>
      <c r="L906" s="1244">
        <f>SUM(DETERMINE!AL897)</f>
        <v>0</v>
      </c>
    </row>
    <row r="907" spans="1:12" ht="38.1" customHeight="1">
      <c r="A907" s="1245" t="str">
        <f>REPT(DETERMINE!D898,1)</f>
        <v/>
      </c>
      <c r="B907" s="1242" t="str">
        <f>REPT(DETERMINE!AC898,1)</f>
        <v/>
      </c>
      <c r="C907" s="1242" t="str">
        <f>IF(I907&gt;0,Personalizza!$D$11," ")</f>
        <v xml:space="preserve"> </v>
      </c>
      <c r="D907" s="1241" t="str">
        <f>IF(I907&gt;0,Personalizza!$D$8," ")</f>
        <v xml:space="preserve"> </v>
      </c>
      <c r="E907" s="1243" t="str">
        <f>REPT(DETERMINE!F898,1)</f>
        <v/>
      </c>
      <c r="F907" s="1241" t="str">
        <f>REPT(DETERMINE!J898,1)</f>
        <v/>
      </c>
      <c r="G907" s="1292" t="str">
        <f>REPT(DETERMINE!AE898,1)</f>
        <v/>
      </c>
      <c r="H907" s="1243" t="str">
        <f>REPT(DETERMINE!AH898,1)</f>
        <v/>
      </c>
      <c r="I907" s="1244">
        <f>SUM(DETERMINE!T898)</f>
        <v>0</v>
      </c>
      <c r="J907" s="1293" t="str">
        <f>REPT(DETERMINE!AF898,1)</f>
        <v/>
      </c>
      <c r="K907" s="1293" t="str">
        <f>REPT(DETERMINE!AG898,1)</f>
        <v/>
      </c>
      <c r="L907" s="1244">
        <f>SUM(DETERMINE!AL898)</f>
        <v>0</v>
      </c>
    </row>
    <row r="908" spans="1:12" ht="38.1" customHeight="1">
      <c r="A908" s="1245" t="str">
        <f>REPT(DETERMINE!D899,1)</f>
        <v/>
      </c>
      <c r="B908" s="1242" t="str">
        <f>REPT(DETERMINE!AC899,1)</f>
        <v/>
      </c>
      <c r="C908" s="1242" t="str">
        <f>IF(I908&gt;0,Personalizza!$D$11," ")</f>
        <v xml:space="preserve"> </v>
      </c>
      <c r="D908" s="1241" t="str">
        <f>IF(I908&gt;0,Personalizza!$D$8," ")</f>
        <v xml:space="preserve"> </v>
      </c>
      <c r="E908" s="1243" t="str">
        <f>REPT(DETERMINE!F899,1)</f>
        <v/>
      </c>
      <c r="F908" s="1241" t="str">
        <f>REPT(DETERMINE!J899,1)</f>
        <v/>
      </c>
      <c r="G908" s="1292" t="str">
        <f>REPT(DETERMINE!AE899,1)</f>
        <v/>
      </c>
      <c r="H908" s="1243" t="str">
        <f>REPT(DETERMINE!AH899,1)</f>
        <v/>
      </c>
      <c r="I908" s="1244">
        <f>SUM(DETERMINE!T899)</f>
        <v>0</v>
      </c>
      <c r="J908" s="1293" t="str">
        <f>REPT(DETERMINE!AF899,1)</f>
        <v/>
      </c>
      <c r="K908" s="1293" t="str">
        <f>REPT(DETERMINE!AG899,1)</f>
        <v/>
      </c>
      <c r="L908" s="1244">
        <f>SUM(DETERMINE!AL899)</f>
        <v>0</v>
      </c>
    </row>
    <row r="909" spans="1:12" ht="38.1" customHeight="1">
      <c r="A909" s="1245" t="str">
        <f>REPT(DETERMINE!D900,1)</f>
        <v/>
      </c>
      <c r="B909" s="1242" t="str">
        <f>REPT(DETERMINE!AC900,1)</f>
        <v/>
      </c>
      <c r="C909" s="1242" t="str">
        <f>IF(I909&gt;0,Personalizza!$D$11," ")</f>
        <v xml:space="preserve"> </v>
      </c>
      <c r="D909" s="1241" t="str">
        <f>IF(I909&gt;0,Personalizza!$D$8," ")</f>
        <v xml:space="preserve"> </v>
      </c>
      <c r="E909" s="1243" t="str">
        <f>REPT(DETERMINE!F900,1)</f>
        <v/>
      </c>
      <c r="F909" s="1241" t="str">
        <f>REPT(DETERMINE!J900,1)</f>
        <v/>
      </c>
      <c r="G909" s="1292" t="str">
        <f>REPT(DETERMINE!AE900,1)</f>
        <v/>
      </c>
      <c r="H909" s="1243" t="str">
        <f>REPT(DETERMINE!AH900,1)</f>
        <v/>
      </c>
      <c r="I909" s="1244">
        <f>SUM(DETERMINE!T900)</f>
        <v>0</v>
      </c>
      <c r="J909" s="1293" t="str">
        <f>REPT(DETERMINE!AF900,1)</f>
        <v/>
      </c>
      <c r="K909" s="1293" t="str">
        <f>REPT(DETERMINE!AG900,1)</f>
        <v/>
      </c>
      <c r="L909" s="1244">
        <f>SUM(DETERMINE!AL900)</f>
        <v>0</v>
      </c>
    </row>
    <row r="910" spans="1:12" ht="38.1" customHeight="1">
      <c r="A910" s="1245" t="str">
        <f>REPT(DETERMINE!D901,1)</f>
        <v/>
      </c>
      <c r="B910" s="1242" t="str">
        <f>REPT(DETERMINE!AC901,1)</f>
        <v/>
      </c>
      <c r="C910" s="1242" t="str">
        <f>IF(I910&gt;0,Personalizza!$D$11," ")</f>
        <v xml:space="preserve"> </v>
      </c>
      <c r="D910" s="1241" t="str">
        <f>IF(I910&gt;0,Personalizza!$D$8," ")</f>
        <v xml:space="preserve"> </v>
      </c>
      <c r="E910" s="1243" t="str">
        <f>REPT(DETERMINE!F901,1)</f>
        <v/>
      </c>
      <c r="F910" s="1241" t="str">
        <f>REPT(DETERMINE!J901,1)</f>
        <v/>
      </c>
      <c r="G910" s="1292" t="str">
        <f>REPT(DETERMINE!AE901,1)</f>
        <v/>
      </c>
      <c r="H910" s="1243" t="str">
        <f>REPT(DETERMINE!AH901,1)</f>
        <v/>
      </c>
      <c r="I910" s="1244">
        <f>SUM(DETERMINE!T901)</f>
        <v>0</v>
      </c>
      <c r="J910" s="1293" t="str">
        <f>REPT(DETERMINE!AF901,1)</f>
        <v/>
      </c>
      <c r="K910" s="1293" t="str">
        <f>REPT(DETERMINE!AG901,1)</f>
        <v/>
      </c>
      <c r="L910" s="1244">
        <f>SUM(DETERMINE!AL901)</f>
        <v>0</v>
      </c>
    </row>
    <row r="911" spans="1:12" ht="38.1" customHeight="1">
      <c r="A911" s="1245" t="str">
        <f>REPT(DETERMINE!D902,1)</f>
        <v/>
      </c>
      <c r="B911" s="1242" t="str">
        <f>REPT(DETERMINE!AC902,1)</f>
        <v/>
      </c>
      <c r="C911" s="1242" t="str">
        <f>IF(I911&gt;0,Personalizza!$D$11," ")</f>
        <v xml:space="preserve"> </v>
      </c>
      <c r="D911" s="1241" t="str">
        <f>IF(I911&gt;0,Personalizza!$D$8," ")</f>
        <v xml:space="preserve"> </v>
      </c>
      <c r="E911" s="1243" t="str">
        <f>REPT(DETERMINE!F902,1)</f>
        <v/>
      </c>
      <c r="F911" s="1241" t="str">
        <f>REPT(DETERMINE!J902,1)</f>
        <v/>
      </c>
      <c r="G911" s="1292" t="str">
        <f>REPT(DETERMINE!AE902,1)</f>
        <v/>
      </c>
      <c r="H911" s="1243" t="str">
        <f>REPT(DETERMINE!AH902,1)</f>
        <v/>
      </c>
      <c r="I911" s="1244">
        <f>SUM(DETERMINE!T902)</f>
        <v>0</v>
      </c>
      <c r="J911" s="1293" t="str">
        <f>REPT(DETERMINE!AF902,1)</f>
        <v/>
      </c>
      <c r="K911" s="1293" t="str">
        <f>REPT(DETERMINE!AG902,1)</f>
        <v/>
      </c>
      <c r="L911" s="1244">
        <f>SUM(DETERMINE!AL902)</f>
        <v>0</v>
      </c>
    </row>
    <row r="912" spans="1:12" ht="38.1" customHeight="1">
      <c r="A912" s="1245" t="str">
        <f>REPT(DETERMINE!D903,1)</f>
        <v/>
      </c>
      <c r="B912" s="1242" t="str">
        <f>REPT(DETERMINE!AC903,1)</f>
        <v/>
      </c>
      <c r="C912" s="1242" t="str">
        <f>IF(I912&gt;0,Personalizza!$D$11," ")</f>
        <v xml:space="preserve"> </v>
      </c>
      <c r="D912" s="1241" t="str">
        <f>IF(I912&gt;0,Personalizza!$D$8," ")</f>
        <v xml:space="preserve"> </v>
      </c>
      <c r="E912" s="1243" t="str">
        <f>REPT(DETERMINE!F903,1)</f>
        <v/>
      </c>
      <c r="F912" s="1241" t="str">
        <f>REPT(DETERMINE!J903,1)</f>
        <v/>
      </c>
      <c r="G912" s="1292" t="str">
        <f>REPT(DETERMINE!AE903,1)</f>
        <v/>
      </c>
      <c r="H912" s="1243" t="str">
        <f>REPT(DETERMINE!AH903,1)</f>
        <v/>
      </c>
      <c r="I912" s="1244">
        <f>SUM(DETERMINE!T903)</f>
        <v>0</v>
      </c>
      <c r="J912" s="1293" t="str">
        <f>REPT(DETERMINE!AF903,1)</f>
        <v/>
      </c>
      <c r="K912" s="1293" t="str">
        <f>REPT(DETERMINE!AG903,1)</f>
        <v/>
      </c>
      <c r="L912" s="1244">
        <f>SUM(DETERMINE!AL903)</f>
        <v>0</v>
      </c>
    </row>
    <row r="913" spans="1:12" ht="38.1" customHeight="1">
      <c r="A913" s="1245" t="str">
        <f>REPT(DETERMINE!D904,1)</f>
        <v/>
      </c>
      <c r="B913" s="1242" t="str">
        <f>REPT(DETERMINE!AC904,1)</f>
        <v/>
      </c>
      <c r="C913" s="1242" t="str">
        <f>IF(I913&gt;0,Personalizza!$D$11," ")</f>
        <v xml:space="preserve"> </v>
      </c>
      <c r="D913" s="1241" t="str">
        <f>IF(I913&gt;0,Personalizza!$D$8," ")</f>
        <v xml:space="preserve"> </v>
      </c>
      <c r="E913" s="1243" t="str">
        <f>REPT(DETERMINE!F904,1)</f>
        <v/>
      </c>
      <c r="F913" s="1241" t="str">
        <f>REPT(DETERMINE!J904,1)</f>
        <v/>
      </c>
      <c r="G913" s="1292" t="str">
        <f>REPT(DETERMINE!AE904,1)</f>
        <v/>
      </c>
      <c r="H913" s="1243" t="str">
        <f>REPT(DETERMINE!AH904,1)</f>
        <v/>
      </c>
      <c r="I913" s="1244">
        <f>SUM(DETERMINE!T904)</f>
        <v>0</v>
      </c>
      <c r="J913" s="1293" t="str">
        <f>REPT(DETERMINE!AF904,1)</f>
        <v/>
      </c>
      <c r="K913" s="1293" t="str">
        <f>REPT(DETERMINE!AG904,1)</f>
        <v/>
      </c>
      <c r="L913" s="1244">
        <f>SUM(DETERMINE!AL904)</f>
        <v>0</v>
      </c>
    </row>
    <row r="914" spans="1:12" ht="38.1" customHeight="1">
      <c r="A914" s="1245" t="str">
        <f>REPT(DETERMINE!D905,1)</f>
        <v/>
      </c>
      <c r="B914" s="1242" t="str">
        <f>REPT(DETERMINE!AC905,1)</f>
        <v/>
      </c>
      <c r="C914" s="1242" t="str">
        <f>IF(I914&gt;0,Personalizza!$D$11," ")</f>
        <v xml:space="preserve"> </v>
      </c>
      <c r="D914" s="1241" t="str">
        <f>IF(I914&gt;0,Personalizza!$D$8," ")</f>
        <v xml:space="preserve"> </v>
      </c>
      <c r="E914" s="1243" t="str">
        <f>REPT(DETERMINE!F905,1)</f>
        <v/>
      </c>
      <c r="F914" s="1241" t="str">
        <f>REPT(DETERMINE!J905,1)</f>
        <v/>
      </c>
      <c r="G914" s="1292" t="str">
        <f>REPT(DETERMINE!AE905,1)</f>
        <v/>
      </c>
      <c r="H914" s="1243" t="str">
        <f>REPT(DETERMINE!AH905,1)</f>
        <v/>
      </c>
      <c r="I914" s="1244">
        <f>SUM(DETERMINE!T905)</f>
        <v>0</v>
      </c>
      <c r="J914" s="1293" t="str">
        <f>REPT(DETERMINE!AF905,1)</f>
        <v/>
      </c>
      <c r="K914" s="1293" t="str">
        <f>REPT(DETERMINE!AG905,1)</f>
        <v/>
      </c>
      <c r="L914" s="1244">
        <f>SUM(DETERMINE!AL905)</f>
        <v>0</v>
      </c>
    </row>
    <row r="915" spans="1:12" ht="38.1" customHeight="1">
      <c r="A915" s="1245" t="str">
        <f>REPT(DETERMINE!D906,1)</f>
        <v/>
      </c>
      <c r="B915" s="1242" t="str">
        <f>REPT(DETERMINE!AC906,1)</f>
        <v/>
      </c>
      <c r="C915" s="1242" t="str">
        <f>IF(I915&gt;0,Personalizza!$D$11," ")</f>
        <v xml:space="preserve"> </v>
      </c>
      <c r="D915" s="1241" t="str">
        <f>IF(I915&gt;0,Personalizza!$D$8," ")</f>
        <v xml:space="preserve"> </v>
      </c>
      <c r="E915" s="1243" t="str">
        <f>REPT(DETERMINE!F906,1)</f>
        <v/>
      </c>
      <c r="F915" s="1241" t="str">
        <f>REPT(DETERMINE!J906,1)</f>
        <v/>
      </c>
      <c r="G915" s="1292" t="str">
        <f>REPT(DETERMINE!AE906,1)</f>
        <v/>
      </c>
      <c r="H915" s="1243" t="str">
        <f>REPT(DETERMINE!AH906,1)</f>
        <v/>
      </c>
      <c r="I915" s="1244">
        <f>SUM(DETERMINE!T906)</f>
        <v>0</v>
      </c>
      <c r="J915" s="1293" t="str">
        <f>REPT(DETERMINE!AF906,1)</f>
        <v/>
      </c>
      <c r="K915" s="1293" t="str">
        <f>REPT(DETERMINE!AG906,1)</f>
        <v/>
      </c>
      <c r="L915" s="1244">
        <f>SUM(DETERMINE!AL906)</f>
        <v>0</v>
      </c>
    </row>
    <row r="916" spans="1:12" ht="38.1" customHeight="1">
      <c r="A916" s="1245" t="str">
        <f>REPT(DETERMINE!D907,1)</f>
        <v/>
      </c>
      <c r="B916" s="1242" t="str">
        <f>REPT(DETERMINE!AC907,1)</f>
        <v/>
      </c>
      <c r="C916" s="1242" t="str">
        <f>IF(I916&gt;0,Personalizza!$D$11," ")</f>
        <v xml:space="preserve"> </v>
      </c>
      <c r="D916" s="1241" t="str">
        <f>IF(I916&gt;0,Personalizza!$D$8," ")</f>
        <v xml:space="preserve"> </v>
      </c>
      <c r="E916" s="1243" t="str">
        <f>REPT(DETERMINE!F907,1)</f>
        <v/>
      </c>
      <c r="F916" s="1241" t="str">
        <f>REPT(DETERMINE!J907,1)</f>
        <v/>
      </c>
      <c r="G916" s="1292" t="str">
        <f>REPT(DETERMINE!AE907,1)</f>
        <v/>
      </c>
      <c r="H916" s="1243" t="str">
        <f>REPT(DETERMINE!AH907,1)</f>
        <v/>
      </c>
      <c r="I916" s="1244">
        <f>SUM(DETERMINE!T907)</f>
        <v>0</v>
      </c>
      <c r="J916" s="1293" t="str">
        <f>REPT(DETERMINE!AF907,1)</f>
        <v/>
      </c>
      <c r="K916" s="1293" t="str">
        <f>REPT(DETERMINE!AG907,1)</f>
        <v/>
      </c>
      <c r="L916" s="1244">
        <f>SUM(DETERMINE!AL907)</f>
        <v>0</v>
      </c>
    </row>
    <row r="917" spans="1:12" ht="38.1" customHeight="1">
      <c r="A917" s="1245" t="str">
        <f>REPT(DETERMINE!D908,1)</f>
        <v/>
      </c>
      <c r="B917" s="1242" t="str">
        <f>REPT(DETERMINE!AC908,1)</f>
        <v/>
      </c>
      <c r="C917" s="1242" t="str">
        <f>IF(I917&gt;0,Personalizza!$D$11," ")</f>
        <v xml:space="preserve"> </v>
      </c>
      <c r="D917" s="1241" t="str">
        <f>IF(I917&gt;0,Personalizza!$D$8," ")</f>
        <v xml:space="preserve"> </v>
      </c>
      <c r="E917" s="1243" t="str">
        <f>REPT(DETERMINE!F908,1)</f>
        <v/>
      </c>
      <c r="F917" s="1241" t="str">
        <f>REPT(DETERMINE!J908,1)</f>
        <v/>
      </c>
      <c r="G917" s="1292" t="str">
        <f>REPT(DETERMINE!AE908,1)</f>
        <v/>
      </c>
      <c r="H917" s="1243" t="str">
        <f>REPT(DETERMINE!AH908,1)</f>
        <v/>
      </c>
      <c r="I917" s="1244">
        <f>SUM(DETERMINE!T908)</f>
        <v>0</v>
      </c>
      <c r="J917" s="1293" t="str">
        <f>REPT(DETERMINE!AF908,1)</f>
        <v/>
      </c>
      <c r="K917" s="1293" t="str">
        <f>REPT(DETERMINE!AG908,1)</f>
        <v/>
      </c>
      <c r="L917" s="1244">
        <f>SUM(DETERMINE!AL908)</f>
        <v>0</v>
      </c>
    </row>
    <row r="918" spans="1:12" ht="38.1" customHeight="1">
      <c r="A918" s="1245" t="str">
        <f>REPT(DETERMINE!D909,1)</f>
        <v/>
      </c>
      <c r="B918" s="1242" t="str">
        <f>REPT(DETERMINE!AC909,1)</f>
        <v/>
      </c>
      <c r="C918" s="1242" t="str">
        <f>IF(I918&gt;0,Personalizza!$D$11," ")</f>
        <v xml:space="preserve"> </v>
      </c>
      <c r="D918" s="1241" t="str">
        <f>IF(I918&gt;0,Personalizza!$D$8," ")</f>
        <v xml:space="preserve"> </v>
      </c>
      <c r="E918" s="1243" t="str">
        <f>REPT(DETERMINE!F909,1)</f>
        <v/>
      </c>
      <c r="F918" s="1241" t="str">
        <f>REPT(DETERMINE!J909,1)</f>
        <v/>
      </c>
      <c r="G918" s="1292" t="str">
        <f>REPT(DETERMINE!AE909,1)</f>
        <v/>
      </c>
      <c r="H918" s="1243" t="str">
        <f>REPT(DETERMINE!AH909,1)</f>
        <v/>
      </c>
      <c r="I918" s="1244">
        <f>SUM(DETERMINE!T909)</f>
        <v>0</v>
      </c>
      <c r="J918" s="1293" t="str">
        <f>REPT(DETERMINE!AF909,1)</f>
        <v/>
      </c>
      <c r="K918" s="1293" t="str">
        <f>REPT(DETERMINE!AG909,1)</f>
        <v/>
      </c>
      <c r="L918" s="1244">
        <f>SUM(DETERMINE!AL909)</f>
        <v>0</v>
      </c>
    </row>
    <row r="919" spans="1:12" ht="38.1" customHeight="1">
      <c r="A919" s="1245" t="str">
        <f>REPT(DETERMINE!D910,1)</f>
        <v/>
      </c>
      <c r="B919" s="1242" t="str">
        <f>REPT(DETERMINE!AC910,1)</f>
        <v/>
      </c>
      <c r="C919" s="1242" t="str">
        <f>IF(I919&gt;0,Personalizza!$D$11," ")</f>
        <v xml:space="preserve"> </v>
      </c>
      <c r="D919" s="1241" t="str">
        <f>IF(I919&gt;0,Personalizza!$D$8," ")</f>
        <v xml:space="preserve"> </v>
      </c>
      <c r="E919" s="1243" t="str">
        <f>REPT(DETERMINE!F910,1)</f>
        <v/>
      </c>
      <c r="F919" s="1241" t="str">
        <f>REPT(DETERMINE!J910,1)</f>
        <v/>
      </c>
      <c r="G919" s="1292" t="str">
        <f>REPT(DETERMINE!AE910,1)</f>
        <v/>
      </c>
      <c r="H919" s="1243" t="str">
        <f>REPT(DETERMINE!AH910,1)</f>
        <v/>
      </c>
      <c r="I919" s="1244">
        <f>SUM(DETERMINE!T910)</f>
        <v>0</v>
      </c>
      <c r="J919" s="1293" t="str">
        <f>REPT(DETERMINE!AF910,1)</f>
        <v/>
      </c>
      <c r="K919" s="1293" t="str">
        <f>REPT(DETERMINE!AG910,1)</f>
        <v/>
      </c>
      <c r="L919" s="1244">
        <f>SUM(DETERMINE!AL910)</f>
        <v>0</v>
      </c>
    </row>
    <row r="920" spans="1:12" ht="38.1" customHeight="1">
      <c r="A920" s="1245" t="str">
        <f>REPT(DETERMINE!D911,1)</f>
        <v/>
      </c>
      <c r="B920" s="1242" t="str">
        <f>REPT(DETERMINE!AC911,1)</f>
        <v/>
      </c>
      <c r="C920" s="1242" t="str">
        <f>IF(I920&gt;0,Personalizza!$D$11," ")</f>
        <v xml:space="preserve"> </v>
      </c>
      <c r="D920" s="1241" t="str">
        <f>IF(I920&gt;0,Personalizza!$D$8," ")</f>
        <v xml:space="preserve"> </v>
      </c>
      <c r="E920" s="1243" t="str">
        <f>REPT(DETERMINE!F911,1)</f>
        <v/>
      </c>
      <c r="F920" s="1241" t="str">
        <f>REPT(DETERMINE!J911,1)</f>
        <v/>
      </c>
      <c r="G920" s="1292" t="str">
        <f>REPT(DETERMINE!AE911,1)</f>
        <v/>
      </c>
      <c r="H920" s="1243" t="str">
        <f>REPT(DETERMINE!AH911,1)</f>
        <v/>
      </c>
      <c r="I920" s="1244">
        <f>SUM(DETERMINE!T911)</f>
        <v>0</v>
      </c>
      <c r="J920" s="1293" t="str">
        <f>REPT(DETERMINE!AF911,1)</f>
        <v/>
      </c>
      <c r="K920" s="1293" t="str">
        <f>REPT(DETERMINE!AG911,1)</f>
        <v/>
      </c>
      <c r="L920" s="1244">
        <f>SUM(DETERMINE!AL911)</f>
        <v>0</v>
      </c>
    </row>
    <row r="921" spans="1:12" ht="38.1" customHeight="1">
      <c r="A921" s="1245" t="str">
        <f>REPT(DETERMINE!D912,1)</f>
        <v/>
      </c>
      <c r="B921" s="1242" t="str">
        <f>REPT(DETERMINE!AC912,1)</f>
        <v/>
      </c>
      <c r="C921" s="1242" t="str">
        <f>IF(I921&gt;0,Personalizza!$D$11," ")</f>
        <v xml:space="preserve"> </v>
      </c>
      <c r="D921" s="1241" t="str">
        <f>IF(I921&gt;0,Personalizza!$D$8," ")</f>
        <v xml:space="preserve"> </v>
      </c>
      <c r="E921" s="1243" t="str">
        <f>REPT(DETERMINE!F912,1)</f>
        <v/>
      </c>
      <c r="F921" s="1241" t="str">
        <f>REPT(DETERMINE!J912,1)</f>
        <v/>
      </c>
      <c r="G921" s="1292" t="str">
        <f>REPT(DETERMINE!AE912,1)</f>
        <v/>
      </c>
      <c r="H921" s="1243" t="str">
        <f>REPT(DETERMINE!AH912,1)</f>
        <v/>
      </c>
      <c r="I921" s="1244">
        <f>SUM(DETERMINE!T912)</f>
        <v>0</v>
      </c>
      <c r="J921" s="1293" t="str">
        <f>REPT(DETERMINE!AF912,1)</f>
        <v/>
      </c>
      <c r="K921" s="1293" t="str">
        <f>REPT(DETERMINE!AG912,1)</f>
        <v/>
      </c>
      <c r="L921" s="1244">
        <f>SUM(DETERMINE!AL912)</f>
        <v>0</v>
      </c>
    </row>
    <row r="922" spans="1:12" ht="38.1" customHeight="1">
      <c r="A922" s="1245" t="str">
        <f>REPT(DETERMINE!D913,1)</f>
        <v/>
      </c>
      <c r="B922" s="1242" t="str">
        <f>REPT(DETERMINE!AC913,1)</f>
        <v/>
      </c>
      <c r="C922" s="1242" t="str">
        <f>IF(I922&gt;0,Personalizza!$D$11," ")</f>
        <v xml:space="preserve"> </v>
      </c>
      <c r="D922" s="1241" t="str">
        <f>IF(I922&gt;0,Personalizza!$D$8," ")</f>
        <v xml:space="preserve"> </v>
      </c>
      <c r="E922" s="1243" t="str">
        <f>REPT(DETERMINE!F913,1)</f>
        <v/>
      </c>
      <c r="F922" s="1241" t="str">
        <f>REPT(DETERMINE!J913,1)</f>
        <v/>
      </c>
      <c r="G922" s="1292" t="str">
        <f>REPT(DETERMINE!AE913,1)</f>
        <v/>
      </c>
      <c r="H922" s="1243" t="str">
        <f>REPT(DETERMINE!AH913,1)</f>
        <v/>
      </c>
      <c r="I922" s="1244">
        <f>SUM(DETERMINE!T913)</f>
        <v>0</v>
      </c>
      <c r="J922" s="1293" t="str">
        <f>REPT(DETERMINE!AF913,1)</f>
        <v/>
      </c>
      <c r="K922" s="1293" t="str">
        <f>REPT(DETERMINE!AG913,1)</f>
        <v/>
      </c>
      <c r="L922" s="1244">
        <f>SUM(DETERMINE!AL913)</f>
        <v>0</v>
      </c>
    </row>
    <row r="923" spans="1:12" ht="38.1" customHeight="1">
      <c r="A923" s="1245" t="str">
        <f>REPT(DETERMINE!D914,1)</f>
        <v/>
      </c>
      <c r="B923" s="1242" t="str">
        <f>REPT(DETERMINE!AC914,1)</f>
        <v/>
      </c>
      <c r="C923" s="1242" t="str">
        <f>IF(I923&gt;0,Personalizza!$D$11," ")</f>
        <v xml:space="preserve"> </v>
      </c>
      <c r="D923" s="1241" t="str">
        <f>IF(I923&gt;0,Personalizza!$D$8," ")</f>
        <v xml:space="preserve"> </v>
      </c>
      <c r="E923" s="1243" t="str">
        <f>REPT(DETERMINE!F914,1)</f>
        <v/>
      </c>
      <c r="F923" s="1241" t="str">
        <f>REPT(DETERMINE!J914,1)</f>
        <v/>
      </c>
      <c r="G923" s="1292" t="str">
        <f>REPT(DETERMINE!AE914,1)</f>
        <v/>
      </c>
      <c r="H923" s="1243" t="str">
        <f>REPT(DETERMINE!AH914,1)</f>
        <v/>
      </c>
      <c r="I923" s="1244">
        <f>SUM(DETERMINE!T914)</f>
        <v>0</v>
      </c>
      <c r="J923" s="1293" t="str">
        <f>REPT(DETERMINE!AF914,1)</f>
        <v/>
      </c>
      <c r="K923" s="1293" t="str">
        <f>REPT(DETERMINE!AG914,1)</f>
        <v/>
      </c>
      <c r="L923" s="1244">
        <f>SUM(DETERMINE!AL914)</f>
        <v>0</v>
      </c>
    </row>
    <row r="924" spans="1:12" ht="38.1" customHeight="1">
      <c r="A924" s="1245" t="str">
        <f>REPT(DETERMINE!D915,1)</f>
        <v/>
      </c>
      <c r="B924" s="1242" t="str">
        <f>REPT(DETERMINE!AC915,1)</f>
        <v/>
      </c>
      <c r="C924" s="1242" t="str">
        <f>IF(I924&gt;0,Personalizza!$D$11," ")</f>
        <v xml:space="preserve"> </v>
      </c>
      <c r="D924" s="1241" t="str">
        <f>IF(I924&gt;0,Personalizza!$D$8," ")</f>
        <v xml:space="preserve"> </v>
      </c>
      <c r="E924" s="1243" t="str">
        <f>REPT(DETERMINE!F915,1)</f>
        <v/>
      </c>
      <c r="F924" s="1241" t="str">
        <f>REPT(DETERMINE!J915,1)</f>
        <v/>
      </c>
      <c r="G924" s="1292" t="str">
        <f>REPT(DETERMINE!AE915,1)</f>
        <v/>
      </c>
      <c r="H924" s="1243" t="str">
        <f>REPT(DETERMINE!AH915,1)</f>
        <v/>
      </c>
      <c r="I924" s="1244">
        <f>SUM(DETERMINE!T915)</f>
        <v>0</v>
      </c>
      <c r="J924" s="1293" t="str">
        <f>REPT(DETERMINE!AF915,1)</f>
        <v/>
      </c>
      <c r="K924" s="1293" t="str">
        <f>REPT(DETERMINE!AG915,1)</f>
        <v/>
      </c>
      <c r="L924" s="1244">
        <f>SUM(DETERMINE!AL915)</f>
        <v>0</v>
      </c>
    </row>
    <row r="925" spans="1:12" ht="38.1" customHeight="1">
      <c r="A925" s="1245" t="str">
        <f>REPT(DETERMINE!D916,1)</f>
        <v/>
      </c>
      <c r="B925" s="1242" t="str">
        <f>REPT(DETERMINE!AC916,1)</f>
        <v/>
      </c>
      <c r="C925" s="1242" t="str">
        <f>IF(I925&gt;0,Personalizza!$D$11," ")</f>
        <v xml:space="preserve"> </v>
      </c>
      <c r="D925" s="1241" t="str">
        <f>IF(I925&gt;0,Personalizza!$D$8," ")</f>
        <v xml:space="preserve"> </v>
      </c>
      <c r="E925" s="1243" t="str">
        <f>REPT(DETERMINE!F916,1)</f>
        <v/>
      </c>
      <c r="F925" s="1241" t="str">
        <f>REPT(DETERMINE!J916,1)</f>
        <v/>
      </c>
      <c r="G925" s="1292" t="str">
        <f>REPT(DETERMINE!AE916,1)</f>
        <v/>
      </c>
      <c r="H925" s="1243" t="str">
        <f>REPT(DETERMINE!AH916,1)</f>
        <v/>
      </c>
      <c r="I925" s="1244">
        <f>SUM(DETERMINE!T916)</f>
        <v>0</v>
      </c>
      <c r="J925" s="1293" t="str">
        <f>REPT(DETERMINE!AF916,1)</f>
        <v/>
      </c>
      <c r="K925" s="1293" t="str">
        <f>REPT(DETERMINE!AG916,1)</f>
        <v/>
      </c>
      <c r="L925" s="1244">
        <f>SUM(DETERMINE!AL916)</f>
        <v>0</v>
      </c>
    </row>
    <row r="926" spans="1:12" ht="38.1" customHeight="1">
      <c r="A926" s="1245" t="str">
        <f>REPT(DETERMINE!D917,1)</f>
        <v/>
      </c>
      <c r="B926" s="1242" t="str">
        <f>REPT(DETERMINE!AC917,1)</f>
        <v/>
      </c>
      <c r="C926" s="1242" t="str">
        <f>IF(I926&gt;0,Personalizza!$D$11," ")</f>
        <v xml:space="preserve"> </v>
      </c>
      <c r="D926" s="1241" t="str">
        <f>IF(I926&gt;0,Personalizza!$D$8," ")</f>
        <v xml:space="preserve"> </v>
      </c>
      <c r="E926" s="1243" t="str">
        <f>REPT(DETERMINE!F917,1)</f>
        <v/>
      </c>
      <c r="F926" s="1241" t="str">
        <f>REPT(DETERMINE!J917,1)</f>
        <v/>
      </c>
      <c r="G926" s="1292" t="str">
        <f>REPT(DETERMINE!AE917,1)</f>
        <v/>
      </c>
      <c r="H926" s="1243" t="str">
        <f>REPT(DETERMINE!AH917,1)</f>
        <v/>
      </c>
      <c r="I926" s="1244">
        <f>SUM(DETERMINE!T917)</f>
        <v>0</v>
      </c>
      <c r="J926" s="1293" t="str">
        <f>REPT(DETERMINE!AF917,1)</f>
        <v/>
      </c>
      <c r="K926" s="1293" t="str">
        <f>REPT(DETERMINE!AG917,1)</f>
        <v/>
      </c>
      <c r="L926" s="1244">
        <f>SUM(DETERMINE!AL917)</f>
        <v>0</v>
      </c>
    </row>
    <row r="927" spans="1:12" ht="38.1" customHeight="1">
      <c r="A927" s="1245" t="str">
        <f>REPT(DETERMINE!D918,1)</f>
        <v/>
      </c>
      <c r="B927" s="1242" t="str">
        <f>REPT(DETERMINE!AC918,1)</f>
        <v/>
      </c>
      <c r="C927" s="1242" t="str">
        <f>IF(I927&gt;0,Personalizza!$D$11," ")</f>
        <v xml:space="preserve"> </v>
      </c>
      <c r="D927" s="1241" t="str">
        <f>IF(I927&gt;0,Personalizza!$D$8," ")</f>
        <v xml:space="preserve"> </v>
      </c>
      <c r="E927" s="1243" t="str">
        <f>REPT(DETERMINE!F918,1)</f>
        <v/>
      </c>
      <c r="F927" s="1241" t="str">
        <f>REPT(DETERMINE!J918,1)</f>
        <v/>
      </c>
      <c r="G927" s="1292" t="str">
        <f>REPT(DETERMINE!AE918,1)</f>
        <v/>
      </c>
      <c r="H927" s="1243" t="str">
        <f>REPT(DETERMINE!AH918,1)</f>
        <v/>
      </c>
      <c r="I927" s="1244">
        <f>SUM(DETERMINE!T918)</f>
        <v>0</v>
      </c>
      <c r="J927" s="1293" t="str">
        <f>REPT(DETERMINE!AF918,1)</f>
        <v/>
      </c>
      <c r="K927" s="1293" t="str">
        <f>REPT(DETERMINE!AG918,1)</f>
        <v/>
      </c>
      <c r="L927" s="1244">
        <f>SUM(DETERMINE!AL918)</f>
        <v>0</v>
      </c>
    </row>
    <row r="928" spans="1:12" ht="38.1" customHeight="1">
      <c r="A928" s="1245" t="str">
        <f>REPT(DETERMINE!D919,1)</f>
        <v/>
      </c>
      <c r="B928" s="1242" t="str">
        <f>REPT(DETERMINE!AC919,1)</f>
        <v/>
      </c>
      <c r="C928" s="1242" t="str">
        <f>IF(I928&gt;0,Personalizza!$D$11," ")</f>
        <v xml:space="preserve"> </v>
      </c>
      <c r="D928" s="1241" t="str">
        <f>IF(I928&gt;0,Personalizza!$D$8," ")</f>
        <v xml:space="preserve"> </v>
      </c>
      <c r="E928" s="1243" t="str">
        <f>REPT(DETERMINE!F919,1)</f>
        <v/>
      </c>
      <c r="F928" s="1241" t="str">
        <f>REPT(DETERMINE!J919,1)</f>
        <v/>
      </c>
      <c r="G928" s="1292" t="str">
        <f>REPT(DETERMINE!AE919,1)</f>
        <v/>
      </c>
      <c r="H928" s="1243" t="str">
        <f>REPT(DETERMINE!AH919,1)</f>
        <v/>
      </c>
      <c r="I928" s="1244">
        <f>SUM(DETERMINE!T919)</f>
        <v>0</v>
      </c>
      <c r="J928" s="1293" t="str">
        <f>REPT(DETERMINE!AF919,1)</f>
        <v/>
      </c>
      <c r="K928" s="1293" t="str">
        <f>REPT(DETERMINE!AG919,1)</f>
        <v/>
      </c>
      <c r="L928" s="1244">
        <f>SUM(DETERMINE!AL919)</f>
        <v>0</v>
      </c>
    </row>
    <row r="929" spans="1:12" ht="38.1" customHeight="1">
      <c r="A929" s="1245" t="str">
        <f>REPT(DETERMINE!D920,1)</f>
        <v/>
      </c>
      <c r="B929" s="1242" t="str">
        <f>REPT(DETERMINE!AC920,1)</f>
        <v/>
      </c>
      <c r="C929" s="1242" t="str">
        <f>IF(I929&gt;0,Personalizza!$D$11," ")</f>
        <v xml:space="preserve"> </v>
      </c>
      <c r="D929" s="1241" t="str">
        <f>IF(I929&gt;0,Personalizza!$D$8," ")</f>
        <v xml:space="preserve"> </v>
      </c>
      <c r="E929" s="1243" t="str">
        <f>REPT(DETERMINE!F920,1)</f>
        <v/>
      </c>
      <c r="F929" s="1241" t="str">
        <f>REPT(DETERMINE!J920,1)</f>
        <v/>
      </c>
      <c r="G929" s="1292" t="str">
        <f>REPT(DETERMINE!AE920,1)</f>
        <v/>
      </c>
      <c r="H929" s="1243" t="str">
        <f>REPT(DETERMINE!AH920,1)</f>
        <v/>
      </c>
      <c r="I929" s="1244">
        <f>SUM(DETERMINE!T920)</f>
        <v>0</v>
      </c>
      <c r="J929" s="1293" t="str">
        <f>REPT(DETERMINE!AF920,1)</f>
        <v/>
      </c>
      <c r="K929" s="1293" t="str">
        <f>REPT(DETERMINE!AG920,1)</f>
        <v/>
      </c>
      <c r="L929" s="1244">
        <f>SUM(DETERMINE!AL920)</f>
        <v>0</v>
      </c>
    </row>
    <row r="930" spans="1:12" ht="38.1" customHeight="1">
      <c r="A930" s="1245" t="str">
        <f>REPT(DETERMINE!D921,1)</f>
        <v/>
      </c>
      <c r="B930" s="1242" t="str">
        <f>REPT(DETERMINE!AC921,1)</f>
        <v/>
      </c>
      <c r="C930" s="1242" t="str">
        <f>IF(I930&gt;0,Personalizza!$D$11," ")</f>
        <v xml:space="preserve"> </v>
      </c>
      <c r="D930" s="1241" t="str">
        <f>IF(I930&gt;0,Personalizza!$D$8," ")</f>
        <v xml:space="preserve"> </v>
      </c>
      <c r="E930" s="1243" t="str">
        <f>REPT(DETERMINE!F921,1)</f>
        <v/>
      </c>
      <c r="F930" s="1241" t="str">
        <f>REPT(DETERMINE!J921,1)</f>
        <v/>
      </c>
      <c r="G930" s="1292" t="str">
        <f>REPT(DETERMINE!AE921,1)</f>
        <v/>
      </c>
      <c r="H930" s="1243" t="str">
        <f>REPT(DETERMINE!AH921,1)</f>
        <v/>
      </c>
      <c r="I930" s="1244">
        <f>SUM(DETERMINE!T921)</f>
        <v>0</v>
      </c>
      <c r="J930" s="1293" t="str">
        <f>REPT(DETERMINE!AF921,1)</f>
        <v/>
      </c>
      <c r="K930" s="1293" t="str">
        <f>REPT(DETERMINE!AG921,1)</f>
        <v/>
      </c>
      <c r="L930" s="1244">
        <f>SUM(DETERMINE!AL921)</f>
        <v>0</v>
      </c>
    </row>
    <row r="931" spans="1:12" ht="38.1" customHeight="1">
      <c r="A931" s="1245" t="str">
        <f>REPT(DETERMINE!D922,1)</f>
        <v/>
      </c>
      <c r="B931" s="1242" t="str">
        <f>REPT(DETERMINE!AC922,1)</f>
        <v/>
      </c>
      <c r="C931" s="1242" t="str">
        <f>IF(I931&gt;0,Personalizza!$D$11," ")</f>
        <v xml:space="preserve"> </v>
      </c>
      <c r="D931" s="1241" t="str">
        <f>IF(I931&gt;0,Personalizza!$D$8," ")</f>
        <v xml:space="preserve"> </v>
      </c>
      <c r="E931" s="1243" t="str">
        <f>REPT(DETERMINE!F922,1)</f>
        <v/>
      </c>
      <c r="F931" s="1241" t="str">
        <f>REPT(DETERMINE!J922,1)</f>
        <v/>
      </c>
      <c r="G931" s="1292" t="str">
        <f>REPT(DETERMINE!AE922,1)</f>
        <v/>
      </c>
      <c r="H931" s="1243" t="str">
        <f>REPT(DETERMINE!AH922,1)</f>
        <v/>
      </c>
      <c r="I931" s="1244">
        <f>SUM(DETERMINE!T922)</f>
        <v>0</v>
      </c>
      <c r="J931" s="1293" t="str">
        <f>REPT(DETERMINE!AF922,1)</f>
        <v/>
      </c>
      <c r="K931" s="1293" t="str">
        <f>REPT(DETERMINE!AG922,1)</f>
        <v/>
      </c>
      <c r="L931" s="1244">
        <f>SUM(DETERMINE!AL922)</f>
        <v>0</v>
      </c>
    </row>
    <row r="932" spans="1:12" ht="38.1" customHeight="1">
      <c r="A932" s="1245" t="str">
        <f>REPT(DETERMINE!D923,1)</f>
        <v/>
      </c>
      <c r="B932" s="1242" t="str">
        <f>REPT(DETERMINE!AC923,1)</f>
        <v/>
      </c>
      <c r="C932" s="1242" t="str">
        <f>IF(I932&gt;0,Personalizza!$D$11," ")</f>
        <v xml:space="preserve"> </v>
      </c>
      <c r="D932" s="1241" t="str">
        <f>IF(I932&gt;0,Personalizza!$D$8," ")</f>
        <v xml:space="preserve"> </v>
      </c>
      <c r="E932" s="1243" t="str">
        <f>REPT(DETERMINE!F923,1)</f>
        <v/>
      </c>
      <c r="F932" s="1241" t="str">
        <f>REPT(DETERMINE!J923,1)</f>
        <v/>
      </c>
      <c r="G932" s="1292" t="str">
        <f>REPT(DETERMINE!AE923,1)</f>
        <v/>
      </c>
      <c r="H932" s="1243" t="str">
        <f>REPT(DETERMINE!AH923,1)</f>
        <v/>
      </c>
      <c r="I932" s="1244">
        <f>SUM(DETERMINE!T923)</f>
        <v>0</v>
      </c>
      <c r="J932" s="1293" t="str">
        <f>REPT(DETERMINE!AF923,1)</f>
        <v/>
      </c>
      <c r="K932" s="1293" t="str">
        <f>REPT(DETERMINE!AG923,1)</f>
        <v/>
      </c>
      <c r="L932" s="1244">
        <f>SUM(DETERMINE!AL923)</f>
        <v>0</v>
      </c>
    </row>
    <row r="933" spans="1:12" ht="38.1" customHeight="1">
      <c r="A933" s="1245" t="str">
        <f>REPT(DETERMINE!D924,1)</f>
        <v/>
      </c>
      <c r="B933" s="1242" t="str">
        <f>REPT(DETERMINE!AC924,1)</f>
        <v/>
      </c>
      <c r="C933" s="1242" t="str">
        <f>IF(I933&gt;0,Personalizza!$D$11," ")</f>
        <v xml:space="preserve"> </v>
      </c>
      <c r="D933" s="1241" t="str">
        <f>IF(I933&gt;0,Personalizza!$D$8," ")</f>
        <v xml:space="preserve"> </v>
      </c>
      <c r="E933" s="1243" t="str">
        <f>REPT(DETERMINE!F924,1)</f>
        <v/>
      </c>
      <c r="F933" s="1241" t="str">
        <f>REPT(DETERMINE!J924,1)</f>
        <v/>
      </c>
      <c r="G933" s="1292" t="str">
        <f>REPT(DETERMINE!AE924,1)</f>
        <v/>
      </c>
      <c r="H933" s="1243" t="str">
        <f>REPT(DETERMINE!AH924,1)</f>
        <v/>
      </c>
      <c r="I933" s="1244">
        <f>SUM(DETERMINE!T924)</f>
        <v>0</v>
      </c>
      <c r="J933" s="1293" t="str">
        <f>REPT(DETERMINE!AF924,1)</f>
        <v/>
      </c>
      <c r="K933" s="1293" t="str">
        <f>REPT(DETERMINE!AG924,1)</f>
        <v/>
      </c>
      <c r="L933" s="1244">
        <f>SUM(DETERMINE!AL924)</f>
        <v>0</v>
      </c>
    </row>
    <row r="934" spans="1:12" ht="38.1" customHeight="1">
      <c r="A934" s="1245" t="str">
        <f>REPT(DETERMINE!D925,1)</f>
        <v/>
      </c>
      <c r="B934" s="1242" t="str">
        <f>REPT(DETERMINE!AC925,1)</f>
        <v/>
      </c>
      <c r="C934" s="1242" t="str">
        <f>IF(I934&gt;0,Personalizza!$D$11," ")</f>
        <v xml:space="preserve"> </v>
      </c>
      <c r="D934" s="1241" t="str">
        <f>IF(I934&gt;0,Personalizza!$D$8," ")</f>
        <v xml:space="preserve"> </v>
      </c>
      <c r="E934" s="1243" t="str">
        <f>REPT(DETERMINE!F925,1)</f>
        <v/>
      </c>
      <c r="F934" s="1241" t="str">
        <f>REPT(DETERMINE!J925,1)</f>
        <v/>
      </c>
      <c r="G934" s="1292" t="str">
        <f>REPT(DETERMINE!AE925,1)</f>
        <v/>
      </c>
      <c r="H934" s="1243" t="str">
        <f>REPT(DETERMINE!AH925,1)</f>
        <v/>
      </c>
      <c r="I934" s="1244">
        <f>SUM(DETERMINE!T925)</f>
        <v>0</v>
      </c>
      <c r="J934" s="1293" t="str">
        <f>REPT(DETERMINE!AF925,1)</f>
        <v/>
      </c>
      <c r="K934" s="1293" t="str">
        <f>REPT(DETERMINE!AG925,1)</f>
        <v/>
      </c>
      <c r="L934" s="1244">
        <f>SUM(DETERMINE!AL925)</f>
        <v>0</v>
      </c>
    </row>
    <row r="935" spans="1:12" ht="38.1" customHeight="1">
      <c r="A935" s="1245" t="str">
        <f>REPT(DETERMINE!D926,1)</f>
        <v/>
      </c>
      <c r="B935" s="1242" t="str">
        <f>REPT(DETERMINE!AC926,1)</f>
        <v/>
      </c>
      <c r="C935" s="1242" t="str">
        <f>IF(I935&gt;0,Personalizza!$D$11," ")</f>
        <v xml:space="preserve"> </v>
      </c>
      <c r="D935" s="1241" t="str">
        <f>IF(I935&gt;0,Personalizza!$D$8," ")</f>
        <v xml:space="preserve"> </v>
      </c>
      <c r="E935" s="1243" t="str">
        <f>REPT(DETERMINE!F926,1)</f>
        <v/>
      </c>
      <c r="F935" s="1241" t="str">
        <f>REPT(DETERMINE!J926,1)</f>
        <v/>
      </c>
      <c r="G935" s="1292" t="str">
        <f>REPT(DETERMINE!AE926,1)</f>
        <v/>
      </c>
      <c r="H935" s="1243" t="str">
        <f>REPT(DETERMINE!AH926,1)</f>
        <v/>
      </c>
      <c r="I935" s="1244">
        <f>SUM(DETERMINE!T926)</f>
        <v>0</v>
      </c>
      <c r="J935" s="1293" t="str">
        <f>REPT(DETERMINE!AF926,1)</f>
        <v/>
      </c>
      <c r="K935" s="1293" t="str">
        <f>REPT(DETERMINE!AG926,1)</f>
        <v/>
      </c>
      <c r="L935" s="1244">
        <f>SUM(DETERMINE!AL926)</f>
        <v>0</v>
      </c>
    </row>
    <row r="936" spans="1:12" ht="38.1" customHeight="1">
      <c r="A936" s="1245" t="str">
        <f>REPT(DETERMINE!D927,1)</f>
        <v/>
      </c>
      <c r="B936" s="1242" t="str">
        <f>REPT(DETERMINE!AC927,1)</f>
        <v/>
      </c>
      <c r="C936" s="1242" t="str">
        <f>IF(I936&gt;0,Personalizza!$D$11," ")</f>
        <v xml:space="preserve"> </v>
      </c>
      <c r="D936" s="1241" t="str">
        <f>IF(I936&gt;0,Personalizza!$D$8," ")</f>
        <v xml:space="preserve"> </v>
      </c>
      <c r="E936" s="1243" t="str">
        <f>REPT(DETERMINE!F927,1)</f>
        <v/>
      </c>
      <c r="F936" s="1241" t="str">
        <f>REPT(DETERMINE!J927,1)</f>
        <v/>
      </c>
      <c r="G936" s="1292" t="str">
        <f>REPT(DETERMINE!AE927,1)</f>
        <v/>
      </c>
      <c r="H936" s="1243" t="str">
        <f>REPT(DETERMINE!AH927,1)</f>
        <v/>
      </c>
      <c r="I936" s="1244">
        <f>SUM(DETERMINE!T927)</f>
        <v>0</v>
      </c>
      <c r="J936" s="1293" t="str">
        <f>REPT(DETERMINE!AF927,1)</f>
        <v/>
      </c>
      <c r="K936" s="1293" t="str">
        <f>REPT(DETERMINE!AG927,1)</f>
        <v/>
      </c>
      <c r="L936" s="1244">
        <f>SUM(DETERMINE!AL927)</f>
        <v>0</v>
      </c>
    </row>
    <row r="937" spans="1:12" ht="38.1" customHeight="1">
      <c r="A937" s="1245" t="str">
        <f>REPT(DETERMINE!D928,1)</f>
        <v/>
      </c>
      <c r="B937" s="1242" t="str">
        <f>REPT(DETERMINE!AC928,1)</f>
        <v/>
      </c>
      <c r="C937" s="1242" t="str">
        <f>IF(I937&gt;0,Personalizza!$D$11," ")</f>
        <v xml:space="preserve"> </v>
      </c>
      <c r="D937" s="1241" t="str">
        <f>IF(I937&gt;0,Personalizza!$D$8," ")</f>
        <v xml:space="preserve"> </v>
      </c>
      <c r="E937" s="1243" t="str">
        <f>REPT(DETERMINE!F928,1)</f>
        <v/>
      </c>
      <c r="F937" s="1241" t="str">
        <f>REPT(DETERMINE!J928,1)</f>
        <v/>
      </c>
      <c r="G937" s="1292" t="str">
        <f>REPT(DETERMINE!AE928,1)</f>
        <v/>
      </c>
      <c r="H937" s="1243" t="str">
        <f>REPT(DETERMINE!AH928,1)</f>
        <v/>
      </c>
      <c r="I937" s="1244">
        <f>SUM(DETERMINE!T928)</f>
        <v>0</v>
      </c>
      <c r="J937" s="1293" t="str">
        <f>REPT(DETERMINE!AF928,1)</f>
        <v/>
      </c>
      <c r="K937" s="1293" t="str">
        <f>REPT(DETERMINE!AG928,1)</f>
        <v/>
      </c>
      <c r="L937" s="1244">
        <f>SUM(DETERMINE!AL928)</f>
        <v>0</v>
      </c>
    </row>
    <row r="938" spans="1:12" ht="38.1" customHeight="1">
      <c r="A938" s="1245" t="str">
        <f>REPT(DETERMINE!D929,1)</f>
        <v/>
      </c>
      <c r="B938" s="1242" t="str">
        <f>REPT(DETERMINE!AC929,1)</f>
        <v/>
      </c>
      <c r="C938" s="1242" t="str">
        <f>IF(I938&gt;0,Personalizza!$D$11," ")</f>
        <v xml:space="preserve"> </v>
      </c>
      <c r="D938" s="1241" t="str">
        <f>IF(I938&gt;0,Personalizza!$D$8," ")</f>
        <v xml:space="preserve"> </v>
      </c>
      <c r="E938" s="1243" t="str">
        <f>REPT(DETERMINE!F929,1)</f>
        <v/>
      </c>
      <c r="F938" s="1241" t="str">
        <f>REPT(DETERMINE!J929,1)</f>
        <v/>
      </c>
      <c r="G938" s="1292" t="str">
        <f>REPT(DETERMINE!AE929,1)</f>
        <v/>
      </c>
      <c r="H938" s="1243" t="str">
        <f>REPT(DETERMINE!AH929,1)</f>
        <v/>
      </c>
      <c r="I938" s="1244">
        <f>SUM(DETERMINE!T929)</f>
        <v>0</v>
      </c>
      <c r="J938" s="1293" t="str">
        <f>REPT(DETERMINE!AF929,1)</f>
        <v/>
      </c>
      <c r="K938" s="1293" t="str">
        <f>REPT(DETERMINE!AG929,1)</f>
        <v/>
      </c>
      <c r="L938" s="1244">
        <f>SUM(DETERMINE!AL929)</f>
        <v>0</v>
      </c>
    </row>
    <row r="939" spans="1:12" ht="38.1" customHeight="1">
      <c r="A939" s="1245" t="str">
        <f>REPT(DETERMINE!D930,1)</f>
        <v/>
      </c>
      <c r="B939" s="1242" t="str">
        <f>REPT(DETERMINE!AC930,1)</f>
        <v/>
      </c>
      <c r="C939" s="1242" t="str">
        <f>IF(I939&gt;0,Personalizza!$D$11," ")</f>
        <v xml:space="preserve"> </v>
      </c>
      <c r="D939" s="1241" t="str">
        <f>IF(I939&gt;0,Personalizza!$D$8," ")</f>
        <v xml:space="preserve"> </v>
      </c>
      <c r="E939" s="1243" t="str">
        <f>REPT(DETERMINE!F930,1)</f>
        <v/>
      </c>
      <c r="F939" s="1241" t="str">
        <f>REPT(DETERMINE!J930,1)</f>
        <v/>
      </c>
      <c r="G939" s="1292" t="str">
        <f>REPT(DETERMINE!AE930,1)</f>
        <v/>
      </c>
      <c r="H939" s="1243" t="str">
        <f>REPT(DETERMINE!AH930,1)</f>
        <v/>
      </c>
      <c r="I939" s="1244">
        <f>SUM(DETERMINE!T930)</f>
        <v>0</v>
      </c>
      <c r="J939" s="1293" t="str">
        <f>REPT(DETERMINE!AF930,1)</f>
        <v/>
      </c>
      <c r="K939" s="1293" t="str">
        <f>REPT(DETERMINE!AG930,1)</f>
        <v/>
      </c>
      <c r="L939" s="1244">
        <f>SUM(DETERMINE!AL930)</f>
        <v>0</v>
      </c>
    </row>
    <row r="940" spans="1:12" ht="38.1" customHeight="1">
      <c r="A940" s="1245" t="str">
        <f>REPT(DETERMINE!D931,1)</f>
        <v/>
      </c>
      <c r="B940" s="1242" t="str">
        <f>REPT(DETERMINE!AC931,1)</f>
        <v/>
      </c>
      <c r="C940" s="1242" t="str">
        <f>IF(I940&gt;0,Personalizza!$D$11," ")</f>
        <v xml:space="preserve"> </v>
      </c>
      <c r="D940" s="1241" t="str">
        <f>IF(I940&gt;0,Personalizza!$D$8," ")</f>
        <v xml:space="preserve"> </v>
      </c>
      <c r="E940" s="1243" t="str">
        <f>REPT(DETERMINE!F931,1)</f>
        <v/>
      </c>
      <c r="F940" s="1241" t="str">
        <f>REPT(DETERMINE!J931,1)</f>
        <v/>
      </c>
      <c r="G940" s="1292" t="str">
        <f>REPT(DETERMINE!AE931,1)</f>
        <v/>
      </c>
      <c r="H940" s="1243" t="str">
        <f>REPT(DETERMINE!AH931,1)</f>
        <v/>
      </c>
      <c r="I940" s="1244">
        <f>SUM(DETERMINE!T931)</f>
        <v>0</v>
      </c>
      <c r="J940" s="1293" t="str">
        <f>REPT(DETERMINE!AF931,1)</f>
        <v/>
      </c>
      <c r="K940" s="1293" t="str">
        <f>REPT(DETERMINE!AG931,1)</f>
        <v/>
      </c>
      <c r="L940" s="1244">
        <f>SUM(DETERMINE!AL931)</f>
        <v>0</v>
      </c>
    </row>
    <row r="941" spans="1:12" ht="38.1" customHeight="1">
      <c r="A941" s="1245" t="str">
        <f>REPT(DETERMINE!D932,1)</f>
        <v/>
      </c>
      <c r="B941" s="1242" t="str">
        <f>REPT(DETERMINE!AC932,1)</f>
        <v/>
      </c>
      <c r="C941" s="1242" t="str">
        <f>IF(I941&gt;0,Personalizza!$D$11," ")</f>
        <v xml:space="preserve"> </v>
      </c>
      <c r="D941" s="1241" t="str">
        <f>IF(I941&gt;0,Personalizza!$D$8," ")</f>
        <v xml:space="preserve"> </v>
      </c>
      <c r="E941" s="1243" t="str">
        <f>REPT(DETERMINE!F932,1)</f>
        <v/>
      </c>
      <c r="F941" s="1241" t="str">
        <f>REPT(DETERMINE!J932,1)</f>
        <v/>
      </c>
      <c r="G941" s="1292" t="str">
        <f>REPT(DETERMINE!AE932,1)</f>
        <v/>
      </c>
      <c r="H941" s="1243" t="str">
        <f>REPT(DETERMINE!AH932,1)</f>
        <v/>
      </c>
      <c r="I941" s="1244">
        <f>SUM(DETERMINE!T932)</f>
        <v>0</v>
      </c>
      <c r="J941" s="1293" t="str">
        <f>REPT(DETERMINE!AF932,1)</f>
        <v/>
      </c>
      <c r="K941" s="1293" t="str">
        <f>REPT(DETERMINE!AG932,1)</f>
        <v/>
      </c>
      <c r="L941" s="1244">
        <f>SUM(DETERMINE!AL932)</f>
        <v>0</v>
      </c>
    </row>
    <row r="942" spans="1:12" ht="38.1" customHeight="1">
      <c r="A942" s="1245" t="str">
        <f>REPT(DETERMINE!D933,1)</f>
        <v/>
      </c>
      <c r="B942" s="1242" t="str">
        <f>REPT(DETERMINE!AC933,1)</f>
        <v/>
      </c>
      <c r="C942" s="1242" t="str">
        <f>IF(I942&gt;0,Personalizza!$D$11," ")</f>
        <v xml:space="preserve"> </v>
      </c>
      <c r="D942" s="1241" t="str">
        <f>IF(I942&gt;0,Personalizza!$D$8," ")</f>
        <v xml:space="preserve"> </v>
      </c>
      <c r="E942" s="1243" t="str">
        <f>REPT(DETERMINE!F933,1)</f>
        <v/>
      </c>
      <c r="F942" s="1241" t="str">
        <f>REPT(DETERMINE!J933,1)</f>
        <v/>
      </c>
      <c r="G942" s="1292" t="str">
        <f>REPT(DETERMINE!AE933,1)</f>
        <v/>
      </c>
      <c r="H942" s="1243" t="str">
        <f>REPT(DETERMINE!AH933,1)</f>
        <v/>
      </c>
      <c r="I942" s="1244">
        <f>SUM(DETERMINE!T933)</f>
        <v>0</v>
      </c>
      <c r="J942" s="1293" t="str">
        <f>REPT(DETERMINE!AF933,1)</f>
        <v/>
      </c>
      <c r="K942" s="1293" t="str">
        <f>REPT(DETERMINE!AG933,1)</f>
        <v/>
      </c>
      <c r="L942" s="1244">
        <f>SUM(DETERMINE!AL933)</f>
        <v>0</v>
      </c>
    </row>
    <row r="943" spans="1:12" ht="38.1" customHeight="1">
      <c r="A943" s="1245" t="str">
        <f>REPT(DETERMINE!D934,1)</f>
        <v/>
      </c>
      <c r="B943" s="1242" t="str">
        <f>REPT(DETERMINE!AC934,1)</f>
        <v/>
      </c>
      <c r="C943" s="1242" t="str">
        <f>IF(I943&gt;0,Personalizza!$D$11," ")</f>
        <v xml:space="preserve"> </v>
      </c>
      <c r="D943" s="1241" t="str">
        <f>IF(I943&gt;0,Personalizza!$D$8," ")</f>
        <v xml:space="preserve"> </v>
      </c>
      <c r="E943" s="1243" t="str">
        <f>REPT(DETERMINE!F934,1)</f>
        <v/>
      </c>
      <c r="F943" s="1241" t="str">
        <f>REPT(DETERMINE!J934,1)</f>
        <v/>
      </c>
      <c r="G943" s="1292" t="str">
        <f>REPT(DETERMINE!AE934,1)</f>
        <v/>
      </c>
      <c r="H943" s="1243" t="str">
        <f>REPT(DETERMINE!AH934,1)</f>
        <v/>
      </c>
      <c r="I943" s="1244">
        <f>SUM(DETERMINE!T934)</f>
        <v>0</v>
      </c>
      <c r="J943" s="1293" t="str">
        <f>REPT(DETERMINE!AF934,1)</f>
        <v/>
      </c>
      <c r="K943" s="1293" t="str">
        <f>REPT(DETERMINE!AG934,1)</f>
        <v/>
      </c>
      <c r="L943" s="1244">
        <f>SUM(DETERMINE!AL934)</f>
        <v>0</v>
      </c>
    </row>
    <row r="944" spans="1:12" ht="38.1" customHeight="1">
      <c r="A944" s="1245" t="str">
        <f>REPT(DETERMINE!D935,1)</f>
        <v/>
      </c>
      <c r="B944" s="1242" t="str">
        <f>REPT(DETERMINE!AC935,1)</f>
        <v/>
      </c>
      <c r="C944" s="1242" t="str">
        <f>IF(I944&gt;0,Personalizza!$D$11," ")</f>
        <v xml:space="preserve"> </v>
      </c>
      <c r="D944" s="1241" t="str">
        <f>IF(I944&gt;0,Personalizza!$D$8," ")</f>
        <v xml:space="preserve"> </v>
      </c>
      <c r="E944" s="1243" t="str">
        <f>REPT(DETERMINE!F935,1)</f>
        <v/>
      </c>
      <c r="F944" s="1241" t="str">
        <f>REPT(DETERMINE!J935,1)</f>
        <v/>
      </c>
      <c r="G944" s="1292" t="str">
        <f>REPT(DETERMINE!AE935,1)</f>
        <v/>
      </c>
      <c r="H944" s="1243" t="str">
        <f>REPT(DETERMINE!AH935,1)</f>
        <v/>
      </c>
      <c r="I944" s="1244">
        <f>SUM(DETERMINE!T935)</f>
        <v>0</v>
      </c>
      <c r="J944" s="1293" t="str">
        <f>REPT(DETERMINE!AF935,1)</f>
        <v/>
      </c>
      <c r="K944" s="1293" t="str">
        <f>REPT(DETERMINE!AG935,1)</f>
        <v/>
      </c>
      <c r="L944" s="1244">
        <f>SUM(DETERMINE!AL935)</f>
        <v>0</v>
      </c>
    </row>
    <row r="945" spans="1:12" ht="38.1" customHeight="1">
      <c r="A945" s="1245" t="str">
        <f>REPT(DETERMINE!D936,1)</f>
        <v/>
      </c>
      <c r="B945" s="1242" t="str">
        <f>REPT(DETERMINE!AC936,1)</f>
        <v/>
      </c>
      <c r="C945" s="1242" t="str">
        <f>IF(I945&gt;0,Personalizza!$D$11," ")</f>
        <v xml:space="preserve"> </v>
      </c>
      <c r="D945" s="1241" t="str">
        <f>IF(I945&gt;0,Personalizza!$D$8," ")</f>
        <v xml:space="preserve"> </v>
      </c>
      <c r="E945" s="1243" t="str">
        <f>REPT(DETERMINE!F936,1)</f>
        <v/>
      </c>
      <c r="F945" s="1241" t="str">
        <f>REPT(DETERMINE!J936,1)</f>
        <v/>
      </c>
      <c r="G945" s="1292" t="str">
        <f>REPT(DETERMINE!AE936,1)</f>
        <v/>
      </c>
      <c r="H945" s="1243" t="str">
        <f>REPT(DETERMINE!AH936,1)</f>
        <v/>
      </c>
      <c r="I945" s="1244">
        <f>SUM(DETERMINE!T936)</f>
        <v>0</v>
      </c>
      <c r="J945" s="1293" t="str">
        <f>REPT(DETERMINE!AF936,1)</f>
        <v/>
      </c>
      <c r="K945" s="1293" t="str">
        <f>REPT(DETERMINE!AG936,1)</f>
        <v/>
      </c>
      <c r="L945" s="1244">
        <f>SUM(DETERMINE!AL936)</f>
        <v>0</v>
      </c>
    </row>
    <row r="946" spans="1:12" ht="38.1" customHeight="1">
      <c r="A946" s="1245" t="str">
        <f>REPT(DETERMINE!D937,1)</f>
        <v/>
      </c>
      <c r="B946" s="1242" t="str">
        <f>REPT(DETERMINE!AC937,1)</f>
        <v/>
      </c>
      <c r="C946" s="1242" t="str">
        <f>IF(I946&gt;0,Personalizza!$D$11," ")</f>
        <v xml:space="preserve"> </v>
      </c>
      <c r="D946" s="1241" t="str">
        <f>IF(I946&gt;0,Personalizza!$D$8," ")</f>
        <v xml:space="preserve"> </v>
      </c>
      <c r="E946" s="1243" t="str">
        <f>REPT(DETERMINE!F937,1)</f>
        <v/>
      </c>
      <c r="F946" s="1241" t="str">
        <f>REPT(DETERMINE!J937,1)</f>
        <v/>
      </c>
      <c r="G946" s="1292" t="str">
        <f>REPT(DETERMINE!AE937,1)</f>
        <v/>
      </c>
      <c r="H946" s="1243" t="str">
        <f>REPT(DETERMINE!AH937,1)</f>
        <v/>
      </c>
      <c r="I946" s="1244">
        <f>SUM(DETERMINE!T937)</f>
        <v>0</v>
      </c>
      <c r="J946" s="1293" t="str">
        <f>REPT(DETERMINE!AF937,1)</f>
        <v/>
      </c>
      <c r="K946" s="1293" t="str">
        <f>REPT(DETERMINE!AG937,1)</f>
        <v/>
      </c>
      <c r="L946" s="1244">
        <f>SUM(DETERMINE!AL937)</f>
        <v>0</v>
      </c>
    </row>
    <row r="947" spans="1:12" ht="38.1" customHeight="1">
      <c r="A947" s="1245" t="str">
        <f>REPT(DETERMINE!D938,1)</f>
        <v/>
      </c>
      <c r="B947" s="1242" t="str">
        <f>REPT(DETERMINE!AC938,1)</f>
        <v/>
      </c>
      <c r="C947" s="1242" t="str">
        <f>IF(I947&gt;0,Personalizza!$D$11," ")</f>
        <v xml:space="preserve"> </v>
      </c>
      <c r="D947" s="1241" t="str">
        <f>IF(I947&gt;0,Personalizza!$D$8," ")</f>
        <v xml:space="preserve"> </v>
      </c>
      <c r="E947" s="1243" t="str">
        <f>REPT(DETERMINE!F938,1)</f>
        <v/>
      </c>
      <c r="F947" s="1241" t="str">
        <f>REPT(DETERMINE!J938,1)</f>
        <v/>
      </c>
      <c r="G947" s="1292" t="str">
        <f>REPT(DETERMINE!AE938,1)</f>
        <v/>
      </c>
      <c r="H947" s="1243" t="str">
        <f>REPT(DETERMINE!AH938,1)</f>
        <v/>
      </c>
      <c r="I947" s="1244">
        <f>SUM(DETERMINE!T938)</f>
        <v>0</v>
      </c>
      <c r="J947" s="1293" t="str">
        <f>REPT(DETERMINE!AF938,1)</f>
        <v/>
      </c>
      <c r="K947" s="1293" t="str">
        <f>REPT(DETERMINE!AG938,1)</f>
        <v/>
      </c>
      <c r="L947" s="1244">
        <f>SUM(DETERMINE!AL938)</f>
        <v>0</v>
      </c>
    </row>
    <row r="948" spans="1:12" ht="38.1" customHeight="1">
      <c r="A948" s="1245" t="str">
        <f>REPT(DETERMINE!D939,1)</f>
        <v/>
      </c>
      <c r="B948" s="1242" t="str">
        <f>REPT(DETERMINE!AC939,1)</f>
        <v/>
      </c>
      <c r="C948" s="1242" t="str">
        <f>IF(I948&gt;0,Personalizza!$D$11," ")</f>
        <v xml:space="preserve"> </v>
      </c>
      <c r="D948" s="1241" t="str">
        <f>IF(I948&gt;0,Personalizza!$D$8," ")</f>
        <v xml:space="preserve"> </v>
      </c>
      <c r="E948" s="1243" t="str">
        <f>REPT(DETERMINE!F939,1)</f>
        <v/>
      </c>
      <c r="F948" s="1241" t="str">
        <f>REPT(DETERMINE!J939,1)</f>
        <v/>
      </c>
      <c r="G948" s="1292" t="str">
        <f>REPT(DETERMINE!AE939,1)</f>
        <v/>
      </c>
      <c r="H948" s="1243" t="str">
        <f>REPT(DETERMINE!AH939,1)</f>
        <v/>
      </c>
      <c r="I948" s="1244">
        <f>SUM(DETERMINE!T939)</f>
        <v>0</v>
      </c>
      <c r="J948" s="1293" t="str">
        <f>REPT(DETERMINE!AF939,1)</f>
        <v/>
      </c>
      <c r="K948" s="1293" t="str">
        <f>REPT(DETERMINE!AG939,1)</f>
        <v/>
      </c>
      <c r="L948" s="1244">
        <f>SUM(DETERMINE!AL939)</f>
        <v>0</v>
      </c>
    </row>
    <row r="949" spans="1:12" ht="38.1" customHeight="1">
      <c r="A949" s="1245" t="str">
        <f>REPT(DETERMINE!D940,1)</f>
        <v/>
      </c>
      <c r="B949" s="1242" t="str">
        <f>REPT(DETERMINE!AC940,1)</f>
        <v/>
      </c>
      <c r="C949" s="1242" t="str">
        <f>IF(I949&gt;0,Personalizza!$D$11," ")</f>
        <v xml:space="preserve"> </v>
      </c>
      <c r="D949" s="1241" t="str">
        <f>IF(I949&gt;0,Personalizza!$D$8," ")</f>
        <v xml:space="preserve"> </v>
      </c>
      <c r="E949" s="1243" t="str">
        <f>REPT(DETERMINE!F940,1)</f>
        <v/>
      </c>
      <c r="F949" s="1241" t="str">
        <f>REPT(DETERMINE!J940,1)</f>
        <v/>
      </c>
      <c r="G949" s="1292" t="str">
        <f>REPT(DETERMINE!AE940,1)</f>
        <v/>
      </c>
      <c r="H949" s="1243" t="str">
        <f>REPT(DETERMINE!AH940,1)</f>
        <v/>
      </c>
      <c r="I949" s="1244">
        <f>SUM(DETERMINE!T940)</f>
        <v>0</v>
      </c>
      <c r="J949" s="1293" t="str">
        <f>REPT(DETERMINE!AF940,1)</f>
        <v/>
      </c>
      <c r="K949" s="1293" t="str">
        <f>REPT(DETERMINE!AG940,1)</f>
        <v/>
      </c>
      <c r="L949" s="1244">
        <f>SUM(DETERMINE!AL940)</f>
        <v>0</v>
      </c>
    </row>
    <row r="950" spans="1:12" ht="38.1" customHeight="1">
      <c r="A950" s="1245" t="str">
        <f>REPT(DETERMINE!D941,1)</f>
        <v/>
      </c>
      <c r="B950" s="1242" t="str">
        <f>REPT(DETERMINE!AC941,1)</f>
        <v/>
      </c>
      <c r="C950" s="1242" t="str">
        <f>IF(I950&gt;0,Personalizza!$D$11," ")</f>
        <v xml:space="preserve"> </v>
      </c>
      <c r="D950" s="1241" t="str">
        <f>IF(I950&gt;0,Personalizza!$D$8," ")</f>
        <v xml:space="preserve"> </v>
      </c>
      <c r="E950" s="1243" t="str">
        <f>REPT(DETERMINE!F941,1)</f>
        <v/>
      </c>
      <c r="F950" s="1241" t="str">
        <f>REPT(DETERMINE!J941,1)</f>
        <v/>
      </c>
      <c r="G950" s="1292" t="str">
        <f>REPT(DETERMINE!AE941,1)</f>
        <v/>
      </c>
      <c r="H950" s="1243" t="str">
        <f>REPT(DETERMINE!AH941,1)</f>
        <v/>
      </c>
      <c r="I950" s="1244">
        <f>SUM(DETERMINE!T941)</f>
        <v>0</v>
      </c>
      <c r="J950" s="1293" t="str">
        <f>REPT(DETERMINE!AF941,1)</f>
        <v/>
      </c>
      <c r="K950" s="1293" t="str">
        <f>REPT(DETERMINE!AG941,1)</f>
        <v/>
      </c>
      <c r="L950" s="1244">
        <f>SUM(DETERMINE!AL941)</f>
        <v>0</v>
      </c>
    </row>
    <row r="951" spans="1:12" ht="38.1" customHeight="1">
      <c r="A951" s="1245" t="str">
        <f>REPT(DETERMINE!D942,1)</f>
        <v/>
      </c>
      <c r="B951" s="1242" t="str">
        <f>REPT(DETERMINE!AC942,1)</f>
        <v/>
      </c>
      <c r="C951" s="1242" t="str">
        <f>IF(I951&gt;0,Personalizza!$D$11," ")</f>
        <v xml:space="preserve"> </v>
      </c>
      <c r="D951" s="1241" t="str">
        <f>IF(I951&gt;0,Personalizza!$D$8," ")</f>
        <v xml:space="preserve"> </v>
      </c>
      <c r="E951" s="1243" t="str">
        <f>REPT(DETERMINE!F942,1)</f>
        <v/>
      </c>
      <c r="F951" s="1241" t="str">
        <f>REPT(DETERMINE!J942,1)</f>
        <v/>
      </c>
      <c r="G951" s="1292" t="str">
        <f>REPT(DETERMINE!AE942,1)</f>
        <v/>
      </c>
      <c r="H951" s="1243" t="str">
        <f>REPT(DETERMINE!AH942,1)</f>
        <v/>
      </c>
      <c r="I951" s="1244">
        <f>SUM(DETERMINE!T942)</f>
        <v>0</v>
      </c>
      <c r="J951" s="1293" t="str">
        <f>REPT(DETERMINE!AF942,1)</f>
        <v/>
      </c>
      <c r="K951" s="1293" t="str">
        <f>REPT(DETERMINE!AG942,1)</f>
        <v/>
      </c>
      <c r="L951" s="1244">
        <f>SUM(DETERMINE!AL942)</f>
        <v>0</v>
      </c>
    </row>
    <row r="952" spans="1:12" ht="38.1" customHeight="1">
      <c r="A952" s="1245" t="str">
        <f>REPT(DETERMINE!D943,1)</f>
        <v/>
      </c>
      <c r="B952" s="1242" t="str">
        <f>REPT(DETERMINE!AC943,1)</f>
        <v/>
      </c>
      <c r="C952" s="1242" t="str">
        <f>IF(I952&gt;0,Personalizza!$D$11," ")</f>
        <v xml:space="preserve"> </v>
      </c>
      <c r="D952" s="1241" t="str">
        <f>IF(I952&gt;0,Personalizza!$D$8," ")</f>
        <v xml:space="preserve"> </v>
      </c>
      <c r="E952" s="1243" t="str">
        <f>REPT(DETERMINE!F943,1)</f>
        <v/>
      </c>
      <c r="F952" s="1241" t="str">
        <f>REPT(DETERMINE!J943,1)</f>
        <v/>
      </c>
      <c r="G952" s="1292" t="str">
        <f>REPT(DETERMINE!AE943,1)</f>
        <v/>
      </c>
      <c r="H952" s="1243" t="str">
        <f>REPT(DETERMINE!AH943,1)</f>
        <v/>
      </c>
      <c r="I952" s="1244">
        <f>SUM(DETERMINE!T943)</f>
        <v>0</v>
      </c>
      <c r="J952" s="1293" t="str">
        <f>REPT(DETERMINE!AF943,1)</f>
        <v/>
      </c>
      <c r="K952" s="1293" t="str">
        <f>REPT(DETERMINE!AG943,1)</f>
        <v/>
      </c>
      <c r="L952" s="1244">
        <f>SUM(DETERMINE!AL943)</f>
        <v>0</v>
      </c>
    </row>
    <row r="953" spans="1:12" ht="38.1" customHeight="1">
      <c r="A953" s="1245" t="str">
        <f>REPT(DETERMINE!D944,1)</f>
        <v/>
      </c>
      <c r="B953" s="1242" t="str">
        <f>REPT(DETERMINE!AC944,1)</f>
        <v/>
      </c>
      <c r="C953" s="1242" t="str">
        <f>IF(I953&gt;0,Personalizza!$D$11," ")</f>
        <v xml:space="preserve"> </v>
      </c>
      <c r="D953" s="1241" t="str">
        <f>IF(I953&gt;0,Personalizza!$D$8," ")</f>
        <v xml:space="preserve"> </v>
      </c>
      <c r="E953" s="1243" t="str">
        <f>REPT(DETERMINE!F944,1)</f>
        <v/>
      </c>
      <c r="F953" s="1241" t="str">
        <f>REPT(DETERMINE!J944,1)</f>
        <v/>
      </c>
      <c r="G953" s="1292" t="str">
        <f>REPT(DETERMINE!AE944,1)</f>
        <v/>
      </c>
      <c r="H953" s="1243" t="str">
        <f>REPT(DETERMINE!AH944,1)</f>
        <v/>
      </c>
      <c r="I953" s="1244">
        <f>SUM(DETERMINE!T944)</f>
        <v>0</v>
      </c>
      <c r="J953" s="1293" t="str">
        <f>REPT(DETERMINE!AF944,1)</f>
        <v/>
      </c>
      <c r="K953" s="1293" t="str">
        <f>REPT(DETERMINE!AG944,1)</f>
        <v/>
      </c>
      <c r="L953" s="1244">
        <f>SUM(DETERMINE!AL944)</f>
        <v>0</v>
      </c>
    </row>
    <row r="954" spans="1:12" ht="38.1" customHeight="1">
      <c r="A954" s="1245" t="str">
        <f>REPT(DETERMINE!D945,1)</f>
        <v/>
      </c>
      <c r="B954" s="1242" t="str">
        <f>REPT(DETERMINE!AC945,1)</f>
        <v/>
      </c>
      <c r="C954" s="1242" t="str">
        <f>IF(I954&gt;0,Personalizza!$D$11," ")</f>
        <v xml:space="preserve"> </v>
      </c>
      <c r="D954" s="1241" t="str">
        <f>IF(I954&gt;0,Personalizza!$D$8," ")</f>
        <v xml:space="preserve"> </v>
      </c>
      <c r="E954" s="1243" t="str">
        <f>REPT(DETERMINE!F945,1)</f>
        <v/>
      </c>
      <c r="F954" s="1241" t="str">
        <f>REPT(DETERMINE!J945,1)</f>
        <v/>
      </c>
      <c r="G954" s="1292" t="str">
        <f>REPT(DETERMINE!AE945,1)</f>
        <v/>
      </c>
      <c r="H954" s="1243" t="str">
        <f>REPT(DETERMINE!AH945,1)</f>
        <v/>
      </c>
      <c r="I954" s="1244">
        <f>SUM(DETERMINE!T945)</f>
        <v>0</v>
      </c>
      <c r="J954" s="1293" t="str">
        <f>REPT(DETERMINE!AF945,1)</f>
        <v/>
      </c>
      <c r="K954" s="1293" t="str">
        <f>REPT(DETERMINE!AG945,1)</f>
        <v/>
      </c>
      <c r="L954" s="1244">
        <f>SUM(DETERMINE!AL945)</f>
        <v>0</v>
      </c>
    </row>
    <row r="955" spans="1:12" ht="38.1" customHeight="1">
      <c r="A955" s="1245" t="str">
        <f>REPT(DETERMINE!D946,1)</f>
        <v/>
      </c>
      <c r="B955" s="1242" t="str">
        <f>REPT(DETERMINE!AC946,1)</f>
        <v/>
      </c>
      <c r="C955" s="1242" t="str">
        <f>IF(I955&gt;0,Personalizza!$D$11," ")</f>
        <v xml:space="preserve"> </v>
      </c>
      <c r="D955" s="1241" t="str">
        <f>IF(I955&gt;0,Personalizza!$D$8," ")</f>
        <v xml:space="preserve"> </v>
      </c>
      <c r="E955" s="1243" t="str">
        <f>REPT(DETERMINE!F946,1)</f>
        <v/>
      </c>
      <c r="F955" s="1241" t="str">
        <f>REPT(DETERMINE!J946,1)</f>
        <v/>
      </c>
      <c r="G955" s="1292" t="str">
        <f>REPT(DETERMINE!AE946,1)</f>
        <v/>
      </c>
      <c r="H955" s="1243" t="str">
        <f>REPT(DETERMINE!AH946,1)</f>
        <v/>
      </c>
      <c r="I955" s="1244">
        <f>SUM(DETERMINE!T946)</f>
        <v>0</v>
      </c>
      <c r="J955" s="1293" t="str">
        <f>REPT(DETERMINE!AF946,1)</f>
        <v/>
      </c>
      <c r="K955" s="1293" t="str">
        <f>REPT(DETERMINE!AG946,1)</f>
        <v/>
      </c>
      <c r="L955" s="1244">
        <f>SUM(DETERMINE!AL946)</f>
        <v>0</v>
      </c>
    </row>
    <row r="956" spans="1:12" ht="38.1" customHeight="1">
      <c r="A956" s="1245" t="str">
        <f>REPT(DETERMINE!D947,1)</f>
        <v/>
      </c>
      <c r="B956" s="1242" t="str">
        <f>REPT(DETERMINE!AC947,1)</f>
        <v/>
      </c>
      <c r="C956" s="1242" t="str">
        <f>IF(I956&gt;0,Personalizza!$D$11," ")</f>
        <v xml:space="preserve"> </v>
      </c>
      <c r="D956" s="1241" t="str">
        <f>IF(I956&gt;0,Personalizza!$D$8," ")</f>
        <v xml:space="preserve"> </v>
      </c>
      <c r="E956" s="1243" t="str">
        <f>REPT(DETERMINE!F947,1)</f>
        <v/>
      </c>
      <c r="F956" s="1241" t="str">
        <f>REPT(DETERMINE!J947,1)</f>
        <v/>
      </c>
      <c r="G956" s="1292" t="str">
        <f>REPT(DETERMINE!AE947,1)</f>
        <v/>
      </c>
      <c r="H956" s="1243" t="str">
        <f>REPT(DETERMINE!AH947,1)</f>
        <v/>
      </c>
      <c r="I956" s="1244">
        <f>SUM(DETERMINE!T947)</f>
        <v>0</v>
      </c>
      <c r="J956" s="1293" t="str">
        <f>REPT(DETERMINE!AF947,1)</f>
        <v/>
      </c>
      <c r="K956" s="1293" t="str">
        <f>REPT(DETERMINE!AG947,1)</f>
        <v/>
      </c>
      <c r="L956" s="1244">
        <f>SUM(DETERMINE!AL947)</f>
        <v>0</v>
      </c>
    </row>
    <row r="957" spans="1:12" ht="38.1" customHeight="1">
      <c r="A957" s="1245" t="str">
        <f>REPT(DETERMINE!D948,1)</f>
        <v/>
      </c>
      <c r="B957" s="1242" t="str">
        <f>REPT(DETERMINE!AC948,1)</f>
        <v/>
      </c>
      <c r="C957" s="1242" t="str">
        <f>IF(I957&gt;0,Personalizza!$D$11," ")</f>
        <v xml:space="preserve"> </v>
      </c>
      <c r="D957" s="1241" t="str">
        <f>IF(I957&gt;0,Personalizza!$D$8," ")</f>
        <v xml:space="preserve"> </v>
      </c>
      <c r="E957" s="1243" t="str">
        <f>REPT(DETERMINE!F948,1)</f>
        <v/>
      </c>
      <c r="F957" s="1241" t="str">
        <f>REPT(DETERMINE!J948,1)</f>
        <v/>
      </c>
      <c r="G957" s="1292" t="str">
        <f>REPT(DETERMINE!AE948,1)</f>
        <v/>
      </c>
      <c r="H957" s="1243" t="str">
        <f>REPT(DETERMINE!AH948,1)</f>
        <v/>
      </c>
      <c r="I957" s="1244">
        <f>SUM(DETERMINE!T948)</f>
        <v>0</v>
      </c>
      <c r="J957" s="1293" t="str">
        <f>REPT(DETERMINE!AF948,1)</f>
        <v/>
      </c>
      <c r="K957" s="1293" t="str">
        <f>REPT(DETERMINE!AG948,1)</f>
        <v/>
      </c>
      <c r="L957" s="1244">
        <f>SUM(DETERMINE!AL948)</f>
        <v>0</v>
      </c>
    </row>
    <row r="958" spans="1:12" ht="38.1" customHeight="1">
      <c r="A958" s="1245" t="str">
        <f>REPT(DETERMINE!D949,1)</f>
        <v/>
      </c>
      <c r="B958" s="1242" t="str">
        <f>REPT(DETERMINE!AC949,1)</f>
        <v/>
      </c>
      <c r="C958" s="1242" t="str">
        <f>IF(I958&gt;0,Personalizza!$D$11," ")</f>
        <v xml:space="preserve"> </v>
      </c>
      <c r="D958" s="1241" t="str">
        <f>IF(I958&gt;0,Personalizza!$D$8," ")</f>
        <v xml:space="preserve"> </v>
      </c>
      <c r="E958" s="1243" t="str">
        <f>REPT(DETERMINE!F949,1)</f>
        <v/>
      </c>
      <c r="F958" s="1241" t="str">
        <f>REPT(DETERMINE!J949,1)</f>
        <v/>
      </c>
      <c r="G958" s="1292" t="str">
        <f>REPT(DETERMINE!AE949,1)</f>
        <v/>
      </c>
      <c r="H958" s="1243" t="str">
        <f>REPT(DETERMINE!AH949,1)</f>
        <v/>
      </c>
      <c r="I958" s="1244">
        <f>SUM(DETERMINE!T949)</f>
        <v>0</v>
      </c>
      <c r="J958" s="1293" t="str">
        <f>REPT(DETERMINE!AF949,1)</f>
        <v/>
      </c>
      <c r="K958" s="1293" t="str">
        <f>REPT(DETERMINE!AG949,1)</f>
        <v/>
      </c>
      <c r="L958" s="1244">
        <f>SUM(DETERMINE!AL949)</f>
        <v>0</v>
      </c>
    </row>
    <row r="959" spans="1:12" ht="38.1" customHeight="1">
      <c r="A959" s="1245" t="str">
        <f>REPT(DETERMINE!D950,1)</f>
        <v/>
      </c>
      <c r="B959" s="1242" t="str">
        <f>REPT(DETERMINE!AC950,1)</f>
        <v/>
      </c>
      <c r="C959" s="1242" t="str">
        <f>IF(I959&gt;0,Personalizza!$D$11," ")</f>
        <v xml:space="preserve"> </v>
      </c>
      <c r="D959" s="1241" t="str">
        <f>IF(I959&gt;0,Personalizza!$D$8," ")</f>
        <v xml:space="preserve"> </v>
      </c>
      <c r="E959" s="1243" t="str">
        <f>REPT(DETERMINE!F950,1)</f>
        <v/>
      </c>
      <c r="F959" s="1241" t="str">
        <f>REPT(DETERMINE!J950,1)</f>
        <v/>
      </c>
      <c r="G959" s="1292" t="str">
        <f>REPT(DETERMINE!AE950,1)</f>
        <v/>
      </c>
      <c r="H959" s="1243" t="str">
        <f>REPT(DETERMINE!AH950,1)</f>
        <v/>
      </c>
      <c r="I959" s="1244">
        <f>SUM(DETERMINE!T950)</f>
        <v>0</v>
      </c>
      <c r="J959" s="1293" t="str">
        <f>REPT(DETERMINE!AF950,1)</f>
        <v/>
      </c>
      <c r="K959" s="1293" t="str">
        <f>REPT(DETERMINE!AG950,1)</f>
        <v/>
      </c>
      <c r="L959" s="1244">
        <f>SUM(DETERMINE!AL950)</f>
        <v>0</v>
      </c>
    </row>
    <row r="960" spans="1:12" ht="38.1" customHeight="1">
      <c r="A960" s="1245" t="str">
        <f>REPT(DETERMINE!D951,1)</f>
        <v/>
      </c>
      <c r="B960" s="1242" t="str">
        <f>REPT(DETERMINE!AC951,1)</f>
        <v/>
      </c>
      <c r="C960" s="1242" t="str">
        <f>IF(I960&gt;0,Personalizza!$D$11," ")</f>
        <v xml:space="preserve"> </v>
      </c>
      <c r="D960" s="1241" t="str">
        <f>IF(I960&gt;0,Personalizza!$D$8," ")</f>
        <v xml:space="preserve"> </v>
      </c>
      <c r="E960" s="1243" t="str">
        <f>REPT(DETERMINE!F951,1)</f>
        <v/>
      </c>
      <c r="F960" s="1241" t="str">
        <f>REPT(DETERMINE!J951,1)</f>
        <v/>
      </c>
      <c r="G960" s="1292" t="str">
        <f>REPT(DETERMINE!AE951,1)</f>
        <v/>
      </c>
      <c r="H960" s="1243" t="str">
        <f>REPT(DETERMINE!AH951,1)</f>
        <v/>
      </c>
      <c r="I960" s="1244">
        <f>SUM(DETERMINE!T951)</f>
        <v>0</v>
      </c>
      <c r="J960" s="1293" t="str">
        <f>REPT(DETERMINE!AF951,1)</f>
        <v/>
      </c>
      <c r="K960" s="1293" t="str">
        <f>REPT(DETERMINE!AG951,1)</f>
        <v/>
      </c>
      <c r="L960" s="1244">
        <f>SUM(DETERMINE!AL951)</f>
        <v>0</v>
      </c>
    </row>
    <row r="961" spans="1:12" ht="38.1" customHeight="1">
      <c r="A961" s="1245" t="str">
        <f>REPT(DETERMINE!D952,1)</f>
        <v/>
      </c>
      <c r="B961" s="1242" t="str">
        <f>REPT(DETERMINE!AC952,1)</f>
        <v/>
      </c>
      <c r="C961" s="1242" t="str">
        <f>IF(I961&gt;0,Personalizza!$D$11," ")</f>
        <v xml:space="preserve"> </v>
      </c>
      <c r="D961" s="1241" t="str">
        <f>IF(I961&gt;0,Personalizza!$D$8," ")</f>
        <v xml:space="preserve"> </v>
      </c>
      <c r="E961" s="1243" t="str">
        <f>REPT(DETERMINE!F952,1)</f>
        <v/>
      </c>
      <c r="F961" s="1241" t="str">
        <f>REPT(DETERMINE!J952,1)</f>
        <v/>
      </c>
      <c r="G961" s="1292" t="str">
        <f>REPT(DETERMINE!AE952,1)</f>
        <v/>
      </c>
      <c r="H961" s="1243" t="str">
        <f>REPT(DETERMINE!AH952,1)</f>
        <v/>
      </c>
      <c r="I961" s="1244">
        <f>SUM(DETERMINE!T952)</f>
        <v>0</v>
      </c>
      <c r="J961" s="1293" t="str">
        <f>REPT(DETERMINE!AF952,1)</f>
        <v/>
      </c>
      <c r="K961" s="1293" t="str">
        <f>REPT(DETERMINE!AG952,1)</f>
        <v/>
      </c>
      <c r="L961" s="1244">
        <f>SUM(DETERMINE!AL952)</f>
        <v>0</v>
      </c>
    </row>
    <row r="962" spans="1:12" ht="38.1" customHeight="1">
      <c r="A962" s="1245" t="str">
        <f>REPT(DETERMINE!D953,1)</f>
        <v/>
      </c>
      <c r="B962" s="1242" t="str">
        <f>REPT(DETERMINE!AC953,1)</f>
        <v/>
      </c>
      <c r="C962" s="1242" t="str">
        <f>IF(I962&gt;0,Personalizza!$D$11," ")</f>
        <v xml:space="preserve"> </v>
      </c>
      <c r="D962" s="1241" t="str">
        <f>IF(I962&gt;0,Personalizza!$D$8," ")</f>
        <v xml:space="preserve"> </v>
      </c>
      <c r="E962" s="1243" t="str">
        <f>REPT(DETERMINE!F953,1)</f>
        <v/>
      </c>
      <c r="F962" s="1241" t="str">
        <f>REPT(DETERMINE!J953,1)</f>
        <v/>
      </c>
      <c r="G962" s="1292" t="str">
        <f>REPT(DETERMINE!AE953,1)</f>
        <v/>
      </c>
      <c r="H962" s="1243" t="str">
        <f>REPT(DETERMINE!AH953,1)</f>
        <v/>
      </c>
      <c r="I962" s="1244">
        <f>SUM(DETERMINE!T953)</f>
        <v>0</v>
      </c>
      <c r="J962" s="1293" t="str">
        <f>REPT(DETERMINE!AF953,1)</f>
        <v/>
      </c>
      <c r="K962" s="1293" t="str">
        <f>REPT(DETERMINE!AG953,1)</f>
        <v/>
      </c>
      <c r="L962" s="1244">
        <f>SUM(DETERMINE!AL953)</f>
        <v>0</v>
      </c>
    </row>
    <row r="963" spans="1:12" ht="38.1" customHeight="1">
      <c r="A963" s="1245" t="str">
        <f>REPT(DETERMINE!D954,1)</f>
        <v/>
      </c>
      <c r="B963" s="1242" t="str">
        <f>REPT(DETERMINE!AC954,1)</f>
        <v/>
      </c>
      <c r="C963" s="1242" t="str">
        <f>IF(I963&gt;0,Personalizza!$D$11," ")</f>
        <v xml:space="preserve"> </v>
      </c>
      <c r="D963" s="1241" t="str">
        <f>IF(I963&gt;0,Personalizza!$D$8," ")</f>
        <v xml:space="preserve"> </v>
      </c>
      <c r="E963" s="1243" t="str">
        <f>REPT(DETERMINE!F954,1)</f>
        <v/>
      </c>
      <c r="F963" s="1241" t="str">
        <f>REPT(DETERMINE!J954,1)</f>
        <v/>
      </c>
      <c r="G963" s="1292" t="str">
        <f>REPT(DETERMINE!AE954,1)</f>
        <v/>
      </c>
      <c r="H963" s="1243" t="str">
        <f>REPT(DETERMINE!AH954,1)</f>
        <v/>
      </c>
      <c r="I963" s="1244">
        <f>SUM(DETERMINE!T954)</f>
        <v>0</v>
      </c>
      <c r="J963" s="1293" t="str">
        <f>REPT(DETERMINE!AF954,1)</f>
        <v/>
      </c>
      <c r="K963" s="1293" t="str">
        <f>REPT(DETERMINE!AG954,1)</f>
        <v/>
      </c>
      <c r="L963" s="1244">
        <f>SUM(DETERMINE!AL954)</f>
        <v>0</v>
      </c>
    </row>
    <row r="964" spans="1:12" ht="38.1" customHeight="1">
      <c r="A964" s="1245" t="str">
        <f>REPT(DETERMINE!D955,1)</f>
        <v/>
      </c>
      <c r="B964" s="1242" t="str">
        <f>REPT(DETERMINE!AC955,1)</f>
        <v/>
      </c>
      <c r="C964" s="1242" t="str">
        <f>IF(I964&gt;0,Personalizza!$D$11," ")</f>
        <v xml:space="preserve"> </v>
      </c>
      <c r="D964" s="1241" t="str">
        <f>IF(I964&gt;0,Personalizza!$D$8," ")</f>
        <v xml:space="preserve"> </v>
      </c>
      <c r="E964" s="1243" t="str">
        <f>REPT(DETERMINE!F955,1)</f>
        <v/>
      </c>
      <c r="F964" s="1241" t="str">
        <f>REPT(DETERMINE!J955,1)</f>
        <v/>
      </c>
      <c r="G964" s="1292" t="str">
        <f>REPT(DETERMINE!AE955,1)</f>
        <v/>
      </c>
      <c r="H964" s="1243" t="str">
        <f>REPT(DETERMINE!AH955,1)</f>
        <v/>
      </c>
      <c r="I964" s="1244">
        <f>SUM(DETERMINE!T955)</f>
        <v>0</v>
      </c>
      <c r="J964" s="1293" t="str">
        <f>REPT(DETERMINE!AF955,1)</f>
        <v/>
      </c>
      <c r="K964" s="1293" t="str">
        <f>REPT(DETERMINE!AG955,1)</f>
        <v/>
      </c>
      <c r="L964" s="1244">
        <f>SUM(DETERMINE!AL955)</f>
        <v>0</v>
      </c>
    </row>
    <row r="965" spans="1:12" ht="38.1" customHeight="1">
      <c r="A965" s="1245" t="str">
        <f>REPT(DETERMINE!D956,1)</f>
        <v/>
      </c>
      <c r="B965" s="1242" t="str">
        <f>REPT(DETERMINE!AC956,1)</f>
        <v/>
      </c>
      <c r="C965" s="1242" t="str">
        <f>IF(I965&gt;0,Personalizza!$D$11," ")</f>
        <v xml:space="preserve"> </v>
      </c>
      <c r="D965" s="1241" t="str">
        <f>IF(I965&gt;0,Personalizza!$D$8," ")</f>
        <v xml:space="preserve"> </v>
      </c>
      <c r="E965" s="1243" t="str">
        <f>REPT(DETERMINE!F956,1)</f>
        <v/>
      </c>
      <c r="F965" s="1241" t="str">
        <f>REPT(DETERMINE!J956,1)</f>
        <v/>
      </c>
      <c r="G965" s="1292" t="str">
        <f>REPT(DETERMINE!AE956,1)</f>
        <v/>
      </c>
      <c r="H965" s="1243" t="str">
        <f>REPT(DETERMINE!AH956,1)</f>
        <v/>
      </c>
      <c r="I965" s="1244">
        <f>SUM(DETERMINE!T956)</f>
        <v>0</v>
      </c>
      <c r="J965" s="1293" t="str">
        <f>REPT(DETERMINE!AF956,1)</f>
        <v/>
      </c>
      <c r="K965" s="1293" t="str">
        <f>REPT(DETERMINE!AG956,1)</f>
        <v/>
      </c>
      <c r="L965" s="1244">
        <f>SUM(DETERMINE!AL956)</f>
        <v>0</v>
      </c>
    </row>
    <row r="966" spans="1:12" ht="38.1" customHeight="1">
      <c r="A966" s="1245" t="str">
        <f>REPT(DETERMINE!D957,1)</f>
        <v/>
      </c>
      <c r="B966" s="1242" t="str">
        <f>REPT(DETERMINE!AC957,1)</f>
        <v/>
      </c>
      <c r="C966" s="1242" t="str">
        <f>IF(I966&gt;0,Personalizza!$D$11," ")</f>
        <v xml:space="preserve"> </v>
      </c>
      <c r="D966" s="1241" t="str">
        <f>IF(I966&gt;0,Personalizza!$D$8," ")</f>
        <v xml:space="preserve"> </v>
      </c>
      <c r="E966" s="1243" t="str">
        <f>REPT(DETERMINE!F957,1)</f>
        <v/>
      </c>
      <c r="F966" s="1241" t="str">
        <f>REPT(DETERMINE!J957,1)</f>
        <v/>
      </c>
      <c r="G966" s="1292" t="str">
        <f>REPT(DETERMINE!AE957,1)</f>
        <v/>
      </c>
      <c r="H966" s="1243" t="str">
        <f>REPT(DETERMINE!AH957,1)</f>
        <v/>
      </c>
      <c r="I966" s="1244">
        <f>SUM(DETERMINE!T957)</f>
        <v>0</v>
      </c>
      <c r="J966" s="1293" t="str">
        <f>REPT(DETERMINE!AF957,1)</f>
        <v/>
      </c>
      <c r="K966" s="1293" t="str">
        <f>REPT(DETERMINE!AG957,1)</f>
        <v/>
      </c>
      <c r="L966" s="1244">
        <f>SUM(DETERMINE!AL957)</f>
        <v>0</v>
      </c>
    </row>
    <row r="967" spans="1:12" ht="38.1" customHeight="1">
      <c r="A967" s="1245" t="str">
        <f>REPT(DETERMINE!D958,1)</f>
        <v/>
      </c>
      <c r="B967" s="1242" t="str">
        <f>REPT(DETERMINE!AC958,1)</f>
        <v/>
      </c>
      <c r="C967" s="1242" t="str">
        <f>IF(I967&gt;0,Personalizza!$D$11," ")</f>
        <v xml:space="preserve"> </v>
      </c>
      <c r="D967" s="1241" t="str">
        <f>IF(I967&gt;0,Personalizza!$D$8," ")</f>
        <v xml:space="preserve"> </v>
      </c>
      <c r="E967" s="1243" t="str">
        <f>REPT(DETERMINE!F958,1)</f>
        <v/>
      </c>
      <c r="F967" s="1241" t="str">
        <f>REPT(DETERMINE!J958,1)</f>
        <v/>
      </c>
      <c r="G967" s="1292" t="str">
        <f>REPT(DETERMINE!AE958,1)</f>
        <v/>
      </c>
      <c r="H967" s="1243" t="str">
        <f>REPT(DETERMINE!AH958,1)</f>
        <v/>
      </c>
      <c r="I967" s="1244">
        <f>SUM(DETERMINE!T958)</f>
        <v>0</v>
      </c>
      <c r="J967" s="1293" t="str">
        <f>REPT(DETERMINE!AF958,1)</f>
        <v/>
      </c>
      <c r="K967" s="1293" t="str">
        <f>REPT(DETERMINE!AG958,1)</f>
        <v/>
      </c>
      <c r="L967" s="1244">
        <f>SUM(DETERMINE!AL958)</f>
        <v>0</v>
      </c>
    </row>
    <row r="968" spans="1:12" ht="38.1" customHeight="1">
      <c r="A968" s="1245" t="str">
        <f>REPT(DETERMINE!D959,1)</f>
        <v/>
      </c>
      <c r="B968" s="1242" t="str">
        <f>REPT(DETERMINE!AC959,1)</f>
        <v/>
      </c>
      <c r="C968" s="1242" t="str">
        <f>IF(I968&gt;0,Personalizza!$D$11," ")</f>
        <v xml:space="preserve"> </v>
      </c>
      <c r="D968" s="1241" t="str">
        <f>IF(I968&gt;0,Personalizza!$D$8," ")</f>
        <v xml:space="preserve"> </v>
      </c>
      <c r="E968" s="1243" t="str">
        <f>REPT(DETERMINE!F959,1)</f>
        <v/>
      </c>
      <c r="F968" s="1241" t="str">
        <f>REPT(DETERMINE!J959,1)</f>
        <v/>
      </c>
      <c r="G968" s="1292" t="str">
        <f>REPT(DETERMINE!AE959,1)</f>
        <v/>
      </c>
      <c r="H968" s="1243" t="str">
        <f>REPT(DETERMINE!AH959,1)</f>
        <v/>
      </c>
      <c r="I968" s="1244">
        <f>SUM(DETERMINE!T959)</f>
        <v>0</v>
      </c>
      <c r="J968" s="1293" t="str">
        <f>REPT(DETERMINE!AF959,1)</f>
        <v/>
      </c>
      <c r="K968" s="1293" t="str">
        <f>REPT(DETERMINE!AG959,1)</f>
        <v/>
      </c>
      <c r="L968" s="1244">
        <f>SUM(DETERMINE!AL959)</f>
        <v>0</v>
      </c>
    </row>
    <row r="969" spans="1:12" ht="38.1" customHeight="1">
      <c r="A969" s="1245" t="str">
        <f>REPT(DETERMINE!D960,1)</f>
        <v/>
      </c>
      <c r="B969" s="1242" t="str">
        <f>REPT(DETERMINE!AC960,1)</f>
        <v/>
      </c>
      <c r="C969" s="1242" t="str">
        <f>IF(I969&gt;0,Personalizza!$D$11," ")</f>
        <v xml:space="preserve"> </v>
      </c>
      <c r="D969" s="1241" t="str">
        <f>IF(I969&gt;0,Personalizza!$D$8," ")</f>
        <v xml:space="preserve"> </v>
      </c>
      <c r="E969" s="1243" t="str">
        <f>REPT(DETERMINE!F960,1)</f>
        <v/>
      </c>
      <c r="F969" s="1241" t="str">
        <f>REPT(DETERMINE!J960,1)</f>
        <v/>
      </c>
      <c r="G969" s="1292" t="str">
        <f>REPT(DETERMINE!AE960,1)</f>
        <v/>
      </c>
      <c r="H969" s="1243" t="str">
        <f>REPT(DETERMINE!AH960,1)</f>
        <v/>
      </c>
      <c r="I969" s="1244">
        <f>SUM(DETERMINE!T960)</f>
        <v>0</v>
      </c>
      <c r="J969" s="1293" t="str">
        <f>REPT(DETERMINE!AF960,1)</f>
        <v/>
      </c>
      <c r="K969" s="1293" t="str">
        <f>REPT(DETERMINE!AG960,1)</f>
        <v/>
      </c>
      <c r="L969" s="1244">
        <f>SUM(DETERMINE!AL960)</f>
        <v>0</v>
      </c>
    </row>
    <row r="970" spans="1:12" ht="38.1" customHeight="1">
      <c r="A970" s="1245" t="str">
        <f>REPT(DETERMINE!D961,1)</f>
        <v/>
      </c>
      <c r="B970" s="1242" t="str">
        <f>REPT(DETERMINE!AC961,1)</f>
        <v/>
      </c>
      <c r="C970" s="1242" t="str">
        <f>IF(I970&gt;0,Personalizza!$D$11," ")</f>
        <v xml:space="preserve"> </v>
      </c>
      <c r="D970" s="1241" t="str">
        <f>IF(I970&gt;0,Personalizza!$D$8," ")</f>
        <v xml:space="preserve"> </v>
      </c>
      <c r="E970" s="1243" t="str">
        <f>REPT(DETERMINE!F961,1)</f>
        <v/>
      </c>
      <c r="F970" s="1241" t="str">
        <f>REPT(DETERMINE!J961,1)</f>
        <v/>
      </c>
      <c r="G970" s="1292" t="str">
        <f>REPT(DETERMINE!AE961,1)</f>
        <v/>
      </c>
      <c r="H970" s="1243" t="str">
        <f>REPT(DETERMINE!AH961,1)</f>
        <v/>
      </c>
      <c r="I970" s="1244">
        <f>SUM(DETERMINE!T961)</f>
        <v>0</v>
      </c>
      <c r="J970" s="1293" t="str">
        <f>REPT(DETERMINE!AF961,1)</f>
        <v/>
      </c>
      <c r="K970" s="1293" t="str">
        <f>REPT(DETERMINE!AG961,1)</f>
        <v/>
      </c>
      <c r="L970" s="1244">
        <f>SUM(DETERMINE!AL961)</f>
        <v>0</v>
      </c>
    </row>
    <row r="971" spans="1:12" ht="38.1" customHeight="1">
      <c r="A971" s="1245" t="str">
        <f>REPT(DETERMINE!D962,1)</f>
        <v/>
      </c>
      <c r="B971" s="1242" t="str">
        <f>REPT(DETERMINE!AC962,1)</f>
        <v/>
      </c>
      <c r="C971" s="1242" t="str">
        <f>IF(I971&gt;0,Personalizza!$D$11," ")</f>
        <v xml:space="preserve"> </v>
      </c>
      <c r="D971" s="1241" t="str">
        <f>IF(I971&gt;0,Personalizza!$D$8," ")</f>
        <v xml:space="preserve"> </v>
      </c>
      <c r="E971" s="1243" t="str">
        <f>REPT(DETERMINE!F962,1)</f>
        <v/>
      </c>
      <c r="F971" s="1241" t="str">
        <f>REPT(DETERMINE!J962,1)</f>
        <v/>
      </c>
      <c r="G971" s="1292" t="str">
        <f>REPT(DETERMINE!AE962,1)</f>
        <v/>
      </c>
      <c r="H971" s="1243" t="str">
        <f>REPT(DETERMINE!AH962,1)</f>
        <v/>
      </c>
      <c r="I971" s="1244">
        <f>SUM(DETERMINE!T962)</f>
        <v>0</v>
      </c>
      <c r="J971" s="1293" t="str">
        <f>REPT(DETERMINE!AF962,1)</f>
        <v/>
      </c>
      <c r="K971" s="1293" t="str">
        <f>REPT(DETERMINE!AG962,1)</f>
        <v/>
      </c>
      <c r="L971" s="1244">
        <f>SUM(DETERMINE!AL962)</f>
        <v>0</v>
      </c>
    </row>
    <row r="972" spans="1:12" ht="38.1" customHeight="1">
      <c r="A972" s="1245" t="str">
        <f>REPT(DETERMINE!D963,1)</f>
        <v/>
      </c>
      <c r="B972" s="1242" t="str">
        <f>REPT(DETERMINE!AC963,1)</f>
        <v/>
      </c>
      <c r="C972" s="1242" t="str">
        <f>IF(I972&gt;0,Personalizza!$D$11," ")</f>
        <v xml:space="preserve"> </v>
      </c>
      <c r="D972" s="1241" t="str">
        <f>IF(I972&gt;0,Personalizza!$D$8," ")</f>
        <v xml:space="preserve"> </v>
      </c>
      <c r="E972" s="1243" t="str">
        <f>REPT(DETERMINE!F963,1)</f>
        <v/>
      </c>
      <c r="F972" s="1241" t="str">
        <f>REPT(DETERMINE!J963,1)</f>
        <v/>
      </c>
      <c r="G972" s="1292" t="str">
        <f>REPT(DETERMINE!AE963,1)</f>
        <v/>
      </c>
      <c r="H972" s="1243" t="str">
        <f>REPT(DETERMINE!AH963,1)</f>
        <v/>
      </c>
      <c r="I972" s="1244">
        <f>SUM(DETERMINE!T963)</f>
        <v>0</v>
      </c>
      <c r="J972" s="1293" t="str">
        <f>REPT(DETERMINE!AF963,1)</f>
        <v/>
      </c>
      <c r="K972" s="1293" t="str">
        <f>REPT(DETERMINE!AG963,1)</f>
        <v/>
      </c>
      <c r="L972" s="1244">
        <f>SUM(DETERMINE!AL963)</f>
        <v>0</v>
      </c>
    </row>
    <row r="973" spans="1:12" ht="38.1" customHeight="1">
      <c r="A973" s="1245" t="str">
        <f>REPT(DETERMINE!D964,1)</f>
        <v/>
      </c>
      <c r="B973" s="1242" t="str">
        <f>REPT(DETERMINE!AC964,1)</f>
        <v/>
      </c>
      <c r="C973" s="1242" t="str">
        <f>IF(I973&gt;0,Personalizza!$D$11," ")</f>
        <v xml:space="preserve"> </v>
      </c>
      <c r="D973" s="1241" t="str">
        <f>IF(I973&gt;0,Personalizza!$D$8," ")</f>
        <v xml:space="preserve"> </v>
      </c>
      <c r="E973" s="1243" t="str">
        <f>REPT(DETERMINE!F964,1)</f>
        <v/>
      </c>
      <c r="F973" s="1241" t="str">
        <f>REPT(DETERMINE!J964,1)</f>
        <v/>
      </c>
      <c r="G973" s="1292" t="str">
        <f>REPT(DETERMINE!AE964,1)</f>
        <v/>
      </c>
      <c r="H973" s="1243" t="str">
        <f>REPT(DETERMINE!AH964,1)</f>
        <v/>
      </c>
      <c r="I973" s="1244">
        <f>SUM(DETERMINE!T964)</f>
        <v>0</v>
      </c>
      <c r="J973" s="1293" t="str">
        <f>REPT(DETERMINE!AF964,1)</f>
        <v/>
      </c>
      <c r="K973" s="1293" t="str">
        <f>REPT(DETERMINE!AG964,1)</f>
        <v/>
      </c>
      <c r="L973" s="1244">
        <f>SUM(DETERMINE!AL964)</f>
        <v>0</v>
      </c>
    </row>
    <row r="974" spans="1:12" ht="38.1" customHeight="1">
      <c r="A974" s="1245" t="str">
        <f>REPT(DETERMINE!D965,1)</f>
        <v/>
      </c>
      <c r="B974" s="1242" t="str">
        <f>REPT(DETERMINE!AC965,1)</f>
        <v/>
      </c>
      <c r="C974" s="1242" t="str">
        <f>IF(I974&gt;0,Personalizza!$D$11," ")</f>
        <v xml:space="preserve"> </v>
      </c>
      <c r="D974" s="1241" t="str">
        <f>IF(I974&gt;0,Personalizza!$D$8," ")</f>
        <v xml:space="preserve"> </v>
      </c>
      <c r="E974" s="1243" t="str">
        <f>REPT(DETERMINE!F965,1)</f>
        <v/>
      </c>
      <c r="F974" s="1241" t="str">
        <f>REPT(DETERMINE!J965,1)</f>
        <v/>
      </c>
      <c r="G974" s="1292" t="str">
        <f>REPT(DETERMINE!AE965,1)</f>
        <v/>
      </c>
      <c r="H974" s="1243" t="str">
        <f>REPT(DETERMINE!AH965,1)</f>
        <v/>
      </c>
      <c r="I974" s="1244">
        <f>SUM(DETERMINE!T965)</f>
        <v>0</v>
      </c>
      <c r="J974" s="1293" t="str">
        <f>REPT(DETERMINE!AF965,1)</f>
        <v/>
      </c>
      <c r="K974" s="1293" t="str">
        <f>REPT(DETERMINE!AG965,1)</f>
        <v/>
      </c>
      <c r="L974" s="1244">
        <f>SUM(DETERMINE!AL965)</f>
        <v>0</v>
      </c>
    </row>
    <row r="975" spans="1:12" ht="38.1" customHeight="1">
      <c r="A975" s="1245" t="str">
        <f>REPT(DETERMINE!D966,1)</f>
        <v/>
      </c>
      <c r="B975" s="1242" t="str">
        <f>REPT(DETERMINE!AC966,1)</f>
        <v/>
      </c>
      <c r="C975" s="1242" t="str">
        <f>IF(I975&gt;0,Personalizza!$D$11," ")</f>
        <v xml:space="preserve"> </v>
      </c>
      <c r="D975" s="1241" t="str">
        <f>IF(I975&gt;0,Personalizza!$D$8," ")</f>
        <v xml:space="preserve"> </v>
      </c>
      <c r="E975" s="1243" t="str">
        <f>REPT(DETERMINE!F966,1)</f>
        <v/>
      </c>
      <c r="F975" s="1241" t="str">
        <f>REPT(DETERMINE!J966,1)</f>
        <v/>
      </c>
      <c r="G975" s="1292" t="str">
        <f>REPT(DETERMINE!AE966,1)</f>
        <v/>
      </c>
      <c r="H975" s="1243" t="str">
        <f>REPT(DETERMINE!AH966,1)</f>
        <v/>
      </c>
      <c r="I975" s="1244">
        <f>SUM(DETERMINE!T966)</f>
        <v>0</v>
      </c>
      <c r="J975" s="1293" t="str">
        <f>REPT(DETERMINE!AF966,1)</f>
        <v/>
      </c>
      <c r="K975" s="1293" t="str">
        <f>REPT(DETERMINE!AG966,1)</f>
        <v/>
      </c>
      <c r="L975" s="1244">
        <f>SUM(DETERMINE!AL966)</f>
        <v>0</v>
      </c>
    </row>
    <row r="976" spans="1:12" ht="38.1" customHeight="1">
      <c r="A976" s="1245" t="str">
        <f>REPT(DETERMINE!D967,1)</f>
        <v/>
      </c>
      <c r="B976" s="1242" t="str">
        <f>REPT(DETERMINE!AC967,1)</f>
        <v/>
      </c>
      <c r="C976" s="1242" t="str">
        <f>IF(I976&gt;0,Personalizza!$D$11," ")</f>
        <v xml:space="preserve"> </v>
      </c>
      <c r="D976" s="1241" t="str">
        <f>IF(I976&gt;0,Personalizza!$D$8," ")</f>
        <v xml:space="preserve"> </v>
      </c>
      <c r="E976" s="1243" t="str">
        <f>REPT(DETERMINE!F967,1)</f>
        <v/>
      </c>
      <c r="F976" s="1241" t="str">
        <f>REPT(DETERMINE!J967,1)</f>
        <v/>
      </c>
      <c r="G976" s="1292" t="str">
        <f>REPT(DETERMINE!AE967,1)</f>
        <v/>
      </c>
      <c r="H976" s="1243" t="str">
        <f>REPT(DETERMINE!AH967,1)</f>
        <v/>
      </c>
      <c r="I976" s="1244">
        <f>SUM(DETERMINE!T967)</f>
        <v>0</v>
      </c>
      <c r="J976" s="1293" t="str">
        <f>REPT(DETERMINE!AF967,1)</f>
        <v/>
      </c>
      <c r="K976" s="1293" t="str">
        <f>REPT(DETERMINE!AG967,1)</f>
        <v/>
      </c>
      <c r="L976" s="1244">
        <f>SUM(DETERMINE!AL967)</f>
        <v>0</v>
      </c>
    </row>
    <row r="977" spans="1:12" ht="38.1" customHeight="1">
      <c r="A977" s="1245" t="str">
        <f>REPT(DETERMINE!D968,1)</f>
        <v/>
      </c>
      <c r="B977" s="1242" t="str">
        <f>REPT(DETERMINE!AC968,1)</f>
        <v/>
      </c>
      <c r="C977" s="1242" t="str">
        <f>IF(I977&gt;0,Personalizza!$D$11," ")</f>
        <v xml:space="preserve"> </v>
      </c>
      <c r="D977" s="1241" t="str">
        <f>IF(I977&gt;0,Personalizza!$D$8," ")</f>
        <v xml:space="preserve"> </v>
      </c>
      <c r="E977" s="1243" t="str">
        <f>REPT(DETERMINE!F968,1)</f>
        <v/>
      </c>
      <c r="F977" s="1241" t="str">
        <f>REPT(DETERMINE!J968,1)</f>
        <v/>
      </c>
      <c r="G977" s="1292" t="str">
        <f>REPT(DETERMINE!AE968,1)</f>
        <v/>
      </c>
      <c r="H977" s="1243" t="str">
        <f>REPT(DETERMINE!AH968,1)</f>
        <v/>
      </c>
      <c r="I977" s="1244">
        <f>SUM(DETERMINE!T968)</f>
        <v>0</v>
      </c>
      <c r="J977" s="1293" t="str">
        <f>REPT(DETERMINE!AF968,1)</f>
        <v/>
      </c>
      <c r="K977" s="1293" t="str">
        <f>REPT(DETERMINE!AG968,1)</f>
        <v/>
      </c>
      <c r="L977" s="1244">
        <f>SUM(DETERMINE!AL968)</f>
        <v>0</v>
      </c>
    </row>
    <row r="978" spans="1:12" ht="38.1" customHeight="1">
      <c r="A978" s="1245" t="str">
        <f>REPT(DETERMINE!D969,1)</f>
        <v/>
      </c>
      <c r="B978" s="1242" t="str">
        <f>REPT(DETERMINE!AC969,1)</f>
        <v/>
      </c>
      <c r="C978" s="1242" t="str">
        <f>IF(I978&gt;0,Personalizza!$D$11," ")</f>
        <v xml:space="preserve"> </v>
      </c>
      <c r="D978" s="1241" t="str">
        <f>IF(I978&gt;0,Personalizza!$D$8," ")</f>
        <v xml:space="preserve"> </v>
      </c>
      <c r="E978" s="1243" t="str">
        <f>REPT(DETERMINE!F969,1)</f>
        <v/>
      </c>
      <c r="F978" s="1241" t="str">
        <f>REPT(DETERMINE!J969,1)</f>
        <v/>
      </c>
      <c r="G978" s="1292" t="str">
        <f>REPT(DETERMINE!AE969,1)</f>
        <v/>
      </c>
      <c r="H978" s="1243" t="str">
        <f>REPT(DETERMINE!AH969,1)</f>
        <v/>
      </c>
      <c r="I978" s="1244">
        <f>SUM(DETERMINE!T969)</f>
        <v>0</v>
      </c>
      <c r="J978" s="1293" t="str">
        <f>REPT(DETERMINE!AF969,1)</f>
        <v/>
      </c>
      <c r="K978" s="1293" t="str">
        <f>REPT(DETERMINE!AG969,1)</f>
        <v/>
      </c>
      <c r="L978" s="1244">
        <f>SUM(DETERMINE!AL969)</f>
        <v>0</v>
      </c>
    </row>
    <row r="979" spans="1:12" ht="38.1" customHeight="1">
      <c r="A979" s="1245" t="str">
        <f>REPT(DETERMINE!D970,1)</f>
        <v/>
      </c>
      <c r="B979" s="1242" t="str">
        <f>REPT(DETERMINE!AC970,1)</f>
        <v/>
      </c>
      <c r="C979" s="1242" t="str">
        <f>IF(I979&gt;0,Personalizza!$D$11," ")</f>
        <v xml:space="preserve"> </v>
      </c>
      <c r="D979" s="1241" t="str">
        <f>IF(I979&gt;0,Personalizza!$D$8," ")</f>
        <v xml:space="preserve"> </v>
      </c>
      <c r="E979" s="1243" t="str">
        <f>REPT(DETERMINE!F970,1)</f>
        <v/>
      </c>
      <c r="F979" s="1241" t="str">
        <f>REPT(DETERMINE!J970,1)</f>
        <v/>
      </c>
      <c r="G979" s="1292" t="str">
        <f>REPT(DETERMINE!AE970,1)</f>
        <v/>
      </c>
      <c r="H979" s="1243" t="str">
        <f>REPT(DETERMINE!AH970,1)</f>
        <v/>
      </c>
      <c r="I979" s="1244">
        <f>SUM(DETERMINE!T970)</f>
        <v>0</v>
      </c>
      <c r="J979" s="1293" t="str">
        <f>REPT(DETERMINE!AF970,1)</f>
        <v/>
      </c>
      <c r="K979" s="1293" t="str">
        <f>REPT(DETERMINE!AG970,1)</f>
        <v/>
      </c>
      <c r="L979" s="1244">
        <f>SUM(DETERMINE!AL970)</f>
        <v>0</v>
      </c>
    </row>
    <row r="980" spans="1:12" ht="38.1" customHeight="1">
      <c r="A980" s="1245" t="str">
        <f>REPT(DETERMINE!D971,1)</f>
        <v/>
      </c>
      <c r="B980" s="1242" t="str">
        <f>REPT(DETERMINE!AC971,1)</f>
        <v/>
      </c>
      <c r="C980" s="1242" t="str">
        <f>IF(I980&gt;0,Personalizza!$D$11," ")</f>
        <v xml:space="preserve"> </v>
      </c>
      <c r="D980" s="1241" t="str">
        <f>IF(I980&gt;0,Personalizza!$D$8," ")</f>
        <v xml:space="preserve"> </v>
      </c>
      <c r="E980" s="1243" t="str">
        <f>REPT(DETERMINE!F971,1)</f>
        <v/>
      </c>
      <c r="F980" s="1241" t="str">
        <f>REPT(DETERMINE!J971,1)</f>
        <v/>
      </c>
      <c r="G980" s="1292" t="str">
        <f>REPT(DETERMINE!AE971,1)</f>
        <v/>
      </c>
      <c r="H980" s="1243" t="str">
        <f>REPT(DETERMINE!AH971,1)</f>
        <v/>
      </c>
      <c r="I980" s="1244">
        <f>SUM(DETERMINE!T971)</f>
        <v>0</v>
      </c>
      <c r="J980" s="1293" t="str">
        <f>REPT(DETERMINE!AF971,1)</f>
        <v/>
      </c>
      <c r="K980" s="1293" t="str">
        <f>REPT(DETERMINE!AG971,1)</f>
        <v/>
      </c>
      <c r="L980" s="1244">
        <f>SUM(DETERMINE!AL971)</f>
        <v>0</v>
      </c>
    </row>
    <row r="981" spans="1:12" ht="38.1" customHeight="1">
      <c r="A981" s="1245" t="str">
        <f>REPT(DETERMINE!D972,1)</f>
        <v/>
      </c>
      <c r="B981" s="1242" t="str">
        <f>REPT(DETERMINE!AC972,1)</f>
        <v/>
      </c>
      <c r="C981" s="1242" t="str">
        <f>IF(I981&gt;0,Personalizza!$D$11," ")</f>
        <v xml:space="preserve"> </v>
      </c>
      <c r="D981" s="1241" t="str">
        <f>IF(I981&gt;0,Personalizza!$D$8," ")</f>
        <v xml:space="preserve"> </v>
      </c>
      <c r="E981" s="1243" t="str">
        <f>REPT(DETERMINE!F972,1)</f>
        <v/>
      </c>
      <c r="F981" s="1241" t="str">
        <f>REPT(DETERMINE!J972,1)</f>
        <v/>
      </c>
      <c r="G981" s="1292" t="str">
        <f>REPT(DETERMINE!AE972,1)</f>
        <v/>
      </c>
      <c r="H981" s="1243" t="str">
        <f>REPT(DETERMINE!AH972,1)</f>
        <v/>
      </c>
      <c r="I981" s="1244">
        <f>SUM(DETERMINE!T972)</f>
        <v>0</v>
      </c>
      <c r="J981" s="1293" t="str">
        <f>REPT(DETERMINE!AF972,1)</f>
        <v/>
      </c>
      <c r="K981" s="1293" t="str">
        <f>REPT(DETERMINE!AG972,1)</f>
        <v/>
      </c>
      <c r="L981" s="1244">
        <f>SUM(DETERMINE!AL972)</f>
        <v>0</v>
      </c>
    </row>
    <row r="982" spans="1:12" ht="38.1" customHeight="1">
      <c r="A982" s="1245" t="str">
        <f>REPT(DETERMINE!D973,1)</f>
        <v/>
      </c>
      <c r="B982" s="1242" t="str">
        <f>REPT(DETERMINE!AC973,1)</f>
        <v/>
      </c>
      <c r="C982" s="1242" t="str">
        <f>IF(I982&gt;0,Personalizza!$D$11," ")</f>
        <v xml:space="preserve"> </v>
      </c>
      <c r="D982" s="1241" t="str">
        <f>IF(I982&gt;0,Personalizza!$D$8," ")</f>
        <v xml:space="preserve"> </v>
      </c>
      <c r="E982" s="1243" t="str">
        <f>REPT(DETERMINE!F973,1)</f>
        <v/>
      </c>
      <c r="F982" s="1241" t="str">
        <f>REPT(DETERMINE!J973,1)</f>
        <v/>
      </c>
      <c r="G982" s="1292" t="str">
        <f>REPT(DETERMINE!AE973,1)</f>
        <v/>
      </c>
      <c r="H982" s="1243" t="str">
        <f>REPT(DETERMINE!AH973,1)</f>
        <v/>
      </c>
      <c r="I982" s="1244">
        <f>SUM(DETERMINE!T973)</f>
        <v>0</v>
      </c>
      <c r="J982" s="1293" t="str">
        <f>REPT(DETERMINE!AF973,1)</f>
        <v/>
      </c>
      <c r="K982" s="1293" t="str">
        <f>REPT(DETERMINE!AG973,1)</f>
        <v/>
      </c>
      <c r="L982" s="1244">
        <f>SUM(DETERMINE!AL973)</f>
        <v>0</v>
      </c>
    </row>
    <row r="983" spans="1:12" ht="38.1" customHeight="1">
      <c r="A983" s="1245" t="str">
        <f>REPT(DETERMINE!D974,1)</f>
        <v/>
      </c>
      <c r="B983" s="1242" t="str">
        <f>REPT(DETERMINE!AC974,1)</f>
        <v/>
      </c>
      <c r="C983" s="1242" t="str">
        <f>IF(I983&gt;0,Personalizza!$D$11," ")</f>
        <v xml:space="preserve"> </v>
      </c>
      <c r="D983" s="1241" t="str">
        <f>IF(I983&gt;0,Personalizza!$D$8," ")</f>
        <v xml:space="preserve"> </v>
      </c>
      <c r="E983" s="1243" t="str">
        <f>REPT(DETERMINE!F974,1)</f>
        <v/>
      </c>
      <c r="F983" s="1241" t="str">
        <f>REPT(DETERMINE!J974,1)</f>
        <v/>
      </c>
      <c r="G983" s="1292" t="str">
        <f>REPT(DETERMINE!AE974,1)</f>
        <v/>
      </c>
      <c r="H983" s="1243" t="str">
        <f>REPT(DETERMINE!AH974,1)</f>
        <v/>
      </c>
      <c r="I983" s="1244">
        <f>SUM(DETERMINE!T974)</f>
        <v>0</v>
      </c>
      <c r="J983" s="1293" t="str">
        <f>REPT(DETERMINE!AF974,1)</f>
        <v/>
      </c>
      <c r="K983" s="1293" t="str">
        <f>REPT(DETERMINE!AG974,1)</f>
        <v/>
      </c>
      <c r="L983" s="1244">
        <f>SUM(DETERMINE!AL974)</f>
        <v>0</v>
      </c>
    </row>
    <row r="984" spans="1:12" ht="38.1" customHeight="1">
      <c r="A984" s="1245" t="str">
        <f>REPT(DETERMINE!D975,1)</f>
        <v/>
      </c>
      <c r="B984" s="1242" t="str">
        <f>REPT(DETERMINE!AC975,1)</f>
        <v/>
      </c>
      <c r="C984" s="1242" t="str">
        <f>IF(I984&gt;0,Personalizza!$D$11," ")</f>
        <v xml:space="preserve"> </v>
      </c>
      <c r="D984" s="1241" t="str">
        <f>IF(I984&gt;0,Personalizza!$D$8," ")</f>
        <v xml:space="preserve"> </v>
      </c>
      <c r="E984" s="1243" t="str">
        <f>REPT(DETERMINE!F975,1)</f>
        <v/>
      </c>
      <c r="F984" s="1241" t="str">
        <f>REPT(DETERMINE!J975,1)</f>
        <v/>
      </c>
      <c r="G984" s="1292" t="str">
        <f>REPT(DETERMINE!AE975,1)</f>
        <v/>
      </c>
      <c r="H984" s="1243" t="str">
        <f>REPT(DETERMINE!AH975,1)</f>
        <v/>
      </c>
      <c r="I984" s="1244">
        <f>SUM(DETERMINE!T975)</f>
        <v>0</v>
      </c>
      <c r="J984" s="1293" t="str">
        <f>REPT(DETERMINE!AF975,1)</f>
        <v/>
      </c>
      <c r="K984" s="1293" t="str">
        <f>REPT(DETERMINE!AG975,1)</f>
        <v/>
      </c>
      <c r="L984" s="1244">
        <f>SUM(DETERMINE!AL975)</f>
        <v>0</v>
      </c>
    </row>
    <row r="985" spans="1:12" ht="38.1" customHeight="1">
      <c r="A985" s="1245" t="str">
        <f>REPT(DETERMINE!D976,1)</f>
        <v/>
      </c>
      <c r="B985" s="1242" t="str">
        <f>REPT(DETERMINE!AC976,1)</f>
        <v/>
      </c>
      <c r="C985" s="1242" t="str">
        <f>IF(I985&gt;0,Personalizza!$D$11," ")</f>
        <v xml:space="preserve"> </v>
      </c>
      <c r="D985" s="1241" t="str">
        <f>IF(I985&gt;0,Personalizza!$D$8," ")</f>
        <v xml:space="preserve"> </v>
      </c>
      <c r="E985" s="1243" t="str">
        <f>REPT(DETERMINE!F976,1)</f>
        <v/>
      </c>
      <c r="F985" s="1241" t="str">
        <f>REPT(DETERMINE!J976,1)</f>
        <v/>
      </c>
      <c r="G985" s="1292" t="str">
        <f>REPT(DETERMINE!AE976,1)</f>
        <v/>
      </c>
      <c r="H985" s="1243" t="str">
        <f>REPT(DETERMINE!AH976,1)</f>
        <v/>
      </c>
      <c r="I985" s="1244">
        <f>SUM(DETERMINE!T976)</f>
        <v>0</v>
      </c>
      <c r="J985" s="1293" t="str">
        <f>REPT(DETERMINE!AF976,1)</f>
        <v/>
      </c>
      <c r="K985" s="1293" t="str">
        <f>REPT(DETERMINE!AG976,1)</f>
        <v/>
      </c>
      <c r="L985" s="1244">
        <f>SUM(DETERMINE!AL976)</f>
        <v>0</v>
      </c>
    </row>
    <row r="986" spans="1:12" ht="38.1" customHeight="1">
      <c r="A986" s="1245" t="str">
        <f>REPT(DETERMINE!D977,1)</f>
        <v/>
      </c>
      <c r="B986" s="1242" t="str">
        <f>REPT(DETERMINE!AC977,1)</f>
        <v/>
      </c>
      <c r="C986" s="1242" t="str">
        <f>IF(I986&gt;0,Personalizza!$D$11," ")</f>
        <v xml:space="preserve"> </v>
      </c>
      <c r="D986" s="1241" t="str">
        <f>IF(I986&gt;0,Personalizza!$D$8," ")</f>
        <v xml:space="preserve"> </v>
      </c>
      <c r="E986" s="1243" t="str">
        <f>REPT(DETERMINE!F977,1)</f>
        <v/>
      </c>
      <c r="F986" s="1241" t="str">
        <f>REPT(DETERMINE!J977,1)</f>
        <v/>
      </c>
      <c r="G986" s="1292" t="str">
        <f>REPT(DETERMINE!AE977,1)</f>
        <v/>
      </c>
      <c r="H986" s="1243" t="str">
        <f>REPT(DETERMINE!AH977,1)</f>
        <v/>
      </c>
      <c r="I986" s="1244">
        <f>SUM(DETERMINE!T977)</f>
        <v>0</v>
      </c>
      <c r="J986" s="1293" t="str">
        <f>REPT(DETERMINE!AF977,1)</f>
        <v/>
      </c>
      <c r="K986" s="1293" t="str">
        <f>REPT(DETERMINE!AG977,1)</f>
        <v/>
      </c>
      <c r="L986" s="1244">
        <f>SUM(DETERMINE!AL977)</f>
        <v>0</v>
      </c>
    </row>
    <row r="987" spans="1:12" ht="38.1" customHeight="1">
      <c r="A987" s="1245" t="str">
        <f>REPT(DETERMINE!D978,1)</f>
        <v/>
      </c>
      <c r="B987" s="1242" t="str">
        <f>REPT(DETERMINE!AC978,1)</f>
        <v/>
      </c>
      <c r="C987" s="1242" t="str">
        <f>IF(I987&gt;0,Personalizza!$D$11," ")</f>
        <v xml:space="preserve"> </v>
      </c>
      <c r="D987" s="1241" t="str">
        <f>IF(I987&gt;0,Personalizza!$D$8," ")</f>
        <v xml:space="preserve"> </v>
      </c>
      <c r="E987" s="1243" t="str">
        <f>REPT(DETERMINE!F978,1)</f>
        <v/>
      </c>
      <c r="F987" s="1241" t="str">
        <f>REPT(DETERMINE!J978,1)</f>
        <v/>
      </c>
      <c r="G987" s="1292" t="str">
        <f>REPT(DETERMINE!AE978,1)</f>
        <v/>
      </c>
      <c r="H987" s="1243" t="str">
        <f>REPT(DETERMINE!AH978,1)</f>
        <v/>
      </c>
      <c r="I987" s="1244">
        <f>SUM(DETERMINE!T978)</f>
        <v>0</v>
      </c>
      <c r="J987" s="1293" t="str">
        <f>REPT(DETERMINE!AF978,1)</f>
        <v/>
      </c>
      <c r="K987" s="1293" t="str">
        <f>REPT(DETERMINE!AG978,1)</f>
        <v/>
      </c>
      <c r="L987" s="1244">
        <f>SUM(DETERMINE!AL978)</f>
        <v>0</v>
      </c>
    </row>
    <row r="988" spans="1:12" ht="38.1" customHeight="1">
      <c r="A988" s="1245" t="str">
        <f>REPT(DETERMINE!D979,1)</f>
        <v/>
      </c>
      <c r="B988" s="1242" t="str">
        <f>REPT(DETERMINE!AC979,1)</f>
        <v/>
      </c>
      <c r="C988" s="1242" t="str">
        <f>IF(I988&gt;0,Personalizza!$D$11," ")</f>
        <v xml:space="preserve"> </v>
      </c>
      <c r="D988" s="1241" t="str">
        <f>IF(I988&gt;0,Personalizza!$D$8," ")</f>
        <v xml:space="preserve"> </v>
      </c>
      <c r="E988" s="1243" t="str">
        <f>REPT(DETERMINE!F979,1)</f>
        <v/>
      </c>
      <c r="F988" s="1241" t="str">
        <f>REPT(DETERMINE!J979,1)</f>
        <v/>
      </c>
      <c r="G988" s="1292" t="str">
        <f>REPT(DETERMINE!AE979,1)</f>
        <v/>
      </c>
      <c r="H988" s="1243" t="str">
        <f>REPT(DETERMINE!AH979,1)</f>
        <v/>
      </c>
      <c r="I988" s="1244">
        <f>SUM(DETERMINE!T979)</f>
        <v>0</v>
      </c>
      <c r="J988" s="1293" t="str">
        <f>REPT(DETERMINE!AF979,1)</f>
        <v/>
      </c>
      <c r="K988" s="1293" t="str">
        <f>REPT(DETERMINE!AG979,1)</f>
        <v/>
      </c>
      <c r="L988" s="1244">
        <f>SUM(DETERMINE!AL979)</f>
        <v>0</v>
      </c>
    </row>
    <row r="989" spans="1:12" ht="38.1" customHeight="1">
      <c r="A989" s="1245" t="str">
        <f>REPT(DETERMINE!D980,1)</f>
        <v/>
      </c>
      <c r="B989" s="1242" t="str">
        <f>REPT(DETERMINE!AC980,1)</f>
        <v/>
      </c>
      <c r="C989" s="1242" t="str">
        <f>IF(I989&gt;0,Personalizza!$D$11," ")</f>
        <v xml:space="preserve"> </v>
      </c>
      <c r="D989" s="1241" t="str">
        <f>IF(I989&gt;0,Personalizza!$D$8," ")</f>
        <v xml:space="preserve"> </v>
      </c>
      <c r="E989" s="1243" t="str">
        <f>REPT(DETERMINE!F980,1)</f>
        <v/>
      </c>
      <c r="F989" s="1241" t="str">
        <f>REPT(DETERMINE!J980,1)</f>
        <v/>
      </c>
      <c r="G989" s="1292" t="str">
        <f>REPT(DETERMINE!AE980,1)</f>
        <v/>
      </c>
      <c r="H989" s="1243" t="str">
        <f>REPT(DETERMINE!AH980,1)</f>
        <v/>
      </c>
      <c r="I989" s="1244">
        <f>SUM(DETERMINE!T980)</f>
        <v>0</v>
      </c>
      <c r="J989" s="1293" t="str">
        <f>REPT(DETERMINE!AF980,1)</f>
        <v/>
      </c>
      <c r="K989" s="1293" t="str">
        <f>REPT(DETERMINE!AG980,1)</f>
        <v/>
      </c>
      <c r="L989" s="1244">
        <f>SUM(DETERMINE!AL980)</f>
        <v>0</v>
      </c>
    </row>
    <row r="990" spans="1:12" ht="38.1" customHeight="1">
      <c r="A990" s="1245" t="str">
        <f>REPT(DETERMINE!D981,1)</f>
        <v/>
      </c>
      <c r="B990" s="1242" t="str">
        <f>REPT(DETERMINE!AC981,1)</f>
        <v/>
      </c>
      <c r="C990" s="1242" t="str">
        <f>IF(I990&gt;0,Personalizza!$D$11," ")</f>
        <v xml:space="preserve"> </v>
      </c>
      <c r="D990" s="1241" t="str">
        <f>IF(I990&gt;0,Personalizza!$D$8," ")</f>
        <v xml:space="preserve"> </v>
      </c>
      <c r="E990" s="1243" t="str">
        <f>REPT(DETERMINE!F981,1)</f>
        <v/>
      </c>
      <c r="F990" s="1241" t="str">
        <f>REPT(DETERMINE!J981,1)</f>
        <v/>
      </c>
      <c r="G990" s="1292" t="str">
        <f>REPT(DETERMINE!AE981,1)</f>
        <v/>
      </c>
      <c r="H990" s="1243" t="str">
        <f>REPT(DETERMINE!AH981,1)</f>
        <v/>
      </c>
      <c r="I990" s="1244">
        <f>SUM(DETERMINE!T981)</f>
        <v>0</v>
      </c>
      <c r="J990" s="1293" t="str">
        <f>REPT(DETERMINE!AF981,1)</f>
        <v/>
      </c>
      <c r="K990" s="1293" t="str">
        <f>REPT(DETERMINE!AG981,1)</f>
        <v/>
      </c>
      <c r="L990" s="1244">
        <f>SUM(DETERMINE!AL981)</f>
        <v>0</v>
      </c>
    </row>
    <row r="991" spans="1:12" ht="38.1" customHeight="1">
      <c r="A991" s="1245" t="str">
        <f>REPT(DETERMINE!D982,1)</f>
        <v/>
      </c>
      <c r="B991" s="1242" t="str">
        <f>REPT(DETERMINE!AC982,1)</f>
        <v/>
      </c>
      <c r="C991" s="1242" t="str">
        <f>IF(I991&gt;0,Personalizza!$D$11," ")</f>
        <v xml:space="preserve"> </v>
      </c>
      <c r="D991" s="1241" t="str">
        <f>IF(I991&gt;0,Personalizza!$D$8," ")</f>
        <v xml:space="preserve"> </v>
      </c>
      <c r="E991" s="1243" t="str">
        <f>REPT(DETERMINE!F982,1)</f>
        <v/>
      </c>
      <c r="F991" s="1241" t="str">
        <f>REPT(DETERMINE!J982,1)</f>
        <v/>
      </c>
      <c r="G991" s="1292" t="str">
        <f>REPT(DETERMINE!AE982,1)</f>
        <v/>
      </c>
      <c r="H991" s="1243" t="str">
        <f>REPT(DETERMINE!AH982,1)</f>
        <v/>
      </c>
      <c r="I991" s="1244">
        <f>SUM(DETERMINE!T982)</f>
        <v>0</v>
      </c>
      <c r="J991" s="1293" t="str">
        <f>REPT(DETERMINE!AF982,1)</f>
        <v/>
      </c>
      <c r="K991" s="1293" t="str">
        <f>REPT(DETERMINE!AG982,1)</f>
        <v/>
      </c>
      <c r="L991" s="1244">
        <f>SUM(DETERMINE!AL982)</f>
        <v>0</v>
      </c>
    </row>
    <row r="992" spans="1:12" ht="38.1" customHeight="1">
      <c r="A992" s="1245" t="str">
        <f>REPT(DETERMINE!D983,1)</f>
        <v/>
      </c>
      <c r="B992" s="1242" t="str">
        <f>REPT(DETERMINE!AC983,1)</f>
        <v/>
      </c>
      <c r="C992" s="1242" t="str">
        <f>IF(I992&gt;0,Personalizza!$D$11," ")</f>
        <v xml:space="preserve"> </v>
      </c>
      <c r="D992" s="1241" t="str">
        <f>IF(I992&gt;0,Personalizza!$D$8," ")</f>
        <v xml:space="preserve"> </v>
      </c>
      <c r="E992" s="1243" t="str">
        <f>REPT(DETERMINE!F983,1)</f>
        <v/>
      </c>
      <c r="F992" s="1241" t="str">
        <f>REPT(DETERMINE!J983,1)</f>
        <v/>
      </c>
      <c r="G992" s="1292" t="str">
        <f>REPT(DETERMINE!AE983,1)</f>
        <v/>
      </c>
      <c r="H992" s="1243" t="str">
        <f>REPT(DETERMINE!AH983,1)</f>
        <v/>
      </c>
      <c r="I992" s="1244">
        <f>SUM(DETERMINE!T983)</f>
        <v>0</v>
      </c>
      <c r="J992" s="1293" t="str">
        <f>REPT(DETERMINE!AF983,1)</f>
        <v/>
      </c>
      <c r="K992" s="1293" t="str">
        <f>REPT(DETERMINE!AG983,1)</f>
        <v/>
      </c>
      <c r="L992" s="1244">
        <f>SUM(DETERMINE!AL983)</f>
        <v>0</v>
      </c>
    </row>
    <row r="993" spans="1:12" ht="38.1" customHeight="1">
      <c r="A993" s="1245" t="str">
        <f>REPT(DETERMINE!D984,1)</f>
        <v/>
      </c>
      <c r="B993" s="1242" t="str">
        <f>REPT(DETERMINE!AC984,1)</f>
        <v/>
      </c>
      <c r="C993" s="1242" t="str">
        <f>IF(I993&gt;0,Personalizza!$D$11," ")</f>
        <v xml:space="preserve"> </v>
      </c>
      <c r="D993" s="1241" t="str">
        <f>IF(I993&gt;0,Personalizza!$D$8," ")</f>
        <v xml:space="preserve"> </v>
      </c>
      <c r="E993" s="1243" t="str">
        <f>REPT(DETERMINE!F984,1)</f>
        <v/>
      </c>
      <c r="F993" s="1241" t="str">
        <f>REPT(DETERMINE!J984,1)</f>
        <v/>
      </c>
      <c r="G993" s="1292" t="str">
        <f>REPT(DETERMINE!AE984,1)</f>
        <v/>
      </c>
      <c r="H993" s="1243" t="str">
        <f>REPT(DETERMINE!AH984,1)</f>
        <v/>
      </c>
      <c r="I993" s="1244">
        <f>SUM(DETERMINE!T984)</f>
        <v>0</v>
      </c>
      <c r="J993" s="1293" t="str">
        <f>REPT(DETERMINE!AF984,1)</f>
        <v/>
      </c>
      <c r="K993" s="1293" t="str">
        <f>REPT(DETERMINE!AG984,1)</f>
        <v/>
      </c>
      <c r="L993" s="1244">
        <f>SUM(DETERMINE!AL984)</f>
        <v>0</v>
      </c>
    </row>
    <row r="994" spans="1:12" ht="38.1" customHeight="1">
      <c r="A994" s="1245" t="str">
        <f>REPT(DETERMINE!D985,1)</f>
        <v/>
      </c>
      <c r="B994" s="1242" t="str">
        <f>REPT(DETERMINE!AC985,1)</f>
        <v/>
      </c>
      <c r="C994" s="1242" t="str">
        <f>IF(I994&gt;0,Personalizza!$D$11," ")</f>
        <v xml:space="preserve"> </v>
      </c>
      <c r="D994" s="1241" t="str">
        <f>IF(I994&gt;0,Personalizza!$D$8," ")</f>
        <v xml:space="preserve"> </v>
      </c>
      <c r="E994" s="1243" t="str">
        <f>REPT(DETERMINE!F985,1)</f>
        <v/>
      </c>
      <c r="F994" s="1241" t="str">
        <f>REPT(DETERMINE!J985,1)</f>
        <v/>
      </c>
      <c r="G994" s="1292" t="str">
        <f>REPT(DETERMINE!AE985,1)</f>
        <v/>
      </c>
      <c r="H994" s="1243" t="str">
        <f>REPT(DETERMINE!AH985,1)</f>
        <v/>
      </c>
      <c r="I994" s="1244">
        <f>SUM(DETERMINE!T985)</f>
        <v>0</v>
      </c>
      <c r="J994" s="1293" t="str">
        <f>REPT(DETERMINE!AF985,1)</f>
        <v/>
      </c>
      <c r="K994" s="1293" t="str">
        <f>REPT(DETERMINE!AG985,1)</f>
        <v/>
      </c>
      <c r="L994" s="1244">
        <f>SUM(DETERMINE!AL985)</f>
        <v>0</v>
      </c>
    </row>
    <row r="995" spans="1:12" ht="38.1" customHeight="1">
      <c r="A995" s="1245" t="str">
        <f>REPT(DETERMINE!D986,1)</f>
        <v/>
      </c>
      <c r="B995" s="1242" t="str">
        <f>REPT(DETERMINE!AC986,1)</f>
        <v/>
      </c>
      <c r="C995" s="1242" t="str">
        <f>IF(I995&gt;0,Personalizza!$D$11," ")</f>
        <v xml:space="preserve"> </v>
      </c>
      <c r="D995" s="1241" t="str">
        <f>IF(I995&gt;0,Personalizza!$D$8," ")</f>
        <v xml:space="preserve"> </v>
      </c>
      <c r="E995" s="1243" t="str">
        <f>REPT(DETERMINE!F986,1)</f>
        <v/>
      </c>
      <c r="F995" s="1241" t="str">
        <f>REPT(DETERMINE!J986,1)</f>
        <v/>
      </c>
      <c r="G995" s="1292" t="str">
        <f>REPT(DETERMINE!AE986,1)</f>
        <v/>
      </c>
      <c r="H995" s="1243" t="str">
        <f>REPT(DETERMINE!AH986,1)</f>
        <v/>
      </c>
      <c r="I995" s="1244">
        <f>SUM(DETERMINE!T986)</f>
        <v>0</v>
      </c>
      <c r="J995" s="1293" t="str">
        <f>REPT(DETERMINE!AF986,1)</f>
        <v/>
      </c>
      <c r="K995" s="1293" t="str">
        <f>REPT(DETERMINE!AG986,1)</f>
        <v/>
      </c>
      <c r="L995" s="1244">
        <f>SUM(DETERMINE!AL986)</f>
        <v>0</v>
      </c>
    </row>
    <row r="996" spans="1:12" ht="38.1" customHeight="1">
      <c r="A996" s="1245" t="str">
        <f>REPT(DETERMINE!D987,1)</f>
        <v/>
      </c>
      <c r="B996" s="1242" t="str">
        <f>REPT(DETERMINE!AC987,1)</f>
        <v/>
      </c>
      <c r="C996" s="1242" t="str">
        <f>IF(I996&gt;0,Personalizza!$D$11," ")</f>
        <v xml:space="preserve"> </v>
      </c>
      <c r="D996" s="1241" t="str">
        <f>IF(I996&gt;0,Personalizza!$D$8," ")</f>
        <v xml:space="preserve"> </v>
      </c>
      <c r="E996" s="1243" t="str">
        <f>REPT(DETERMINE!F987,1)</f>
        <v/>
      </c>
      <c r="F996" s="1241" t="str">
        <f>REPT(DETERMINE!J987,1)</f>
        <v/>
      </c>
      <c r="G996" s="1292" t="str">
        <f>REPT(DETERMINE!AE987,1)</f>
        <v/>
      </c>
      <c r="H996" s="1243" t="str">
        <f>REPT(DETERMINE!AH987,1)</f>
        <v/>
      </c>
      <c r="I996" s="1244">
        <f>SUM(DETERMINE!T987)</f>
        <v>0</v>
      </c>
      <c r="J996" s="1293" t="str">
        <f>REPT(DETERMINE!AF987,1)</f>
        <v/>
      </c>
      <c r="K996" s="1293" t="str">
        <f>REPT(DETERMINE!AG987,1)</f>
        <v/>
      </c>
      <c r="L996" s="1244">
        <f>SUM(DETERMINE!AL987)</f>
        <v>0</v>
      </c>
    </row>
    <row r="997" spans="1:12" ht="38.1" customHeight="1">
      <c r="A997" s="1245" t="str">
        <f>REPT(DETERMINE!D988,1)</f>
        <v/>
      </c>
      <c r="B997" s="1242" t="str">
        <f>REPT(DETERMINE!AC988,1)</f>
        <v/>
      </c>
      <c r="C997" s="1242" t="str">
        <f>IF(I997&gt;0,Personalizza!$D$11," ")</f>
        <v xml:space="preserve"> </v>
      </c>
      <c r="D997" s="1241" t="str">
        <f>IF(I997&gt;0,Personalizza!$D$8," ")</f>
        <v xml:space="preserve"> </v>
      </c>
      <c r="E997" s="1243" t="str">
        <f>REPT(DETERMINE!F988,1)</f>
        <v/>
      </c>
      <c r="F997" s="1241" t="str">
        <f>REPT(DETERMINE!J988,1)</f>
        <v/>
      </c>
      <c r="G997" s="1292" t="str">
        <f>REPT(DETERMINE!AE988,1)</f>
        <v/>
      </c>
      <c r="H997" s="1243" t="str">
        <f>REPT(DETERMINE!AH988,1)</f>
        <v/>
      </c>
      <c r="I997" s="1244">
        <f>SUM(DETERMINE!T988)</f>
        <v>0</v>
      </c>
      <c r="J997" s="1293" t="str">
        <f>REPT(DETERMINE!AF988,1)</f>
        <v/>
      </c>
      <c r="K997" s="1293" t="str">
        <f>REPT(DETERMINE!AG988,1)</f>
        <v/>
      </c>
      <c r="L997" s="1244">
        <f>SUM(DETERMINE!AL988)</f>
        <v>0</v>
      </c>
    </row>
    <row r="998" spans="1:12" ht="38.1" customHeight="1">
      <c r="A998" s="1245" t="str">
        <f>REPT(DETERMINE!D989,1)</f>
        <v/>
      </c>
      <c r="B998" s="1242" t="str">
        <f>REPT(DETERMINE!AC989,1)</f>
        <v/>
      </c>
      <c r="C998" s="1242" t="str">
        <f>IF(I998&gt;0,Personalizza!$D$11," ")</f>
        <v xml:space="preserve"> </v>
      </c>
      <c r="D998" s="1241" t="str">
        <f>IF(I998&gt;0,Personalizza!$D$8," ")</f>
        <v xml:space="preserve"> </v>
      </c>
      <c r="E998" s="1243" t="str">
        <f>REPT(DETERMINE!F989,1)</f>
        <v/>
      </c>
      <c r="F998" s="1241" t="str">
        <f>REPT(DETERMINE!J989,1)</f>
        <v/>
      </c>
      <c r="G998" s="1292" t="str">
        <f>REPT(DETERMINE!AE989,1)</f>
        <v/>
      </c>
      <c r="H998" s="1243" t="str">
        <f>REPT(DETERMINE!AH989,1)</f>
        <v/>
      </c>
      <c r="I998" s="1244">
        <f>SUM(DETERMINE!T989)</f>
        <v>0</v>
      </c>
      <c r="J998" s="1293" t="str">
        <f>REPT(DETERMINE!AF989,1)</f>
        <v/>
      </c>
      <c r="K998" s="1293" t="str">
        <f>REPT(DETERMINE!AG989,1)</f>
        <v/>
      </c>
      <c r="L998" s="1244">
        <f>SUM(DETERMINE!AL989)</f>
        <v>0</v>
      </c>
    </row>
    <row r="999" spans="1:12" ht="38.1" customHeight="1">
      <c r="A999" s="1245" t="str">
        <f>REPT(DETERMINE!D990,1)</f>
        <v/>
      </c>
      <c r="B999" s="1242" t="str">
        <f>REPT(DETERMINE!AC990,1)</f>
        <v/>
      </c>
      <c r="C999" s="1242" t="str">
        <f>IF(I999&gt;0,Personalizza!$D$11," ")</f>
        <v xml:space="preserve"> </v>
      </c>
      <c r="D999" s="1241" t="str">
        <f>IF(I999&gt;0,Personalizza!$D$8," ")</f>
        <v xml:space="preserve"> </v>
      </c>
      <c r="E999" s="1243" t="str">
        <f>REPT(DETERMINE!F990,1)</f>
        <v/>
      </c>
      <c r="F999" s="1241" t="str">
        <f>REPT(DETERMINE!J990,1)</f>
        <v/>
      </c>
      <c r="G999" s="1292" t="str">
        <f>REPT(DETERMINE!AE990,1)</f>
        <v/>
      </c>
      <c r="H999" s="1243" t="str">
        <f>REPT(DETERMINE!AH990,1)</f>
        <v/>
      </c>
      <c r="I999" s="1244">
        <f>SUM(DETERMINE!T990)</f>
        <v>0</v>
      </c>
      <c r="J999" s="1293" t="str">
        <f>REPT(DETERMINE!AF990,1)</f>
        <v/>
      </c>
      <c r="K999" s="1293" t="str">
        <f>REPT(DETERMINE!AG990,1)</f>
        <v/>
      </c>
      <c r="L999" s="1244">
        <f>SUM(DETERMINE!AL990)</f>
        <v>0</v>
      </c>
    </row>
    <row r="1000" spans="1:12" ht="38.1" customHeight="1">
      <c r="A1000" s="1245" t="str">
        <f>REPT(DETERMINE!D991,1)</f>
        <v/>
      </c>
      <c r="B1000" s="1242" t="str">
        <f>REPT(DETERMINE!AC991,1)</f>
        <v/>
      </c>
      <c r="C1000" s="1242" t="str">
        <f>IF(I1000&gt;0,Personalizza!$D$11," ")</f>
        <v xml:space="preserve"> </v>
      </c>
      <c r="D1000" s="1241" t="str">
        <f>IF(I1000&gt;0,Personalizza!$D$8," ")</f>
        <v xml:space="preserve"> </v>
      </c>
      <c r="E1000" s="1243" t="str">
        <f>REPT(DETERMINE!F991,1)</f>
        <v/>
      </c>
      <c r="F1000" s="1241" t="str">
        <f>REPT(DETERMINE!J991,1)</f>
        <v/>
      </c>
      <c r="G1000" s="1292" t="str">
        <f>REPT(DETERMINE!AE991,1)</f>
        <v/>
      </c>
      <c r="H1000" s="1243" t="str">
        <f>REPT(DETERMINE!AH991,1)</f>
        <v/>
      </c>
      <c r="I1000" s="1244">
        <f>SUM(DETERMINE!T991)</f>
        <v>0</v>
      </c>
      <c r="J1000" s="1293" t="str">
        <f>REPT(DETERMINE!AF991,1)</f>
        <v/>
      </c>
      <c r="K1000" s="1293" t="str">
        <f>REPT(DETERMINE!AG991,1)</f>
        <v/>
      </c>
      <c r="L1000" s="1244">
        <f>SUM(DETERMINE!AL991)</f>
        <v>0</v>
      </c>
    </row>
    <row r="1001" spans="1:12" ht="38.1" customHeight="1">
      <c r="A1001" s="1245" t="str">
        <f>REPT(DETERMINE!D992,1)</f>
        <v/>
      </c>
      <c r="B1001" s="1242" t="str">
        <f>REPT(DETERMINE!AC992,1)</f>
        <v/>
      </c>
      <c r="C1001" s="1242" t="str">
        <f>IF(I1001&gt;0,Personalizza!$D$11," ")</f>
        <v xml:space="preserve"> </v>
      </c>
      <c r="D1001" s="1241" t="str">
        <f>IF(I1001&gt;0,Personalizza!$D$8," ")</f>
        <v xml:space="preserve"> </v>
      </c>
      <c r="E1001" s="1243" t="str">
        <f>REPT(DETERMINE!F992,1)</f>
        <v/>
      </c>
      <c r="F1001" s="1241" t="str">
        <f>REPT(DETERMINE!J992,1)</f>
        <v/>
      </c>
      <c r="G1001" s="1292" t="str">
        <f>REPT(DETERMINE!AE992,1)</f>
        <v/>
      </c>
      <c r="H1001" s="1243" t="str">
        <f>REPT(DETERMINE!AH992,1)</f>
        <v/>
      </c>
      <c r="I1001" s="1244">
        <f>SUM(DETERMINE!T992)</f>
        <v>0</v>
      </c>
      <c r="J1001" s="1293" t="str">
        <f>REPT(DETERMINE!AF992,1)</f>
        <v/>
      </c>
      <c r="K1001" s="1293" t="str">
        <f>REPT(DETERMINE!AG992,1)</f>
        <v/>
      </c>
      <c r="L1001" s="1244">
        <f>SUM(DETERMINE!AL992)</f>
        <v>0</v>
      </c>
    </row>
    <row r="1002" spans="1:12" ht="38.1" customHeight="1">
      <c r="A1002" s="1245" t="str">
        <f>REPT(DETERMINE!D993,1)</f>
        <v/>
      </c>
      <c r="B1002" s="1242" t="str">
        <f>REPT(DETERMINE!AC993,1)</f>
        <v/>
      </c>
      <c r="C1002" s="1242" t="str">
        <f>IF(I1002&gt;0,Personalizza!$D$11," ")</f>
        <v xml:space="preserve"> </v>
      </c>
      <c r="D1002" s="1241" t="str">
        <f>IF(I1002&gt;0,Personalizza!$D$8," ")</f>
        <v xml:space="preserve"> </v>
      </c>
      <c r="E1002" s="1243" t="str">
        <f>REPT(DETERMINE!F993,1)</f>
        <v/>
      </c>
      <c r="F1002" s="1241" t="str">
        <f>REPT(DETERMINE!J993,1)</f>
        <v/>
      </c>
      <c r="G1002" s="1292" t="str">
        <f>REPT(DETERMINE!AE993,1)</f>
        <v/>
      </c>
      <c r="H1002" s="1243" t="str">
        <f>REPT(DETERMINE!AH993,1)</f>
        <v/>
      </c>
      <c r="I1002" s="1244">
        <f>SUM(DETERMINE!T993)</f>
        <v>0</v>
      </c>
      <c r="J1002" s="1293" t="str">
        <f>REPT(DETERMINE!AF993,1)</f>
        <v/>
      </c>
      <c r="K1002" s="1293" t="str">
        <f>REPT(DETERMINE!AG993,1)</f>
        <v/>
      </c>
      <c r="L1002" s="1244">
        <f>SUM(DETERMINE!AL993)</f>
        <v>0</v>
      </c>
    </row>
    <row r="1003" spans="1:12" ht="38.1" customHeight="1">
      <c r="A1003" s="1245" t="str">
        <f>REPT(DETERMINE!D994,1)</f>
        <v/>
      </c>
      <c r="B1003" s="1242" t="str">
        <f>REPT(DETERMINE!AC994,1)</f>
        <v/>
      </c>
      <c r="C1003" s="1242" t="str">
        <f>IF(I1003&gt;0,Personalizza!$D$11," ")</f>
        <v xml:space="preserve"> </v>
      </c>
      <c r="D1003" s="1241" t="str">
        <f>IF(I1003&gt;0,Personalizza!$D$8," ")</f>
        <v xml:space="preserve"> </v>
      </c>
      <c r="E1003" s="1243" t="str">
        <f>REPT(DETERMINE!F994,1)</f>
        <v/>
      </c>
      <c r="F1003" s="1241" t="str">
        <f>REPT(DETERMINE!J994,1)</f>
        <v/>
      </c>
      <c r="G1003" s="1292" t="str">
        <f>REPT(DETERMINE!AE994,1)</f>
        <v/>
      </c>
      <c r="H1003" s="1243" t="str">
        <f>REPT(DETERMINE!AH994,1)</f>
        <v/>
      </c>
      <c r="I1003" s="1244">
        <f>SUM(DETERMINE!T994)</f>
        <v>0</v>
      </c>
      <c r="J1003" s="1293" t="str">
        <f>REPT(DETERMINE!AF994,1)</f>
        <v/>
      </c>
      <c r="K1003" s="1293" t="str">
        <f>REPT(DETERMINE!AG994,1)</f>
        <v/>
      </c>
      <c r="L1003" s="1244">
        <f>SUM(DETERMINE!AL994)</f>
        <v>0</v>
      </c>
    </row>
    <row r="1004" spans="1:12" ht="38.1" customHeight="1">
      <c r="A1004" s="1245" t="str">
        <f>REPT(DETERMINE!D995,1)</f>
        <v/>
      </c>
      <c r="B1004" s="1242" t="str">
        <f>REPT(DETERMINE!AC995,1)</f>
        <v/>
      </c>
      <c r="C1004" s="1242" t="str">
        <f>IF(I1004&gt;0,Personalizza!$D$11," ")</f>
        <v xml:space="preserve"> </v>
      </c>
      <c r="D1004" s="1241" t="str">
        <f>IF(I1004&gt;0,Personalizza!$D$8," ")</f>
        <v xml:space="preserve"> </v>
      </c>
      <c r="E1004" s="1243" t="str">
        <f>REPT(DETERMINE!F995,1)</f>
        <v/>
      </c>
      <c r="F1004" s="1241" t="str">
        <f>REPT(DETERMINE!J995,1)</f>
        <v/>
      </c>
      <c r="G1004" s="1292" t="str">
        <f>REPT(DETERMINE!AE995,1)</f>
        <v/>
      </c>
      <c r="H1004" s="1243" t="str">
        <f>REPT(DETERMINE!AH995,1)</f>
        <v/>
      </c>
      <c r="I1004" s="1244">
        <f>SUM(DETERMINE!T995)</f>
        <v>0</v>
      </c>
      <c r="J1004" s="1293" t="str">
        <f>REPT(DETERMINE!AF995,1)</f>
        <v/>
      </c>
      <c r="K1004" s="1293" t="str">
        <f>REPT(DETERMINE!AG995,1)</f>
        <v/>
      </c>
      <c r="L1004" s="1244">
        <f>SUM(DETERMINE!AL995)</f>
        <v>0</v>
      </c>
    </row>
    <row r="1005" spans="1:12" ht="38.1" customHeight="1">
      <c r="A1005" s="1245" t="str">
        <f>REPT(DETERMINE!D996,1)</f>
        <v/>
      </c>
      <c r="B1005" s="1242" t="str">
        <f>REPT(DETERMINE!AC996,1)</f>
        <v/>
      </c>
      <c r="C1005" s="1242" t="str">
        <f>IF(I1005&gt;0,Personalizza!$D$11," ")</f>
        <v xml:space="preserve"> </v>
      </c>
      <c r="D1005" s="1241" t="str">
        <f>IF(I1005&gt;0,Personalizza!$D$8," ")</f>
        <v xml:space="preserve"> </v>
      </c>
      <c r="E1005" s="1243" t="str">
        <f>REPT(DETERMINE!F996,1)</f>
        <v/>
      </c>
      <c r="F1005" s="1241" t="str">
        <f>REPT(DETERMINE!J996,1)</f>
        <v/>
      </c>
      <c r="G1005" s="1292" t="str">
        <f>REPT(DETERMINE!AE996,1)</f>
        <v/>
      </c>
      <c r="H1005" s="1243" t="str">
        <f>REPT(DETERMINE!AH996,1)</f>
        <v/>
      </c>
      <c r="I1005" s="1244">
        <f>SUM(DETERMINE!T996)</f>
        <v>0</v>
      </c>
      <c r="J1005" s="1293" t="str">
        <f>REPT(DETERMINE!AF996,1)</f>
        <v/>
      </c>
      <c r="K1005" s="1293" t="str">
        <f>REPT(DETERMINE!AG996,1)</f>
        <v/>
      </c>
      <c r="L1005" s="1244">
        <f>SUM(DETERMINE!AL996)</f>
        <v>0</v>
      </c>
    </row>
    <row r="1006" spans="1:12" ht="38.1" customHeight="1">
      <c r="A1006" s="1245" t="str">
        <f>REPT(DETERMINE!D997,1)</f>
        <v>1000</v>
      </c>
      <c r="B1006" s="1242" t="str">
        <f>REPT(DETERMINE!AC997,1)</f>
        <v/>
      </c>
      <c r="C1006" s="1242" t="str">
        <f>IF(I1006&gt;0,Personalizza!$D$11," ")</f>
        <v xml:space="preserve"> </v>
      </c>
      <c r="D1006" s="1241" t="str">
        <f>IF(I1006&gt;0,Personalizza!$D$8," ")</f>
        <v xml:space="preserve"> </v>
      </c>
      <c r="E1006" s="1243" t="str">
        <f>REPT(DETERMINE!F997,1)</f>
        <v/>
      </c>
      <c r="F1006" s="1241" t="str">
        <f>REPT(DETERMINE!J997,1)</f>
        <v/>
      </c>
      <c r="G1006" s="1292" t="str">
        <f>REPT(DETERMINE!AE997,1)</f>
        <v/>
      </c>
      <c r="H1006" s="1243" t="str">
        <f>REPT(DETERMINE!AH997,1)</f>
        <v/>
      </c>
      <c r="I1006" s="1244">
        <f>SUM(DETERMINE!T997)</f>
        <v>0</v>
      </c>
      <c r="J1006" s="1293" t="str">
        <f>REPT(DETERMINE!AF997,1)</f>
        <v/>
      </c>
      <c r="K1006" s="1293" t="str">
        <f>REPT(DETERMINE!AG997,1)</f>
        <v/>
      </c>
      <c r="L1006" s="1244">
        <f>SUM(DETERMINE!AL997)</f>
        <v>0</v>
      </c>
    </row>
    <row r="1011" spans="7:7" hidden="1">
      <c r="G1011" s="1269" t="s">
        <v>2031</v>
      </c>
    </row>
    <row r="1012" spans="7:7" hidden="1">
      <c r="G1012" s="1269" t="s">
        <v>2032</v>
      </c>
    </row>
    <row r="1013" spans="7:7" hidden="1">
      <c r="G1013" s="1269" t="s">
        <v>2033</v>
      </c>
    </row>
    <row r="1014" spans="7:7" hidden="1">
      <c r="G1014" s="1269" t="s">
        <v>2034</v>
      </c>
    </row>
    <row r="1015" spans="7:7" hidden="1">
      <c r="G1015" s="1269" t="s">
        <v>2035</v>
      </c>
    </row>
    <row r="1016" spans="7:7" hidden="1">
      <c r="G1016" s="1269" t="s">
        <v>2036</v>
      </c>
    </row>
    <row r="1017" spans="7:7" hidden="1">
      <c r="G1017" s="1269" t="s">
        <v>2037</v>
      </c>
    </row>
    <row r="1018" spans="7:7" hidden="1">
      <c r="G1018" s="1269" t="s">
        <v>2038</v>
      </c>
    </row>
    <row r="1019" spans="7:7" hidden="1">
      <c r="G1019" s="1269" t="s">
        <v>2039</v>
      </c>
    </row>
    <row r="1020" spans="7:7" hidden="1">
      <c r="G1020" s="1269" t="s">
        <v>2040</v>
      </c>
    </row>
    <row r="1021" spans="7:7" hidden="1">
      <c r="G1021" s="1269" t="s">
        <v>2041</v>
      </c>
    </row>
    <row r="1022" spans="7:7" hidden="1">
      <c r="G1022" s="1269" t="s">
        <v>2042</v>
      </c>
    </row>
    <row r="1023" spans="7:7">
      <c r="G1023" s="1269"/>
    </row>
    <row r="1024" spans="7:7">
      <c r="G1024" s="1269"/>
    </row>
    <row r="1025" spans="7:7">
      <c r="G1025" s="1269"/>
    </row>
    <row r="1026" spans="7:7">
      <c r="G1026" s="1269"/>
    </row>
    <row r="1027" spans="7:7">
      <c r="G1027" s="1269"/>
    </row>
    <row r="1028" spans="7:7">
      <c r="G1028" s="1269"/>
    </row>
    <row r="1029" spans="7:7">
      <c r="G1029" s="1269"/>
    </row>
    <row r="1030" spans="7:7">
      <c r="G1030" s="1269"/>
    </row>
    <row r="1031" spans="7:7">
      <c r="G1031" s="1269"/>
    </row>
    <row r="1032" spans="7:7">
      <c r="G1032" s="1269"/>
    </row>
    <row r="1033" spans="7:7">
      <c r="G1033" s="1269"/>
    </row>
    <row r="1034" spans="7:7">
      <c r="G1034" s="1269"/>
    </row>
    <row r="1035" spans="7:7">
      <c r="G1035" s="1269"/>
    </row>
    <row r="1036" spans="7:7">
      <c r="G1036" s="1269"/>
    </row>
    <row r="1037" spans="7:7">
      <c r="G1037" s="1269"/>
    </row>
    <row r="1038" spans="7:7">
      <c r="G1038" s="1269"/>
    </row>
    <row r="1039" spans="7:7">
      <c r="G1039" s="1269"/>
    </row>
    <row r="1040" spans="7:7">
      <c r="G1040" s="1269"/>
    </row>
    <row r="1041" spans="7:7">
      <c r="G1041" s="1269"/>
    </row>
    <row r="1042" spans="7:7">
      <c r="G1042" s="1269"/>
    </row>
    <row r="1043" spans="7:7">
      <c r="G1043" s="1269"/>
    </row>
    <row r="1044" spans="7:7">
      <c r="G1044" s="1269"/>
    </row>
    <row r="1045" spans="7:7">
      <c r="G1045" s="1269"/>
    </row>
    <row r="1046" spans="7:7">
      <c r="G1046" s="1269"/>
    </row>
    <row r="1047" spans="7:7">
      <c r="G1047" s="1269"/>
    </row>
    <row r="1048" spans="7:7">
      <c r="G1048" s="1269"/>
    </row>
    <row r="1049" spans="7:7">
      <c r="G1049" s="1269"/>
    </row>
    <row r="1050" spans="7:7">
      <c r="G1050" s="1269"/>
    </row>
    <row r="1051" spans="7:7">
      <c r="G1051" s="1269"/>
    </row>
    <row r="1052" spans="7:7">
      <c r="G1052" s="1269"/>
    </row>
    <row r="1053" spans="7:7">
      <c r="G1053" s="1269"/>
    </row>
    <row r="1054" spans="7:7">
      <c r="G1054" s="1269"/>
    </row>
    <row r="1055" spans="7:7">
      <c r="G1055" s="1269"/>
    </row>
    <row r="1056" spans="7:7">
      <c r="G1056" s="1269"/>
    </row>
    <row r="1057" spans="7:7">
      <c r="G1057" s="1269"/>
    </row>
    <row r="1058" spans="7:7">
      <c r="G1058" s="1269"/>
    </row>
    <row r="1059" spans="7:7">
      <c r="G1059" s="1269"/>
    </row>
    <row r="1060" spans="7:7">
      <c r="G1060" s="1269"/>
    </row>
    <row r="1061" spans="7:7">
      <c r="G1061" s="1269"/>
    </row>
    <row r="1062" spans="7:7">
      <c r="G1062" s="1269"/>
    </row>
    <row r="1063" spans="7:7">
      <c r="G1063" s="1269"/>
    </row>
    <row r="1064" spans="7:7">
      <c r="G1064" s="1269"/>
    </row>
    <row r="1065" spans="7:7">
      <c r="G1065" s="1269"/>
    </row>
    <row r="1066" spans="7:7">
      <c r="G1066" s="1269"/>
    </row>
    <row r="1067" spans="7:7">
      <c r="G1067" s="1269"/>
    </row>
    <row r="1068" spans="7:7">
      <c r="G1068" s="1269"/>
    </row>
    <row r="1069" spans="7:7">
      <c r="G1069" s="1269"/>
    </row>
    <row r="1070" spans="7:7">
      <c r="G1070" s="1269"/>
    </row>
    <row r="1071" spans="7:7">
      <c r="G1071" s="1269"/>
    </row>
    <row r="1072" spans="7:7">
      <c r="G1072" s="1269"/>
    </row>
    <row r="1073" spans="7:7">
      <c r="G1073" s="1269"/>
    </row>
    <row r="1074" spans="7:7">
      <c r="G1074" s="1269"/>
    </row>
    <row r="1075" spans="7:7">
      <c r="G1075" s="1269"/>
    </row>
    <row r="1076" spans="7:7">
      <c r="G1076" s="1269"/>
    </row>
    <row r="1077" spans="7:7">
      <c r="G1077" s="1269"/>
    </row>
    <row r="1078" spans="7:7">
      <c r="G1078" s="1269"/>
    </row>
    <row r="1079" spans="7:7">
      <c r="G1079" s="1269"/>
    </row>
    <row r="1080" spans="7:7">
      <c r="G1080" s="1269"/>
    </row>
    <row r="1081" spans="7:7">
      <c r="G1081" s="1269"/>
    </row>
    <row r="1082" spans="7:7">
      <c r="G1082" s="1269"/>
    </row>
    <row r="1083" spans="7:7">
      <c r="G1083" s="1269"/>
    </row>
    <row r="1084" spans="7:7">
      <c r="G1084" s="1269"/>
    </row>
    <row r="1085" spans="7:7">
      <c r="G1085" s="1269"/>
    </row>
    <row r="1086" spans="7:7">
      <c r="G1086" s="1269"/>
    </row>
    <row r="1087" spans="7:7">
      <c r="G1087" s="1269"/>
    </row>
    <row r="1088" spans="7:7">
      <c r="G1088" s="1269"/>
    </row>
    <row r="1089" spans="7:7">
      <c r="G1089" s="1269"/>
    </row>
    <row r="1090" spans="7:7">
      <c r="G1090" s="1269"/>
    </row>
    <row r="1091" spans="7:7">
      <c r="G1091" s="1269"/>
    </row>
    <row r="1092" spans="7:7">
      <c r="G1092" s="1269"/>
    </row>
    <row r="1093" spans="7:7">
      <c r="G1093" s="1269"/>
    </row>
    <row r="1094" spans="7:7">
      <c r="G1094" s="1269"/>
    </row>
    <row r="1095" spans="7:7">
      <c r="G1095" s="1269"/>
    </row>
    <row r="1096" spans="7:7">
      <c r="G1096" s="1269"/>
    </row>
    <row r="1097" spans="7:7">
      <c r="G1097" s="1269"/>
    </row>
    <row r="1098" spans="7:7">
      <c r="G1098" s="1269"/>
    </row>
    <row r="1099" spans="7:7">
      <c r="G1099" s="1269"/>
    </row>
    <row r="1100" spans="7:7">
      <c r="G1100" s="1269"/>
    </row>
    <row r="1101" spans="7:7">
      <c r="G1101" s="1269"/>
    </row>
    <row r="1102" spans="7:7">
      <c r="G1102" s="1269"/>
    </row>
    <row r="1103" spans="7:7">
      <c r="G1103" s="1269"/>
    </row>
    <row r="1104" spans="7:7">
      <c r="G1104" s="1269"/>
    </row>
    <row r="1105" spans="7:7">
      <c r="G1105" s="1269"/>
    </row>
    <row r="1106" spans="7:7">
      <c r="G1106" s="1269"/>
    </row>
    <row r="1107" spans="7:7">
      <c r="G1107" s="1269"/>
    </row>
    <row r="1108" spans="7:7">
      <c r="G1108" s="1269"/>
    </row>
    <row r="1109" spans="7:7">
      <c r="G1109" s="1269"/>
    </row>
    <row r="1110" spans="7:7">
      <c r="G1110" s="1269"/>
    </row>
    <row r="1111" spans="7:7">
      <c r="G1111" s="1269"/>
    </row>
    <row r="1112" spans="7:7">
      <c r="G1112" s="1269"/>
    </row>
    <row r="1113" spans="7:7">
      <c r="G1113" s="1269"/>
    </row>
    <row r="1114" spans="7:7">
      <c r="G1114" s="1269"/>
    </row>
    <row r="1115" spans="7:7">
      <c r="G1115" s="1269"/>
    </row>
    <row r="1116" spans="7:7">
      <c r="G1116" s="1269"/>
    </row>
    <row r="1117" spans="7:7">
      <c r="G1117" s="1269"/>
    </row>
    <row r="1118" spans="7:7">
      <c r="G1118" s="1269"/>
    </row>
    <row r="1119" spans="7:7">
      <c r="G1119" s="1269"/>
    </row>
    <row r="1120" spans="7:7">
      <c r="G1120" s="1269"/>
    </row>
    <row r="1121" spans="7:7">
      <c r="G1121" s="1269"/>
    </row>
    <row r="1122" spans="7:7">
      <c r="G1122" s="1269"/>
    </row>
    <row r="1123" spans="7:7">
      <c r="G1123" s="1269"/>
    </row>
    <row r="1124" spans="7:7">
      <c r="G1124" s="1269"/>
    </row>
    <row r="1125" spans="7:7">
      <c r="G1125" s="1269"/>
    </row>
    <row r="1126" spans="7:7">
      <c r="G1126" s="1269"/>
    </row>
    <row r="1127" spans="7:7">
      <c r="G1127" s="1269"/>
    </row>
    <row r="1128" spans="7:7">
      <c r="G1128" s="1269"/>
    </row>
    <row r="1129" spans="7:7">
      <c r="G1129" s="1269"/>
    </row>
    <row r="1130" spans="7:7">
      <c r="G1130" s="1269"/>
    </row>
    <row r="1131" spans="7:7">
      <c r="G1131" s="1269"/>
    </row>
    <row r="1132" spans="7:7">
      <c r="G1132" s="1269"/>
    </row>
    <row r="1133" spans="7:7">
      <c r="G1133" s="1269"/>
    </row>
    <row r="1134" spans="7:7">
      <c r="G1134" s="1269"/>
    </row>
    <row r="1135" spans="7:7">
      <c r="G1135" s="1269"/>
    </row>
    <row r="1136" spans="7:7">
      <c r="G1136" s="1269"/>
    </row>
    <row r="1137" spans="7:7">
      <c r="G1137" s="1269"/>
    </row>
    <row r="1138" spans="7:7">
      <c r="G1138" s="1269"/>
    </row>
    <row r="1139" spans="7:7">
      <c r="G1139" s="1269"/>
    </row>
    <row r="1140" spans="7:7">
      <c r="G1140" s="1269"/>
    </row>
    <row r="1141" spans="7:7">
      <c r="G1141" s="1269"/>
    </row>
    <row r="1142" spans="7:7">
      <c r="G1142" s="1269"/>
    </row>
    <row r="1143" spans="7:7">
      <c r="G1143" s="1269"/>
    </row>
    <row r="1144" spans="7:7">
      <c r="G1144" s="1269"/>
    </row>
    <row r="1145" spans="7:7">
      <c r="G1145" s="1269"/>
    </row>
    <row r="1146" spans="7:7">
      <c r="G1146" s="1269"/>
    </row>
    <row r="1147" spans="7:7">
      <c r="G1147" s="1269"/>
    </row>
    <row r="1148" spans="7:7">
      <c r="G1148" s="1269"/>
    </row>
    <row r="1149" spans="7:7">
      <c r="G1149" s="1269"/>
    </row>
    <row r="1150" spans="7:7">
      <c r="G1150" s="1269"/>
    </row>
    <row r="1151" spans="7:7">
      <c r="G1151" s="1269"/>
    </row>
    <row r="1152" spans="7:7">
      <c r="G1152" s="1269"/>
    </row>
    <row r="1153" spans="7:7">
      <c r="G1153" s="1269"/>
    </row>
    <row r="1154" spans="7:7">
      <c r="G1154" s="1269"/>
    </row>
    <row r="1155" spans="7:7">
      <c r="G1155" s="1269"/>
    </row>
    <row r="1156" spans="7:7">
      <c r="G1156" s="1269"/>
    </row>
    <row r="1157" spans="7:7">
      <c r="G1157" s="1269"/>
    </row>
    <row r="1158" spans="7:7">
      <c r="G1158" s="1269"/>
    </row>
    <row r="1159" spans="7:7">
      <c r="G1159" s="1269"/>
    </row>
    <row r="1160" spans="7:7">
      <c r="G1160" s="1269"/>
    </row>
    <row r="1161" spans="7:7">
      <c r="G1161" s="1269"/>
    </row>
    <row r="1162" spans="7:7">
      <c r="G1162" s="1269"/>
    </row>
    <row r="1163" spans="7:7">
      <c r="G1163" s="1269"/>
    </row>
    <row r="1164" spans="7:7">
      <c r="G1164" s="1269"/>
    </row>
    <row r="1165" spans="7:7">
      <c r="G1165" s="1269"/>
    </row>
    <row r="1166" spans="7:7">
      <c r="G1166" s="1269"/>
    </row>
    <row r="1167" spans="7:7">
      <c r="G1167" s="1269"/>
    </row>
    <row r="1168" spans="7:7">
      <c r="G1168" s="1269"/>
    </row>
    <row r="1169" spans="7:7">
      <c r="G1169" s="1269"/>
    </row>
    <row r="1170" spans="7:7">
      <c r="G1170" s="1269"/>
    </row>
    <row r="1171" spans="7:7">
      <c r="G1171" s="1269"/>
    </row>
    <row r="1172" spans="7:7">
      <c r="G1172" s="1269"/>
    </row>
    <row r="1173" spans="7:7">
      <c r="G1173" s="1269"/>
    </row>
    <row r="1174" spans="7:7">
      <c r="G1174" s="1269"/>
    </row>
    <row r="1175" spans="7:7">
      <c r="G1175" s="1269"/>
    </row>
    <row r="1176" spans="7:7">
      <c r="G1176" s="1269"/>
    </row>
    <row r="1177" spans="7:7">
      <c r="G1177" s="1269"/>
    </row>
    <row r="1178" spans="7:7">
      <c r="G1178" s="1269"/>
    </row>
    <row r="1179" spans="7:7">
      <c r="G1179" s="1269"/>
    </row>
    <row r="1180" spans="7:7">
      <c r="G1180" s="1269"/>
    </row>
    <row r="1181" spans="7:7">
      <c r="G1181" s="1269"/>
    </row>
    <row r="1182" spans="7:7">
      <c r="G1182" s="1269"/>
    </row>
    <row r="1183" spans="7:7">
      <c r="G1183" s="1269"/>
    </row>
    <row r="1184" spans="7:7">
      <c r="G1184" s="1269"/>
    </row>
    <row r="1185" spans="7:7">
      <c r="G1185" s="1269"/>
    </row>
    <row r="1186" spans="7:7">
      <c r="G1186" s="1269"/>
    </row>
    <row r="1187" spans="7:7">
      <c r="G1187" s="1269"/>
    </row>
    <row r="1188" spans="7:7">
      <c r="G1188" s="1269"/>
    </row>
    <row r="1189" spans="7:7">
      <c r="G1189" s="1269"/>
    </row>
    <row r="1190" spans="7:7">
      <c r="G1190" s="1269"/>
    </row>
    <row r="1191" spans="7:7">
      <c r="G1191" s="1269"/>
    </row>
    <row r="1192" spans="7:7">
      <c r="G1192" s="1269"/>
    </row>
    <row r="1193" spans="7:7">
      <c r="G1193" s="1269"/>
    </row>
    <row r="1194" spans="7:7">
      <c r="G1194" s="1269"/>
    </row>
    <row r="1195" spans="7:7">
      <c r="G1195" s="1269"/>
    </row>
    <row r="1196" spans="7:7">
      <c r="G1196" s="1269"/>
    </row>
    <row r="1197" spans="7:7">
      <c r="G1197" s="1269"/>
    </row>
    <row r="1198" spans="7:7">
      <c r="G1198" s="1269"/>
    </row>
    <row r="1199" spans="7:7">
      <c r="G1199" s="1269"/>
    </row>
    <row r="1200" spans="7:7">
      <c r="G1200" s="1269"/>
    </row>
    <row r="1201" spans="7:7">
      <c r="G1201" s="1269"/>
    </row>
    <row r="1202" spans="7:7">
      <c r="G1202" s="1269"/>
    </row>
    <row r="1203" spans="7:7">
      <c r="G1203" s="1269"/>
    </row>
    <row r="1204" spans="7:7">
      <c r="G1204" s="1269"/>
    </row>
    <row r="1205" spans="7:7">
      <c r="G1205" s="1269"/>
    </row>
    <row r="1206" spans="7:7">
      <c r="G1206" s="1269"/>
    </row>
    <row r="1207" spans="7:7">
      <c r="G1207" s="1269"/>
    </row>
    <row r="1208" spans="7:7">
      <c r="G1208" s="1269"/>
    </row>
    <row r="1209" spans="7:7">
      <c r="G1209" s="1269"/>
    </row>
    <row r="1210" spans="7:7">
      <c r="G1210" s="1269"/>
    </row>
    <row r="1211" spans="7:7">
      <c r="G1211" s="1269"/>
    </row>
    <row r="1212" spans="7:7">
      <c r="G1212" s="1269"/>
    </row>
    <row r="1213" spans="7:7">
      <c r="G1213" s="1269"/>
    </row>
    <row r="1214" spans="7:7">
      <c r="G1214" s="1269"/>
    </row>
    <row r="1215" spans="7:7">
      <c r="G1215" s="1269"/>
    </row>
    <row r="1216" spans="7:7">
      <c r="G1216" s="1269"/>
    </row>
    <row r="1217" spans="7:7">
      <c r="G1217" s="1269"/>
    </row>
    <row r="1218" spans="7:7">
      <c r="G1218" s="1269"/>
    </row>
    <row r="1219" spans="7:7">
      <c r="G1219" s="1269"/>
    </row>
    <row r="1220" spans="7:7">
      <c r="G1220" s="1269"/>
    </row>
    <row r="1221" spans="7:7">
      <c r="G1221" s="1269"/>
    </row>
    <row r="1222" spans="7:7">
      <c r="G1222" s="1269"/>
    </row>
    <row r="1223" spans="7:7">
      <c r="G1223" s="1269"/>
    </row>
    <row r="1224" spans="7:7">
      <c r="G1224" s="1269"/>
    </row>
    <row r="1225" spans="7:7">
      <c r="G1225" s="1269"/>
    </row>
    <row r="1226" spans="7:7">
      <c r="G1226" s="1269"/>
    </row>
    <row r="1227" spans="7:7">
      <c r="G1227" s="1269"/>
    </row>
    <row r="1228" spans="7:7">
      <c r="G1228" s="1269"/>
    </row>
    <row r="1229" spans="7:7">
      <c r="G1229" s="1269"/>
    </row>
    <row r="1230" spans="7:7">
      <c r="G1230" s="1269"/>
    </row>
    <row r="1231" spans="7:7">
      <c r="G1231" s="1269"/>
    </row>
    <row r="1232" spans="7:7">
      <c r="G1232" s="1269"/>
    </row>
    <row r="1233" spans="7:7">
      <c r="G1233" s="1269"/>
    </row>
    <row r="1234" spans="7:7">
      <c r="G1234" s="1269"/>
    </row>
    <row r="1235" spans="7:7">
      <c r="G1235" s="1269"/>
    </row>
    <row r="1236" spans="7:7">
      <c r="G1236" s="1269"/>
    </row>
    <row r="1237" spans="7:7">
      <c r="G1237" s="1269"/>
    </row>
    <row r="1238" spans="7:7">
      <c r="G1238" s="1269"/>
    </row>
    <row r="1239" spans="7:7">
      <c r="G1239" s="1269"/>
    </row>
    <row r="1240" spans="7:7">
      <c r="G1240" s="1269"/>
    </row>
    <row r="1241" spans="7:7">
      <c r="G1241" s="1269"/>
    </row>
    <row r="1242" spans="7:7">
      <c r="G1242" s="1269"/>
    </row>
    <row r="1243" spans="7:7">
      <c r="G1243" s="1269"/>
    </row>
    <row r="1244" spans="7:7">
      <c r="G1244" s="1269"/>
    </row>
    <row r="1245" spans="7:7">
      <c r="G1245" s="1269"/>
    </row>
    <row r="1246" spans="7:7">
      <c r="G1246" s="1269"/>
    </row>
    <row r="1247" spans="7:7">
      <c r="G1247" s="1269"/>
    </row>
    <row r="1248" spans="7:7">
      <c r="G1248" s="1269"/>
    </row>
    <row r="1249" spans="7:7">
      <c r="G1249" s="1269"/>
    </row>
    <row r="1250" spans="7:7">
      <c r="G1250" s="1269"/>
    </row>
    <row r="1251" spans="7:7">
      <c r="G1251" s="1269"/>
    </row>
    <row r="1252" spans="7:7">
      <c r="G1252" s="1269"/>
    </row>
    <row r="1253" spans="7:7">
      <c r="G1253" s="1269"/>
    </row>
    <row r="1254" spans="7:7">
      <c r="G1254" s="1269"/>
    </row>
    <row r="1255" spans="7:7">
      <c r="G1255" s="1269"/>
    </row>
    <row r="1256" spans="7:7">
      <c r="G1256" s="1269"/>
    </row>
    <row r="1257" spans="7:7">
      <c r="G1257" s="1269"/>
    </row>
    <row r="1258" spans="7:7">
      <c r="G1258" s="1269"/>
    </row>
    <row r="1259" spans="7:7">
      <c r="G1259" s="1269"/>
    </row>
    <row r="1260" spans="7:7">
      <c r="G1260" s="1269"/>
    </row>
    <row r="1261" spans="7:7">
      <c r="G1261" s="1269"/>
    </row>
    <row r="1262" spans="7:7">
      <c r="G1262" s="1269"/>
    </row>
    <row r="1263" spans="7:7">
      <c r="G1263" s="1269"/>
    </row>
    <row r="1264" spans="7:7">
      <c r="G1264" s="1269"/>
    </row>
    <row r="1265" spans="7:7">
      <c r="G1265" s="1269"/>
    </row>
    <row r="1266" spans="7:7">
      <c r="G1266" s="1269"/>
    </row>
    <row r="1267" spans="7:7">
      <c r="G1267" s="1269"/>
    </row>
    <row r="1268" spans="7:7">
      <c r="G1268" s="1269"/>
    </row>
    <row r="1269" spans="7:7">
      <c r="G1269" s="1269"/>
    </row>
    <row r="1270" spans="7:7">
      <c r="G1270" s="1269"/>
    </row>
    <row r="1271" spans="7:7">
      <c r="G1271" s="1269"/>
    </row>
    <row r="1272" spans="7:7">
      <c r="G1272" s="1269"/>
    </row>
    <row r="1273" spans="7:7">
      <c r="G1273" s="1269"/>
    </row>
    <row r="1274" spans="7:7">
      <c r="G1274" s="1269"/>
    </row>
    <row r="1275" spans="7:7">
      <c r="G1275" s="1269"/>
    </row>
    <row r="1276" spans="7:7">
      <c r="G1276" s="1269"/>
    </row>
    <row r="1277" spans="7:7">
      <c r="G1277" s="1269"/>
    </row>
    <row r="1278" spans="7:7">
      <c r="G1278" s="1269"/>
    </row>
    <row r="1279" spans="7:7">
      <c r="G1279" s="1269"/>
    </row>
    <row r="1280" spans="7:7">
      <c r="G1280" s="1269"/>
    </row>
    <row r="1281" spans="7:7">
      <c r="G1281" s="1269"/>
    </row>
    <row r="1282" spans="7:7">
      <c r="G1282" s="1269"/>
    </row>
    <row r="1283" spans="7:7">
      <c r="G1283" s="1269"/>
    </row>
    <row r="1284" spans="7:7">
      <c r="G1284" s="1269"/>
    </row>
    <row r="1285" spans="7:7">
      <c r="G1285" s="1269"/>
    </row>
    <row r="1286" spans="7:7">
      <c r="G1286" s="1269"/>
    </row>
    <row r="1287" spans="7:7">
      <c r="G1287" s="1269"/>
    </row>
    <row r="1288" spans="7:7">
      <c r="G1288" s="1269"/>
    </row>
    <row r="1289" spans="7:7">
      <c r="G1289" s="1269"/>
    </row>
    <row r="1290" spans="7:7">
      <c r="G1290" s="1269"/>
    </row>
    <row r="1291" spans="7:7">
      <c r="G1291" s="1269"/>
    </row>
    <row r="1292" spans="7:7">
      <c r="G1292" s="1269"/>
    </row>
    <row r="1293" spans="7:7">
      <c r="G1293" s="1269"/>
    </row>
    <row r="1294" spans="7:7">
      <c r="G1294" s="1269"/>
    </row>
    <row r="1295" spans="7:7">
      <c r="G1295" s="1269"/>
    </row>
    <row r="1296" spans="7:7">
      <c r="G1296" s="1269"/>
    </row>
    <row r="1297" spans="7:7">
      <c r="G1297" s="1269"/>
    </row>
    <row r="1298" spans="7:7">
      <c r="G1298" s="1269"/>
    </row>
    <row r="1299" spans="7:7">
      <c r="G1299" s="1269"/>
    </row>
    <row r="1300" spans="7:7">
      <c r="G1300" s="1269"/>
    </row>
    <row r="1301" spans="7:7">
      <c r="G1301" s="1269"/>
    </row>
    <row r="1302" spans="7:7">
      <c r="G1302" s="1269"/>
    </row>
    <row r="1303" spans="7:7">
      <c r="G1303" s="1269"/>
    </row>
    <row r="1304" spans="7:7">
      <c r="G1304" s="1269"/>
    </row>
    <row r="1305" spans="7:7">
      <c r="G1305" s="1269"/>
    </row>
    <row r="1306" spans="7:7">
      <c r="G1306" s="1269"/>
    </row>
    <row r="1307" spans="7:7">
      <c r="G1307" s="1269"/>
    </row>
    <row r="1308" spans="7:7">
      <c r="G1308" s="1269"/>
    </row>
    <row r="1309" spans="7:7">
      <c r="G1309" s="1269"/>
    </row>
    <row r="1310" spans="7:7">
      <c r="G1310" s="1269"/>
    </row>
    <row r="1311" spans="7:7">
      <c r="G1311" s="1269"/>
    </row>
    <row r="1312" spans="7:7">
      <c r="G1312" s="1269"/>
    </row>
    <row r="1313" spans="7:7">
      <c r="G1313" s="1269"/>
    </row>
    <row r="1314" spans="7:7">
      <c r="G1314" s="1269"/>
    </row>
    <row r="1315" spans="7:7">
      <c r="G1315" s="1269"/>
    </row>
    <row r="1316" spans="7:7">
      <c r="G1316" s="1269"/>
    </row>
    <row r="1317" spans="7:7">
      <c r="G1317" s="1269"/>
    </row>
    <row r="1318" spans="7:7">
      <c r="G1318" s="1269"/>
    </row>
    <row r="1319" spans="7:7">
      <c r="G1319" s="1269"/>
    </row>
    <row r="1320" spans="7:7">
      <c r="G1320" s="1269"/>
    </row>
    <row r="1321" spans="7:7">
      <c r="G1321" s="1269"/>
    </row>
    <row r="1322" spans="7:7">
      <c r="G1322" s="1269"/>
    </row>
    <row r="1323" spans="7:7">
      <c r="G1323" s="1269"/>
    </row>
    <row r="1324" spans="7:7">
      <c r="G1324" s="1269"/>
    </row>
    <row r="1325" spans="7:7">
      <c r="G1325" s="1269"/>
    </row>
    <row r="1326" spans="7:7">
      <c r="G1326" s="1269"/>
    </row>
    <row r="1327" spans="7:7">
      <c r="G1327" s="1269"/>
    </row>
    <row r="1328" spans="7:7">
      <c r="G1328" s="1269"/>
    </row>
    <row r="1329" spans="7:7">
      <c r="G1329" s="1269"/>
    </row>
    <row r="1330" spans="7:7">
      <c r="G1330" s="1269"/>
    </row>
    <row r="1331" spans="7:7">
      <c r="G1331" s="1269"/>
    </row>
    <row r="1332" spans="7:7">
      <c r="G1332" s="1269"/>
    </row>
    <row r="1333" spans="7:7">
      <c r="G1333" s="1269"/>
    </row>
    <row r="1334" spans="7:7">
      <c r="G1334" s="1269"/>
    </row>
    <row r="1335" spans="7:7">
      <c r="G1335" s="1269"/>
    </row>
    <row r="1336" spans="7:7">
      <c r="G1336" s="1269"/>
    </row>
    <row r="1337" spans="7:7">
      <c r="G1337" s="1269"/>
    </row>
    <row r="1338" spans="7:7">
      <c r="G1338" s="1269"/>
    </row>
    <row r="1339" spans="7:7">
      <c r="G1339" s="1269"/>
    </row>
    <row r="1340" spans="7:7">
      <c r="G1340" s="1269"/>
    </row>
    <row r="1341" spans="7:7">
      <c r="G1341" s="1269"/>
    </row>
    <row r="1342" spans="7:7">
      <c r="G1342" s="1269"/>
    </row>
    <row r="1343" spans="7:7">
      <c r="G1343" s="1269"/>
    </row>
    <row r="1344" spans="7:7">
      <c r="G1344" s="1269"/>
    </row>
    <row r="1345" spans="7:7">
      <c r="G1345" s="1269"/>
    </row>
    <row r="1346" spans="7:7">
      <c r="G1346" s="1269"/>
    </row>
    <row r="1347" spans="7:7">
      <c r="G1347" s="1269"/>
    </row>
    <row r="1348" spans="7:7">
      <c r="G1348" s="1269"/>
    </row>
    <row r="1349" spans="7:7">
      <c r="G1349" s="1269"/>
    </row>
    <row r="1350" spans="7:7">
      <c r="G1350" s="1269"/>
    </row>
    <row r="1351" spans="7:7">
      <c r="G1351" s="1269"/>
    </row>
    <row r="1352" spans="7:7">
      <c r="G1352" s="1269"/>
    </row>
    <row r="1353" spans="7:7">
      <c r="G1353" s="1269"/>
    </row>
    <row r="1354" spans="7:7">
      <c r="G1354" s="1269"/>
    </row>
    <row r="1355" spans="7:7">
      <c r="G1355" s="1269"/>
    </row>
    <row r="1356" spans="7:7">
      <c r="G1356" s="1269"/>
    </row>
    <row r="1357" spans="7:7">
      <c r="G1357" s="1269"/>
    </row>
    <row r="1358" spans="7:7">
      <c r="G1358" s="1269"/>
    </row>
    <row r="1359" spans="7:7">
      <c r="G1359" s="1269"/>
    </row>
    <row r="1360" spans="7:7">
      <c r="G1360" s="1269"/>
    </row>
    <row r="1361" spans="7:7">
      <c r="G1361" s="1269"/>
    </row>
    <row r="1362" spans="7:7">
      <c r="G1362" s="1269"/>
    </row>
    <row r="1363" spans="7:7">
      <c r="G1363" s="1269"/>
    </row>
    <row r="1364" spans="7:7">
      <c r="G1364" s="1269"/>
    </row>
    <row r="1365" spans="7:7">
      <c r="G1365" s="1269"/>
    </row>
    <row r="1366" spans="7:7">
      <c r="G1366" s="1269"/>
    </row>
    <row r="1367" spans="7:7">
      <c r="G1367" s="1269"/>
    </row>
    <row r="1368" spans="7:7">
      <c r="G1368" s="1269"/>
    </row>
    <row r="1369" spans="7:7">
      <c r="G1369" s="1269"/>
    </row>
    <row r="1370" spans="7:7">
      <c r="G1370" s="1269"/>
    </row>
    <row r="1371" spans="7:7">
      <c r="G1371" s="1269"/>
    </row>
    <row r="1372" spans="7:7">
      <c r="G1372" s="1269"/>
    </row>
    <row r="1373" spans="7:7">
      <c r="G1373" s="1269"/>
    </row>
    <row r="1374" spans="7:7">
      <c r="G1374" s="1269"/>
    </row>
    <row r="1375" spans="7:7">
      <c r="G1375" s="1269"/>
    </row>
    <row r="1376" spans="7:7">
      <c r="G1376" s="1269"/>
    </row>
  </sheetData>
  <sheetProtection password="C6CC" sheet="1" formatColumns="0" formatRows="0"/>
  <mergeCells count="3">
    <mergeCell ref="B2:L2"/>
    <mergeCell ref="B3:L3"/>
    <mergeCell ref="B4:L4"/>
  </mergeCells>
  <phoneticPr fontId="0" type="noConversion"/>
  <conditionalFormatting sqref="B7:L1006">
    <cfRule type="expression" dxfId="0" priority="14" stopIfTrue="1">
      <formula>$II$1=2</formula>
    </cfRule>
  </conditionalFormatting>
  <dataValidations count="1">
    <dataValidation type="list" errorStyle="information" allowBlank="1" showInputMessage="1" showErrorMessage="1" sqref="G5">
      <formula1>$G$1011:$G$1022</formula1>
    </dataValidation>
  </dataValidations>
  <pageMargins left="0.31496062992125984" right="0.31496062992125984" top="0.35433070866141736" bottom="0.35433070866141736" header="0.31496062992125984" footer="0.19685039370078741"/>
  <pageSetup paperSize="9" scale="59" orientation="landscape" r:id="rId1"/>
  <headerFooter>
    <oddFooter>&amp;L&amp;F - Foglio &amp;A&amp;RPagina &amp;P di &amp;N</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A1:I311"/>
  <sheetViews>
    <sheetView showGridLines="0" showRowColHeaders="0" zoomScaleNormal="80" workbookViewId="0">
      <pane xSplit="3" ySplit="3" topLeftCell="D4" activePane="bottomRight" state="frozen"/>
      <selection pane="topRight" activeCell="C1" sqref="C1"/>
      <selection pane="bottomLeft" activeCell="A4" sqref="A4"/>
      <selection pane="bottomRight" activeCell="E31" sqref="E31"/>
    </sheetView>
  </sheetViews>
  <sheetFormatPr defaultColWidth="8.85546875" defaultRowHeight="14.25"/>
  <cols>
    <col min="1" max="1" width="9.7109375" style="887" customWidth="1"/>
    <col min="2" max="2" width="12.7109375" style="1024" customWidth="1"/>
    <col min="3" max="3" width="69.5703125" style="1025" customWidth="1"/>
    <col min="4" max="4" width="12.7109375" style="1024" customWidth="1"/>
    <col min="5" max="5" width="100.5703125" style="964" customWidth="1"/>
    <col min="6" max="6" width="36.42578125" style="964" customWidth="1"/>
    <col min="7" max="7" width="104.85546875" style="964" bestFit="1" customWidth="1"/>
    <col min="8" max="8" width="8.85546875" style="964" customWidth="1"/>
    <col min="9" max="9" width="36.7109375" style="964" customWidth="1"/>
    <col min="10" max="16384" width="8.85546875" style="964"/>
  </cols>
  <sheetData>
    <row r="1" spans="1:9" ht="23.25" customHeight="1">
      <c r="B1" s="961" t="s">
        <v>1821</v>
      </c>
      <c r="C1" s="962"/>
      <c r="D1" s="963"/>
      <c r="E1" s="962"/>
      <c r="F1" s="962"/>
      <c r="G1" s="962"/>
    </row>
    <row r="2" spans="1:9" ht="16.5" customHeight="1">
      <c r="B2" s="965"/>
      <c r="C2" s="966"/>
      <c r="D2" s="967"/>
      <c r="E2" s="968"/>
      <c r="F2" s="969"/>
      <c r="G2" s="969" t="s">
        <v>388</v>
      </c>
    </row>
    <row r="3" spans="1:9" ht="30" customHeight="1">
      <c r="A3" s="887" t="s">
        <v>445</v>
      </c>
      <c r="B3" s="970" t="s">
        <v>155</v>
      </c>
      <c r="C3" s="966" t="s">
        <v>1271</v>
      </c>
      <c r="D3" s="971" t="s">
        <v>156</v>
      </c>
      <c r="E3" s="968" t="s">
        <v>1272</v>
      </c>
      <c r="F3" s="972" t="s">
        <v>389</v>
      </c>
      <c r="G3" s="973" t="s">
        <v>390</v>
      </c>
    </row>
    <row r="4" spans="1:9" ht="14.25" customHeight="1">
      <c r="A4" s="964"/>
      <c r="B4" s="964"/>
      <c r="C4" s="964"/>
      <c r="D4" s="964"/>
      <c r="I4" s="964" t="s">
        <v>1581</v>
      </c>
    </row>
    <row r="5" spans="1:9" ht="14.25" customHeight="1">
      <c r="A5" s="958" t="s">
        <v>990</v>
      </c>
      <c r="B5" s="974" t="s">
        <v>1713</v>
      </c>
      <c r="C5" s="975" t="s">
        <v>283</v>
      </c>
      <c r="D5" s="976"/>
      <c r="E5" s="977"/>
      <c r="F5" s="976"/>
      <c r="G5" s="978"/>
      <c r="I5" s="964" t="str">
        <f>CONCATENATE(C5)</f>
        <v>01   Avanzo di amministrazione presunto</v>
      </c>
    </row>
    <row r="6" spans="1:9" ht="14.25" customHeight="1">
      <c r="A6" s="957"/>
      <c r="B6" s="979" t="s">
        <v>1713</v>
      </c>
      <c r="C6" s="980"/>
      <c r="D6" s="981" t="s">
        <v>1713</v>
      </c>
      <c r="E6" s="982" t="s">
        <v>1907</v>
      </c>
      <c r="F6" s="983" t="s">
        <v>391</v>
      </c>
      <c r="G6" s="984"/>
      <c r="I6" s="964" t="str">
        <f>CONCATENATE(B6," / ",D6,"    ",E6)</f>
        <v xml:space="preserve">01 / 01    Non vincolato </v>
      </c>
    </row>
    <row r="7" spans="1:9" ht="14.25" customHeight="1">
      <c r="B7" s="985" t="s">
        <v>1713</v>
      </c>
      <c r="C7" s="986"/>
      <c r="D7" s="981" t="s">
        <v>664</v>
      </c>
      <c r="E7" s="982" t="s">
        <v>1908</v>
      </c>
      <c r="F7" s="983" t="s">
        <v>391</v>
      </c>
      <c r="G7" s="984"/>
      <c r="I7" s="964" t="str">
        <f>CONCATENATE(B7," / ",D7,"    ",E7)</f>
        <v>01 / 02    Vincolato</v>
      </c>
    </row>
    <row r="8" spans="1:9" ht="14.25" customHeight="1">
      <c r="B8" s="987" t="s">
        <v>1115</v>
      </c>
      <c r="C8" s="988"/>
      <c r="D8" s="987"/>
      <c r="E8" s="989"/>
      <c r="F8" s="990"/>
      <c r="G8" s="990"/>
      <c r="I8" s="964" t="s">
        <v>1581</v>
      </c>
    </row>
    <row r="9" spans="1:9" ht="14.25" customHeight="1">
      <c r="A9" s="958" t="s">
        <v>990</v>
      </c>
      <c r="B9" s="974" t="s">
        <v>664</v>
      </c>
      <c r="C9" s="975" t="s">
        <v>284</v>
      </c>
      <c r="D9" s="976"/>
      <c r="E9" s="977"/>
      <c r="F9" s="978"/>
      <c r="G9" s="991"/>
      <c r="I9" s="964" t="str">
        <f>CONCATENATE(C9)</f>
        <v>02   Finanziamenti dall'Unione Europea</v>
      </c>
    </row>
    <row r="10" spans="1:9" ht="14.25" customHeight="1">
      <c r="B10" s="979" t="s">
        <v>664</v>
      </c>
      <c r="C10" s="980"/>
      <c r="D10" s="981" t="s">
        <v>1713</v>
      </c>
      <c r="E10" s="982" t="s">
        <v>1909</v>
      </c>
      <c r="F10" s="923" t="s">
        <v>392</v>
      </c>
      <c r="G10" s="992" t="s">
        <v>393</v>
      </c>
      <c r="I10" s="964" t="str">
        <f>CONCATENATE(B10," / ",D10,"    ",E10)</f>
        <v>02 / 01    Fondi sociali europei (FSE)</v>
      </c>
    </row>
    <row r="11" spans="1:9" s="887" customFormat="1" ht="14.25" customHeight="1">
      <c r="B11" s="993" t="s">
        <v>664</v>
      </c>
      <c r="C11" s="994"/>
      <c r="D11" s="981" t="s">
        <v>664</v>
      </c>
      <c r="E11" s="982" t="s">
        <v>1910</v>
      </c>
      <c r="F11" s="923" t="s">
        <v>394</v>
      </c>
      <c r="G11" s="995" t="s">
        <v>395</v>
      </c>
      <c r="I11" s="964" t="str">
        <f>CONCATENATE(B11," / ",D11,"    ",E11)</f>
        <v>02 / 02    Fondi europei di sviluppo regionale (FESR)</v>
      </c>
    </row>
    <row r="12" spans="1:9" ht="14.25" customHeight="1">
      <c r="B12" s="985" t="s">
        <v>664</v>
      </c>
      <c r="C12" s="986"/>
      <c r="D12" s="981" t="s">
        <v>665</v>
      </c>
      <c r="E12" s="982" t="s">
        <v>811</v>
      </c>
      <c r="F12" s="923" t="s">
        <v>396</v>
      </c>
      <c r="G12" s="995" t="s">
        <v>397</v>
      </c>
      <c r="I12" s="964" t="str">
        <f>CONCATENATE(B12," / ",D12,"    ",E12)</f>
        <v>02 / 03    Altri finanziamenti dall'Unione Europea</v>
      </c>
    </row>
    <row r="13" spans="1:9" ht="14.25" customHeight="1">
      <c r="B13" s="987" t="s">
        <v>1115</v>
      </c>
      <c r="C13" s="990"/>
      <c r="D13" s="987"/>
      <c r="E13" s="990"/>
      <c r="F13" s="990"/>
      <c r="G13" s="990"/>
      <c r="I13" s="964" t="s">
        <v>1581</v>
      </c>
    </row>
    <row r="14" spans="1:9" ht="14.25" customHeight="1">
      <c r="A14" s="958" t="s">
        <v>990</v>
      </c>
      <c r="B14" s="996" t="s">
        <v>665</v>
      </c>
      <c r="C14" s="997" t="s">
        <v>285</v>
      </c>
      <c r="D14" s="976"/>
      <c r="E14" s="978"/>
      <c r="F14" s="978"/>
      <c r="G14" s="978"/>
      <c r="I14" s="964" t="str">
        <f>CONCATENATE(C14)</f>
        <v>03   Finanziamenti dallo Stato</v>
      </c>
    </row>
    <row r="15" spans="1:9" ht="14.25" customHeight="1">
      <c r="B15" s="998" t="s">
        <v>665</v>
      </c>
      <c r="C15" s="999"/>
      <c r="D15" s="981" t="s">
        <v>1713</v>
      </c>
      <c r="E15" s="982" t="s">
        <v>812</v>
      </c>
      <c r="F15" s="1000" t="s">
        <v>824</v>
      </c>
      <c r="G15" s="1001" t="s">
        <v>825</v>
      </c>
      <c r="I15" s="964" t="str">
        <f t="shared" ref="I15:I20" si="0">CONCATENATE(B15," / ",D15,"    ",E15)</f>
        <v>03 / 01    Dotazione ordinaria</v>
      </c>
    </row>
    <row r="16" spans="1:9" ht="14.25" customHeight="1">
      <c r="B16" s="1002" t="s">
        <v>665</v>
      </c>
      <c r="C16" s="994"/>
      <c r="D16" s="981" t="s">
        <v>664</v>
      </c>
      <c r="E16" s="1003" t="s">
        <v>813</v>
      </c>
      <c r="F16" s="1000" t="s">
        <v>826</v>
      </c>
      <c r="G16" s="1001" t="s">
        <v>827</v>
      </c>
      <c r="I16" s="964" t="str">
        <f t="shared" si="0"/>
        <v>03 / 02    Dotazione perequativa</v>
      </c>
    </row>
    <row r="17" spans="1:9" ht="14.25" customHeight="1">
      <c r="B17" s="1002" t="s">
        <v>665</v>
      </c>
      <c r="C17" s="994"/>
      <c r="D17" s="981" t="s">
        <v>665</v>
      </c>
      <c r="E17" s="982" t="s">
        <v>814</v>
      </c>
      <c r="F17" s="1000" t="s">
        <v>824</v>
      </c>
      <c r="G17" s="995" t="s">
        <v>825</v>
      </c>
      <c r="I17" s="964" t="str">
        <f t="shared" si="0"/>
        <v xml:space="preserve">03 / 03    Finanziamenti per l'ampliamento dell'offerta formativa (ex . L. 440/97)   </v>
      </c>
    </row>
    <row r="18" spans="1:9" s="887" customFormat="1" ht="14.25" customHeight="1">
      <c r="B18" s="1002" t="s">
        <v>665</v>
      </c>
      <c r="C18" s="1004"/>
      <c r="D18" s="981" t="s">
        <v>815</v>
      </c>
      <c r="E18" s="982" t="s">
        <v>816</v>
      </c>
      <c r="F18" s="1000" t="s">
        <v>824</v>
      </c>
      <c r="G18" s="995" t="s">
        <v>825</v>
      </c>
      <c r="I18" s="964" t="str">
        <f t="shared" si="0"/>
        <v>03 / 04     Fondo per lo sviluppo e la coesione (FSC)</v>
      </c>
    </row>
    <row r="19" spans="1:9" ht="14.25" customHeight="1">
      <c r="B19" s="1002" t="s">
        <v>665</v>
      </c>
      <c r="C19" s="1005"/>
      <c r="D19" s="981" t="s">
        <v>1799</v>
      </c>
      <c r="E19" s="982" t="s">
        <v>817</v>
      </c>
      <c r="F19" s="1000" t="s">
        <v>824</v>
      </c>
      <c r="G19" s="995" t="s">
        <v>825</v>
      </c>
      <c r="I19" s="964" t="str">
        <f t="shared" si="0"/>
        <v>03 / 05    Altri finanziamenti non vincolati dallo Stato</v>
      </c>
    </row>
    <row r="20" spans="1:9" ht="14.25" customHeight="1">
      <c r="B20" s="1006" t="s">
        <v>665</v>
      </c>
      <c r="C20" s="1007"/>
      <c r="D20" s="981" t="s">
        <v>1801</v>
      </c>
      <c r="E20" s="982" t="s">
        <v>818</v>
      </c>
      <c r="F20" s="1000" t="s">
        <v>824</v>
      </c>
      <c r="G20" s="992" t="s">
        <v>825</v>
      </c>
      <c r="I20" s="964" t="str">
        <f t="shared" si="0"/>
        <v>03 / 06    Altri finanziamenti vincolati dallo Stato</v>
      </c>
    </row>
    <row r="21" spans="1:9" ht="14.25" customHeight="1">
      <c r="B21" s="987" t="s">
        <v>1115</v>
      </c>
      <c r="C21" s="990"/>
      <c r="D21" s="987"/>
      <c r="E21" s="990"/>
      <c r="I21" s="964" t="s">
        <v>1581</v>
      </c>
    </row>
    <row r="22" spans="1:9" ht="14.25" customHeight="1">
      <c r="A22" s="958" t="s">
        <v>990</v>
      </c>
      <c r="B22" s="974" t="s">
        <v>1798</v>
      </c>
      <c r="C22" s="997" t="s">
        <v>286</v>
      </c>
      <c r="D22" s="976"/>
      <c r="E22" s="978"/>
      <c r="F22" s="956"/>
      <c r="G22" s="956"/>
      <c r="I22" s="964" t="str">
        <f>CONCATENATE(C22)</f>
        <v xml:space="preserve">04   Finanziamenti dalla Regione </v>
      </c>
    </row>
    <row r="23" spans="1:9" ht="14.25" customHeight="1">
      <c r="B23" s="979" t="s">
        <v>1798</v>
      </c>
      <c r="C23" s="999"/>
      <c r="D23" s="981" t="s">
        <v>1713</v>
      </c>
      <c r="E23" s="982" t="s">
        <v>812</v>
      </c>
      <c r="F23" s="1000" t="s">
        <v>828</v>
      </c>
      <c r="G23" s="1008" t="s">
        <v>829</v>
      </c>
      <c r="I23" s="964" t="str">
        <f>CONCATENATE(B23," / ",D23,"    ",E23)</f>
        <v>04 / 01    Dotazione ordinaria</v>
      </c>
    </row>
    <row r="24" spans="1:9" ht="14.25" customHeight="1">
      <c r="B24" s="993" t="s">
        <v>1798</v>
      </c>
      <c r="C24" s="994"/>
      <c r="D24" s="981" t="s">
        <v>664</v>
      </c>
      <c r="E24" s="1003" t="s">
        <v>813</v>
      </c>
      <c r="F24" s="1000" t="s">
        <v>1328</v>
      </c>
      <c r="G24" s="1008" t="s">
        <v>1329</v>
      </c>
      <c r="I24" s="964" t="str">
        <f>CONCATENATE(B24," / ",D24,"    ",E24)</f>
        <v>04 / 02    Dotazione perequativa</v>
      </c>
    </row>
    <row r="25" spans="1:9" ht="14.25" customHeight="1">
      <c r="B25" s="993" t="s">
        <v>1798</v>
      </c>
      <c r="C25" s="994"/>
      <c r="D25" s="981" t="s">
        <v>665</v>
      </c>
      <c r="E25" s="982" t="s">
        <v>819</v>
      </c>
      <c r="F25" s="1000" t="s">
        <v>828</v>
      </c>
      <c r="G25" s="992" t="s">
        <v>829</v>
      </c>
      <c r="I25" s="964" t="str">
        <f>CONCATENATE(B25," / ",D25,"    ",E25)</f>
        <v>04 / 03    Altri finanziamenti non vincolati</v>
      </c>
    </row>
    <row r="26" spans="1:9" ht="14.25" customHeight="1">
      <c r="B26" s="985" t="s">
        <v>1798</v>
      </c>
      <c r="C26" s="986"/>
      <c r="D26" s="981" t="s">
        <v>1798</v>
      </c>
      <c r="E26" s="982" t="s">
        <v>820</v>
      </c>
      <c r="F26" s="1000" t="s">
        <v>828</v>
      </c>
      <c r="G26" s="992" t="s">
        <v>829</v>
      </c>
      <c r="I26" s="964" t="str">
        <f>CONCATENATE(B26," / ",D26,"    ",E26)</f>
        <v>04 / 04    Altri finanziamenti vincolati</v>
      </c>
    </row>
    <row r="27" spans="1:9" ht="14.25" customHeight="1">
      <c r="B27" s="987" t="s">
        <v>1115</v>
      </c>
      <c r="C27" s="990"/>
      <c r="D27" s="987"/>
      <c r="E27" s="990"/>
      <c r="I27" s="964" t="s">
        <v>1581</v>
      </c>
    </row>
    <row r="28" spans="1:9" ht="14.25" customHeight="1">
      <c r="A28" s="958" t="s">
        <v>990</v>
      </c>
      <c r="B28" s="974" t="s">
        <v>1799</v>
      </c>
      <c r="C28" s="997" t="s">
        <v>287</v>
      </c>
      <c r="D28" s="976"/>
      <c r="E28" s="978"/>
      <c r="F28" s="956"/>
      <c r="G28" s="956"/>
      <c r="I28" s="964" t="str">
        <f>CONCATENATE(C28)</f>
        <v>05   Finanziamenti da Enti locali o da altre Istituzioni pubbliche</v>
      </c>
    </row>
    <row r="29" spans="1:9" ht="14.25" customHeight="1">
      <c r="B29" s="979" t="s">
        <v>1799</v>
      </c>
      <c r="C29" s="999"/>
      <c r="D29" s="981" t="s">
        <v>1713</v>
      </c>
      <c r="E29" s="982" t="s">
        <v>1152</v>
      </c>
      <c r="F29" s="923" t="s">
        <v>275</v>
      </c>
      <c r="G29" s="992" t="s">
        <v>276</v>
      </c>
      <c r="I29" s="964" t="str">
        <f t="shared" ref="I29:I34" si="1">CONCATENATE(B29," / ",D29,"    ",E29)</f>
        <v>05 / 01    Provincia non vincolati</v>
      </c>
    </row>
    <row r="30" spans="1:9" ht="14.25" customHeight="1">
      <c r="B30" s="993" t="s">
        <v>1799</v>
      </c>
      <c r="C30" s="1009"/>
      <c r="D30" s="981" t="s">
        <v>664</v>
      </c>
      <c r="E30" s="982" t="s">
        <v>1153</v>
      </c>
      <c r="F30" s="923" t="s">
        <v>275</v>
      </c>
      <c r="G30" s="992" t="s">
        <v>276</v>
      </c>
      <c r="I30" s="964" t="str">
        <f t="shared" si="1"/>
        <v>05 / 02    Provincia vincolati</v>
      </c>
    </row>
    <row r="31" spans="1:9" ht="14.25" customHeight="1">
      <c r="B31" s="993" t="s">
        <v>1799</v>
      </c>
      <c r="C31" s="1009"/>
      <c r="D31" s="981" t="s">
        <v>665</v>
      </c>
      <c r="E31" s="982" t="s">
        <v>1154</v>
      </c>
      <c r="F31" s="923" t="s">
        <v>277</v>
      </c>
      <c r="G31" s="992" t="s">
        <v>278</v>
      </c>
      <c r="I31" s="964" t="str">
        <f t="shared" si="1"/>
        <v>05 / 03    Comune non vincolati</v>
      </c>
    </row>
    <row r="32" spans="1:9" ht="14.25" customHeight="1">
      <c r="B32" s="993" t="s">
        <v>1799</v>
      </c>
      <c r="C32" s="1009"/>
      <c r="D32" s="981" t="s">
        <v>1798</v>
      </c>
      <c r="E32" s="982" t="s">
        <v>1155</v>
      </c>
      <c r="F32" s="923" t="s">
        <v>277</v>
      </c>
      <c r="G32" s="992" t="s">
        <v>278</v>
      </c>
      <c r="I32" s="964" t="str">
        <f t="shared" si="1"/>
        <v>05 / 04    Comune vincolati</v>
      </c>
    </row>
    <row r="33" spans="1:9" ht="14.25" customHeight="1">
      <c r="B33" s="993" t="s">
        <v>1799</v>
      </c>
      <c r="C33" s="994"/>
      <c r="D33" s="981" t="s">
        <v>1799</v>
      </c>
      <c r="E33" s="982" t="s">
        <v>1156</v>
      </c>
      <c r="F33" s="923" t="s">
        <v>279</v>
      </c>
      <c r="G33" s="992" t="s">
        <v>280</v>
      </c>
      <c r="I33" s="964" t="str">
        <f t="shared" si="1"/>
        <v>05 / 05    Altre Istituzioni non vincolati</v>
      </c>
    </row>
    <row r="34" spans="1:9" ht="14.25" customHeight="1">
      <c r="B34" s="985" t="s">
        <v>1799</v>
      </c>
      <c r="C34" s="1010"/>
      <c r="D34" s="981" t="s">
        <v>1801</v>
      </c>
      <c r="E34" s="982" t="s">
        <v>1157</v>
      </c>
      <c r="F34" s="923" t="s">
        <v>279</v>
      </c>
      <c r="G34" s="992" t="s">
        <v>280</v>
      </c>
      <c r="I34" s="964" t="str">
        <f t="shared" si="1"/>
        <v>05 / 06    Altre Istituzioni vincolati</v>
      </c>
    </row>
    <row r="35" spans="1:9" ht="14.25" customHeight="1">
      <c r="B35" s="987" t="s">
        <v>1115</v>
      </c>
      <c r="C35" s="990"/>
      <c r="D35" s="987"/>
      <c r="E35" s="990"/>
      <c r="I35" s="964" t="s">
        <v>1581</v>
      </c>
    </row>
    <row r="36" spans="1:9" ht="14.25" customHeight="1">
      <c r="A36" s="958" t="s">
        <v>990</v>
      </c>
      <c r="B36" s="1011" t="s">
        <v>1801</v>
      </c>
      <c r="C36" s="1012" t="s">
        <v>288</v>
      </c>
      <c r="D36" s="976"/>
      <c r="E36" s="978"/>
      <c r="F36" s="956"/>
      <c r="G36" s="956"/>
      <c r="I36" s="964" t="str">
        <f>CONCATENATE(C36)</f>
        <v>06   Contributi da privati</v>
      </c>
    </row>
    <row r="37" spans="1:9" ht="14.25" customHeight="1">
      <c r="B37" s="1013" t="s">
        <v>1801</v>
      </c>
      <c r="C37" s="1014"/>
      <c r="D37" s="981" t="s">
        <v>1713</v>
      </c>
      <c r="E37" s="995" t="s">
        <v>1158</v>
      </c>
      <c r="F37" s="1000" t="s">
        <v>281</v>
      </c>
      <c r="G37" s="992" t="s">
        <v>282</v>
      </c>
      <c r="I37" s="964" t="str">
        <f t="shared" ref="I37:I48" si="2">CONCATENATE(B37," / ",D37,"    ",E37)</f>
        <v>06 / 01    Contributi volontari da famiglie</v>
      </c>
    </row>
    <row r="38" spans="1:9" ht="14.25" customHeight="1">
      <c r="B38" s="1015" t="s">
        <v>1801</v>
      </c>
      <c r="C38" s="1004"/>
      <c r="D38" s="981" t="s">
        <v>664</v>
      </c>
      <c r="E38" s="995" t="s">
        <v>1159</v>
      </c>
      <c r="F38" s="1000" t="s">
        <v>281</v>
      </c>
      <c r="G38" s="1008" t="s">
        <v>282</v>
      </c>
      <c r="I38" s="964" t="str">
        <f t="shared" si="2"/>
        <v>06 / 02    Contributi per iscrizione alunni</v>
      </c>
    </row>
    <row r="39" spans="1:9" ht="14.25" customHeight="1">
      <c r="B39" s="1015" t="s">
        <v>1801</v>
      </c>
      <c r="C39" s="1004"/>
      <c r="D39" s="981" t="s">
        <v>665</v>
      </c>
      <c r="E39" s="995" t="s">
        <v>1160</v>
      </c>
      <c r="F39" s="1000" t="s">
        <v>281</v>
      </c>
      <c r="G39" s="1008" t="s">
        <v>282</v>
      </c>
      <c r="I39" s="964" t="str">
        <f t="shared" si="2"/>
        <v>06 / 03    Contributi per mensa scolastica</v>
      </c>
    </row>
    <row r="40" spans="1:9" ht="14.25" customHeight="1">
      <c r="B40" s="1015" t="s">
        <v>1801</v>
      </c>
      <c r="C40" s="1004"/>
      <c r="D40" s="981" t="s">
        <v>1798</v>
      </c>
      <c r="E40" s="995" t="s">
        <v>1161</v>
      </c>
      <c r="F40" s="1000" t="s">
        <v>281</v>
      </c>
      <c r="G40" s="1008" t="s">
        <v>282</v>
      </c>
      <c r="I40" s="964" t="str">
        <f t="shared" si="2"/>
        <v>06 / 04    Contributi per visite, viaggi e programmi di studio all'estero</v>
      </c>
    </row>
    <row r="41" spans="1:9" ht="14.25" customHeight="1">
      <c r="B41" s="1015" t="s">
        <v>1801</v>
      </c>
      <c r="C41" s="1004"/>
      <c r="D41" s="981" t="s">
        <v>1799</v>
      </c>
      <c r="E41" s="995" t="s">
        <v>701</v>
      </c>
      <c r="F41" s="1000" t="s">
        <v>281</v>
      </c>
      <c r="G41" s="1008" t="s">
        <v>282</v>
      </c>
      <c r="I41" s="964" t="str">
        <f t="shared" si="2"/>
        <v>06 / 05    Contributi per copertura assicurativa degli alunni</v>
      </c>
    </row>
    <row r="42" spans="1:9" ht="14.25" customHeight="1">
      <c r="B42" s="1015" t="s">
        <v>1801</v>
      </c>
      <c r="C42" s="1004"/>
      <c r="D42" s="981" t="s">
        <v>1801</v>
      </c>
      <c r="E42" s="1016" t="s">
        <v>702</v>
      </c>
      <c r="F42" s="1000" t="s">
        <v>281</v>
      </c>
      <c r="G42" s="1008" t="s">
        <v>282</v>
      </c>
      <c r="I42" s="964" t="str">
        <f t="shared" si="2"/>
        <v>06 / 06    Contributi per copertura assicurativa personale</v>
      </c>
    </row>
    <row r="43" spans="1:9" ht="14.25" customHeight="1">
      <c r="B43" s="1015" t="s">
        <v>1801</v>
      </c>
      <c r="C43" s="1004"/>
      <c r="D43" s="981" t="s">
        <v>1802</v>
      </c>
      <c r="E43" s="1001" t="s">
        <v>703</v>
      </c>
      <c r="F43" s="1000" t="s">
        <v>281</v>
      </c>
      <c r="G43" s="1008" t="s">
        <v>282</v>
      </c>
      <c r="I43" s="964" t="str">
        <f t="shared" si="2"/>
        <v>06 / 07    Altri contributi da famiglie non vincolati</v>
      </c>
    </row>
    <row r="44" spans="1:9" ht="14.25" customHeight="1">
      <c r="B44" s="1015" t="s">
        <v>1801</v>
      </c>
      <c r="C44" s="1004"/>
      <c r="D44" s="981" t="s">
        <v>1803</v>
      </c>
      <c r="E44" s="1001" t="s">
        <v>704</v>
      </c>
      <c r="F44" s="1000" t="s">
        <v>1343</v>
      </c>
      <c r="G44" s="1008" t="s">
        <v>1344</v>
      </c>
      <c r="I44" s="964" t="str">
        <f t="shared" si="2"/>
        <v>06 / 08    Contributi da imprese non vincolati</v>
      </c>
    </row>
    <row r="45" spans="1:9" ht="14.25" customHeight="1">
      <c r="B45" s="1015" t="s">
        <v>1801</v>
      </c>
      <c r="C45" s="1004"/>
      <c r="D45" s="981" t="s">
        <v>1804</v>
      </c>
      <c r="E45" s="1001" t="s">
        <v>705</v>
      </c>
      <c r="F45" s="1000" t="s">
        <v>1345</v>
      </c>
      <c r="G45" s="1008" t="s">
        <v>1191</v>
      </c>
      <c r="I45" s="964" t="str">
        <f t="shared" si="2"/>
        <v>06 / 09    Contributi da Istituzioni sociali private non vincolati</v>
      </c>
    </row>
    <row r="46" spans="1:9" ht="14.25" customHeight="1">
      <c r="B46" s="1015" t="s">
        <v>1801</v>
      </c>
      <c r="C46" s="1004"/>
      <c r="D46" s="981" t="s">
        <v>1805</v>
      </c>
      <c r="E46" s="1001" t="s">
        <v>706</v>
      </c>
      <c r="F46" s="1000" t="s">
        <v>281</v>
      </c>
      <c r="G46" s="1008" t="s">
        <v>282</v>
      </c>
      <c r="I46" s="964" t="str">
        <f t="shared" si="2"/>
        <v>06 / 10    Altri contributi da famiglie vincolati</v>
      </c>
    </row>
    <row r="47" spans="1:9" ht="14.25" customHeight="1">
      <c r="B47" s="1015" t="s">
        <v>1801</v>
      </c>
      <c r="C47" s="1004"/>
      <c r="D47" s="981" t="s">
        <v>433</v>
      </c>
      <c r="E47" s="1001" t="s">
        <v>707</v>
      </c>
      <c r="F47" s="1000" t="s">
        <v>1343</v>
      </c>
      <c r="G47" s="1008" t="s">
        <v>1344</v>
      </c>
      <c r="I47" s="964" t="str">
        <f t="shared" si="2"/>
        <v>06 / 11    Contributi da imprese vincolati</v>
      </c>
    </row>
    <row r="48" spans="1:9" ht="14.25" customHeight="1">
      <c r="B48" s="1017" t="s">
        <v>1801</v>
      </c>
      <c r="C48" s="1010"/>
      <c r="D48" s="981" t="s">
        <v>1445</v>
      </c>
      <c r="E48" s="1001" t="s">
        <v>1164</v>
      </c>
      <c r="F48" s="1000" t="s">
        <v>1345</v>
      </c>
      <c r="G48" s="1008" t="s">
        <v>1191</v>
      </c>
      <c r="I48" s="964" t="str">
        <f t="shared" si="2"/>
        <v>06 / 12    Contributi da Istituzioni sociali private vincolati</v>
      </c>
    </row>
    <row r="49" spans="1:9" ht="14.25" customHeight="1">
      <c r="B49" s="987" t="s">
        <v>1115</v>
      </c>
      <c r="C49" s="887"/>
      <c r="D49" s="929"/>
      <c r="E49" s="887"/>
      <c r="I49" s="964" t="s">
        <v>1581</v>
      </c>
    </row>
    <row r="50" spans="1:9" ht="14.25" customHeight="1">
      <c r="A50" s="958" t="s">
        <v>990</v>
      </c>
      <c r="B50" s="1011" t="s">
        <v>1802</v>
      </c>
      <c r="C50" s="1012" t="s">
        <v>289</v>
      </c>
      <c r="D50" s="1018"/>
      <c r="E50" s="956"/>
      <c r="F50" s="956"/>
      <c r="G50" s="956"/>
      <c r="I50" s="964" t="str">
        <f>CONCATENATE(C50)</f>
        <v>07   Proventi da gestioni economiche</v>
      </c>
    </row>
    <row r="51" spans="1:9" ht="14.25" customHeight="1">
      <c r="B51" s="1013" t="s">
        <v>1802</v>
      </c>
      <c r="C51" s="1014"/>
      <c r="D51" s="981" t="s">
        <v>1713</v>
      </c>
      <c r="E51" s="995" t="s">
        <v>1165</v>
      </c>
      <c r="F51" s="1000" t="s">
        <v>1192</v>
      </c>
      <c r="G51" s="1008" t="s">
        <v>1193</v>
      </c>
      <c r="I51" s="964" t="str">
        <f t="shared" ref="I51:I57" si="3">CONCATENATE(B51," / ",D51,"    ",E51)</f>
        <v>07 / 01    Azienda Agraria - Proventi dalla vendita di beni di consumo</v>
      </c>
    </row>
    <row r="52" spans="1:9" ht="14.25" customHeight="1">
      <c r="B52" s="1015" t="s">
        <v>1802</v>
      </c>
      <c r="C52" s="1019"/>
      <c r="D52" s="981" t="s">
        <v>664</v>
      </c>
      <c r="E52" s="995" t="s">
        <v>1166</v>
      </c>
      <c r="F52" s="1000" t="s">
        <v>1194</v>
      </c>
      <c r="G52" s="1008" t="s">
        <v>1195</v>
      </c>
      <c r="I52" s="964" t="str">
        <f t="shared" si="3"/>
        <v>07 / 02    Azienda Agraria - Proventi dalla vendita di servizi</v>
      </c>
    </row>
    <row r="53" spans="1:9" s="887" customFormat="1" ht="14.25" customHeight="1">
      <c r="B53" s="1015" t="s">
        <v>1802</v>
      </c>
      <c r="C53" s="1004"/>
      <c r="D53" s="981" t="s">
        <v>665</v>
      </c>
      <c r="E53" s="995" t="s">
        <v>1167</v>
      </c>
      <c r="F53" s="1000" t="s">
        <v>1192</v>
      </c>
      <c r="G53" s="1001" t="s">
        <v>1193</v>
      </c>
      <c r="I53" s="964" t="str">
        <f t="shared" si="3"/>
        <v>07 / 03    Azienda Speciale - Proventi dalla vendita di beni di consumo</v>
      </c>
    </row>
    <row r="54" spans="1:9" s="887" customFormat="1" ht="14.25" customHeight="1">
      <c r="B54" s="1015" t="s">
        <v>1802</v>
      </c>
      <c r="C54" s="1004"/>
      <c r="D54" s="981" t="s">
        <v>1798</v>
      </c>
      <c r="E54" s="995" t="s">
        <v>1663</v>
      </c>
      <c r="F54" s="1000" t="s">
        <v>1194</v>
      </c>
      <c r="G54" s="1001" t="s">
        <v>1195</v>
      </c>
      <c r="I54" s="964" t="str">
        <f t="shared" si="3"/>
        <v>07 / 04    Azienda Speciale - Proventi dalla vendita di servizi</v>
      </c>
    </row>
    <row r="55" spans="1:9" ht="14.25" customHeight="1">
      <c r="B55" s="1015" t="s">
        <v>1802</v>
      </c>
      <c r="C55" s="1004"/>
      <c r="D55" s="981" t="s">
        <v>1799</v>
      </c>
      <c r="E55" s="995" t="s">
        <v>1664</v>
      </c>
      <c r="F55" s="1000" t="s">
        <v>1192</v>
      </c>
      <c r="G55" s="1008" t="s">
        <v>1193</v>
      </c>
      <c r="I55" s="964" t="str">
        <f t="shared" si="3"/>
        <v>07 / 05    Attività per conto terzi - Proventi dalla vendita di beni di consumo</v>
      </c>
    </row>
    <row r="56" spans="1:9" s="887" customFormat="1" ht="14.25" customHeight="1">
      <c r="B56" s="1015" t="s">
        <v>1802</v>
      </c>
      <c r="C56" s="1004"/>
      <c r="D56" s="981" t="s">
        <v>1801</v>
      </c>
      <c r="E56" s="995" t="s">
        <v>1665</v>
      </c>
      <c r="F56" s="1000" t="s">
        <v>1194</v>
      </c>
      <c r="G56" s="1001" t="s">
        <v>1195</v>
      </c>
      <c r="I56" s="964" t="str">
        <f t="shared" si="3"/>
        <v>07 / 06    Attività per conto terzi - Proventi dalla vendita di servizi</v>
      </c>
    </row>
    <row r="57" spans="1:9" ht="14.25" customHeight="1">
      <c r="B57" s="1017" t="s">
        <v>1802</v>
      </c>
      <c r="C57" s="1010"/>
      <c r="D57" s="981" t="s">
        <v>1802</v>
      </c>
      <c r="E57" s="1001" t="s">
        <v>1396</v>
      </c>
      <c r="F57" s="1000" t="s">
        <v>1196</v>
      </c>
      <c r="G57" s="1008" t="s">
        <v>1197</v>
      </c>
      <c r="I57" s="964" t="str">
        <f t="shared" si="3"/>
        <v>07 / 07    Attività convittuale</v>
      </c>
    </row>
    <row r="58" spans="1:9" ht="14.25" customHeight="1">
      <c r="B58" s="987" t="s">
        <v>1115</v>
      </c>
      <c r="C58" s="887"/>
      <c r="D58" s="929"/>
      <c r="E58" s="887"/>
      <c r="I58" s="964" t="s">
        <v>1581</v>
      </c>
    </row>
    <row r="59" spans="1:9" ht="14.25" customHeight="1">
      <c r="A59" s="958" t="s">
        <v>990</v>
      </c>
      <c r="B59" s="1011" t="s">
        <v>1803</v>
      </c>
      <c r="C59" s="1012" t="s">
        <v>290</v>
      </c>
      <c r="D59" s="1018"/>
      <c r="E59" s="956"/>
      <c r="F59" s="956"/>
      <c r="G59" s="956"/>
      <c r="I59" s="964" t="str">
        <f>CONCATENATE(C59)</f>
        <v>08   Rimborsi e restituzione somme</v>
      </c>
    </row>
    <row r="60" spans="1:9" ht="14.25" customHeight="1">
      <c r="B60" s="1013" t="s">
        <v>1803</v>
      </c>
      <c r="C60" s="1014"/>
      <c r="D60" s="1020" t="s">
        <v>1713</v>
      </c>
      <c r="E60" s="995" t="s">
        <v>1590</v>
      </c>
      <c r="F60" s="1000" t="s">
        <v>1198</v>
      </c>
      <c r="G60" s="1001" t="s">
        <v>1199</v>
      </c>
      <c r="I60" s="964" t="str">
        <f t="shared" ref="I60:I65" si="4">CONCATENATE(B60," / ",D60,"    ",E60)</f>
        <v>08 / 01    Rimborsi, recuperi e restituzioni di somme non dovute o incassate in eccesso da Amministrazioni Centrali</v>
      </c>
    </row>
    <row r="61" spans="1:9" ht="14.25" customHeight="1">
      <c r="B61" s="1015" t="s">
        <v>1803</v>
      </c>
      <c r="C61" s="1019"/>
      <c r="D61" s="1020" t="s">
        <v>664</v>
      </c>
      <c r="E61" s="995" t="s">
        <v>1591</v>
      </c>
      <c r="F61" s="1000" t="s">
        <v>1200</v>
      </c>
      <c r="G61" s="1001" t="s">
        <v>1201</v>
      </c>
      <c r="I61" s="964" t="str">
        <f t="shared" si="4"/>
        <v>08 / 02    Rimborsi, recuperi e restituzioni di somme non dovute o incassate in eccesso da Amministrazioni Locali</v>
      </c>
    </row>
    <row r="62" spans="1:9" ht="14.25" customHeight="1">
      <c r="B62" s="1015" t="s">
        <v>1803</v>
      </c>
      <c r="C62" s="1019"/>
      <c r="D62" s="1020" t="s">
        <v>665</v>
      </c>
      <c r="E62" s="995" t="s">
        <v>1162</v>
      </c>
      <c r="F62" s="1000" t="s">
        <v>1202</v>
      </c>
      <c r="G62" s="1001" t="s">
        <v>166</v>
      </c>
      <c r="I62" s="964" t="str">
        <f t="shared" si="4"/>
        <v>08 / 03    Rimborsi, recuperi e restituzioni di somme non dovute o incassate in eccesso da Enti Previdenziali</v>
      </c>
    </row>
    <row r="63" spans="1:9" ht="14.25" customHeight="1">
      <c r="B63" s="1015" t="s">
        <v>1803</v>
      </c>
      <c r="C63" s="1019"/>
      <c r="D63" s="1020" t="s">
        <v>1798</v>
      </c>
      <c r="E63" s="995" t="s">
        <v>1163</v>
      </c>
      <c r="F63" s="1000" t="s">
        <v>167</v>
      </c>
      <c r="G63" s="1001" t="s">
        <v>168</v>
      </c>
      <c r="I63" s="964" t="str">
        <f t="shared" si="4"/>
        <v>08 / 04    Rimborsi, recuperi e restituzioni di somme non dovute o incassate in eccesso da Famiglie</v>
      </c>
    </row>
    <row r="64" spans="1:9" ht="14.25" customHeight="1">
      <c r="B64" s="1015" t="s">
        <v>1803</v>
      </c>
      <c r="C64" s="1019"/>
      <c r="D64" s="1020" t="s">
        <v>1799</v>
      </c>
      <c r="E64" s="995" t="s">
        <v>122</v>
      </c>
      <c r="F64" s="1000" t="s">
        <v>169</v>
      </c>
      <c r="G64" s="1001" t="s">
        <v>170</v>
      </c>
      <c r="I64" s="964" t="str">
        <f t="shared" si="4"/>
        <v>08 / 05    Rimborsi, recuperi e restituzioni di somme non dovute o incassate in eccesso da Imprese</v>
      </c>
    </row>
    <row r="65" spans="1:9" ht="14.25" customHeight="1">
      <c r="B65" s="1017" t="s">
        <v>1803</v>
      </c>
      <c r="C65" s="1010"/>
      <c r="D65" s="1020" t="s">
        <v>1801</v>
      </c>
      <c r="E65" s="995" t="s">
        <v>1024</v>
      </c>
      <c r="F65" s="1000" t="s">
        <v>171</v>
      </c>
      <c r="G65" s="1001" t="s">
        <v>172</v>
      </c>
      <c r="I65" s="964" t="str">
        <f t="shared" si="4"/>
        <v>08 / 06    Rimborsi, recuperi e restituzioni di somme non dovute o incassate in eccesso da ISP</v>
      </c>
    </row>
    <row r="66" spans="1:9" ht="14.25" customHeight="1">
      <c r="B66" s="987" t="s">
        <v>1115</v>
      </c>
      <c r="C66" s="1021"/>
      <c r="D66" s="929"/>
      <c r="E66" s="929"/>
      <c r="I66" s="964" t="s">
        <v>1581</v>
      </c>
    </row>
    <row r="67" spans="1:9" ht="14.25" customHeight="1">
      <c r="A67" s="958" t="s">
        <v>990</v>
      </c>
      <c r="B67" s="1011" t="s">
        <v>1804</v>
      </c>
      <c r="C67" s="1012" t="s">
        <v>291</v>
      </c>
      <c r="D67" s="1018"/>
      <c r="E67" s="1018"/>
      <c r="F67" s="956"/>
      <c r="G67" s="956"/>
      <c r="I67" s="964" t="str">
        <f>CONCATENATE(C67)</f>
        <v>09   Alienazione di beni materiali</v>
      </c>
    </row>
    <row r="68" spans="1:9" ht="14.25" customHeight="1">
      <c r="A68" s="957"/>
      <c r="B68" s="1013" t="s">
        <v>1804</v>
      </c>
      <c r="C68" s="1014"/>
      <c r="D68" s="1020" t="s">
        <v>1713</v>
      </c>
      <c r="E68" s="995" t="s">
        <v>1025</v>
      </c>
      <c r="F68" s="1000" t="s">
        <v>173</v>
      </c>
      <c r="G68" s="1001" t="s">
        <v>1025</v>
      </c>
      <c r="I68" s="964" t="str">
        <f t="shared" ref="I68:I89" si="5">CONCATENATE(B68," / ",D68,"    ",E68)</f>
        <v>09 / 01    Alienazione di Mezzi di trasporto stradali</v>
      </c>
    </row>
    <row r="69" spans="1:9" ht="14.25" customHeight="1">
      <c r="B69" s="1015" t="s">
        <v>1804</v>
      </c>
      <c r="C69" s="1019"/>
      <c r="D69" s="1020" t="s">
        <v>664</v>
      </c>
      <c r="E69" s="995" t="s">
        <v>1026</v>
      </c>
      <c r="F69" s="1000" t="s">
        <v>174</v>
      </c>
      <c r="G69" s="1008" t="s">
        <v>1026</v>
      </c>
      <c r="I69" s="964" t="str">
        <f t="shared" si="5"/>
        <v>09 / 02    Alienazione di Mezzi di trasporto aerei</v>
      </c>
    </row>
    <row r="70" spans="1:9" ht="14.25" customHeight="1">
      <c r="B70" s="1015" t="s">
        <v>1804</v>
      </c>
      <c r="C70" s="1019"/>
      <c r="D70" s="1020" t="s">
        <v>665</v>
      </c>
      <c r="E70" s="995" t="s">
        <v>1027</v>
      </c>
      <c r="F70" s="1000" t="s">
        <v>175</v>
      </c>
      <c r="G70" s="1008" t="s">
        <v>1027</v>
      </c>
      <c r="I70" s="964" t="str">
        <f t="shared" si="5"/>
        <v>09 / 03    Alienazione di Mezzi di trasporto per vie d'acqua</v>
      </c>
    </row>
    <row r="71" spans="1:9" ht="14.25" customHeight="1">
      <c r="B71" s="1015" t="s">
        <v>1804</v>
      </c>
      <c r="C71" s="1019"/>
      <c r="D71" s="1020" t="s">
        <v>1798</v>
      </c>
      <c r="E71" s="995" t="s">
        <v>1635</v>
      </c>
      <c r="F71" s="1000" t="s">
        <v>176</v>
      </c>
      <c r="G71" s="1008" t="s">
        <v>1635</v>
      </c>
      <c r="I71" s="964" t="str">
        <f t="shared" si="5"/>
        <v>09 / 04    Alienazione di mobili e arredi per ufficio</v>
      </c>
    </row>
    <row r="72" spans="1:9" ht="14.25" customHeight="1">
      <c r="B72" s="1015" t="s">
        <v>1804</v>
      </c>
      <c r="C72" s="1019"/>
      <c r="D72" s="1020" t="s">
        <v>1799</v>
      </c>
      <c r="E72" s="995" t="s">
        <v>1636</v>
      </c>
      <c r="F72" s="1000" t="s">
        <v>1046</v>
      </c>
      <c r="G72" s="1008" t="s">
        <v>1636</v>
      </c>
      <c r="I72" s="964" t="str">
        <f t="shared" si="5"/>
        <v>09 / 05    Alienazione di mobili e arredi per alloggi e pertinenze</v>
      </c>
    </row>
    <row r="73" spans="1:9" ht="14.25" customHeight="1">
      <c r="B73" s="1015" t="s">
        <v>1804</v>
      </c>
      <c r="C73" s="1019"/>
      <c r="D73" s="1020" t="s">
        <v>1801</v>
      </c>
      <c r="E73" s="995" t="s">
        <v>1637</v>
      </c>
      <c r="F73" s="1000" t="s">
        <v>1047</v>
      </c>
      <c r="G73" s="1008" t="s">
        <v>1637</v>
      </c>
      <c r="I73" s="964" t="str">
        <f t="shared" si="5"/>
        <v>09 / 06    Alienazione di mobili e arredi per laboratori</v>
      </c>
    </row>
    <row r="74" spans="1:9" ht="14.25" customHeight="1">
      <c r="B74" s="1015" t="s">
        <v>1804</v>
      </c>
      <c r="C74" s="1019"/>
      <c r="D74" s="1020" t="s">
        <v>1802</v>
      </c>
      <c r="E74" s="995" t="s">
        <v>1638</v>
      </c>
      <c r="F74" s="1000" t="s">
        <v>1048</v>
      </c>
      <c r="G74" s="1008" t="s">
        <v>1638</v>
      </c>
      <c r="I74" s="964" t="str">
        <f t="shared" si="5"/>
        <v>09 / 07    Alienazione di mobili e arredi n.a.c.</v>
      </c>
    </row>
    <row r="75" spans="1:9" ht="14.25" customHeight="1">
      <c r="B75" s="1015" t="s">
        <v>1804</v>
      </c>
      <c r="C75" s="1019"/>
      <c r="D75" s="1020" t="s">
        <v>1803</v>
      </c>
      <c r="E75" s="995" t="s">
        <v>1639</v>
      </c>
      <c r="F75" s="1000" t="s">
        <v>1049</v>
      </c>
      <c r="G75" s="1008" t="s">
        <v>1639</v>
      </c>
      <c r="I75" s="964" t="str">
        <f t="shared" si="5"/>
        <v>09 / 08    Alienazione di Macchinari</v>
      </c>
    </row>
    <row r="76" spans="1:9" ht="14.25" customHeight="1">
      <c r="B76" s="1015" t="s">
        <v>1804</v>
      </c>
      <c r="C76" s="1019"/>
      <c r="D76" s="1020" t="s">
        <v>1804</v>
      </c>
      <c r="E76" s="995" t="s">
        <v>1640</v>
      </c>
      <c r="F76" s="1000" t="s">
        <v>1050</v>
      </c>
      <c r="G76" s="1008" t="s">
        <v>1640</v>
      </c>
      <c r="I76" s="964" t="str">
        <f t="shared" si="5"/>
        <v>09 / 09    Alienazione di impianti</v>
      </c>
    </row>
    <row r="77" spans="1:9" ht="14.25" customHeight="1">
      <c r="B77" s="1015" t="s">
        <v>1804</v>
      </c>
      <c r="C77" s="1019"/>
      <c r="D77" s="1020" t="s">
        <v>1805</v>
      </c>
      <c r="E77" s="995" t="s">
        <v>1641</v>
      </c>
      <c r="F77" s="1000" t="s">
        <v>1051</v>
      </c>
      <c r="G77" s="1008" t="s">
        <v>1148</v>
      </c>
      <c r="I77" s="964" t="str">
        <f t="shared" si="5"/>
        <v>09 / 10    Alienazione di attrezzature scientifiche</v>
      </c>
    </row>
    <row r="78" spans="1:9" ht="14.25" customHeight="1">
      <c r="B78" s="1015" t="s">
        <v>1804</v>
      </c>
      <c r="C78" s="1019"/>
      <c r="D78" s="1020" t="s">
        <v>433</v>
      </c>
      <c r="E78" s="995" t="s">
        <v>1642</v>
      </c>
      <c r="F78" s="1000" t="s">
        <v>1052</v>
      </c>
      <c r="G78" s="1008" t="s">
        <v>1642</v>
      </c>
      <c r="I78" s="964" t="str">
        <f t="shared" si="5"/>
        <v>09 / 11    Alienazione di macchine per ufficio</v>
      </c>
    </row>
    <row r="79" spans="1:9" ht="14.25" customHeight="1">
      <c r="B79" s="1015" t="s">
        <v>1804</v>
      </c>
      <c r="C79" s="1019"/>
      <c r="D79" s="1020" t="s">
        <v>1445</v>
      </c>
      <c r="E79" s="995" t="s">
        <v>1643</v>
      </c>
      <c r="F79" s="1000" t="s">
        <v>794</v>
      </c>
      <c r="G79" s="1008" t="s">
        <v>1643</v>
      </c>
      <c r="I79" s="964" t="str">
        <f t="shared" si="5"/>
        <v>09 / 12    Alienazione di server</v>
      </c>
    </row>
    <row r="80" spans="1:9" ht="14.25" customHeight="1">
      <c r="B80" s="1015" t="s">
        <v>1804</v>
      </c>
      <c r="C80" s="1019"/>
      <c r="D80" s="1020" t="s">
        <v>1449</v>
      </c>
      <c r="E80" s="995" t="s">
        <v>1644</v>
      </c>
      <c r="F80" s="1000" t="s">
        <v>795</v>
      </c>
      <c r="G80" s="1001" t="s">
        <v>1644</v>
      </c>
      <c r="I80" s="964" t="str">
        <f t="shared" si="5"/>
        <v>09 / 13    Alienazione di postazioni di lavoro</v>
      </c>
    </row>
    <row r="81" spans="1:9" ht="14.25" customHeight="1">
      <c r="B81" s="1015" t="s">
        <v>1804</v>
      </c>
      <c r="C81" s="1019"/>
      <c r="D81" s="1020" t="s">
        <v>985</v>
      </c>
      <c r="E81" s="995" t="s">
        <v>1645</v>
      </c>
      <c r="F81" s="1000" t="s">
        <v>796</v>
      </c>
      <c r="G81" s="1008" t="s">
        <v>1645</v>
      </c>
      <c r="I81" s="964" t="str">
        <f t="shared" si="5"/>
        <v>09 / 14    Alienazione di periferiche</v>
      </c>
    </row>
    <row r="82" spans="1:9" ht="14.25" customHeight="1">
      <c r="B82" s="1015" t="s">
        <v>1804</v>
      </c>
      <c r="C82" s="1019"/>
      <c r="D82" s="1020" t="s">
        <v>986</v>
      </c>
      <c r="E82" s="995" t="s">
        <v>881</v>
      </c>
      <c r="F82" s="1000" t="s">
        <v>797</v>
      </c>
      <c r="G82" s="1008" t="s">
        <v>881</v>
      </c>
      <c r="I82" s="964" t="str">
        <f t="shared" si="5"/>
        <v>09 / 15    Alienazione di apparati di telecomunicazione</v>
      </c>
    </row>
    <row r="83" spans="1:9" ht="14.25" customHeight="1">
      <c r="B83" s="1015" t="s">
        <v>1804</v>
      </c>
      <c r="C83" s="1019"/>
      <c r="D83" s="1020" t="s">
        <v>1827</v>
      </c>
      <c r="E83" s="995" t="s">
        <v>882</v>
      </c>
      <c r="F83" s="1000" t="s">
        <v>798</v>
      </c>
      <c r="G83" s="1008" t="s">
        <v>882</v>
      </c>
      <c r="I83" s="964" t="str">
        <f t="shared" si="5"/>
        <v>09 / 16    Alienazione di Tablet e dispositivi di telefonia fissa e mobile</v>
      </c>
    </row>
    <row r="84" spans="1:9" ht="14.25" customHeight="1">
      <c r="B84" s="1015" t="s">
        <v>1804</v>
      </c>
      <c r="C84" s="1019"/>
      <c r="D84" s="1020" t="s">
        <v>987</v>
      </c>
      <c r="E84" s="995" t="s">
        <v>883</v>
      </c>
      <c r="F84" s="1000" t="s">
        <v>799</v>
      </c>
      <c r="G84" s="1008" t="s">
        <v>883</v>
      </c>
      <c r="I84" s="964" t="str">
        <f t="shared" si="5"/>
        <v>09 / 17    Alienazione di hardware n.a.c.</v>
      </c>
    </row>
    <row r="85" spans="1:9" ht="14.25" customHeight="1">
      <c r="B85" s="1015" t="s">
        <v>1804</v>
      </c>
      <c r="C85" s="1004"/>
      <c r="D85" s="1020" t="s">
        <v>988</v>
      </c>
      <c r="E85" s="995" t="s">
        <v>884</v>
      </c>
      <c r="F85" s="1000" t="s">
        <v>59</v>
      </c>
      <c r="G85" s="1008" t="s">
        <v>884</v>
      </c>
      <c r="I85" s="964" t="str">
        <f t="shared" si="5"/>
        <v>09 / 18    Alienazione di Oggetti di valore</v>
      </c>
    </row>
    <row r="86" spans="1:9" ht="14.25" customHeight="1">
      <c r="A86" s="957"/>
      <c r="B86" s="1015" t="s">
        <v>1804</v>
      </c>
      <c r="C86" s="1004"/>
      <c r="D86" s="1020" t="s">
        <v>1828</v>
      </c>
      <c r="E86" s="995" t="s">
        <v>885</v>
      </c>
      <c r="F86" s="1000" t="s">
        <v>498</v>
      </c>
      <c r="G86" s="1001" t="s">
        <v>885</v>
      </c>
      <c r="I86" s="964" t="str">
        <f t="shared" si="5"/>
        <v>09 / 19    Alienazione di diritti reali</v>
      </c>
    </row>
    <row r="87" spans="1:9" ht="14.25" customHeight="1">
      <c r="B87" s="1015" t="s">
        <v>1804</v>
      </c>
      <c r="C87" s="1004"/>
      <c r="D87" s="1020" t="s">
        <v>989</v>
      </c>
      <c r="E87" s="995" t="s">
        <v>886</v>
      </c>
      <c r="F87" s="1000" t="s">
        <v>499</v>
      </c>
      <c r="G87" s="1008" t="s">
        <v>886</v>
      </c>
      <c r="I87" s="964" t="str">
        <f t="shared" si="5"/>
        <v>09 / 20    Alienazione di Materiale bibliografico</v>
      </c>
    </row>
    <row r="88" spans="1:9" ht="14.25" customHeight="1">
      <c r="B88" s="1015" t="s">
        <v>1804</v>
      </c>
      <c r="C88" s="1004"/>
      <c r="D88" s="1020" t="s">
        <v>887</v>
      </c>
      <c r="E88" s="995" t="s">
        <v>888</v>
      </c>
      <c r="F88" s="1000" t="s">
        <v>500</v>
      </c>
      <c r="G88" s="1008" t="s">
        <v>888</v>
      </c>
      <c r="I88" s="964" t="str">
        <f t="shared" si="5"/>
        <v>09 / 21    Alienazione di Strumenti musicali</v>
      </c>
    </row>
    <row r="89" spans="1:9" ht="14.25" customHeight="1">
      <c r="B89" s="1017" t="s">
        <v>1804</v>
      </c>
      <c r="C89" s="1010"/>
      <c r="D89" s="1020" t="s">
        <v>1829</v>
      </c>
      <c r="E89" s="995" t="s">
        <v>889</v>
      </c>
      <c r="F89" s="1000" t="s">
        <v>501</v>
      </c>
      <c r="G89" s="1008" t="s">
        <v>889</v>
      </c>
      <c r="I89" s="964" t="str">
        <f t="shared" si="5"/>
        <v>09 / 22    Alienazioni di beni materiali n.a.c.</v>
      </c>
    </row>
    <row r="90" spans="1:9" ht="14.25" customHeight="1">
      <c r="B90" s="987" t="s">
        <v>1115</v>
      </c>
      <c r="C90" s="1021"/>
      <c r="D90" s="929"/>
      <c r="E90" s="929"/>
      <c r="I90" s="964" t="s">
        <v>1581</v>
      </c>
    </row>
    <row r="91" spans="1:9" ht="14.25" customHeight="1">
      <c r="A91" s="958" t="s">
        <v>990</v>
      </c>
      <c r="B91" s="1011" t="s">
        <v>1805</v>
      </c>
      <c r="C91" s="1012" t="s">
        <v>292</v>
      </c>
      <c r="D91" s="1018"/>
      <c r="E91" s="1018"/>
      <c r="F91" s="956"/>
      <c r="G91" s="956"/>
      <c r="I91" s="964" t="str">
        <f>CONCATENATE(C91)</f>
        <v>10   Alienazione di beni immateriali</v>
      </c>
    </row>
    <row r="92" spans="1:9" ht="14.25" customHeight="1">
      <c r="B92" s="1013" t="s">
        <v>1805</v>
      </c>
      <c r="C92" s="1014"/>
      <c r="D92" s="1020" t="s">
        <v>1713</v>
      </c>
      <c r="E92" s="995" t="s">
        <v>890</v>
      </c>
      <c r="F92" s="1000" t="s">
        <v>502</v>
      </c>
      <c r="G92" s="1001" t="s">
        <v>890</v>
      </c>
      <c r="I92" s="964" t="str">
        <f>CONCATENATE(B92," / ",D92,"    ",E92)</f>
        <v>10 / 01    Alienazione di software</v>
      </c>
    </row>
    <row r="93" spans="1:9" ht="14.25" customHeight="1">
      <c r="B93" s="1015" t="s">
        <v>1805</v>
      </c>
      <c r="C93" s="1019"/>
      <c r="D93" s="1020" t="s">
        <v>664</v>
      </c>
      <c r="E93" s="995" t="s">
        <v>891</v>
      </c>
      <c r="F93" s="1000" t="s">
        <v>503</v>
      </c>
      <c r="G93" s="1001" t="s">
        <v>891</v>
      </c>
      <c r="I93" s="964" t="str">
        <f>CONCATENATE(B93," / ",D93,"    ",E93)</f>
        <v>10 / 02    Alienazione di Brevetti</v>
      </c>
    </row>
    <row r="94" spans="1:9" ht="14.25" customHeight="1">
      <c r="B94" s="1015" t="s">
        <v>1805</v>
      </c>
      <c r="C94" s="1019"/>
      <c r="D94" s="1020" t="s">
        <v>665</v>
      </c>
      <c r="E94" s="995" t="s">
        <v>892</v>
      </c>
      <c r="F94" s="1000" t="s">
        <v>504</v>
      </c>
      <c r="G94" s="1001" t="s">
        <v>892</v>
      </c>
      <c r="I94" s="964" t="str">
        <f>CONCATENATE(B94," / ",D94,"    ",E94)</f>
        <v>10 / 03    Alienazione di Opere dell'ingegno e Diritti d'autore</v>
      </c>
    </row>
    <row r="95" spans="1:9" ht="14.25" customHeight="1">
      <c r="B95" s="1017" t="s">
        <v>1805</v>
      </c>
      <c r="C95" s="1022"/>
      <c r="D95" s="1020" t="s">
        <v>1798</v>
      </c>
      <c r="E95" s="995" t="s">
        <v>893</v>
      </c>
      <c r="F95" s="1000" t="s">
        <v>505</v>
      </c>
      <c r="G95" s="1001" t="s">
        <v>893</v>
      </c>
      <c r="I95" s="964" t="str">
        <f>CONCATENATE(B95," / ",D95,"    ",E95)</f>
        <v>10 / 04    Alienazione di altri beni immateriali n.a.c.</v>
      </c>
    </row>
    <row r="96" spans="1:9" ht="14.25" customHeight="1">
      <c r="B96" s="987" t="s">
        <v>1115</v>
      </c>
      <c r="C96" s="1021"/>
      <c r="D96" s="929"/>
      <c r="E96" s="929"/>
      <c r="I96" s="964" t="s">
        <v>1581</v>
      </c>
    </row>
    <row r="97" spans="1:9" ht="14.25" customHeight="1">
      <c r="A97" s="958" t="s">
        <v>990</v>
      </c>
      <c r="B97" s="1011" t="s">
        <v>433</v>
      </c>
      <c r="C97" s="1012" t="s">
        <v>1111</v>
      </c>
      <c r="D97" s="1018"/>
      <c r="E97" s="1018"/>
      <c r="F97" s="956"/>
      <c r="G97" s="956"/>
      <c r="I97" s="964" t="str">
        <f>CONCATENATE(C97)</f>
        <v>11   Sponsor e utilizzo locali</v>
      </c>
    </row>
    <row r="98" spans="1:9" ht="14.25" customHeight="1">
      <c r="B98" s="1013" t="s">
        <v>433</v>
      </c>
      <c r="C98" s="1014"/>
      <c r="D98" s="1020" t="s">
        <v>1713</v>
      </c>
      <c r="E98" s="995" t="s">
        <v>894</v>
      </c>
      <c r="F98" s="1000" t="s">
        <v>506</v>
      </c>
      <c r="G98" s="1001" t="s">
        <v>507</v>
      </c>
      <c r="I98" s="964" t="str">
        <f>CONCATENATE(B98," / ",D98,"    ",E98)</f>
        <v xml:space="preserve">11 / 01    Proventi derivanti dalle sponsorizzazioni </v>
      </c>
    </row>
    <row r="99" spans="1:9" ht="14.25" customHeight="1">
      <c r="B99" s="1015" t="s">
        <v>433</v>
      </c>
      <c r="C99" s="1004"/>
      <c r="D99" s="1020" t="s">
        <v>664</v>
      </c>
      <c r="E99" s="995" t="s">
        <v>895</v>
      </c>
      <c r="F99" s="1000" t="s">
        <v>508</v>
      </c>
      <c r="G99" s="1001" t="s">
        <v>895</v>
      </c>
      <c r="I99" s="964" t="str">
        <f>CONCATENATE(B99," / ",D99,"    ",E99)</f>
        <v>11 / 02    Diritti reali di godimento</v>
      </c>
    </row>
    <row r="100" spans="1:9" ht="14.25" customHeight="1">
      <c r="B100" s="1015" t="s">
        <v>433</v>
      </c>
      <c r="C100" s="1004"/>
      <c r="D100" s="1020" t="s">
        <v>665</v>
      </c>
      <c r="E100" s="995" t="s">
        <v>896</v>
      </c>
      <c r="F100" s="1000" t="s">
        <v>509</v>
      </c>
      <c r="G100" s="1001" t="s">
        <v>896</v>
      </c>
      <c r="I100" s="964" t="str">
        <f>CONCATENATE(B100," / ",D100,"    ",E100)</f>
        <v>11 / 03    Canone occupazione spazi e aree pubbliche</v>
      </c>
    </row>
    <row r="101" spans="1:9" ht="14.25" customHeight="1">
      <c r="B101" s="1017" t="s">
        <v>433</v>
      </c>
      <c r="C101" s="1010"/>
      <c r="D101" s="1020" t="s">
        <v>1798</v>
      </c>
      <c r="E101" s="995" t="s">
        <v>1746</v>
      </c>
      <c r="F101" s="1000" t="s">
        <v>510</v>
      </c>
      <c r="G101" s="1001" t="s">
        <v>1746</v>
      </c>
      <c r="I101" s="964" t="str">
        <f>CONCATENATE(B101," / ",D101,"    ",E101)</f>
        <v>11 / 04    Proventi da concessioni su beni</v>
      </c>
    </row>
    <row r="102" spans="1:9" ht="14.25" customHeight="1">
      <c r="B102" s="987" t="s">
        <v>1115</v>
      </c>
      <c r="C102" s="1021"/>
      <c r="D102" s="929"/>
      <c r="E102" s="929"/>
      <c r="I102" s="964" t="s">
        <v>1581</v>
      </c>
    </row>
    <row r="103" spans="1:9" ht="14.25" customHeight="1">
      <c r="A103" s="958" t="s">
        <v>990</v>
      </c>
      <c r="B103" s="1011" t="s">
        <v>1445</v>
      </c>
      <c r="C103" s="975" t="s">
        <v>1112</v>
      </c>
      <c r="D103" s="1018"/>
      <c r="E103" s="1018"/>
      <c r="F103" s="956"/>
      <c r="G103" s="956"/>
      <c r="I103" s="964" t="str">
        <f>CONCATENATE(C103)</f>
        <v>12   Altre entrate</v>
      </c>
    </row>
    <row r="104" spans="1:9" ht="14.25" customHeight="1">
      <c r="B104" s="1013" t="s">
        <v>1445</v>
      </c>
      <c r="C104" s="980"/>
      <c r="D104" s="981" t="s">
        <v>1713</v>
      </c>
      <c r="E104" s="1001" t="s">
        <v>1747</v>
      </c>
      <c r="F104" s="1000" t="s">
        <v>511</v>
      </c>
      <c r="G104" s="1008" t="s">
        <v>512</v>
      </c>
      <c r="I104" s="964" t="str">
        <f>CONCATENATE(B104," / ",D104,"    ",E104)</f>
        <v>12 / 01    Interessi</v>
      </c>
    </row>
    <row r="105" spans="1:9" ht="14.25" customHeight="1">
      <c r="B105" s="1015" t="s">
        <v>1445</v>
      </c>
      <c r="C105" s="1009"/>
      <c r="D105" s="981" t="s">
        <v>664</v>
      </c>
      <c r="E105" s="1001" t="s">
        <v>1748</v>
      </c>
      <c r="F105" s="1000" t="s">
        <v>513</v>
      </c>
      <c r="G105" s="1008" t="s">
        <v>514</v>
      </c>
      <c r="I105" s="964" t="str">
        <f>CONCATENATE(B105," / ",D105,"    ",E105)</f>
        <v>12 / 02    Interessi attivi da Banca d'Italia</v>
      </c>
    </row>
    <row r="106" spans="1:9" ht="14.25" customHeight="1">
      <c r="B106" s="1017" t="s">
        <v>1445</v>
      </c>
      <c r="C106" s="1010"/>
      <c r="D106" s="981" t="s">
        <v>665</v>
      </c>
      <c r="E106" s="995" t="s">
        <v>1749</v>
      </c>
      <c r="F106" s="1000" t="s">
        <v>515</v>
      </c>
      <c r="G106" s="992" t="s">
        <v>516</v>
      </c>
      <c r="I106" s="964" t="str">
        <f>CONCATENATE(B106," / ",D106,"    ",E106)</f>
        <v>12 / 03    Altre entrate n.a.c.</v>
      </c>
    </row>
    <row r="107" spans="1:9" ht="14.25" customHeight="1">
      <c r="B107" s="987" t="s">
        <v>1115</v>
      </c>
      <c r="C107" s="887"/>
      <c r="D107" s="929"/>
      <c r="E107" s="887"/>
      <c r="I107" s="964" t="s">
        <v>1581</v>
      </c>
    </row>
    <row r="108" spans="1:9" ht="14.25" customHeight="1">
      <c r="A108" s="958" t="s">
        <v>990</v>
      </c>
      <c r="B108" s="1011" t="s">
        <v>1449</v>
      </c>
      <c r="C108" s="1012" t="s">
        <v>1113</v>
      </c>
      <c r="D108" s="1018"/>
      <c r="E108" s="956"/>
      <c r="F108" s="956"/>
      <c r="G108" s="956"/>
      <c r="I108" s="964" t="str">
        <f>CONCATENATE(C108)</f>
        <v>13   Mutui</v>
      </c>
    </row>
    <row r="109" spans="1:9" ht="14.25" customHeight="1">
      <c r="B109" s="1013" t="s">
        <v>1449</v>
      </c>
      <c r="C109" s="1014"/>
      <c r="D109" s="981" t="s">
        <v>1713</v>
      </c>
      <c r="E109" s="1001" t="s">
        <v>1549</v>
      </c>
      <c r="F109" s="1000" t="s">
        <v>517</v>
      </c>
      <c r="G109" s="1008" t="s">
        <v>518</v>
      </c>
      <c r="I109" s="964" t="str">
        <f>CONCATENATE(B109," / ",D109,"    ",E109)</f>
        <v>13 / 01    Mutui</v>
      </c>
    </row>
    <row r="110" spans="1:9" ht="14.25" customHeight="1">
      <c r="B110" s="1017" t="s">
        <v>1449</v>
      </c>
      <c r="C110" s="1022"/>
      <c r="D110" s="981" t="s">
        <v>664</v>
      </c>
      <c r="E110" s="995" t="s">
        <v>479</v>
      </c>
      <c r="F110" s="1000" t="s">
        <v>519</v>
      </c>
      <c r="G110" s="1008" t="s">
        <v>520</v>
      </c>
      <c r="I110" s="964" t="str">
        <f>CONCATENATE(B110," / ",D110,"    ",E110)</f>
        <v>13 / 02    Anticipazioni da Istituto cassiere</v>
      </c>
    </row>
    <row r="111" spans="1:9" ht="14.25" customHeight="1">
      <c r="B111" s="987" t="s">
        <v>1115</v>
      </c>
      <c r="C111" s="887"/>
      <c r="D111" s="929"/>
      <c r="E111" s="887"/>
      <c r="I111" s="964" t="s">
        <v>1581</v>
      </c>
    </row>
    <row r="112" spans="1:9" ht="14.25" customHeight="1">
      <c r="A112" s="958" t="s">
        <v>990</v>
      </c>
      <c r="B112" s="1011" t="s">
        <v>732</v>
      </c>
      <c r="C112" s="1012" t="s">
        <v>1114</v>
      </c>
      <c r="D112" s="1018"/>
      <c r="E112" s="956"/>
      <c r="F112" s="956"/>
      <c r="G112" s="956"/>
      <c r="I112" s="964" t="str">
        <f>CONCATENATE(C112)</f>
        <v>99   Partite di giro</v>
      </c>
    </row>
    <row r="113" spans="2:9" ht="14.25" customHeight="1">
      <c r="B113" s="1013" t="s">
        <v>732</v>
      </c>
      <c r="C113" s="1014"/>
      <c r="D113" s="981" t="s">
        <v>1713</v>
      </c>
      <c r="E113" s="1001" t="s">
        <v>480</v>
      </c>
      <c r="F113" s="1000" t="s">
        <v>521</v>
      </c>
      <c r="G113" s="1008" t="s">
        <v>522</v>
      </c>
      <c r="I113" s="964" t="str">
        <f>CONCATENATE(B113," / ",D113,"    ",E113)</f>
        <v>99 / 01    Reintegro anticipo al Direttore S.G.A.</v>
      </c>
    </row>
    <row r="114" spans="2:9" ht="14.25" customHeight="1">
      <c r="B114" s="1017" t="s">
        <v>732</v>
      </c>
      <c r="C114" s="1022"/>
      <c r="D114" s="1023" t="s">
        <v>664</v>
      </c>
      <c r="E114" s="1001" t="s">
        <v>481</v>
      </c>
      <c r="F114" s="1000" t="s">
        <v>523</v>
      </c>
      <c r="G114" s="1008" t="s">
        <v>524</v>
      </c>
      <c r="I114" s="964" t="str">
        <f>CONCATENATE(B114," / ",D114,"    ",E114)</f>
        <v>99 / 02    Altre partite di giro</v>
      </c>
    </row>
    <row r="115" spans="2:9">
      <c r="I115" s="964" t="s">
        <v>1581</v>
      </c>
    </row>
    <row r="116" spans="2:9">
      <c r="I116" s="964" t="s">
        <v>1581</v>
      </c>
    </row>
    <row r="178" spans="1:1" ht="15">
      <c r="A178" s="957" t="s">
        <v>444</v>
      </c>
    </row>
    <row r="244" spans="1:1" ht="15">
      <c r="A244" s="957" t="s">
        <v>444</v>
      </c>
    </row>
    <row r="267" spans="1:1" ht="15">
      <c r="A267" s="957" t="s">
        <v>444</v>
      </c>
    </row>
    <row r="278" spans="1:1" ht="15">
      <c r="A278" s="957" t="s">
        <v>444</v>
      </c>
    </row>
    <row r="286" spans="1:1" ht="15">
      <c r="A286" s="957" t="s">
        <v>444</v>
      </c>
    </row>
    <row r="291" spans="1:1" ht="15">
      <c r="A291" s="957" t="s">
        <v>444</v>
      </c>
    </row>
    <row r="301" spans="1:1" ht="15">
      <c r="A301" s="957" t="s">
        <v>444</v>
      </c>
    </row>
    <row r="304" spans="1:1" ht="15">
      <c r="A304" s="957" t="s">
        <v>444</v>
      </c>
    </row>
    <row r="308" spans="1:1" ht="15">
      <c r="A308" s="957" t="s">
        <v>444</v>
      </c>
    </row>
    <row r="311" spans="1:1" ht="15">
      <c r="A311" s="957" t="s">
        <v>444</v>
      </c>
    </row>
  </sheetData>
  <sheetProtection password="C6CC" sheet="1" autoFilter="0"/>
  <autoFilter ref="A3:B114"/>
  <phoneticPr fontId="2" type="noConversion"/>
  <pageMargins left="0" right="0" top="0.74803149606299213" bottom="0.74803149606299213" header="0.31496062992125984" footer="0.31496062992125984"/>
  <pageSetup paperSize="9" scale="42" orientation="landscape"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
  <dimension ref="A1:K389"/>
  <sheetViews>
    <sheetView showGridLines="0" showRowColHeaders="0" zoomScaleNormal="80" workbookViewId="0">
      <pane xSplit="4" ySplit="3" topLeftCell="E4" activePane="bottomRight" state="frozen"/>
      <selection pane="topRight" activeCell="E1" sqref="E1"/>
      <selection pane="bottomLeft" activeCell="A4" sqref="A4"/>
      <selection pane="bottomRight" activeCell="A9" sqref="A9"/>
    </sheetView>
  </sheetViews>
  <sheetFormatPr defaultColWidth="8.85546875" defaultRowHeight="14.25"/>
  <cols>
    <col min="1" max="1" width="9.7109375" style="887" customWidth="1"/>
    <col min="2" max="2" width="12.7109375" style="954" customWidth="1"/>
    <col min="3" max="3" width="51.28515625" style="887" customWidth="1"/>
    <col min="4" max="4" width="12.7109375" style="929" customWidth="1"/>
    <col min="5" max="5" width="45.28515625" style="887" customWidth="1"/>
    <col min="6" max="6" width="12.7109375" style="929" customWidth="1"/>
    <col min="7" max="7" width="59.5703125" style="887" customWidth="1"/>
    <col min="8" max="8" width="31.85546875" style="887" customWidth="1"/>
    <col min="9" max="9" width="112.42578125" style="895" customWidth="1"/>
    <col min="10" max="10" width="8.85546875" style="887"/>
    <col min="11" max="11" width="34.85546875" style="887" customWidth="1"/>
    <col min="12" max="16384" width="8.85546875" style="887"/>
  </cols>
  <sheetData>
    <row r="1" spans="1:11" ht="23.25" customHeight="1">
      <c r="B1" s="951" t="s">
        <v>1820</v>
      </c>
      <c r="C1" s="886"/>
      <c r="D1" s="886"/>
      <c r="E1" s="886"/>
      <c r="F1" s="886"/>
      <c r="G1" s="886"/>
      <c r="H1" s="886"/>
      <c r="I1" s="886"/>
    </row>
    <row r="2" spans="1:11" ht="16.5" customHeight="1">
      <c r="B2" s="888"/>
      <c r="C2" s="888"/>
      <c r="D2" s="888"/>
      <c r="E2" s="888"/>
      <c r="F2" s="889"/>
      <c r="G2" s="889"/>
      <c r="H2" s="890" t="s">
        <v>525</v>
      </c>
      <c r="I2" s="890"/>
    </row>
    <row r="3" spans="1:11" ht="30" customHeight="1">
      <c r="A3" s="887" t="s">
        <v>445</v>
      </c>
      <c r="B3" s="888" t="s">
        <v>155</v>
      </c>
      <c r="C3" s="888" t="s">
        <v>1116</v>
      </c>
      <c r="D3" s="888" t="s">
        <v>156</v>
      </c>
      <c r="E3" s="888" t="s">
        <v>1117</v>
      </c>
      <c r="F3" s="889" t="s">
        <v>157</v>
      </c>
      <c r="G3" s="889" t="s">
        <v>1118</v>
      </c>
      <c r="H3" s="891" t="s">
        <v>526</v>
      </c>
      <c r="I3" s="891" t="s">
        <v>390</v>
      </c>
      <c r="K3" s="1037" t="s">
        <v>73</v>
      </c>
    </row>
    <row r="4" spans="1:11" ht="14.25" customHeight="1">
      <c r="B4" s="892" t="s">
        <v>1115</v>
      </c>
      <c r="C4" s="892" t="s">
        <v>1115</v>
      </c>
      <c r="D4" s="892"/>
      <c r="E4" s="892"/>
      <c r="F4" s="892"/>
      <c r="G4" s="892"/>
      <c r="H4" s="893"/>
      <c r="I4" s="893"/>
      <c r="K4" s="887" t="s">
        <v>1932</v>
      </c>
    </row>
    <row r="5" spans="1:11" ht="14.25" customHeight="1">
      <c r="A5" s="1048" t="s">
        <v>444</v>
      </c>
      <c r="B5" s="959" t="s">
        <v>1713</v>
      </c>
      <c r="C5" s="894" t="s">
        <v>1178</v>
      </c>
      <c r="D5" s="1026"/>
      <c r="E5" s="1027"/>
      <c r="F5" s="1026"/>
      <c r="G5" s="1027"/>
      <c r="H5" s="1028"/>
      <c r="K5" s="887" t="str">
        <f>CONCATENATE(C5)</f>
        <v>01   Spese di personale</v>
      </c>
    </row>
    <row r="6" spans="1:11" ht="14.25" customHeight="1">
      <c r="A6" s="957"/>
      <c r="B6" s="897" t="s">
        <v>1713</v>
      </c>
      <c r="C6" s="896"/>
      <c r="D6" s="1032" t="s">
        <v>1713</v>
      </c>
      <c r="E6" s="1033" t="s">
        <v>1800</v>
      </c>
      <c r="F6" s="1026"/>
      <c r="G6" s="1027"/>
      <c r="H6" s="1028"/>
      <c r="K6" s="887" t="str">
        <f>CONCATENATE("       ",E6)</f>
        <v xml:space="preserve">       Compensi accessori non a carico FIS docenti</v>
      </c>
    </row>
    <row r="7" spans="1:11" ht="14.25" customHeight="1">
      <c r="B7" s="906" t="s">
        <v>1713</v>
      </c>
      <c r="C7" s="1041"/>
      <c r="D7" s="1044" t="s">
        <v>1713</v>
      </c>
      <c r="E7" s="898"/>
      <c r="F7" s="1031" t="s">
        <v>1714</v>
      </c>
      <c r="G7" s="899" t="s">
        <v>1715</v>
      </c>
      <c r="H7" s="900" t="s">
        <v>527</v>
      </c>
      <c r="I7" s="901" t="s">
        <v>528</v>
      </c>
      <c r="K7" s="887" t="str">
        <f>CONCATENATE(B7,"  /  ",D7,"  /  ",F7,"    ",G7)</f>
        <v>01  /  01  /  001    Compensi netti</v>
      </c>
    </row>
    <row r="8" spans="1:11" ht="14.25" customHeight="1">
      <c r="B8" s="906" t="s">
        <v>1713</v>
      </c>
      <c r="C8" s="902"/>
      <c r="D8" s="1026" t="s">
        <v>1713</v>
      </c>
      <c r="E8" s="902"/>
      <c r="F8" s="1031" t="s">
        <v>1716</v>
      </c>
      <c r="G8" s="899" t="s">
        <v>482</v>
      </c>
      <c r="H8" s="900" t="s">
        <v>527</v>
      </c>
      <c r="I8" s="901" t="s">
        <v>528</v>
      </c>
      <c r="K8" s="887" t="str">
        <f t="shared" ref="K8:K72" si="0">CONCATENATE(B8,"  /  ",D8,"  /  ",F8,"    ",G8)</f>
        <v>01  /  01  /  002    Ritenute previdenziali e assistenziali a carico del dipendente</v>
      </c>
    </row>
    <row r="9" spans="1:11" ht="14.25" customHeight="1">
      <c r="B9" s="906" t="s">
        <v>1713</v>
      </c>
      <c r="C9" s="902"/>
      <c r="D9" s="1026" t="s">
        <v>1713</v>
      </c>
      <c r="E9" s="902"/>
      <c r="F9" s="1031" t="s">
        <v>1717</v>
      </c>
      <c r="G9" s="899" t="s">
        <v>483</v>
      </c>
      <c r="H9" s="900" t="s">
        <v>527</v>
      </c>
      <c r="I9" s="901" t="s">
        <v>528</v>
      </c>
      <c r="K9" s="887" t="str">
        <f t="shared" si="0"/>
        <v>01  /  01  /  003    Ritenute erariali a carico del dipendente</v>
      </c>
    </row>
    <row r="10" spans="1:11" ht="14.25" customHeight="1">
      <c r="B10" s="906" t="s">
        <v>1713</v>
      </c>
      <c r="C10" s="902"/>
      <c r="D10" s="1026" t="s">
        <v>1713</v>
      </c>
      <c r="E10" s="902"/>
      <c r="F10" s="1031" t="s">
        <v>1718</v>
      </c>
      <c r="G10" s="899" t="s">
        <v>484</v>
      </c>
      <c r="H10" s="900" t="s">
        <v>527</v>
      </c>
      <c r="I10" s="901" t="s">
        <v>528</v>
      </c>
      <c r="K10" s="887" t="str">
        <f t="shared" si="0"/>
        <v>01  /  01  /  004    Altre ritenute a carico del dipendente n.a.c.</v>
      </c>
    </row>
    <row r="11" spans="1:11" ht="14.25" customHeight="1">
      <c r="B11" s="906" t="s">
        <v>1713</v>
      </c>
      <c r="C11" s="902"/>
      <c r="D11" s="1026" t="s">
        <v>1713</v>
      </c>
      <c r="E11" s="902"/>
      <c r="F11" s="1031" t="s">
        <v>1880</v>
      </c>
      <c r="G11" s="899" t="s">
        <v>529</v>
      </c>
      <c r="H11" s="900" t="s">
        <v>530</v>
      </c>
      <c r="I11" s="901" t="s">
        <v>529</v>
      </c>
      <c r="K11" s="887" t="str">
        <f t="shared" si="0"/>
        <v>01  /  01  /  005    Imposta regionale sulle attività produttive (IRAP)</v>
      </c>
    </row>
    <row r="12" spans="1:11" ht="14.25" customHeight="1">
      <c r="B12" s="906" t="s">
        <v>1713</v>
      </c>
      <c r="C12" s="902"/>
      <c r="D12" s="1026" t="s">
        <v>1713</v>
      </c>
      <c r="E12" s="902"/>
      <c r="F12" s="1031" t="s">
        <v>423</v>
      </c>
      <c r="G12" s="899" t="s">
        <v>1502</v>
      </c>
      <c r="H12" s="900" t="s">
        <v>531</v>
      </c>
      <c r="I12" s="901" t="s">
        <v>532</v>
      </c>
      <c r="K12" s="887" t="str">
        <f t="shared" si="0"/>
        <v>01  /  01  /  006    Contributi previdenziali e assistenziali a carico dell'amministrazione</v>
      </c>
    </row>
    <row r="13" spans="1:11" ht="14.25" customHeight="1">
      <c r="B13" s="906" t="s">
        <v>1713</v>
      </c>
      <c r="C13" s="902"/>
      <c r="D13" s="1026" t="s">
        <v>1713</v>
      </c>
      <c r="E13" s="902"/>
      <c r="F13" s="1031" t="s">
        <v>425</v>
      </c>
      <c r="G13" s="899" t="s">
        <v>1303</v>
      </c>
      <c r="H13" s="900" t="s">
        <v>533</v>
      </c>
      <c r="I13" s="901" t="s">
        <v>534</v>
      </c>
      <c r="K13" s="887" t="str">
        <f t="shared" si="0"/>
        <v>01  /  01  /  007    Altri contributi a carico dell'amministrazione n.a.c.</v>
      </c>
    </row>
    <row r="14" spans="1:11" ht="14.25" customHeight="1">
      <c r="B14" s="906" t="s">
        <v>1713</v>
      </c>
      <c r="C14" s="902"/>
      <c r="D14" s="1040" t="s">
        <v>1713</v>
      </c>
      <c r="E14" s="903"/>
      <c r="F14" s="1031" t="s">
        <v>1719</v>
      </c>
      <c r="G14" s="899" t="s">
        <v>663</v>
      </c>
      <c r="H14" s="900" t="s">
        <v>527</v>
      </c>
      <c r="I14" s="901" t="s">
        <v>528</v>
      </c>
      <c r="K14" s="887" t="str">
        <f t="shared" si="0"/>
        <v>01  /  01  /  099    Arrotondamenti</v>
      </c>
    </row>
    <row r="15" spans="1:11" ht="14.25" customHeight="1">
      <c r="B15" s="906" t="s">
        <v>1713</v>
      </c>
      <c r="C15" s="902"/>
      <c r="D15" s="1026"/>
      <c r="E15" s="1027"/>
      <c r="F15" s="1026"/>
      <c r="G15" s="1027"/>
      <c r="H15" s="1028"/>
      <c r="K15" s="887" t="s">
        <v>1933</v>
      </c>
    </row>
    <row r="16" spans="1:11" ht="14.25" customHeight="1">
      <c r="B16" s="906" t="s">
        <v>1713</v>
      </c>
      <c r="C16" s="902"/>
      <c r="D16" s="1032" t="s">
        <v>664</v>
      </c>
      <c r="E16" s="1033" t="s">
        <v>535</v>
      </c>
      <c r="F16" s="1026"/>
      <c r="G16" s="1027"/>
      <c r="H16" s="1028"/>
      <c r="K16" s="887" t="str">
        <f>CONCATENATE("       ",E16)</f>
        <v xml:space="preserve">       Compensi accessori non a carico FIS ATA</v>
      </c>
    </row>
    <row r="17" spans="2:11" ht="14.25" customHeight="1">
      <c r="B17" s="906" t="s">
        <v>1713</v>
      </c>
      <c r="C17" s="902"/>
      <c r="D17" s="1044" t="s">
        <v>664</v>
      </c>
      <c r="E17" s="898"/>
      <c r="F17" s="1031" t="s">
        <v>1714</v>
      </c>
      <c r="G17" s="899" t="s">
        <v>1715</v>
      </c>
      <c r="H17" s="900" t="s">
        <v>527</v>
      </c>
      <c r="I17" s="901" t="s">
        <v>528</v>
      </c>
      <c r="K17" s="887" t="str">
        <f t="shared" si="0"/>
        <v>01  /  02  /  001    Compensi netti</v>
      </c>
    </row>
    <row r="18" spans="2:11" ht="14.25" customHeight="1">
      <c r="B18" s="906" t="s">
        <v>1713</v>
      </c>
      <c r="C18" s="902"/>
      <c r="D18" s="1026" t="s">
        <v>664</v>
      </c>
      <c r="E18" s="902"/>
      <c r="F18" s="1031" t="s">
        <v>1716</v>
      </c>
      <c r="G18" s="899" t="s">
        <v>482</v>
      </c>
      <c r="H18" s="900" t="s">
        <v>527</v>
      </c>
      <c r="I18" s="901" t="s">
        <v>528</v>
      </c>
      <c r="K18" s="887" t="str">
        <f t="shared" si="0"/>
        <v>01  /  02  /  002    Ritenute previdenziali e assistenziali a carico del dipendente</v>
      </c>
    </row>
    <row r="19" spans="2:11" ht="14.25" customHeight="1">
      <c r="B19" s="906" t="s">
        <v>1713</v>
      </c>
      <c r="C19" s="902"/>
      <c r="D19" s="1026" t="s">
        <v>664</v>
      </c>
      <c r="E19" s="902"/>
      <c r="F19" s="1031" t="s">
        <v>1717</v>
      </c>
      <c r="G19" s="899" t="s">
        <v>483</v>
      </c>
      <c r="H19" s="900" t="s">
        <v>527</v>
      </c>
      <c r="I19" s="901" t="s">
        <v>528</v>
      </c>
      <c r="K19" s="887" t="str">
        <f t="shared" si="0"/>
        <v>01  /  02  /  003    Ritenute erariali a carico del dipendente</v>
      </c>
    </row>
    <row r="20" spans="2:11" ht="14.25" customHeight="1">
      <c r="B20" s="906" t="s">
        <v>1713</v>
      </c>
      <c r="C20" s="902"/>
      <c r="D20" s="1026" t="s">
        <v>664</v>
      </c>
      <c r="E20" s="902"/>
      <c r="F20" s="1031" t="s">
        <v>1718</v>
      </c>
      <c r="G20" s="899" t="s">
        <v>484</v>
      </c>
      <c r="H20" s="900" t="s">
        <v>527</v>
      </c>
      <c r="I20" s="901" t="s">
        <v>528</v>
      </c>
      <c r="K20" s="887" t="str">
        <f t="shared" si="0"/>
        <v>01  /  02  /  004    Altre ritenute a carico del dipendente n.a.c.</v>
      </c>
    </row>
    <row r="21" spans="2:11" ht="14.25" customHeight="1">
      <c r="B21" s="906" t="s">
        <v>1713</v>
      </c>
      <c r="C21" s="902"/>
      <c r="D21" s="1026" t="s">
        <v>664</v>
      </c>
      <c r="E21" s="902"/>
      <c r="F21" s="1031" t="s">
        <v>1880</v>
      </c>
      <c r="G21" s="899" t="s">
        <v>529</v>
      </c>
      <c r="H21" s="900" t="s">
        <v>530</v>
      </c>
      <c r="I21" s="901" t="s">
        <v>529</v>
      </c>
      <c r="K21" s="887" t="str">
        <f t="shared" si="0"/>
        <v>01  /  02  /  005    Imposta regionale sulle attività produttive (IRAP)</v>
      </c>
    </row>
    <row r="22" spans="2:11" ht="14.25" customHeight="1">
      <c r="B22" s="906" t="s">
        <v>1713</v>
      </c>
      <c r="C22" s="902"/>
      <c r="D22" s="1026" t="s">
        <v>664</v>
      </c>
      <c r="E22" s="902"/>
      <c r="F22" s="1031" t="s">
        <v>423</v>
      </c>
      <c r="G22" s="899" t="s">
        <v>1502</v>
      </c>
      <c r="H22" s="900" t="s">
        <v>531</v>
      </c>
      <c r="I22" s="901" t="s">
        <v>532</v>
      </c>
      <c r="K22" s="887" t="str">
        <f t="shared" si="0"/>
        <v>01  /  02  /  006    Contributi previdenziali e assistenziali a carico dell'amministrazione</v>
      </c>
    </row>
    <row r="23" spans="2:11" ht="14.25" customHeight="1">
      <c r="B23" s="906" t="s">
        <v>1713</v>
      </c>
      <c r="C23" s="902"/>
      <c r="D23" s="1026" t="s">
        <v>664</v>
      </c>
      <c r="E23" s="902"/>
      <c r="F23" s="1031" t="s">
        <v>425</v>
      </c>
      <c r="G23" s="899" t="s">
        <v>1303</v>
      </c>
      <c r="H23" s="900" t="s">
        <v>533</v>
      </c>
      <c r="I23" s="901" t="s">
        <v>534</v>
      </c>
      <c r="K23" s="887" t="str">
        <f t="shared" si="0"/>
        <v>01  /  02  /  007    Altri contributi a carico dell'amministrazione n.a.c.</v>
      </c>
    </row>
    <row r="24" spans="2:11" ht="14.25" customHeight="1">
      <c r="B24" s="906" t="s">
        <v>1713</v>
      </c>
      <c r="C24" s="904"/>
      <c r="D24" s="1040" t="s">
        <v>664</v>
      </c>
      <c r="E24" s="903"/>
      <c r="F24" s="1031" t="s">
        <v>1719</v>
      </c>
      <c r="G24" s="899" t="s">
        <v>663</v>
      </c>
      <c r="H24" s="900" t="s">
        <v>527</v>
      </c>
      <c r="I24" s="901" t="s">
        <v>528</v>
      </c>
      <c r="K24" s="887" t="str">
        <f t="shared" si="0"/>
        <v>01  /  02  /  099    Arrotondamenti</v>
      </c>
    </row>
    <row r="25" spans="2:11" ht="14.25" customHeight="1">
      <c r="B25" s="906" t="s">
        <v>1713</v>
      </c>
      <c r="C25" s="904"/>
      <c r="D25" s="1026"/>
      <c r="E25" s="1027"/>
      <c r="F25" s="1026"/>
      <c r="G25" s="1027"/>
      <c r="H25" s="1028"/>
      <c r="K25" s="887" t="s">
        <v>1933</v>
      </c>
    </row>
    <row r="26" spans="2:11" ht="14.25" customHeight="1">
      <c r="B26" s="906" t="s">
        <v>1713</v>
      </c>
      <c r="C26" s="904"/>
      <c r="D26" s="1034" t="s">
        <v>665</v>
      </c>
      <c r="E26" s="1033" t="s">
        <v>536</v>
      </c>
      <c r="F26" s="1026"/>
      <c r="G26" s="1027"/>
      <c r="H26" s="1028"/>
      <c r="K26" s="887" t="str">
        <f>CONCATENATE("       ",E26)</f>
        <v xml:space="preserve">       Altri compensi per personale a tempo indeterminato</v>
      </c>
    </row>
    <row r="27" spans="2:11" ht="14.25" customHeight="1">
      <c r="B27" s="906" t="s">
        <v>1713</v>
      </c>
      <c r="C27" s="902"/>
      <c r="D27" s="1045" t="s">
        <v>665</v>
      </c>
      <c r="E27" s="898"/>
      <c r="F27" s="1031" t="s">
        <v>1714</v>
      </c>
      <c r="G27" s="905" t="s">
        <v>1304</v>
      </c>
      <c r="H27" s="900" t="s">
        <v>537</v>
      </c>
      <c r="I27" s="901" t="s">
        <v>538</v>
      </c>
      <c r="K27" s="887" t="str">
        <f t="shared" si="0"/>
        <v>01  /  03  /  001    Compensi per animatore digitale</v>
      </c>
    </row>
    <row r="28" spans="2:11" ht="14.25" customHeight="1">
      <c r="B28" s="906" t="s">
        <v>1713</v>
      </c>
      <c r="C28" s="902"/>
      <c r="D28" s="1035" t="s">
        <v>665</v>
      </c>
      <c r="E28" s="902"/>
      <c r="F28" s="1031" t="s">
        <v>1716</v>
      </c>
      <c r="G28" s="905" t="s">
        <v>1305</v>
      </c>
      <c r="H28" s="900" t="s">
        <v>537</v>
      </c>
      <c r="I28" s="901" t="s">
        <v>538</v>
      </c>
      <c r="K28" s="887" t="str">
        <f t="shared" si="0"/>
        <v>01  /  03  /  002    Compensi per referente alla valutazione</v>
      </c>
    </row>
    <row r="29" spans="2:11" ht="14.25" customHeight="1">
      <c r="B29" s="906" t="s">
        <v>1713</v>
      </c>
      <c r="C29" s="902"/>
      <c r="D29" s="1035" t="s">
        <v>665</v>
      </c>
      <c r="E29" s="902"/>
      <c r="F29" s="1031" t="s">
        <v>1306</v>
      </c>
      <c r="G29" s="905" t="s">
        <v>1330</v>
      </c>
      <c r="H29" s="900" t="s">
        <v>537</v>
      </c>
      <c r="I29" s="901" t="s">
        <v>538</v>
      </c>
      <c r="K29" s="887" t="str">
        <f t="shared" si="0"/>
        <v>01  /  03  /  003     Compensi per figura aggiuntiva</v>
      </c>
    </row>
    <row r="30" spans="2:11" ht="14.25" customHeight="1">
      <c r="B30" s="906" t="s">
        <v>1713</v>
      </c>
      <c r="C30" s="902"/>
      <c r="D30" s="1035" t="s">
        <v>665</v>
      </c>
      <c r="E30" s="902"/>
      <c r="F30" s="1031" t="s">
        <v>1331</v>
      </c>
      <c r="G30" s="905" t="s">
        <v>1332</v>
      </c>
      <c r="H30" s="900" t="s">
        <v>537</v>
      </c>
      <c r="I30" s="901" t="s">
        <v>538</v>
      </c>
      <c r="K30" s="887" t="str">
        <f t="shared" si="0"/>
        <v>01  /  03  /  004     Compensi per facilitatore</v>
      </c>
    </row>
    <row r="31" spans="2:11" ht="14.25" customHeight="1">
      <c r="B31" s="906" t="s">
        <v>1713</v>
      </c>
      <c r="C31" s="902"/>
      <c r="D31" s="1035" t="s">
        <v>665</v>
      </c>
      <c r="E31" s="902"/>
      <c r="F31" s="1031" t="s">
        <v>1880</v>
      </c>
      <c r="G31" s="905" t="s">
        <v>1333</v>
      </c>
      <c r="H31" s="900" t="s">
        <v>537</v>
      </c>
      <c r="I31" s="901" t="s">
        <v>538</v>
      </c>
      <c r="K31" s="887" t="str">
        <f t="shared" si="0"/>
        <v>01  /  03  /  005    Compensi per progettista</v>
      </c>
    </row>
    <row r="32" spans="2:11" ht="14.25" customHeight="1">
      <c r="B32" s="906" t="s">
        <v>1713</v>
      </c>
      <c r="C32" s="902"/>
      <c r="D32" s="1035" t="s">
        <v>665</v>
      </c>
      <c r="E32" s="902"/>
      <c r="F32" s="1031" t="s">
        <v>423</v>
      </c>
      <c r="G32" s="905" t="s">
        <v>1334</v>
      </c>
      <c r="H32" s="900" t="s">
        <v>537</v>
      </c>
      <c r="I32" s="901" t="s">
        <v>538</v>
      </c>
      <c r="K32" s="887" t="str">
        <f t="shared" si="0"/>
        <v>01  /  03  /  006    Compensi per collaudatore</v>
      </c>
    </row>
    <row r="33" spans="2:11" ht="14.25" customHeight="1">
      <c r="B33" s="906" t="s">
        <v>1713</v>
      </c>
      <c r="C33" s="902"/>
      <c r="D33" s="1035" t="s">
        <v>665</v>
      </c>
      <c r="E33" s="902"/>
      <c r="F33" s="1031" t="s">
        <v>425</v>
      </c>
      <c r="G33" s="905" t="s">
        <v>1335</v>
      </c>
      <c r="H33" s="900" t="s">
        <v>537</v>
      </c>
      <c r="I33" s="901" t="s">
        <v>538</v>
      </c>
      <c r="K33" s="887" t="str">
        <f t="shared" si="0"/>
        <v>01  /  03  /  007    Compensi per tutor interni</v>
      </c>
    </row>
    <row r="34" spans="2:11" ht="14.25" customHeight="1">
      <c r="B34" s="906" t="s">
        <v>1713</v>
      </c>
      <c r="C34" s="902"/>
      <c r="D34" s="1035" t="s">
        <v>665</v>
      </c>
      <c r="E34" s="902"/>
      <c r="F34" s="1031" t="s">
        <v>426</v>
      </c>
      <c r="G34" s="905" t="s">
        <v>1336</v>
      </c>
      <c r="H34" s="900" t="s">
        <v>537</v>
      </c>
      <c r="I34" s="901" t="s">
        <v>538</v>
      </c>
      <c r="K34" s="887" t="str">
        <f t="shared" si="0"/>
        <v>01  /  03  /  008    Compensi per altri Incarichi conferiti a personale</v>
      </c>
    </row>
    <row r="35" spans="2:11" ht="14.25" customHeight="1">
      <c r="B35" s="906" t="s">
        <v>1713</v>
      </c>
      <c r="C35" s="902"/>
      <c r="D35" s="1035" t="s">
        <v>665</v>
      </c>
      <c r="E35" s="902"/>
      <c r="F35" s="1031" t="s">
        <v>428</v>
      </c>
      <c r="G35" s="899" t="s">
        <v>1878</v>
      </c>
      <c r="H35" s="900" t="s">
        <v>689</v>
      </c>
      <c r="I35" s="901" t="s">
        <v>690</v>
      </c>
      <c r="K35" s="887" t="str">
        <f t="shared" si="0"/>
        <v>01  /  03  /  009    Indennità di missione</v>
      </c>
    </row>
    <row r="36" spans="2:11" ht="14.25" customHeight="1">
      <c r="B36" s="906" t="s">
        <v>1713</v>
      </c>
      <c r="C36" s="902"/>
      <c r="D36" s="1035" t="s">
        <v>665</v>
      </c>
      <c r="E36" s="902"/>
      <c r="F36" s="1031" t="s">
        <v>430</v>
      </c>
      <c r="G36" s="899" t="s">
        <v>1879</v>
      </c>
      <c r="H36" s="900" t="s">
        <v>691</v>
      </c>
      <c r="I36" s="901" t="s">
        <v>692</v>
      </c>
      <c r="K36" s="887" t="str">
        <f t="shared" si="0"/>
        <v>01  /  03  /  010    Gettoni di presenza</v>
      </c>
    </row>
    <row r="37" spans="2:11" ht="14.25" customHeight="1">
      <c r="B37" s="906" t="s">
        <v>1713</v>
      </c>
      <c r="C37" s="902"/>
      <c r="D37" s="1035" t="s">
        <v>665</v>
      </c>
      <c r="E37" s="902"/>
      <c r="F37" s="1031" t="s">
        <v>431</v>
      </c>
      <c r="G37" s="899" t="s">
        <v>422</v>
      </c>
      <c r="H37" s="900" t="s">
        <v>693</v>
      </c>
      <c r="I37" s="901" t="s">
        <v>694</v>
      </c>
      <c r="K37" s="887" t="str">
        <f t="shared" si="0"/>
        <v>01  /  03  /  011    Borse di studio e sussidi</v>
      </c>
    </row>
    <row r="38" spans="2:11" ht="14.25" customHeight="1">
      <c r="B38" s="906" t="s">
        <v>1713</v>
      </c>
      <c r="C38" s="902"/>
      <c r="D38" s="1035" t="s">
        <v>665</v>
      </c>
      <c r="E38" s="902"/>
      <c r="F38" s="1031" t="s">
        <v>432</v>
      </c>
      <c r="G38" s="899" t="s">
        <v>424</v>
      </c>
      <c r="H38" s="900" t="s">
        <v>695</v>
      </c>
      <c r="I38" s="901" t="s">
        <v>424</v>
      </c>
      <c r="K38" s="887" t="str">
        <f t="shared" si="0"/>
        <v>01  /  03  /  012    Buoni pasto</v>
      </c>
    </row>
    <row r="39" spans="2:11" ht="14.25" customHeight="1">
      <c r="B39" s="906" t="s">
        <v>1713</v>
      </c>
      <c r="C39" s="902"/>
      <c r="D39" s="1035" t="s">
        <v>665</v>
      </c>
      <c r="E39" s="902"/>
      <c r="F39" s="1031" t="s">
        <v>405</v>
      </c>
      <c r="G39" s="899" t="s">
        <v>1337</v>
      </c>
      <c r="H39" s="900" t="s">
        <v>696</v>
      </c>
      <c r="I39" s="901" t="s">
        <v>697</v>
      </c>
      <c r="K39" s="887" t="str">
        <f t="shared" si="0"/>
        <v>01  /  03  /  013    Contributi centri di attività sociali, sportive e culturali</v>
      </c>
    </row>
    <row r="40" spans="2:11" ht="14.25" customHeight="1">
      <c r="B40" s="906" t="s">
        <v>1713</v>
      </c>
      <c r="C40" s="902"/>
      <c r="D40" s="1035" t="s">
        <v>665</v>
      </c>
      <c r="E40" s="902"/>
      <c r="F40" s="1031" t="s">
        <v>407</v>
      </c>
      <c r="G40" s="899" t="s">
        <v>427</v>
      </c>
      <c r="H40" s="900" t="s">
        <v>691</v>
      </c>
      <c r="I40" s="901" t="s">
        <v>692</v>
      </c>
      <c r="K40" s="887" t="str">
        <f t="shared" si="0"/>
        <v>01  /  03  /  014    Contributi per prestazioni sanitarie</v>
      </c>
    </row>
    <row r="41" spans="2:11" ht="14.25" customHeight="1">
      <c r="B41" s="906" t="s">
        <v>1713</v>
      </c>
      <c r="C41" s="902"/>
      <c r="D41" s="1035" t="s">
        <v>665</v>
      </c>
      <c r="E41" s="902"/>
      <c r="F41" s="1031" t="s">
        <v>769</v>
      </c>
      <c r="G41" s="899" t="s">
        <v>429</v>
      </c>
      <c r="H41" s="900" t="s">
        <v>533</v>
      </c>
      <c r="I41" s="901" t="s">
        <v>534</v>
      </c>
      <c r="K41" s="887" t="str">
        <f t="shared" si="0"/>
        <v>01  /  03  /  015    Contributi aggiuntivi</v>
      </c>
    </row>
    <row r="42" spans="2:11" ht="14.25" customHeight="1">
      <c r="B42" s="906" t="s">
        <v>1713</v>
      </c>
      <c r="C42" s="902"/>
      <c r="D42" s="1035" t="s">
        <v>665</v>
      </c>
      <c r="E42" s="902"/>
      <c r="F42" s="1031" t="s">
        <v>657</v>
      </c>
      <c r="G42" s="905" t="s">
        <v>482</v>
      </c>
      <c r="H42" s="900" t="s">
        <v>537</v>
      </c>
      <c r="I42" s="901" t="s">
        <v>538</v>
      </c>
      <c r="K42" s="887" t="str">
        <f t="shared" si="0"/>
        <v>01  /  03  /  016    Ritenute previdenziali e assistenziali a carico del dipendente</v>
      </c>
    </row>
    <row r="43" spans="2:11" ht="14.25" customHeight="1">
      <c r="B43" s="906" t="s">
        <v>1713</v>
      </c>
      <c r="C43" s="902"/>
      <c r="D43" s="1035" t="s">
        <v>665</v>
      </c>
      <c r="E43" s="902"/>
      <c r="F43" s="1031" t="s">
        <v>658</v>
      </c>
      <c r="G43" s="905" t="s">
        <v>483</v>
      </c>
      <c r="H43" s="900" t="s">
        <v>537</v>
      </c>
      <c r="I43" s="901" t="s">
        <v>538</v>
      </c>
      <c r="K43" s="887" t="str">
        <f t="shared" si="0"/>
        <v>01  /  03  /  017    Ritenute erariali a carico del dipendente</v>
      </c>
    </row>
    <row r="44" spans="2:11" ht="14.25" customHeight="1">
      <c r="B44" s="906" t="s">
        <v>1713</v>
      </c>
      <c r="C44" s="902"/>
      <c r="D44" s="1035" t="s">
        <v>665</v>
      </c>
      <c r="E44" s="902"/>
      <c r="F44" s="1031" t="s">
        <v>1338</v>
      </c>
      <c r="G44" s="905" t="s">
        <v>484</v>
      </c>
      <c r="H44" s="900" t="s">
        <v>537</v>
      </c>
      <c r="I44" s="901" t="s">
        <v>538</v>
      </c>
      <c r="K44" s="887" t="str">
        <f t="shared" si="0"/>
        <v>01  /  03  /  018    Altre ritenute a carico del dipendente n.a.c.</v>
      </c>
    </row>
    <row r="45" spans="2:11" ht="14.25" customHeight="1">
      <c r="B45" s="906" t="s">
        <v>1713</v>
      </c>
      <c r="C45" s="902"/>
      <c r="D45" s="1035" t="s">
        <v>665</v>
      </c>
      <c r="E45" s="902"/>
      <c r="F45" s="1031" t="s">
        <v>1339</v>
      </c>
      <c r="G45" s="899" t="s">
        <v>529</v>
      </c>
      <c r="H45" s="900" t="s">
        <v>530</v>
      </c>
      <c r="I45" s="901" t="s">
        <v>529</v>
      </c>
      <c r="K45" s="887" t="str">
        <f t="shared" si="0"/>
        <v>01  /  03  /  019    Imposta regionale sulle attività produttive (IRAP)</v>
      </c>
    </row>
    <row r="46" spans="2:11" ht="14.25" customHeight="1">
      <c r="B46" s="906" t="s">
        <v>1713</v>
      </c>
      <c r="C46" s="902"/>
      <c r="D46" s="1035" t="s">
        <v>665</v>
      </c>
      <c r="E46" s="902"/>
      <c r="F46" s="1031" t="s">
        <v>1340</v>
      </c>
      <c r="G46" s="899" t="s">
        <v>1502</v>
      </c>
      <c r="H46" s="900" t="s">
        <v>531</v>
      </c>
      <c r="I46" s="901" t="s">
        <v>532</v>
      </c>
      <c r="K46" s="887" t="str">
        <f t="shared" si="0"/>
        <v>01  /  03  /  020    Contributi previdenziali e assistenziali a carico dell'amministrazione</v>
      </c>
    </row>
    <row r="47" spans="2:11" ht="14.25" customHeight="1">
      <c r="B47" s="906" t="s">
        <v>1713</v>
      </c>
      <c r="C47" s="902"/>
      <c r="D47" s="1035" t="s">
        <v>665</v>
      </c>
      <c r="E47" s="902"/>
      <c r="F47" s="1031" t="s">
        <v>1341</v>
      </c>
      <c r="G47" s="899" t="s">
        <v>1303</v>
      </c>
      <c r="H47" s="900" t="s">
        <v>533</v>
      </c>
      <c r="I47" s="901" t="s">
        <v>534</v>
      </c>
      <c r="K47" s="887" t="str">
        <f t="shared" si="0"/>
        <v>01  /  03  /  021    Altri contributi a carico dell'amministrazione n.a.c.</v>
      </c>
    </row>
    <row r="48" spans="2:11" ht="14.25" customHeight="1">
      <c r="B48" s="906" t="s">
        <v>1713</v>
      </c>
      <c r="C48" s="902"/>
      <c r="D48" s="1039" t="s">
        <v>665</v>
      </c>
      <c r="E48" s="903"/>
      <c r="F48" s="1031" t="s">
        <v>1719</v>
      </c>
      <c r="G48" s="899" t="s">
        <v>663</v>
      </c>
      <c r="H48" s="900" t="s">
        <v>691</v>
      </c>
      <c r="I48" s="901" t="s">
        <v>692</v>
      </c>
      <c r="K48" s="887" t="str">
        <f t="shared" si="0"/>
        <v>01  /  03  /  099    Arrotondamenti</v>
      </c>
    </row>
    <row r="49" spans="2:11" ht="14.25" customHeight="1">
      <c r="B49" s="906" t="s">
        <v>1713</v>
      </c>
      <c r="C49" s="902"/>
      <c r="D49" s="1035"/>
      <c r="E49" s="1027"/>
      <c r="F49" s="1026"/>
      <c r="G49" s="1027"/>
      <c r="H49" s="1028"/>
      <c r="K49" s="887" t="s">
        <v>1933</v>
      </c>
    </row>
    <row r="50" spans="2:11" ht="14.25" customHeight="1">
      <c r="B50" s="906" t="s">
        <v>1713</v>
      </c>
      <c r="C50" s="902"/>
      <c r="D50" s="1032" t="s">
        <v>1798</v>
      </c>
      <c r="E50" s="1033" t="s">
        <v>698</v>
      </c>
      <c r="F50" s="1026"/>
      <c r="G50" s="1027"/>
      <c r="H50" s="1028"/>
      <c r="K50" s="887" t="str">
        <f>CONCATENATE("       ",E50)</f>
        <v xml:space="preserve">       Altri compensi per personale a tempo determinato</v>
      </c>
    </row>
    <row r="51" spans="2:11" ht="14.25" customHeight="1">
      <c r="B51" s="906" t="s">
        <v>1713</v>
      </c>
      <c r="C51" s="902"/>
      <c r="D51" s="1044" t="s">
        <v>1798</v>
      </c>
      <c r="E51" s="898"/>
      <c r="F51" s="1031" t="s">
        <v>1714</v>
      </c>
      <c r="G51" s="905" t="s">
        <v>1304</v>
      </c>
      <c r="H51" s="900" t="s">
        <v>699</v>
      </c>
      <c r="I51" s="901" t="s">
        <v>215</v>
      </c>
      <c r="K51" s="887" t="str">
        <f t="shared" si="0"/>
        <v>01  /  04  /  001    Compensi per animatore digitale</v>
      </c>
    </row>
    <row r="52" spans="2:11" ht="14.25" customHeight="1">
      <c r="B52" s="906" t="s">
        <v>1713</v>
      </c>
      <c r="C52" s="902"/>
      <c r="D52" s="1026" t="s">
        <v>1798</v>
      </c>
      <c r="E52" s="902"/>
      <c r="F52" s="1031" t="s">
        <v>1716</v>
      </c>
      <c r="G52" s="905" t="s">
        <v>1305</v>
      </c>
      <c r="H52" s="900" t="s">
        <v>699</v>
      </c>
      <c r="I52" s="901" t="s">
        <v>215</v>
      </c>
      <c r="K52" s="887" t="str">
        <f t="shared" si="0"/>
        <v>01  /  04  /  002    Compensi per referente alla valutazione</v>
      </c>
    </row>
    <row r="53" spans="2:11" ht="14.25" customHeight="1">
      <c r="B53" s="906" t="s">
        <v>1713</v>
      </c>
      <c r="C53" s="902"/>
      <c r="D53" s="1026" t="s">
        <v>1798</v>
      </c>
      <c r="E53" s="902"/>
      <c r="F53" s="1031" t="s">
        <v>1306</v>
      </c>
      <c r="G53" s="905" t="s">
        <v>1330</v>
      </c>
      <c r="H53" s="900" t="s">
        <v>699</v>
      </c>
      <c r="I53" s="901" t="s">
        <v>215</v>
      </c>
      <c r="K53" s="887" t="str">
        <f t="shared" si="0"/>
        <v>01  /  04  /  003     Compensi per figura aggiuntiva</v>
      </c>
    </row>
    <row r="54" spans="2:11" ht="14.25" customHeight="1">
      <c r="B54" s="906" t="s">
        <v>1713</v>
      </c>
      <c r="C54" s="902"/>
      <c r="D54" s="1026" t="s">
        <v>1798</v>
      </c>
      <c r="E54" s="902"/>
      <c r="F54" s="1031" t="s">
        <v>1331</v>
      </c>
      <c r="G54" s="905" t="s">
        <v>1332</v>
      </c>
      <c r="H54" s="900" t="s">
        <v>699</v>
      </c>
      <c r="I54" s="901" t="s">
        <v>215</v>
      </c>
      <c r="K54" s="887" t="str">
        <f t="shared" si="0"/>
        <v>01  /  04  /  004     Compensi per facilitatore</v>
      </c>
    </row>
    <row r="55" spans="2:11" ht="14.25" customHeight="1">
      <c r="B55" s="906" t="s">
        <v>1713</v>
      </c>
      <c r="C55" s="902"/>
      <c r="D55" s="1026" t="s">
        <v>1798</v>
      </c>
      <c r="E55" s="902"/>
      <c r="F55" s="1031" t="s">
        <v>1880</v>
      </c>
      <c r="G55" s="905" t="s">
        <v>1333</v>
      </c>
      <c r="H55" s="900" t="s">
        <v>699</v>
      </c>
      <c r="I55" s="901" t="s">
        <v>215</v>
      </c>
      <c r="K55" s="887" t="str">
        <f t="shared" si="0"/>
        <v>01  /  04  /  005    Compensi per progettista</v>
      </c>
    </row>
    <row r="56" spans="2:11" ht="14.25" customHeight="1">
      <c r="B56" s="906" t="s">
        <v>1713</v>
      </c>
      <c r="C56" s="902"/>
      <c r="D56" s="1026" t="s">
        <v>1798</v>
      </c>
      <c r="E56" s="902"/>
      <c r="F56" s="1031" t="s">
        <v>423</v>
      </c>
      <c r="G56" s="905" t="s">
        <v>1334</v>
      </c>
      <c r="H56" s="900" t="s">
        <v>699</v>
      </c>
      <c r="I56" s="901" t="s">
        <v>215</v>
      </c>
      <c r="K56" s="887" t="str">
        <f t="shared" si="0"/>
        <v>01  /  04  /  006    Compensi per collaudatore</v>
      </c>
    </row>
    <row r="57" spans="2:11" ht="14.25" customHeight="1">
      <c r="B57" s="906" t="s">
        <v>1713</v>
      </c>
      <c r="C57" s="902"/>
      <c r="D57" s="1026" t="s">
        <v>1798</v>
      </c>
      <c r="E57" s="902"/>
      <c r="F57" s="1031" t="s">
        <v>425</v>
      </c>
      <c r="G57" s="905" t="s">
        <v>1335</v>
      </c>
      <c r="H57" s="900" t="s">
        <v>699</v>
      </c>
      <c r="I57" s="901" t="s">
        <v>215</v>
      </c>
      <c r="K57" s="887" t="str">
        <f t="shared" si="0"/>
        <v>01  /  04  /  007    Compensi per tutor interni</v>
      </c>
    </row>
    <row r="58" spans="2:11" ht="14.25" customHeight="1">
      <c r="B58" s="906" t="s">
        <v>1713</v>
      </c>
      <c r="C58" s="902"/>
      <c r="D58" s="1026" t="s">
        <v>1798</v>
      </c>
      <c r="E58" s="902"/>
      <c r="F58" s="1031" t="s">
        <v>426</v>
      </c>
      <c r="G58" s="905" t="s">
        <v>1336</v>
      </c>
      <c r="H58" s="900" t="s">
        <v>699</v>
      </c>
      <c r="I58" s="901" t="s">
        <v>215</v>
      </c>
      <c r="K58" s="887" t="str">
        <f t="shared" si="0"/>
        <v>01  /  04  /  008    Compensi per altri Incarichi conferiti a personale</v>
      </c>
    </row>
    <row r="59" spans="2:11" ht="14.25" customHeight="1">
      <c r="B59" s="906" t="s">
        <v>1713</v>
      </c>
      <c r="C59" s="902"/>
      <c r="D59" s="1026" t="s">
        <v>1798</v>
      </c>
      <c r="E59" s="902"/>
      <c r="F59" s="1031" t="s">
        <v>428</v>
      </c>
      <c r="G59" s="899" t="s">
        <v>1878</v>
      </c>
      <c r="H59" s="900" t="s">
        <v>689</v>
      </c>
      <c r="I59" s="901" t="s">
        <v>690</v>
      </c>
      <c r="K59" s="887" t="str">
        <f t="shared" si="0"/>
        <v>01  /  04  /  009    Indennità di missione</v>
      </c>
    </row>
    <row r="60" spans="2:11" ht="14.25" customHeight="1">
      <c r="B60" s="906" t="s">
        <v>1713</v>
      </c>
      <c r="C60" s="902"/>
      <c r="D60" s="1026" t="s">
        <v>1798</v>
      </c>
      <c r="E60" s="902"/>
      <c r="F60" s="1031" t="s">
        <v>430</v>
      </c>
      <c r="G60" s="899" t="s">
        <v>1879</v>
      </c>
      <c r="H60" s="900" t="s">
        <v>691</v>
      </c>
      <c r="I60" s="901" t="s">
        <v>692</v>
      </c>
      <c r="K60" s="887" t="str">
        <f t="shared" si="0"/>
        <v>01  /  04  /  010    Gettoni di presenza</v>
      </c>
    </row>
    <row r="61" spans="2:11" ht="14.25" customHeight="1">
      <c r="B61" s="906" t="s">
        <v>1713</v>
      </c>
      <c r="C61" s="902"/>
      <c r="D61" s="1026" t="s">
        <v>1798</v>
      </c>
      <c r="E61" s="902"/>
      <c r="F61" s="1031" t="s">
        <v>431</v>
      </c>
      <c r="G61" s="899" t="s">
        <v>422</v>
      </c>
      <c r="H61" s="900" t="s">
        <v>693</v>
      </c>
      <c r="I61" s="901" t="s">
        <v>694</v>
      </c>
      <c r="K61" s="887" t="str">
        <f t="shared" si="0"/>
        <v>01  /  04  /  011    Borse di studio e sussidi</v>
      </c>
    </row>
    <row r="62" spans="2:11" ht="14.25" customHeight="1">
      <c r="B62" s="906" t="s">
        <v>1713</v>
      </c>
      <c r="C62" s="902"/>
      <c r="D62" s="1026" t="s">
        <v>1798</v>
      </c>
      <c r="E62" s="902"/>
      <c r="F62" s="1031" t="s">
        <v>432</v>
      </c>
      <c r="G62" s="899" t="s">
        <v>424</v>
      </c>
      <c r="H62" s="900" t="s">
        <v>695</v>
      </c>
      <c r="I62" s="901" t="s">
        <v>424</v>
      </c>
      <c r="K62" s="887" t="str">
        <f t="shared" si="0"/>
        <v>01  /  04  /  012    Buoni pasto</v>
      </c>
    </row>
    <row r="63" spans="2:11" ht="14.25" customHeight="1">
      <c r="B63" s="906" t="s">
        <v>1713</v>
      </c>
      <c r="C63" s="902"/>
      <c r="D63" s="1026" t="s">
        <v>1798</v>
      </c>
      <c r="E63" s="902"/>
      <c r="F63" s="1031" t="s">
        <v>405</v>
      </c>
      <c r="G63" s="899" t="s">
        <v>1337</v>
      </c>
      <c r="H63" s="900" t="s">
        <v>696</v>
      </c>
      <c r="I63" s="901" t="s">
        <v>697</v>
      </c>
      <c r="K63" s="887" t="str">
        <f t="shared" si="0"/>
        <v>01  /  04  /  013    Contributi centri di attività sociali, sportive e culturali</v>
      </c>
    </row>
    <row r="64" spans="2:11" ht="14.25" customHeight="1">
      <c r="B64" s="906" t="s">
        <v>1713</v>
      </c>
      <c r="C64" s="902"/>
      <c r="D64" s="1026" t="s">
        <v>1798</v>
      </c>
      <c r="E64" s="902"/>
      <c r="F64" s="1031" t="s">
        <v>407</v>
      </c>
      <c r="G64" s="899" t="s">
        <v>427</v>
      </c>
      <c r="H64" s="900" t="s">
        <v>691</v>
      </c>
      <c r="I64" s="901" t="s">
        <v>692</v>
      </c>
      <c r="K64" s="887" t="str">
        <f t="shared" si="0"/>
        <v>01  /  04  /  014    Contributi per prestazioni sanitarie</v>
      </c>
    </row>
    <row r="65" spans="1:11" ht="14.25" customHeight="1">
      <c r="B65" s="906" t="s">
        <v>1713</v>
      </c>
      <c r="C65" s="902"/>
      <c r="D65" s="1026" t="s">
        <v>1798</v>
      </c>
      <c r="E65" s="902"/>
      <c r="F65" s="1031" t="s">
        <v>769</v>
      </c>
      <c r="G65" s="899" t="s">
        <v>429</v>
      </c>
      <c r="H65" s="900" t="s">
        <v>533</v>
      </c>
      <c r="I65" s="901" t="s">
        <v>534</v>
      </c>
      <c r="K65" s="887" t="str">
        <f t="shared" si="0"/>
        <v>01  /  04  /  015    Contributi aggiuntivi</v>
      </c>
    </row>
    <row r="66" spans="1:11" ht="14.25" customHeight="1">
      <c r="B66" s="906" t="s">
        <v>1713</v>
      </c>
      <c r="C66" s="902"/>
      <c r="D66" s="1026" t="s">
        <v>1798</v>
      </c>
      <c r="E66" s="902"/>
      <c r="F66" s="1031" t="s">
        <v>657</v>
      </c>
      <c r="G66" s="905" t="s">
        <v>482</v>
      </c>
      <c r="H66" s="900" t="s">
        <v>699</v>
      </c>
      <c r="I66" s="901" t="s">
        <v>215</v>
      </c>
      <c r="K66" s="887" t="str">
        <f t="shared" si="0"/>
        <v>01  /  04  /  016    Ritenute previdenziali e assistenziali a carico del dipendente</v>
      </c>
    </row>
    <row r="67" spans="1:11" ht="14.25" customHeight="1">
      <c r="B67" s="906" t="s">
        <v>1713</v>
      </c>
      <c r="C67" s="902"/>
      <c r="D67" s="1026" t="s">
        <v>1798</v>
      </c>
      <c r="E67" s="902"/>
      <c r="F67" s="1031" t="s">
        <v>658</v>
      </c>
      <c r="G67" s="905" t="s">
        <v>483</v>
      </c>
      <c r="H67" s="900" t="s">
        <v>699</v>
      </c>
      <c r="I67" s="901" t="s">
        <v>215</v>
      </c>
      <c r="K67" s="887" t="str">
        <f t="shared" si="0"/>
        <v>01  /  04  /  017    Ritenute erariali a carico del dipendente</v>
      </c>
    </row>
    <row r="68" spans="1:11" ht="14.25" customHeight="1">
      <c r="B68" s="906" t="s">
        <v>1713</v>
      </c>
      <c r="C68" s="902"/>
      <c r="D68" s="1026" t="s">
        <v>1798</v>
      </c>
      <c r="E68" s="902"/>
      <c r="F68" s="1031" t="s">
        <v>1338</v>
      </c>
      <c r="G68" s="905" t="s">
        <v>484</v>
      </c>
      <c r="H68" s="900" t="s">
        <v>699</v>
      </c>
      <c r="I68" s="901" t="s">
        <v>215</v>
      </c>
      <c r="K68" s="887" t="str">
        <f t="shared" si="0"/>
        <v>01  /  04  /  018    Altre ritenute a carico del dipendente n.a.c.</v>
      </c>
    </row>
    <row r="69" spans="1:11" ht="14.25" customHeight="1">
      <c r="B69" s="906" t="s">
        <v>1713</v>
      </c>
      <c r="C69" s="902"/>
      <c r="D69" s="1026" t="s">
        <v>1798</v>
      </c>
      <c r="E69" s="902"/>
      <c r="F69" s="1031" t="s">
        <v>1339</v>
      </c>
      <c r="G69" s="899" t="s">
        <v>529</v>
      </c>
      <c r="H69" s="900" t="s">
        <v>530</v>
      </c>
      <c r="I69" s="901" t="s">
        <v>529</v>
      </c>
      <c r="K69" s="887" t="str">
        <f t="shared" si="0"/>
        <v>01  /  04  /  019    Imposta regionale sulle attività produttive (IRAP)</v>
      </c>
    </row>
    <row r="70" spans="1:11" ht="14.25" customHeight="1">
      <c r="B70" s="906" t="s">
        <v>1713</v>
      </c>
      <c r="C70" s="902"/>
      <c r="D70" s="1026" t="s">
        <v>1798</v>
      </c>
      <c r="E70" s="902"/>
      <c r="F70" s="1031" t="s">
        <v>1340</v>
      </c>
      <c r="G70" s="899" t="s">
        <v>1502</v>
      </c>
      <c r="H70" s="900" t="s">
        <v>531</v>
      </c>
      <c r="I70" s="901" t="s">
        <v>532</v>
      </c>
      <c r="K70" s="887" t="str">
        <f t="shared" si="0"/>
        <v>01  /  04  /  020    Contributi previdenziali e assistenziali a carico dell'amministrazione</v>
      </c>
    </row>
    <row r="71" spans="1:11" ht="14.25" customHeight="1">
      <c r="B71" s="906" t="s">
        <v>1713</v>
      </c>
      <c r="C71" s="902"/>
      <c r="D71" s="1026" t="s">
        <v>1798</v>
      </c>
      <c r="E71" s="902"/>
      <c r="F71" s="1031" t="s">
        <v>1341</v>
      </c>
      <c r="G71" s="899" t="s">
        <v>1303</v>
      </c>
      <c r="H71" s="900" t="s">
        <v>533</v>
      </c>
      <c r="I71" s="901" t="s">
        <v>534</v>
      </c>
      <c r="K71" s="887" t="str">
        <f t="shared" si="0"/>
        <v>01  /  04  /  021    Altri contributi a carico dell'amministrazione n.a.c.</v>
      </c>
    </row>
    <row r="72" spans="1:11" ht="14.25" customHeight="1">
      <c r="B72" s="955" t="s">
        <v>1713</v>
      </c>
      <c r="C72" s="903"/>
      <c r="D72" s="1040" t="s">
        <v>1798</v>
      </c>
      <c r="E72" s="903"/>
      <c r="F72" s="1031" t="s">
        <v>1719</v>
      </c>
      <c r="G72" s="899" t="s">
        <v>663</v>
      </c>
      <c r="H72" s="900" t="s">
        <v>691</v>
      </c>
      <c r="I72" s="901" t="s">
        <v>692</v>
      </c>
      <c r="K72" s="887" t="str">
        <f t="shared" si="0"/>
        <v>01  /  04  /  099    Arrotondamenti</v>
      </c>
    </row>
    <row r="73" spans="1:11" ht="14.25" customHeight="1">
      <c r="B73" s="952" t="s">
        <v>1115</v>
      </c>
      <c r="C73" s="907"/>
      <c r="D73" s="907"/>
      <c r="E73" s="907"/>
      <c r="F73" s="907"/>
      <c r="G73" s="907"/>
      <c r="K73" s="887" t="s">
        <v>1932</v>
      </c>
    </row>
    <row r="74" spans="1:11" ht="14.25" customHeight="1">
      <c r="A74" s="1048" t="s">
        <v>444</v>
      </c>
      <c r="B74" s="959" t="s">
        <v>664</v>
      </c>
      <c r="C74" s="908" t="s">
        <v>1179</v>
      </c>
      <c r="D74" s="907"/>
      <c r="E74" s="907"/>
      <c r="F74" s="907"/>
      <c r="G74" s="907"/>
      <c r="K74" s="887" t="str">
        <f>CONCATENATE(C74)</f>
        <v>02   Acquisto di beni di consumo</v>
      </c>
    </row>
    <row r="75" spans="1:11" ht="14.25" customHeight="1">
      <c r="A75" s="957"/>
      <c r="B75" s="897" t="s">
        <v>664</v>
      </c>
      <c r="C75" s="909"/>
      <c r="D75" s="1032" t="s">
        <v>1713</v>
      </c>
      <c r="E75" s="1033" t="s">
        <v>666</v>
      </c>
      <c r="F75" s="907"/>
      <c r="G75" s="907"/>
      <c r="K75" s="887" t="str">
        <f>CONCATENATE("       ",E75)</f>
        <v xml:space="preserve">       Carta, cancelleria e stampati</v>
      </c>
    </row>
    <row r="76" spans="1:11" ht="14.25" customHeight="1">
      <c r="B76" s="906" t="s">
        <v>664</v>
      </c>
      <c r="C76" s="904"/>
      <c r="D76" s="1044" t="s">
        <v>1713</v>
      </c>
      <c r="E76" s="898"/>
      <c r="F76" s="1031" t="s">
        <v>1714</v>
      </c>
      <c r="G76" s="899" t="s">
        <v>667</v>
      </c>
      <c r="H76" s="910" t="s">
        <v>216</v>
      </c>
      <c r="I76" s="901" t="s">
        <v>666</v>
      </c>
      <c r="K76" s="887" t="str">
        <f t="shared" ref="K76:K95" si="1">CONCATENATE(B76,"  /  ",D76,"  /  ",F76,"    ",G76)</f>
        <v>02  /  01  /  001    Carta</v>
      </c>
    </row>
    <row r="77" spans="1:11" ht="14.25" customHeight="1">
      <c r="B77" s="906" t="s">
        <v>664</v>
      </c>
      <c r="C77" s="902"/>
      <c r="D77" s="1026" t="s">
        <v>1713</v>
      </c>
      <c r="E77" s="902"/>
      <c r="F77" s="1031" t="s">
        <v>1716</v>
      </c>
      <c r="G77" s="899" t="s">
        <v>668</v>
      </c>
      <c r="H77" s="910" t="s">
        <v>216</v>
      </c>
      <c r="I77" s="901" t="s">
        <v>666</v>
      </c>
      <c r="K77" s="887" t="str">
        <f t="shared" si="1"/>
        <v>02  /  01  /  002    Cancelleria</v>
      </c>
    </row>
    <row r="78" spans="1:11" ht="14.25" customHeight="1">
      <c r="B78" s="906" t="s">
        <v>664</v>
      </c>
      <c r="C78" s="902"/>
      <c r="D78" s="1040" t="s">
        <v>1713</v>
      </c>
      <c r="E78" s="903"/>
      <c r="F78" s="1031" t="s">
        <v>1717</v>
      </c>
      <c r="G78" s="899" t="s">
        <v>669</v>
      </c>
      <c r="H78" s="910" t="s">
        <v>216</v>
      </c>
      <c r="I78" s="901" t="s">
        <v>666</v>
      </c>
      <c r="K78" s="887" t="str">
        <f t="shared" si="1"/>
        <v>02  /  01  /  003    Stampati</v>
      </c>
    </row>
    <row r="79" spans="1:11" ht="14.25" customHeight="1">
      <c r="B79" s="906" t="s">
        <v>664</v>
      </c>
      <c r="C79" s="902"/>
      <c r="D79" s="1026"/>
      <c r="E79" s="1027"/>
      <c r="F79" s="1026"/>
      <c r="G79" s="1027"/>
      <c r="H79" s="1029"/>
      <c r="K79" s="887" t="s">
        <v>1933</v>
      </c>
    </row>
    <row r="80" spans="1:11" ht="14.25" customHeight="1">
      <c r="B80" s="906" t="s">
        <v>664</v>
      </c>
      <c r="C80" s="902"/>
      <c r="D80" s="1032" t="s">
        <v>664</v>
      </c>
      <c r="E80" s="1033" t="s">
        <v>1520</v>
      </c>
      <c r="F80" s="1026"/>
      <c r="G80" s="1027"/>
      <c r="H80" s="1029"/>
      <c r="K80" s="887" t="str">
        <f>CONCATENATE("       ",E80)</f>
        <v xml:space="preserve">       Giornali, riviste e pubblicazioni</v>
      </c>
    </row>
    <row r="81" spans="2:11" ht="14.25" customHeight="1">
      <c r="B81" s="906" t="s">
        <v>664</v>
      </c>
      <c r="C81" s="902"/>
      <c r="D81" s="1044" t="s">
        <v>664</v>
      </c>
      <c r="E81" s="898"/>
      <c r="F81" s="1031" t="s">
        <v>1714</v>
      </c>
      <c r="G81" s="899" t="s">
        <v>670</v>
      </c>
      <c r="H81" s="910" t="s">
        <v>217</v>
      </c>
      <c r="I81" s="901" t="s">
        <v>670</v>
      </c>
      <c r="K81" s="887" t="str">
        <f t="shared" si="1"/>
        <v>02  /  02  /  001    Giornali e riviste</v>
      </c>
    </row>
    <row r="82" spans="2:11" ht="14.25" customHeight="1">
      <c r="B82" s="906" t="s">
        <v>664</v>
      </c>
      <c r="C82" s="902"/>
      <c r="D82" s="1040" t="s">
        <v>664</v>
      </c>
      <c r="E82" s="903"/>
      <c r="F82" s="1031" t="s">
        <v>1716</v>
      </c>
      <c r="G82" s="899" t="s">
        <v>860</v>
      </c>
      <c r="H82" s="910" t="s">
        <v>218</v>
      </c>
      <c r="I82" s="901" t="s">
        <v>860</v>
      </c>
      <c r="K82" s="887" t="str">
        <f t="shared" si="1"/>
        <v>02  /  02  /  002    Pubblicazioni</v>
      </c>
    </row>
    <row r="83" spans="2:11" ht="14.25" customHeight="1">
      <c r="B83" s="906" t="s">
        <v>664</v>
      </c>
      <c r="C83" s="902"/>
      <c r="D83" s="1026"/>
      <c r="E83" s="1027"/>
      <c r="F83" s="1026"/>
      <c r="G83" s="1027"/>
      <c r="H83" s="1029"/>
      <c r="K83" s="887" t="s">
        <v>1933</v>
      </c>
    </row>
    <row r="84" spans="2:11" ht="14.25" customHeight="1">
      <c r="B84" s="906" t="s">
        <v>664</v>
      </c>
      <c r="C84" s="902"/>
      <c r="D84" s="1032" t="s">
        <v>665</v>
      </c>
      <c r="E84" s="1033" t="s">
        <v>861</v>
      </c>
      <c r="F84" s="1026"/>
      <c r="G84" s="1027"/>
      <c r="H84" s="1029"/>
      <c r="K84" s="887" t="str">
        <f>CONCATENATE("       ",E84)</f>
        <v xml:space="preserve">       Materiali e accessori</v>
      </c>
    </row>
    <row r="85" spans="2:11" ht="14.25" customHeight="1">
      <c r="B85" s="906" t="s">
        <v>664</v>
      </c>
      <c r="C85" s="902"/>
      <c r="D85" s="1044" t="s">
        <v>665</v>
      </c>
      <c r="E85" s="898"/>
      <c r="F85" s="1031" t="s">
        <v>1714</v>
      </c>
      <c r="G85" s="899" t="s">
        <v>1346</v>
      </c>
      <c r="H85" s="910" t="s">
        <v>219</v>
      </c>
      <c r="I85" s="901" t="s">
        <v>1346</v>
      </c>
      <c r="K85" s="887" t="str">
        <f t="shared" si="1"/>
        <v>02  /  03  /  001    Generi alimentari</v>
      </c>
    </row>
    <row r="86" spans="2:11" ht="14.25" customHeight="1">
      <c r="B86" s="906" t="s">
        <v>664</v>
      </c>
      <c r="C86" s="902"/>
      <c r="D86" s="1026" t="s">
        <v>665</v>
      </c>
      <c r="E86" s="902"/>
      <c r="F86" s="1031" t="s">
        <v>1716</v>
      </c>
      <c r="G86" s="899" t="s">
        <v>862</v>
      </c>
      <c r="H86" s="910" t="s">
        <v>220</v>
      </c>
      <c r="I86" s="901" t="s">
        <v>862</v>
      </c>
      <c r="K86" s="887" t="str">
        <f t="shared" si="1"/>
        <v>02  /  03  /  002    Vestiario</v>
      </c>
    </row>
    <row r="87" spans="2:11" ht="14.25" customHeight="1">
      <c r="B87" s="906" t="s">
        <v>664</v>
      </c>
      <c r="C87" s="902"/>
      <c r="D87" s="1026" t="s">
        <v>665</v>
      </c>
      <c r="E87" s="902"/>
      <c r="F87" s="1031" t="s">
        <v>1717</v>
      </c>
      <c r="G87" s="899" t="s">
        <v>863</v>
      </c>
      <c r="H87" s="910" t="s">
        <v>221</v>
      </c>
      <c r="I87" s="901" t="s">
        <v>863</v>
      </c>
      <c r="K87" s="887" t="str">
        <f t="shared" si="1"/>
        <v>02  /  03  /  003    Equipaggiamento</v>
      </c>
    </row>
    <row r="88" spans="2:11" ht="14.25" customHeight="1">
      <c r="B88" s="906" t="s">
        <v>664</v>
      </c>
      <c r="C88" s="902"/>
      <c r="D88" s="1026" t="s">
        <v>665</v>
      </c>
      <c r="E88" s="902"/>
      <c r="F88" s="1031" t="s">
        <v>1718</v>
      </c>
      <c r="G88" s="899" t="s">
        <v>1232</v>
      </c>
      <c r="H88" s="910" t="s">
        <v>222</v>
      </c>
      <c r="I88" s="901" t="s">
        <v>223</v>
      </c>
      <c r="K88" s="887" t="str">
        <f t="shared" si="1"/>
        <v>02  /  03  /  004    Carburanti, combustibili e lubrificanti</v>
      </c>
    </row>
    <row r="89" spans="2:11" ht="14.25" customHeight="1">
      <c r="B89" s="906" t="s">
        <v>664</v>
      </c>
      <c r="C89" s="902"/>
      <c r="D89" s="1026" t="s">
        <v>665</v>
      </c>
      <c r="E89" s="902"/>
      <c r="F89" s="1031" t="s">
        <v>1880</v>
      </c>
      <c r="G89" s="899" t="s">
        <v>1347</v>
      </c>
      <c r="H89" s="910" t="s">
        <v>224</v>
      </c>
      <c r="I89" s="901" t="s">
        <v>1347</v>
      </c>
      <c r="K89" s="887" t="str">
        <f t="shared" si="1"/>
        <v>02  /  03  /  005    Accessori per uffici e alloggi</v>
      </c>
    </row>
    <row r="90" spans="2:11" ht="14.25" customHeight="1">
      <c r="B90" s="906" t="s">
        <v>664</v>
      </c>
      <c r="C90" s="902"/>
      <c r="D90" s="1026" t="s">
        <v>665</v>
      </c>
      <c r="E90" s="902"/>
      <c r="F90" s="1031" t="s">
        <v>423</v>
      </c>
      <c r="G90" s="899" t="s">
        <v>1233</v>
      </c>
      <c r="H90" s="910" t="s">
        <v>235</v>
      </c>
      <c r="I90" s="901" t="s">
        <v>1233</v>
      </c>
      <c r="K90" s="887" t="str">
        <f t="shared" si="1"/>
        <v>02  /  03  /  006    Accessori per attività sportive e ricreative</v>
      </c>
    </row>
    <row r="91" spans="2:11" ht="14.25" customHeight="1">
      <c r="B91" s="906" t="s">
        <v>664</v>
      </c>
      <c r="C91" s="902"/>
      <c r="D91" s="1026" t="s">
        <v>665</v>
      </c>
      <c r="E91" s="902"/>
      <c r="F91" s="1031" t="s">
        <v>425</v>
      </c>
      <c r="G91" s="899" t="s">
        <v>1786</v>
      </c>
      <c r="H91" s="910" t="s">
        <v>236</v>
      </c>
      <c r="I91" s="901" t="s">
        <v>1786</v>
      </c>
      <c r="K91" s="887" t="str">
        <f t="shared" si="1"/>
        <v>02  /  03  /  007    Strumenti tecnico-specialistici non sanitari</v>
      </c>
    </row>
    <row r="92" spans="2:11" ht="14.25" customHeight="1">
      <c r="B92" s="906" t="s">
        <v>664</v>
      </c>
      <c r="C92" s="902"/>
      <c r="D92" s="1026" t="s">
        <v>665</v>
      </c>
      <c r="E92" s="902"/>
      <c r="F92" s="1031" t="s">
        <v>426</v>
      </c>
      <c r="G92" s="899" t="s">
        <v>1787</v>
      </c>
      <c r="H92" s="910" t="s">
        <v>237</v>
      </c>
      <c r="I92" s="901" t="s">
        <v>1787</v>
      </c>
      <c r="K92" s="887" t="str">
        <f t="shared" si="1"/>
        <v>02  /  03  /  008    Altri materiali tecnico-specialistici non sanitari</v>
      </c>
    </row>
    <row r="93" spans="2:11" ht="14.25" customHeight="1">
      <c r="B93" s="906" t="s">
        <v>664</v>
      </c>
      <c r="C93" s="902"/>
      <c r="D93" s="1026" t="s">
        <v>665</v>
      </c>
      <c r="E93" s="902"/>
      <c r="F93" s="1031" t="s">
        <v>428</v>
      </c>
      <c r="G93" s="899" t="s">
        <v>1788</v>
      </c>
      <c r="H93" s="910" t="s">
        <v>238</v>
      </c>
      <c r="I93" s="901" t="s">
        <v>1788</v>
      </c>
      <c r="K93" s="887" t="str">
        <f t="shared" si="1"/>
        <v>02  /  03  /  009    Materiale informatico</v>
      </c>
    </row>
    <row r="94" spans="2:11" ht="14.25" customHeight="1">
      <c r="B94" s="906" t="s">
        <v>664</v>
      </c>
      <c r="C94" s="902"/>
      <c r="D94" s="1026" t="s">
        <v>665</v>
      </c>
      <c r="E94" s="902"/>
      <c r="F94" s="1031" t="s">
        <v>430</v>
      </c>
      <c r="G94" s="899" t="s">
        <v>1789</v>
      </c>
      <c r="H94" s="910" t="s">
        <v>239</v>
      </c>
      <c r="I94" s="901" t="s">
        <v>240</v>
      </c>
      <c r="K94" s="887" t="str">
        <f t="shared" si="1"/>
        <v>02  /  03  /  010    Medicinali e altri beni di consumo sanitario</v>
      </c>
    </row>
    <row r="95" spans="2:11" ht="14.25" customHeight="1">
      <c r="B95" s="955" t="s">
        <v>664</v>
      </c>
      <c r="C95" s="903"/>
      <c r="D95" s="1040" t="s">
        <v>665</v>
      </c>
      <c r="E95" s="903"/>
      <c r="F95" s="1031" t="s">
        <v>431</v>
      </c>
      <c r="G95" s="899" t="s">
        <v>1790</v>
      </c>
      <c r="H95" s="910" t="s">
        <v>241</v>
      </c>
      <c r="I95" s="901" t="s">
        <v>242</v>
      </c>
      <c r="K95" s="887" t="str">
        <f t="shared" si="1"/>
        <v>02  /  03  /  011    Altri materiali e accessori n.a.c.</v>
      </c>
    </row>
    <row r="96" spans="2:11" ht="14.25" customHeight="1">
      <c r="B96" s="952" t="s">
        <v>1115</v>
      </c>
      <c r="C96" s="907"/>
      <c r="D96" s="907"/>
      <c r="E96" s="907"/>
      <c r="F96" s="907"/>
      <c r="G96" s="907"/>
      <c r="K96" s="887" t="s">
        <v>1932</v>
      </c>
    </row>
    <row r="97" spans="1:11" ht="14.25" customHeight="1">
      <c r="A97" s="1048" t="s">
        <v>444</v>
      </c>
      <c r="B97" s="959" t="s">
        <v>665</v>
      </c>
      <c r="C97" s="908" t="s">
        <v>1180</v>
      </c>
      <c r="D97" s="907"/>
      <c r="E97" s="907"/>
      <c r="F97" s="907"/>
      <c r="G97" s="907"/>
      <c r="K97" s="887" t="str">
        <f>CONCATENATE(C97)</f>
        <v>03   Acquisto di servizi ed utilizzo di beni di terzi</v>
      </c>
    </row>
    <row r="98" spans="1:11" ht="14.25" customHeight="1">
      <c r="A98" s="957"/>
      <c r="B98" s="897" t="s">
        <v>665</v>
      </c>
      <c r="C98" s="909"/>
      <c r="D98" s="1034" t="s">
        <v>1713</v>
      </c>
      <c r="E98" s="1033" t="s">
        <v>1791</v>
      </c>
      <c r="F98" s="907"/>
      <c r="G98" s="907"/>
      <c r="K98" s="887" t="str">
        <f>CONCATENATE("       ",E98)</f>
        <v xml:space="preserve">       Consulenze</v>
      </c>
    </row>
    <row r="99" spans="1:11" ht="14.25" customHeight="1">
      <c r="B99" s="906" t="s">
        <v>665</v>
      </c>
      <c r="C99" s="911"/>
      <c r="D99" s="1045" t="s">
        <v>1713</v>
      </c>
      <c r="E99" s="898"/>
      <c r="F99" s="1031" t="s">
        <v>1714</v>
      </c>
      <c r="G99" s="905" t="s">
        <v>1792</v>
      </c>
      <c r="H99" s="910" t="s">
        <v>243</v>
      </c>
      <c r="I99" s="901" t="s">
        <v>244</v>
      </c>
      <c r="K99" s="887" t="str">
        <f t="shared" ref="K99:K176" si="2">CONCATENATE(B99,"  /  ",D99,"  /  ",F99,"    ",G99)</f>
        <v>03  /  01  /  001    Consulenza direzionale e organizzativa - esperto</v>
      </c>
    </row>
    <row r="100" spans="1:11" ht="14.25" customHeight="1">
      <c r="B100" s="906" t="s">
        <v>665</v>
      </c>
      <c r="C100" s="911"/>
      <c r="D100" s="1035" t="s">
        <v>1713</v>
      </c>
      <c r="E100" s="902"/>
      <c r="F100" s="1031" t="s">
        <v>1716</v>
      </c>
      <c r="G100" s="905" t="s">
        <v>1793</v>
      </c>
      <c r="H100" s="910" t="s">
        <v>245</v>
      </c>
      <c r="I100" s="901" t="s">
        <v>246</v>
      </c>
      <c r="K100" s="887" t="str">
        <f t="shared" si="2"/>
        <v>03  /  01  /  002    Consulenza direzionale e organizzativa - società</v>
      </c>
    </row>
    <row r="101" spans="1:11" ht="14.25" customHeight="1">
      <c r="B101" s="906" t="s">
        <v>665</v>
      </c>
      <c r="C101" s="902"/>
      <c r="D101" s="1035" t="s">
        <v>1713</v>
      </c>
      <c r="E101" s="902"/>
      <c r="F101" s="1031" t="s">
        <v>1717</v>
      </c>
      <c r="G101" s="899" t="s">
        <v>1626</v>
      </c>
      <c r="H101" s="910" t="s">
        <v>247</v>
      </c>
      <c r="I101" s="901" t="s">
        <v>248</v>
      </c>
      <c r="K101" s="887" t="str">
        <f t="shared" si="2"/>
        <v>03  /  01  /  003    Consulenza tecnico-scientifica</v>
      </c>
    </row>
    <row r="102" spans="1:11" ht="14.25" customHeight="1">
      <c r="B102" s="906" t="s">
        <v>665</v>
      </c>
      <c r="C102" s="902"/>
      <c r="D102" s="1035" t="s">
        <v>1713</v>
      </c>
      <c r="E102" s="902"/>
      <c r="F102" s="1031" t="s">
        <v>1718</v>
      </c>
      <c r="G102" s="905" t="s">
        <v>1794</v>
      </c>
      <c r="H102" s="910" t="s">
        <v>243</v>
      </c>
      <c r="I102" s="901" t="s">
        <v>244</v>
      </c>
      <c r="K102" s="887" t="str">
        <f t="shared" si="2"/>
        <v>03  /  01  /  004    Consulenza giuridico-amministrativa - esperto</v>
      </c>
    </row>
    <row r="103" spans="1:11" ht="14.25" customHeight="1">
      <c r="B103" s="906" t="s">
        <v>665</v>
      </c>
      <c r="C103" s="902"/>
      <c r="D103" s="1035" t="s">
        <v>1713</v>
      </c>
      <c r="E103" s="902"/>
      <c r="F103" s="1031" t="s">
        <v>1880</v>
      </c>
      <c r="G103" s="905" t="s">
        <v>1795</v>
      </c>
      <c r="H103" s="910" t="s">
        <v>245</v>
      </c>
      <c r="I103" s="901" t="s">
        <v>246</v>
      </c>
      <c r="K103" s="887" t="str">
        <f t="shared" si="2"/>
        <v>03  /  01  /  005    Consulenza giuridico-amministrativa - società</v>
      </c>
    </row>
    <row r="104" spans="1:11" ht="14.25" customHeight="1">
      <c r="B104" s="906" t="s">
        <v>665</v>
      </c>
      <c r="C104" s="902"/>
      <c r="D104" s="1035" t="s">
        <v>1713</v>
      </c>
      <c r="E104" s="902"/>
      <c r="F104" s="1031" t="s">
        <v>423</v>
      </c>
      <c r="G104" s="899" t="s">
        <v>1627</v>
      </c>
      <c r="H104" s="910" t="s">
        <v>247</v>
      </c>
      <c r="I104" s="901" t="s">
        <v>248</v>
      </c>
      <c r="K104" s="887" t="str">
        <f t="shared" si="2"/>
        <v>03  /  01  /  006    Consulenza informatica</v>
      </c>
    </row>
    <row r="105" spans="1:11" ht="14.25" customHeight="1">
      <c r="B105" s="906" t="s">
        <v>665</v>
      </c>
      <c r="C105" s="902"/>
      <c r="D105" s="1035" t="s">
        <v>1713</v>
      </c>
      <c r="E105" s="902"/>
      <c r="F105" s="1031" t="s">
        <v>425</v>
      </c>
      <c r="G105" s="905" t="s">
        <v>1796</v>
      </c>
      <c r="H105" s="910" t="s">
        <v>243</v>
      </c>
      <c r="I105" s="901" t="s">
        <v>244</v>
      </c>
      <c r="K105" s="887" t="str">
        <f t="shared" si="2"/>
        <v>03  /  01  /  007    Altre consulenze n.a.c. - esperto</v>
      </c>
    </row>
    <row r="106" spans="1:11" ht="14.25" customHeight="1">
      <c r="B106" s="906" t="s">
        <v>665</v>
      </c>
      <c r="C106" s="902"/>
      <c r="D106" s="1035" t="s">
        <v>1713</v>
      </c>
      <c r="E106" s="902"/>
      <c r="F106" s="1031" t="s">
        <v>426</v>
      </c>
      <c r="G106" s="905" t="s">
        <v>1797</v>
      </c>
      <c r="H106" s="910" t="s">
        <v>245</v>
      </c>
      <c r="I106" s="901" t="s">
        <v>246</v>
      </c>
      <c r="K106" s="887" t="str">
        <f t="shared" si="2"/>
        <v>03  /  01  /  008    Altre consulenze n.a.c. - società</v>
      </c>
    </row>
    <row r="107" spans="1:11" ht="14.25" customHeight="1">
      <c r="B107" s="906" t="s">
        <v>665</v>
      </c>
      <c r="C107" s="911"/>
      <c r="D107" s="1035" t="s">
        <v>1713</v>
      </c>
      <c r="E107" s="912"/>
      <c r="F107" s="1031" t="s">
        <v>428</v>
      </c>
      <c r="G107" s="913" t="s">
        <v>249</v>
      </c>
      <c r="H107" s="910" t="s">
        <v>243</v>
      </c>
      <c r="I107" s="901" t="s">
        <v>244</v>
      </c>
      <c r="K107" s="887" t="str">
        <f t="shared" si="2"/>
        <v>03  /  01  /  009    Ritenute previdenziali e assistenziali a carico del lavoratore</v>
      </c>
    </row>
    <row r="108" spans="1:11" ht="14.25" customHeight="1">
      <c r="B108" s="906" t="s">
        <v>665</v>
      </c>
      <c r="C108" s="911"/>
      <c r="D108" s="1035" t="s">
        <v>1713</v>
      </c>
      <c r="E108" s="912"/>
      <c r="F108" s="1031" t="s">
        <v>430</v>
      </c>
      <c r="G108" s="913" t="s">
        <v>250</v>
      </c>
      <c r="H108" s="910" t="s">
        <v>243</v>
      </c>
      <c r="I108" s="901" t="s">
        <v>244</v>
      </c>
      <c r="K108" s="887" t="str">
        <f t="shared" si="2"/>
        <v>03  /  01  /  010    Ritenute erariali a carico del lavoratore</v>
      </c>
    </row>
    <row r="109" spans="1:11" ht="14.25" customHeight="1">
      <c r="B109" s="906" t="s">
        <v>665</v>
      </c>
      <c r="C109" s="911"/>
      <c r="D109" s="1035" t="s">
        <v>1713</v>
      </c>
      <c r="E109" s="912"/>
      <c r="F109" s="1031" t="s">
        <v>431</v>
      </c>
      <c r="G109" s="913" t="s">
        <v>529</v>
      </c>
      <c r="H109" s="910" t="s">
        <v>530</v>
      </c>
      <c r="I109" s="901" t="s">
        <v>529</v>
      </c>
      <c r="K109" s="887" t="str">
        <f t="shared" si="2"/>
        <v>03  /  01  /  011    Imposta regionale sulle attività produttive (IRAP)</v>
      </c>
    </row>
    <row r="110" spans="1:11" ht="14.25" customHeight="1">
      <c r="B110" s="906" t="s">
        <v>665</v>
      </c>
      <c r="C110" s="911"/>
      <c r="D110" s="1035" t="s">
        <v>1713</v>
      </c>
      <c r="E110" s="912"/>
      <c r="F110" s="1031" t="s">
        <v>432</v>
      </c>
      <c r="G110" s="913" t="s">
        <v>251</v>
      </c>
      <c r="H110" s="910" t="s">
        <v>243</v>
      </c>
      <c r="I110" s="901" t="s">
        <v>244</v>
      </c>
      <c r="K110" s="887" t="str">
        <f t="shared" si="2"/>
        <v>03  /  01  /  012    Contributi previdenziali e assistenziali a carico dell'Amministrazione</v>
      </c>
    </row>
    <row r="111" spans="1:11" ht="14.25" customHeight="1">
      <c r="B111" s="906" t="s">
        <v>665</v>
      </c>
      <c r="C111" s="911"/>
      <c r="D111" s="1039" t="s">
        <v>1713</v>
      </c>
      <c r="E111" s="914"/>
      <c r="F111" s="1031" t="s">
        <v>405</v>
      </c>
      <c r="G111" s="913" t="s">
        <v>1303</v>
      </c>
      <c r="H111" s="910" t="s">
        <v>243</v>
      </c>
      <c r="I111" s="901" t="s">
        <v>244</v>
      </c>
      <c r="K111" s="887" t="str">
        <f t="shared" si="2"/>
        <v>03  /  01  /  013    Altri contributi a carico dell'amministrazione n.a.c.</v>
      </c>
    </row>
    <row r="112" spans="1:11" ht="14.25" customHeight="1">
      <c r="B112" s="906" t="s">
        <v>665</v>
      </c>
      <c r="C112" s="911"/>
      <c r="D112" s="1035"/>
      <c r="E112" s="1030"/>
      <c r="F112" s="1026"/>
      <c r="G112" s="1030"/>
      <c r="H112" s="1029"/>
      <c r="K112" s="887" t="s">
        <v>1933</v>
      </c>
    </row>
    <row r="113" spans="2:11" ht="14.25" customHeight="1">
      <c r="B113" s="906" t="s">
        <v>665</v>
      </c>
      <c r="C113" s="911"/>
      <c r="D113" s="1034" t="s">
        <v>664</v>
      </c>
      <c r="E113" s="1036" t="s">
        <v>1756</v>
      </c>
      <c r="F113" s="1026"/>
      <c r="G113" s="1030"/>
      <c r="H113" s="1029"/>
      <c r="K113" s="887" t="str">
        <f>CONCATENATE("       ",E113)</f>
        <v xml:space="preserve">       Prestazioni professionali e specialistiche</v>
      </c>
    </row>
    <row r="114" spans="2:11" ht="14.25" customHeight="1">
      <c r="B114" s="906" t="s">
        <v>665</v>
      </c>
      <c r="C114" s="904"/>
      <c r="D114" s="1045" t="s">
        <v>664</v>
      </c>
      <c r="E114" s="915"/>
      <c r="F114" s="1031" t="s">
        <v>1714</v>
      </c>
      <c r="G114" s="899" t="s">
        <v>1628</v>
      </c>
      <c r="H114" s="910" t="s">
        <v>1032</v>
      </c>
      <c r="I114" s="901" t="s">
        <v>1628</v>
      </c>
      <c r="K114" s="887" t="str">
        <f t="shared" si="2"/>
        <v>03  /  02  /  001    Interpretariato e traduzioni</v>
      </c>
    </row>
    <row r="115" spans="2:11" ht="14.25" customHeight="1">
      <c r="B115" s="906" t="s">
        <v>665</v>
      </c>
      <c r="C115" s="902"/>
      <c r="D115" s="1035" t="s">
        <v>664</v>
      </c>
      <c r="E115" s="902"/>
      <c r="F115" s="1031" t="s">
        <v>1716</v>
      </c>
      <c r="G115" s="899" t="s">
        <v>1757</v>
      </c>
      <c r="H115" s="910" t="s">
        <v>1033</v>
      </c>
      <c r="I115" s="901" t="s">
        <v>1757</v>
      </c>
      <c r="K115" s="887" t="str">
        <f t="shared" si="2"/>
        <v>03  /  02  /  002    Esperti per commissioni, comitati e consigli</v>
      </c>
    </row>
    <row r="116" spans="2:11" ht="14.25" customHeight="1">
      <c r="B116" s="906" t="s">
        <v>665</v>
      </c>
      <c r="C116" s="902"/>
      <c r="D116" s="1035" t="s">
        <v>664</v>
      </c>
      <c r="E116" s="902"/>
      <c r="F116" s="1031" t="s">
        <v>1717</v>
      </c>
      <c r="G116" s="899" t="s">
        <v>1629</v>
      </c>
      <c r="H116" s="910" t="s">
        <v>1034</v>
      </c>
      <c r="I116" s="901" t="s">
        <v>1035</v>
      </c>
      <c r="K116" s="887" t="str">
        <f t="shared" si="2"/>
        <v>03  /  02  /  003    Assistenza medico-sanitaria</v>
      </c>
    </row>
    <row r="117" spans="2:11" ht="14.25" customHeight="1">
      <c r="B117" s="906" t="s">
        <v>665</v>
      </c>
      <c r="C117" s="902"/>
      <c r="D117" s="1035" t="s">
        <v>664</v>
      </c>
      <c r="E117" s="902"/>
      <c r="F117" s="1031" t="s">
        <v>1718</v>
      </c>
      <c r="G117" s="899" t="s">
        <v>1630</v>
      </c>
      <c r="H117" s="910" t="s">
        <v>1036</v>
      </c>
      <c r="I117" s="901" t="s">
        <v>1630</v>
      </c>
      <c r="K117" s="887" t="str">
        <f t="shared" si="2"/>
        <v>03  /  02  /  004    Assistenza psicologica, sociale e religiosa</v>
      </c>
    </row>
    <row r="118" spans="2:11" ht="14.25" customHeight="1">
      <c r="B118" s="906" t="s">
        <v>665</v>
      </c>
      <c r="C118" s="902"/>
      <c r="D118" s="1035" t="s">
        <v>664</v>
      </c>
      <c r="E118" s="902"/>
      <c r="F118" s="1031" t="s">
        <v>1880</v>
      </c>
      <c r="G118" s="899" t="s">
        <v>1631</v>
      </c>
      <c r="H118" s="910" t="s">
        <v>1037</v>
      </c>
      <c r="I118" s="901" t="s">
        <v>1038</v>
      </c>
      <c r="K118" s="887" t="str">
        <f t="shared" si="2"/>
        <v>03  /  02  /  005    Assistenza tecnico-informatica</v>
      </c>
    </row>
    <row r="119" spans="2:11" ht="14.25" customHeight="1">
      <c r="B119" s="906" t="s">
        <v>665</v>
      </c>
      <c r="C119" s="902"/>
      <c r="D119" s="1035" t="s">
        <v>664</v>
      </c>
      <c r="E119" s="902"/>
      <c r="F119" s="1031" t="s">
        <v>423</v>
      </c>
      <c r="G119" s="905" t="s">
        <v>1758</v>
      </c>
      <c r="H119" s="900" t="s">
        <v>1039</v>
      </c>
      <c r="I119" s="901" t="s">
        <v>1758</v>
      </c>
      <c r="K119" s="887" t="str">
        <f t="shared" si="2"/>
        <v>03  /  02  /  006    Perizie</v>
      </c>
    </row>
    <row r="120" spans="2:11" ht="14.25" customHeight="1">
      <c r="B120" s="906" t="s">
        <v>665</v>
      </c>
      <c r="C120" s="902"/>
      <c r="D120" s="1035" t="s">
        <v>664</v>
      </c>
      <c r="E120" s="902"/>
      <c r="F120" s="1031" t="s">
        <v>425</v>
      </c>
      <c r="G120" s="916" t="s">
        <v>1759</v>
      </c>
      <c r="H120" s="900" t="s">
        <v>1040</v>
      </c>
      <c r="I120" s="901" t="s">
        <v>1759</v>
      </c>
      <c r="K120" s="887" t="str">
        <f t="shared" si="2"/>
        <v>03  /  02  /  007    Servizi investigativi e intercettazioni</v>
      </c>
    </row>
    <row r="121" spans="2:11" ht="14.25" customHeight="1">
      <c r="B121" s="906" t="s">
        <v>665</v>
      </c>
      <c r="C121" s="902"/>
      <c r="D121" s="1035" t="s">
        <v>664</v>
      </c>
      <c r="E121" s="902"/>
      <c r="F121" s="1031" t="s">
        <v>426</v>
      </c>
      <c r="G121" s="899" t="s">
        <v>1760</v>
      </c>
      <c r="H121" s="910" t="s">
        <v>1033</v>
      </c>
      <c r="I121" s="901" t="s">
        <v>1757</v>
      </c>
      <c r="K121" s="887" t="str">
        <f t="shared" si="2"/>
        <v>03  /  02  /  008    Prestazioni professionali svolte da modelli viventi</v>
      </c>
    </row>
    <row r="122" spans="2:11" ht="14.25" customHeight="1">
      <c r="B122" s="906" t="s">
        <v>665</v>
      </c>
      <c r="C122" s="902"/>
      <c r="D122" s="1035" t="s">
        <v>664</v>
      </c>
      <c r="E122" s="902"/>
      <c r="F122" s="1031" t="s">
        <v>428</v>
      </c>
      <c r="G122" s="899" t="s">
        <v>1761</v>
      </c>
      <c r="H122" s="910" t="s">
        <v>1041</v>
      </c>
      <c r="I122" s="901" t="s">
        <v>1761</v>
      </c>
      <c r="K122" s="887" t="str">
        <f t="shared" si="2"/>
        <v>03  /  02  /  009    Altre prestazioni professionali e specialistiche n.a.c.</v>
      </c>
    </row>
    <row r="123" spans="2:11" ht="14.25" customHeight="1">
      <c r="B123" s="906" t="s">
        <v>665</v>
      </c>
      <c r="C123" s="902"/>
      <c r="D123" s="1035" t="s">
        <v>664</v>
      </c>
      <c r="E123" s="902"/>
      <c r="F123" s="1031" t="s">
        <v>430</v>
      </c>
      <c r="G123" s="899" t="s">
        <v>1042</v>
      </c>
      <c r="H123" s="910" t="s">
        <v>1041</v>
      </c>
      <c r="I123" s="901" t="s">
        <v>1761</v>
      </c>
      <c r="K123" s="887" t="str">
        <f t="shared" si="2"/>
        <v>03  /  02  /  010    Servizi inerenti alla salute e alla sicurezza sul lavoro</v>
      </c>
    </row>
    <row r="124" spans="2:11" ht="14.25" customHeight="1">
      <c r="B124" s="906" t="s">
        <v>665</v>
      </c>
      <c r="C124" s="902"/>
      <c r="D124" s="1035" t="s">
        <v>664</v>
      </c>
      <c r="E124" s="902"/>
      <c r="F124" s="1031" t="s">
        <v>431</v>
      </c>
      <c r="G124" s="899" t="s">
        <v>1043</v>
      </c>
      <c r="H124" s="910" t="s">
        <v>1041</v>
      </c>
      <c r="I124" s="901" t="s">
        <v>1761</v>
      </c>
      <c r="K124" s="887" t="str">
        <f t="shared" si="2"/>
        <v>03  /  02  /  011    Servizi inerenti al trattamento e alla protezione dei dati personali</v>
      </c>
    </row>
    <row r="125" spans="2:11" ht="14.25" customHeight="1">
      <c r="B125" s="906" t="s">
        <v>665</v>
      </c>
      <c r="C125" s="911"/>
      <c r="D125" s="1035" t="s">
        <v>664</v>
      </c>
      <c r="E125" s="912"/>
      <c r="F125" s="1031" t="s">
        <v>432</v>
      </c>
      <c r="G125" s="913" t="s">
        <v>249</v>
      </c>
      <c r="H125" s="910" t="s">
        <v>1041</v>
      </c>
      <c r="I125" s="901" t="s">
        <v>1761</v>
      </c>
      <c r="K125" s="887" t="str">
        <f t="shared" si="2"/>
        <v>03  /  02  /  012    Ritenute previdenziali e assistenziali a carico del lavoratore</v>
      </c>
    </row>
    <row r="126" spans="2:11" ht="14.25" customHeight="1">
      <c r="B126" s="906" t="s">
        <v>665</v>
      </c>
      <c r="C126" s="911"/>
      <c r="D126" s="1035" t="s">
        <v>664</v>
      </c>
      <c r="E126" s="912"/>
      <c r="F126" s="1031" t="s">
        <v>405</v>
      </c>
      <c r="G126" s="913" t="s">
        <v>250</v>
      </c>
      <c r="H126" s="910" t="s">
        <v>1041</v>
      </c>
      <c r="I126" s="901" t="s">
        <v>1761</v>
      </c>
      <c r="K126" s="887" t="str">
        <f t="shared" si="2"/>
        <v>03  /  02  /  013    Ritenute erariali a carico del lavoratore</v>
      </c>
    </row>
    <row r="127" spans="2:11" ht="14.25" customHeight="1">
      <c r="B127" s="906" t="s">
        <v>665</v>
      </c>
      <c r="C127" s="911"/>
      <c r="D127" s="1035" t="s">
        <v>664</v>
      </c>
      <c r="E127" s="912"/>
      <c r="F127" s="1031" t="s">
        <v>407</v>
      </c>
      <c r="G127" s="913" t="s">
        <v>529</v>
      </c>
      <c r="H127" s="910" t="s">
        <v>530</v>
      </c>
      <c r="I127" s="901" t="s">
        <v>529</v>
      </c>
      <c r="K127" s="887" t="str">
        <f t="shared" si="2"/>
        <v>03  /  02  /  014    Imposta regionale sulle attività produttive (IRAP)</v>
      </c>
    </row>
    <row r="128" spans="2:11" ht="14.25" customHeight="1">
      <c r="B128" s="906" t="s">
        <v>665</v>
      </c>
      <c r="C128" s="911"/>
      <c r="D128" s="1035" t="s">
        <v>664</v>
      </c>
      <c r="E128" s="912"/>
      <c r="F128" s="1031" t="s">
        <v>769</v>
      </c>
      <c r="G128" s="913" t="s">
        <v>251</v>
      </c>
      <c r="H128" s="910" t="s">
        <v>1041</v>
      </c>
      <c r="I128" s="901" t="s">
        <v>1761</v>
      </c>
      <c r="K128" s="887" t="str">
        <f t="shared" si="2"/>
        <v>03  /  02  /  015    Contributi previdenziali e assistenziali a carico dell'Amministrazione</v>
      </c>
    </row>
    <row r="129" spans="2:11" ht="14.25" customHeight="1">
      <c r="B129" s="906" t="s">
        <v>665</v>
      </c>
      <c r="C129" s="911"/>
      <c r="D129" s="1039" t="s">
        <v>664</v>
      </c>
      <c r="E129" s="914"/>
      <c r="F129" s="1031" t="s">
        <v>657</v>
      </c>
      <c r="G129" s="913" t="s">
        <v>1303</v>
      </c>
      <c r="H129" s="910" t="s">
        <v>1041</v>
      </c>
      <c r="I129" s="901" t="s">
        <v>1761</v>
      </c>
      <c r="K129" s="887" t="str">
        <f t="shared" si="2"/>
        <v>03  /  02  /  016    Altri contributi a carico dell'amministrazione n.a.c.</v>
      </c>
    </row>
    <row r="130" spans="2:11" ht="14.25" customHeight="1">
      <c r="B130" s="906" t="s">
        <v>665</v>
      </c>
      <c r="C130" s="911"/>
      <c r="D130" s="1035"/>
      <c r="E130" s="1030"/>
      <c r="F130" s="1026"/>
      <c r="G130" s="1030"/>
      <c r="H130" s="1029"/>
      <c r="K130" s="887" t="s">
        <v>1933</v>
      </c>
    </row>
    <row r="131" spans="2:11" ht="14.25" customHeight="1">
      <c r="B131" s="906" t="s">
        <v>665</v>
      </c>
      <c r="C131" s="911"/>
      <c r="D131" s="1034" t="s">
        <v>665</v>
      </c>
      <c r="E131" s="1033" t="s">
        <v>1632</v>
      </c>
      <c r="F131" s="1026"/>
      <c r="G131" s="1030"/>
      <c r="H131" s="1029"/>
      <c r="K131" s="887" t="str">
        <f>CONCATENATE("       ",E131)</f>
        <v xml:space="preserve">       Servizi per trasferte</v>
      </c>
    </row>
    <row r="132" spans="2:11" ht="14.25" customHeight="1">
      <c r="B132" s="906" t="s">
        <v>665</v>
      </c>
      <c r="C132" s="902"/>
      <c r="D132" s="1045" t="s">
        <v>665</v>
      </c>
      <c r="E132" s="898"/>
      <c r="F132" s="1031" t="s">
        <v>1714</v>
      </c>
      <c r="G132" s="899" t="s">
        <v>1633</v>
      </c>
      <c r="H132" s="910" t="s">
        <v>1044</v>
      </c>
      <c r="I132" s="901" t="s">
        <v>1045</v>
      </c>
      <c r="K132" s="887" t="str">
        <f t="shared" si="2"/>
        <v>03  /  03  /  001    Servizi per trasferte in Italia</v>
      </c>
    </row>
    <row r="133" spans="2:11" ht="14.25" customHeight="1">
      <c r="B133" s="906" t="s">
        <v>665</v>
      </c>
      <c r="C133" s="902"/>
      <c r="D133" s="1039" t="s">
        <v>665</v>
      </c>
      <c r="E133" s="903"/>
      <c r="F133" s="1031" t="s">
        <v>1716</v>
      </c>
      <c r="G133" s="899" t="s">
        <v>1634</v>
      </c>
      <c r="H133" s="910" t="s">
        <v>1044</v>
      </c>
      <c r="I133" s="901" t="s">
        <v>1045</v>
      </c>
      <c r="K133" s="887" t="str">
        <f t="shared" si="2"/>
        <v>03  /  03  /  002    Servizi per trasferte all'estero</v>
      </c>
    </row>
    <row r="134" spans="2:11" ht="14.25" customHeight="1">
      <c r="B134" s="906" t="s">
        <v>665</v>
      </c>
      <c r="C134" s="902"/>
      <c r="D134" s="1035"/>
      <c r="E134" s="1027"/>
      <c r="F134" s="1026"/>
      <c r="G134" s="1027"/>
      <c r="H134" s="1029"/>
      <c r="K134" s="887" t="s">
        <v>1933</v>
      </c>
    </row>
    <row r="135" spans="2:11" ht="14.25" customHeight="1">
      <c r="B135" s="906" t="s">
        <v>665</v>
      </c>
      <c r="C135" s="902"/>
      <c r="D135" s="1034" t="s">
        <v>1798</v>
      </c>
      <c r="E135" s="1033" t="s">
        <v>1762</v>
      </c>
      <c r="F135" s="1026"/>
      <c r="G135" s="1027"/>
      <c r="H135" s="1029"/>
      <c r="K135" s="887" t="str">
        <f>CONCATENATE("       ",E135)</f>
        <v xml:space="preserve">       Promozione</v>
      </c>
    </row>
    <row r="136" spans="2:11" ht="14.25" customHeight="1">
      <c r="B136" s="906" t="s">
        <v>665</v>
      </c>
      <c r="C136" s="902"/>
      <c r="D136" s="1045" t="s">
        <v>1798</v>
      </c>
      <c r="E136" s="898"/>
      <c r="F136" s="1031" t="s">
        <v>1714</v>
      </c>
      <c r="G136" s="899" t="s">
        <v>1763</v>
      </c>
      <c r="H136" s="910" t="s">
        <v>710</v>
      </c>
      <c r="I136" s="901" t="s">
        <v>711</v>
      </c>
      <c r="K136" s="887" t="str">
        <f t="shared" si="2"/>
        <v xml:space="preserve">03  /  04  /  001    Pubblicità </v>
      </c>
    </row>
    <row r="137" spans="2:11" ht="14.25" customHeight="1">
      <c r="B137" s="906" t="s">
        <v>665</v>
      </c>
      <c r="C137" s="902"/>
      <c r="D137" s="1035" t="s">
        <v>1798</v>
      </c>
      <c r="E137" s="902"/>
      <c r="F137" s="1031" t="s">
        <v>1716</v>
      </c>
      <c r="G137" s="899" t="s">
        <v>434</v>
      </c>
      <c r="H137" s="910" t="s">
        <v>712</v>
      </c>
      <c r="I137" s="901" t="s">
        <v>713</v>
      </c>
      <c r="K137" s="887" t="str">
        <f t="shared" si="2"/>
        <v>03  /  04  /  002    Rappresentanza</v>
      </c>
    </row>
    <row r="138" spans="2:11" ht="14.25" customHeight="1">
      <c r="B138" s="906" t="s">
        <v>665</v>
      </c>
      <c r="C138" s="902"/>
      <c r="D138" s="1035" t="s">
        <v>1798</v>
      </c>
      <c r="E138" s="902"/>
      <c r="F138" s="1031" t="s">
        <v>1717</v>
      </c>
      <c r="G138" s="899" t="s">
        <v>435</v>
      </c>
      <c r="H138" s="910" t="s">
        <v>714</v>
      </c>
      <c r="I138" s="901" t="s">
        <v>715</v>
      </c>
      <c r="K138" s="887" t="str">
        <f t="shared" si="2"/>
        <v>03  /  04  /  003    Organizzazione manifestazioni e convegni</v>
      </c>
    </row>
    <row r="139" spans="2:11" ht="14.25" customHeight="1">
      <c r="B139" s="906" t="s">
        <v>665</v>
      </c>
      <c r="C139" s="902"/>
      <c r="D139" s="1039" t="s">
        <v>1798</v>
      </c>
      <c r="E139" s="903"/>
      <c r="F139" s="1031" t="s">
        <v>1718</v>
      </c>
      <c r="G139" s="899" t="s">
        <v>1315</v>
      </c>
      <c r="H139" s="910" t="s">
        <v>716</v>
      </c>
      <c r="I139" s="901" t="s">
        <v>717</v>
      </c>
      <c r="K139" s="887" t="str">
        <f t="shared" si="2"/>
        <v>03  /  04  /  004    Altre spese di promozione n.a.c.</v>
      </c>
    </row>
    <row r="140" spans="2:11" ht="14.25" customHeight="1">
      <c r="B140" s="906" t="s">
        <v>665</v>
      </c>
      <c r="C140" s="902"/>
      <c r="D140" s="1035"/>
      <c r="E140" s="1027"/>
      <c r="F140" s="1026"/>
      <c r="G140" s="1027"/>
      <c r="H140" s="1029"/>
      <c r="K140" s="887" t="s">
        <v>1933</v>
      </c>
    </row>
    <row r="141" spans="2:11" ht="14.25" customHeight="1">
      <c r="B141" s="906" t="s">
        <v>665</v>
      </c>
      <c r="C141" s="902"/>
      <c r="D141" s="1034" t="s">
        <v>1799</v>
      </c>
      <c r="E141" s="1033" t="s">
        <v>436</v>
      </c>
      <c r="F141" s="1026"/>
      <c r="G141" s="1027"/>
      <c r="H141" s="1029"/>
      <c r="K141" s="887" t="str">
        <f>CONCATENATE("       ",E141)</f>
        <v xml:space="preserve">       Formazione e aggiornamento</v>
      </c>
    </row>
    <row r="142" spans="2:11" ht="14.25" customHeight="1">
      <c r="B142" s="906" t="s">
        <v>665</v>
      </c>
      <c r="C142" s="902"/>
      <c r="D142" s="1045" t="s">
        <v>1799</v>
      </c>
      <c r="E142" s="898"/>
      <c r="F142" s="1031" t="s">
        <v>1714</v>
      </c>
      <c r="G142" s="899" t="s">
        <v>1836</v>
      </c>
      <c r="H142" s="910" t="s">
        <v>718</v>
      </c>
      <c r="I142" s="901" t="s">
        <v>719</v>
      </c>
      <c r="K142" s="887" t="str">
        <f t="shared" si="2"/>
        <v>03  /  05  /  001    Formazione professionale generica</v>
      </c>
    </row>
    <row r="143" spans="2:11" ht="14.25" customHeight="1">
      <c r="B143" s="906" t="s">
        <v>665</v>
      </c>
      <c r="C143" s="902"/>
      <c r="D143" s="1035" t="s">
        <v>1799</v>
      </c>
      <c r="E143" s="902"/>
      <c r="F143" s="1031" t="s">
        <v>1716</v>
      </c>
      <c r="G143" s="899" t="s">
        <v>1902</v>
      </c>
      <c r="H143" s="910" t="s">
        <v>718</v>
      </c>
      <c r="I143" s="901" t="s">
        <v>719</v>
      </c>
      <c r="K143" s="887" t="str">
        <f t="shared" si="2"/>
        <v>03  /  05  /  002    Formazione professionale specialistica</v>
      </c>
    </row>
    <row r="144" spans="2:11" ht="14.25" customHeight="1">
      <c r="B144" s="906" t="s">
        <v>665</v>
      </c>
      <c r="C144" s="902"/>
      <c r="D144" s="1035" t="s">
        <v>1799</v>
      </c>
      <c r="E144" s="902"/>
      <c r="F144" s="1031" t="s">
        <v>1717</v>
      </c>
      <c r="G144" s="899" t="s">
        <v>1316</v>
      </c>
      <c r="H144" s="910" t="s">
        <v>720</v>
      </c>
      <c r="I144" s="901" t="s">
        <v>721</v>
      </c>
      <c r="K144" s="887" t="str">
        <f t="shared" si="2"/>
        <v>03  /  05  /  003    Altre spese di formazione e aggiornamento n.a.c.</v>
      </c>
    </row>
    <row r="145" spans="2:11" ht="14.25" customHeight="1">
      <c r="B145" s="906" t="s">
        <v>665</v>
      </c>
      <c r="C145" s="911"/>
      <c r="D145" s="1035" t="s">
        <v>1799</v>
      </c>
      <c r="E145" s="912"/>
      <c r="F145" s="1031" t="s">
        <v>1718</v>
      </c>
      <c r="G145" s="913" t="s">
        <v>249</v>
      </c>
      <c r="H145" s="910" t="s">
        <v>718</v>
      </c>
      <c r="I145" s="901" t="s">
        <v>719</v>
      </c>
      <c r="K145" s="887" t="str">
        <f t="shared" si="2"/>
        <v>03  /  05  /  004    Ritenute previdenziali e assistenziali a carico del lavoratore</v>
      </c>
    </row>
    <row r="146" spans="2:11" ht="14.25" customHeight="1">
      <c r="B146" s="906" t="s">
        <v>665</v>
      </c>
      <c r="C146" s="911"/>
      <c r="D146" s="1035" t="s">
        <v>1799</v>
      </c>
      <c r="E146" s="912"/>
      <c r="F146" s="1031" t="s">
        <v>1880</v>
      </c>
      <c r="G146" s="913" t="s">
        <v>250</v>
      </c>
      <c r="H146" s="910" t="s">
        <v>718</v>
      </c>
      <c r="I146" s="901" t="s">
        <v>719</v>
      </c>
      <c r="K146" s="887" t="str">
        <f t="shared" si="2"/>
        <v>03  /  05  /  005    Ritenute erariali a carico del lavoratore</v>
      </c>
    </row>
    <row r="147" spans="2:11" ht="14.25" customHeight="1">
      <c r="B147" s="906" t="s">
        <v>665</v>
      </c>
      <c r="C147" s="911"/>
      <c r="D147" s="1035" t="s">
        <v>1799</v>
      </c>
      <c r="E147" s="912"/>
      <c r="F147" s="1031" t="s">
        <v>423</v>
      </c>
      <c r="G147" s="913" t="s">
        <v>529</v>
      </c>
      <c r="H147" s="910" t="s">
        <v>530</v>
      </c>
      <c r="I147" s="901" t="s">
        <v>529</v>
      </c>
      <c r="K147" s="887" t="str">
        <f t="shared" si="2"/>
        <v>03  /  05  /  006    Imposta regionale sulle attività produttive (IRAP)</v>
      </c>
    </row>
    <row r="148" spans="2:11" ht="14.25" customHeight="1">
      <c r="B148" s="906" t="s">
        <v>665</v>
      </c>
      <c r="C148" s="911"/>
      <c r="D148" s="1035" t="s">
        <v>1799</v>
      </c>
      <c r="E148" s="912"/>
      <c r="F148" s="1031" t="s">
        <v>425</v>
      </c>
      <c r="G148" s="913" t="s">
        <v>251</v>
      </c>
      <c r="H148" s="910" t="s">
        <v>718</v>
      </c>
      <c r="I148" s="901" t="s">
        <v>719</v>
      </c>
      <c r="K148" s="887" t="str">
        <f t="shared" si="2"/>
        <v>03  /  05  /  007    Contributi previdenziali e assistenziali a carico dell'Amministrazione</v>
      </c>
    </row>
    <row r="149" spans="2:11" ht="14.25" customHeight="1">
      <c r="B149" s="906" t="s">
        <v>665</v>
      </c>
      <c r="C149" s="911"/>
      <c r="D149" s="1039" t="s">
        <v>1799</v>
      </c>
      <c r="E149" s="914"/>
      <c r="F149" s="1031" t="s">
        <v>426</v>
      </c>
      <c r="G149" s="913" t="s">
        <v>1303</v>
      </c>
      <c r="H149" s="910" t="s">
        <v>718</v>
      </c>
      <c r="I149" s="901" t="s">
        <v>719</v>
      </c>
      <c r="K149" s="887" t="str">
        <f t="shared" si="2"/>
        <v>03  /  05  /  008    Altri contributi a carico dell'amministrazione n.a.c.</v>
      </c>
    </row>
    <row r="150" spans="2:11" ht="14.25" customHeight="1">
      <c r="B150" s="906" t="s">
        <v>665</v>
      </c>
      <c r="C150" s="911"/>
      <c r="D150" s="1035"/>
      <c r="E150" s="1030"/>
      <c r="F150" s="1026"/>
      <c r="G150" s="1030"/>
      <c r="H150" s="1029"/>
      <c r="K150" s="887" t="s">
        <v>1933</v>
      </c>
    </row>
    <row r="151" spans="2:11" ht="14.25" customHeight="1">
      <c r="B151" s="906" t="s">
        <v>665</v>
      </c>
      <c r="C151" s="911"/>
      <c r="D151" s="1034" t="s">
        <v>1801</v>
      </c>
      <c r="E151" s="1033" t="s">
        <v>1317</v>
      </c>
      <c r="F151" s="1026"/>
      <c r="G151" s="1030"/>
      <c r="H151" s="1029"/>
      <c r="K151" s="887" t="str">
        <f>CONCATENATE("       ",E151)</f>
        <v xml:space="preserve">       Manutenzione ordinaria e riparazioni</v>
      </c>
    </row>
    <row r="152" spans="2:11" ht="14.25" customHeight="1">
      <c r="B152" s="906" t="s">
        <v>665</v>
      </c>
      <c r="C152" s="902"/>
      <c r="D152" s="1045" t="s">
        <v>1801</v>
      </c>
      <c r="E152" s="898"/>
      <c r="F152" s="1031" t="s">
        <v>1714</v>
      </c>
      <c r="G152" s="899" t="s">
        <v>1318</v>
      </c>
      <c r="H152" s="910" t="s">
        <v>490</v>
      </c>
      <c r="I152" s="901" t="s">
        <v>1318</v>
      </c>
      <c r="K152" s="887" t="str">
        <f t="shared" si="2"/>
        <v>03  /  06  /  001    Manutenzione ordinaria e riparazioni di beni immobili</v>
      </c>
    </row>
    <row r="153" spans="2:11" ht="14.25" customHeight="1">
      <c r="B153" s="906" t="s">
        <v>665</v>
      </c>
      <c r="C153" s="902"/>
      <c r="D153" s="1035" t="s">
        <v>1801</v>
      </c>
      <c r="E153" s="902"/>
      <c r="F153" s="1031" t="s">
        <v>1716</v>
      </c>
      <c r="G153" s="899" t="s">
        <v>1319</v>
      </c>
      <c r="H153" s="910" t="s">
        <v>491</v>
      </c>
      <c r="I153" s="901" t="s">
        <v>492</v>
      </c>
      <c r="K153" s="887" t="str">
        <f t="shared" si="2"/>
        <v>03  /  06  /  002    Manutenzione ordinaria e riparazioni di beni mobili, arredi e accessori</v>
      </c>
    </row>
    <row r="154" spans="2:11" ht="14.25" customHeight="1">
      <c r="B154" s="906" t="s">
        <v>665</v>
      </c>
      <c r="C154" s="902"/>
      <c r="D154" s="1035" t="s">
        <v>1801</v>
      </c>
      <c r="E154" s="902"/>
      <c r="F154" s="1031" t="s">
        <v>1717</v>
      </c>
      <c r="G154" s="899" t="s">
        <v>1508</v>
      </c>
      <c r="H154" s="910" t="s">
        <v>493</v>
      </c>
      <c r="I154" s="901" t="s">
        <v>1508</v>
      </c>
      <c r="K154" s="887" t="str">
        <f t="shared" si="2"/>
        <v>03  /  06  /  003    Manutenzione ordinaria e riparazioni di impianti e macchinari</v>
      </c>
    </row>
    <row r="155" spans="2:11" ht="14.25" customHeight="1">
      <c r="B155" s="906" t="s">
        <v>665</v>
      </c>
      <c r="C155" s="902"/>
      <c r="D155" s="1035" t="s">
        <v>1801</v>
      </c>
      <c r="E155" s="902"/>
      <c r="F155" s="1031" t="s">
        <v>1718</v>
      </c>
      <c r="G155" s="899" t="s">
        <v>1509</v>
      </c>
      <c r="H155" s="910" t="s">
        <v>494</v>
      </c>
      <c r="I155" s="901" t="s">
        <v>495</v>
      </c>
      <c r="K155" s="887" t="str">
        <f t="shared" si="2"/>
        <v>03  /  06  /  004    Manutenzione ordinaria e riparazioni di officine e laboratori</v>
      </c>
    </row>
    <row r="156" spans="2:11" ht="14.25" customHeight="1">
      <c r="B156" s="906" t="s">
        <v>665</v>
      </c>
      <c r="C156" s="902"/>
      <c r="D156" s="1035" t="s">
        <v>1801</v>
      </c>
      <c r="E156" s="902"/>
      <c r="F156" s="1031" t="s">
        <v>1880</v>
      </c>
      <c r="G156" s="899" t="s">
        <v>1510</v>
      </c>
      <c r="H156" s="910" t="s">
        <v>1848</v>
      </c>
      <c r="I156" s="901" t="s">
        <v>1849</v>
      </c>
      <c r="K156" s="887" t="str">
        <f t="shared" si="2"/>
        <v>03  /  06  /  005    Manutenzione ordinaria e riparazioni di mezzi di trasporto</v>
      </c>
    </row>
    <row r="157" spans="2:11" ht="14.25" customHeight="1">
      <c r="B157" s="906" t="s">
        <v>665</v>
      </c>
      <c r="C157" s="902"/>
      <c r="D157" s="1035" t="s">
        <v>1801</v>
      </c>
      <c r="E157" s="902"/>
      <c r="F157" s="1031" t="s">
        <v>423</v>
      </c>
      <c r="G157" s="899" t="s">
        <v>1511</v>
      </c>
      <c r="H157" s="910" t="s">
        <v>1850</v>
      </c>
      <c r="I157" s="901" t="s">
        <v>1851</v>
      </c>
      <c r="K157" s="887" t="str">
        <f t="shared" si="2"/>
        <v>03  /  06  /  006    Manutenzione ordinaria e riparazioni di hardware</v>
      </c>
    </row>
    <row r="158" spans="2:11" ht="14.25" customHeight="1">
      <c r="B158" s="906" t="s">
        <v>665</v>
      </c>
      <c r="C158" s="902"/>
      <c r="D158" s="1035" t="s">
        <v>1801</v>
      </c>
      <c r="E158" s="902"/>
      <c r="F158" s="1031" t="s">
        <v>425</v>
      </c>
      <c r="G158" s="899" t="s">
        <v>1512</v>
      </c>
      <c r="H158" s="910" t="s">
        <v>1850</v>
      </c>
      <c r="I158" s="901" t="s">
        <v>1851</v>
      </c>
      <c r="K158" s="887" t="str">
        <f t="shared" si="2"/>
        <v>03  /  06  /  007    Manutenzione ordinaria e riparazioni di software</v>
      </c>
    </row>
    <row r="159" spans="2:11" ht="14.25" customHeight="1">
      <c r="B159" s="906" t="s">
        <v>665</v>
      </c>
      <c r="C159" s="902"/>
      <c r="D159" s="1035" t="s">
        <v>1801</v>
      </c>
      <c r="E159" s="902"/>
      <c r="F159" s="1031" t="s">
        <v>426</v>
      </c>
      <c r="G159" s="899" t="s">
        <v>1513</v>
      </c>
      <c r="H159" s="910" t="s">
        <v>494</v>
      </c>
      <c r="I159" s="901" t="s">
        <v>495</v>
      </c>
      <c r="K159" s="887" t="str">
        <f t="shared" si="2"/>
        <v>03  /  06  /  008    Manutenzione ordinaria e riparazioni di altri beni materiali n.a.c.</v>
      </c>
    </row>
    <row r="160" spans="2:11" ht="14.25" customHeight="1">
      <c r="B160" s="906" t="s">
        <v>665</v>
      </c>
      <c r="C160" s="911"/>
      <c r="D160" s="1035" t="s">
        <v>1801</v>
      </c>
      <c r="E160" s="912"/>
      <c r="F160" s="1031" t="s">
        <v>428</v>
      </c>
      <c r="G160" s="913" t="s">
        <v>249</v>
      </c>
      <c r="H160" s="910" t="s">
        <v>494</v>
      </c>
      <c r="I160" s="901" t="s">
        <v>495</v>
      </c>
      <c r="K160" s="887" t="str">
        <f t="shared" si="2"/>
        <v>03  /  06  /  009    Ritenute previdenziali e assistenziali a carico del lavoratore</v>
      </c>
    </row>
    <row r="161" spans="2:11" ht="14.25" customHeight="1">
      <c r="B161" s="906" t="s">
        <v>665</v>
      </c>
      <c r="C161" s="911"/>
      <c r="D161" s="1035" t="s">
        <v>1801</v>
      </c>
      <c r="E161" s="912"/>
      <c r="F161" s="1031" t="s">
        <v>430</v>
      </c>
      <c r="G161" s="913" t="s">
        <v>250</v>
      </c>
      <c r="H161" s="910" t="s">
        <v>494</v>
      </c>
      <c r="I161" s="901" t="s">
        <v>495</v>
      </c>
      <c r="K161" s="887" t="str">
        <f t="shared" si="2"/>
        <v>03  /  06  /  010    Ritenute erariali a carico del lavoratore</v>
      </c>
    </row>
    <row r="162" spans="2:11" ht="14.25" customHeight="1">
      <c r="B162" s="906" t="s">
        <v>665</v>
      </c>
      <c r="C162" s="911"/>
      <c r="D162" s="1035" t="s">
        <v>1801</v>
      </c>
      <c r="E162" s="912"/>
      <c r="F162" s="1031" t="s">
        <v>431</v>
      </c>
      <c r="G162" s="913" t="s">
        <v>529</v>
      </c>
      <c r="H162" s="910" t="s">
        <v>530</v>
      </c>
      <c r="I162" s="901" t="s">
        <v>529</v>
      </c>
      <c r="K162" s="887" t="str">
        <f t="shared" si="2"/>
        <v>03  /  06  /  011    Imposta regionale sulle attività produttive (IRAP)</v>
      </c>
    </row>
    <row r="163" spans="2:11" ht="14.25" customHeight="1">
      <c r="B163" s="906" t="s">
        <v>665</v>
      </c>
      <c r="C163" s="911"/>
      <c r="D163" s="1035" t="s">
        <v>1801</v>
      </c>
      <c r="E163" s="912"/>
      <c r="F163" s="1031" t="s">
        <v>432</v>
      </c>
      <c r="G163" s="913" t="s">
        <v>251</v>
      </c>
      <c r="H163" s="910" t="s">
        <v>494</v>
      </c>
      <c r="I163" s="901" t="s">
        <v>495</v>
      </c>
      <c r="K163" s="887" t="str">
        <f t="shared" si="2"/>
        <v>03  /  06  /  012    Contributi previdenziali e assistenziali a carico dell'Amministrazione</v>
      </c>
    </row>
    <row r="164" spans="2:11" ht="14.25" customHeight="1">
      <c r="B164" s="906" t="s">
        <v>665</v>
      </c>
      <c r="C164" s="911"/>
      <c r="D164" s="1039" t="s">
        <v>1801</v>
      </c>
      <c r="E164" s="914"/>
      <c r="F164" s="1031" t="s">
        <v>405</v>
      </c>
      <c r="G164" s="913" t="s">
        <v>1303</v>
      </c>
      <c r="H164" s="910" t="s">
        <v>494</v>
      </c>
      <c r="I164" s="901" t="s">
        <v>495</v>
      </c>
      <c r="K164" s="887" t="str">
        <f t="shared" si="2"/>
        <v>03  /  06  /  013    Altri contributi a carico dell'amministrazione n.a.c.</v>
      </c>
    </row>
    <row r="165" spans="2:11" ht="14.25" customHeight="1">
      <c r="B165" s="906" t="s">
        <v>665</v>
      </c>
      <c r="C165" s="911"/>
      <c r="D165" s="1035"/>
      <c r="E165" s="1030"/>
      <c r="F165" s="1026"/>
      <c r="G165" s="1030"/>
      <c r="H165" s="1029"/>
      <c r="K165" s="887" t="s">
        <v>1933</v>
      </c>
    </row>
    <row r="166" spans="2:11" ht="14.25" customHeight="1">
      <c r="B166" s="906" t="s">
        <v>665</v>
      </c>
      <c r="C166" s="911"/>
      <c r="D166" s="1034" t="s">
        <v>1802</v>
      </c>
      <c r="E166" s="1033" t="s">
        <v>1514</v>
      </c>
      <c r="F166" s="1026"/>
      <c r="G166" s="1030"/>
      <c r="H166" s="1029"/>
      <c r="K166" s="887" t="str">
        <f>CONCATENATE("       ",E166)</f>
        <v xml:space="preserve">       Utilizzo di beni di terzi</v>
      </c>
    </row>
    <row r="167" spans="2:11" ht="14.25" customHeight="1">
      <c r="B167" s="906" t="s">
        <v>665</v>
      </c>
      <c r="C167" s="902"/>
      <c r="D167" s="1045" t="s">
        <v>1802</v>
      </c>
      <c r="E167" s="898"/>
      <c r="F167" s="1031" t="s">
        <v>1714</v>
      </c>
      <c r="G167" s="899" t="s">
        <v>1515</v>
      </c>
      <c r="H167" s="910" t="s">
        <v>1852</v>
      </c>
      <c r="I167" s="901" t="s">
        <v>1853</v>
      </c>
      <c r="K167" s="887" t="str">
        <f t="shared" si="2"/>
        <v>03  /  07  /  001    Noleggio e leasing di impianti e macchinari</v>
      </c>
    </row>
    <row r="168" spans="2:11" ht="14.25" customHeight="1">
      <c r="B168" s="906" t="s">
        <v>665</v>
      </c>
      <c r="C168" s="902"/>
      <c r="D168" s="1035" t="s">
        <v>1802</v>
      </c>
      <c r="E168" s="902"/>
      <c r="F168" s="1031" t="s">
        <v>1716</v>
      </c>
      <c r="G168" s="899" t="s">
        <v>1516</v>
      </c>
      <c r="H168" s="910" t="s">
        <v>1854</v>
      </c>
      <c r="I168" s="901" t="s">
        <v>1855</v>
      </c>
      <c r="K168" s="887" t="str">
        <f t="shared" si="2"/>
        <v>03  /  07  /  002    Noleggio e leasing di mezzi di trasporto</v>
      </c>
    </row>
    <row r="169" spans="2:11" ht="14.25" customHeight="1">
      <c r="B169" s="906" t="s">
        <v>665</v>
      </c>
      <c r="C169" s="902"/>
      <c r="D169" s="1035" t="s">
        <v>1802</v>
      </c>
      <c r="E169" s="902"/>
      <c r="F169" s="1031" t="s">
        <v>1717</v>
      </c>
      <c r="G169" s="899" t="s">
        <v>1517</v>
      </c>
      <c r="H169" s="910" t="s">
        <v>1856</v>
      </c>
      <c r="I169" s="901" t="s">
        <v>1857</v>
      </c>
      <c r="K169" s="887" t="str">
        <f t="shared" si="2"/>
        <v>03  /  07  /  003    Noleggio di attrezzature scientifiche e sanitarie</v>
      </c>
    </row>
    <row r="170" spans="2:11" ht="14.25" customHeight="1">
      <c r="B170" s="906" t="s">
        <v>665</v>
      </c>
      <c r="C170" s="902"/>
      <c r="D170" s="1035" t="s">
        <v>1802</v>
      </c>
      <c r="E170" s="902"/>
      <c r="F170" s="1031" t="s">
        <v>1718</v>
      </c>
      <c r="G170" s="899" t="s">
        <v>1518</v>
      </c>
      <c r="H170" s="910" t="s">
        <v>1858</v>
      </c>
      <c r="I170" s="901" t="s">
        <v>1859</v>
      </c>
      <c r="K170" s="887" t="str">
        <f t="shared" si="2"/>
        <v>03  /  07  /  004    Noleggio e leasing di hardware</v>
      </c>
    </row>
    <row r="171" spans="2:11" ht="14.25" customHeight="1">
      <c r="B171" s="906" t="s">
        <v>665</v>
      </c>
      <c r="C171" s="902"/>
      <c r="D171" s="1035" t="s">
        <v>1802</v>
      </c>
      <c r="E171" s="902"/>
      <c r="F171" s="1031" t="s">
        <v>1880</v>
      </c>
      <c r="G171" s="899" t="s">
        <v>1519</v>
      </c>
      <c r="H171" s="910" t="s">
        <v>1860</v>
      </c>
      <c r="I171" s="901" t="s">
        <v>1519</v>
      </c>
      <c r="K171" s="887" t="str">
        <f t="shared" si="2"/>
        <v>03  /  07  /  005    Locazione di beni immobili</v>
      </c>
    </row>
    <row r="172" spans="2:11" ht="14.25" customHeight="1">
      <c r="B172" s="906" t="s">
        <v>665</v>
      </c>
      <c r="C172" s="902"/>
      <c r="D172" s="1035" t="s">
        <v>1802</v>
      </c>
      <c r="E172" s="902"/>
      <c r="F172" s="1031" t="s">
        <v>423</v>
      </c>
      <c r="G172" s="899" t="s">
        <v>1424</v>
      </c>
      <c r="H172" s="910" t="s">
        <v>1861</v>
      </c>
      <c r="I172" s="901" t="s">
        <v>1424</v>
      </c>
      <c r="K172" s="887" t="str">
        <f t="shared" si="2"/>
        <v>03  /  07  /  006    Licenze d'uso per software</v>
      </c>
    </row>
    <row r="173" spans="2:11" ht="14.25" customHeight="1">
      <c r="B173" s="906" t="s">
        <v>665</v>
      </c>
      <c r="C173" s="902"/>
      <c r="D173" s="1039" t="s">
        <v>1802</v>
      </c>
      <c r="E173" s="903"/>
      <c r="F173" s="1031" t="s">
        <v>425</v>
      </c>
      <c r="G173" s="899" t="s">
        <v>566</v>
      </c>
      <c r="H173" s="910" t="s">
        <v>1862</v>
      </c>
      <c r="I173" s="901" t="s">
        <v>566</v>
      </c>
      <c r="K173" s="887" t="str">
        <f t="shared" si="2"/>
        <v>03  /  07  /  007    Altre spese sostenute per utilizzo di beni di terzi n.a.c.</v>
      </c>
    </row>
    <row r="174" spans="2:11" ht="14.25" customHeight="1">
      <c r="B174" s="906" t="s">
        <v>665</v>
      </c>
      <c r="C174" s="902"/>
      <c r="D174" s="1035"/>
      <c r="E174" s="1027"/>
      <c r="F174" s="1026"/>
      <c r="G174" s="1027"/>
      <c r="H174" s="1029"/>
      <c r="K174" s="887" t="s">
        <v>1933</v>
      </c>
    </row>
    <row r="175" spans="2:11" ht="14.25" customHeight="1">
      <c r="B175" s="906" t="s">
        <v>665</v>
      </c>
      <c r="C175" s="902"/>
      <c r="D175" s="1034" t="s">
        <v>1803</v>
      </c>
      <c r="E175" s="1033" t="s">
        <v>383</v>
      </c>
      <c r="F175" s="1026"/>
      <c r="G175" s="1027"/>
      <c r="H175" s="1029"/>
      <c r="K175" s="887" t="str">
        <f>CONCATENATE("       ",E175)</f>
        <v xml:space="preserve">       Utenze e canoni</v>
      </c>
    </row>
    <row r="176" spans="2:11" ht="14.25" customHeight="1">
      <c r="B176" s="906" t="s">
        <v>665</v>
      </c>
      <c r="C176" s="902"/>
      <c r="D176" s="1045" t="s">
        <v>1803</v>
      </c>
      <c r="E176" s="898"/>
      <c r="F176" s="1031" t="s">
        <v>1714</v>
      </c>
      <c r="G176" s="899" t="s">
        <v>1427</v>
      </c>
      <c r="H176" s="910" t="s">
        <v>1863</v>
      </c>
      <c r="I176" s="901" t="s">
        <v>1427</v>
      </c>
      <c r="K176" s="887" t="str">
        <f t="shared" si="2"/>
        <v>03  /  08  /  001    Telefonia fissa</v>
      </c>
    </row>
    <row r="177" spans="2:11" ht="14.25" customHeight="1">
      <c r="B177" s="906" t="s">
        <v>665</v>
      </c>
      <c r="C177" s="902"/>
      <c r="D177" s="1035" t="s">
        <v>1803</v>
      </c>
      <c r="E177" s="902"/>
      <c r="F177" s="1031" t="s">
        <v>1716</v>
      </c>
      <c r="G177" s="899" t="s">
        <v>1428</v>
      </c>
      <c r="H177" s="910" t="s">
        <v>1864</v>
      </c>
      <c r="I177" s="901" t="s">
        <v>1428</v>
      </c>
      <c r="K177" s="887" t="str">
        <f t="shared" ref="K177:K214" si="3">CONCATENATE(B177,"  /  ",D177,"  /  ",F177,"    ",G177)</f>
        <v>03  /  08  /  002    Telefonia mobile</v>
      </c>
    </row>
    <row r="178" spans="2:11" ht="14.25" customHeight="1">
      <c r="B178" s="906" t="s">
        <v>665</v>
      </c>
      <c r="C178" s="902"/>
      <c r="D178" s="1035" t="s">
        <v>1803</v>
      </c>
      <c r="E178" s="902"/>
      <c r="F178" s="1031" t="s">
        <v>1717</v>
      </c>
      <c r="G178" s="899" t="s">
        <v>567</v>
      </c>
      <c r="H178" s="910" t="s">
        <v>1865</v>
      </c>
      <c r="I178" s="901" t="s">
        <v>1866</v>
      </c>
      <c r="K178" s="887" t="str">
        <f t="shared" si="3"/>
        <v>03  /  08  /  003    Accesso a banche dati e a pubblicazioni online</v>
      </c>
    </row>
    <row r="179" spans="2:11" ht="14.25" customHeight="1">
      <c r="B179" s="906" t="s">
        <v>665</v>
      </c>
      <c r="C179" s="902"/>
      <c r="D179" s="1035" t="s">
        <v>1803</v>
      </c>
      <c r="E179" s="902"/>
      <c r="F179" s="1031" t="s">
        <v>1718</v>
      </c>
      <c r="G179" s="899" t="s">
        <v>1429</v>
      </c>
      <c r="H179" s="910" t="s">
        <v>1867</v>
      </c>
      <c r="I179" s="901" t="s">
        <v>410</v>
      </c>
      <c r="K179" s="887" t="str">
        <f t="shared" si="3"/>
        <v>03  /  08  /  004    Reti di trasmissione</v>
      </c>
    </row>
    <row r="180" spans="2:11" ht="14.25" customHeight="1">
      <c r="B180" s="906" t="s">
        <v>665</v>
      </c>
      <c r="C180" s="902"/>
      <c r="D180" s="1035" t="s">
        <v>1803</v>
      </c>
      <c r="E180" s="902"/>
      <c r="F180" s="1031" t="s">
        <v>1880</v>
      </c>
      <c r="G180" s="899" t="s">
        <v>1430</v>
      </c>
      <c r="H180" s="910" t="s">
        <v>1868</v>
      </c>
      <c r="I180" s="901" t="s">
        <v>1430</v>
      </c>
      <c r="K180" s="887" t="str">
        <f t="shared" si="3"/>
        <v>03  /  08  /  005    Energia elettrica</v>
      </c>
    </row>
    <row r="181" spans="2:11" ht="14.25" customHeight="1">
      <c r="B181" s="906" t="s">
        <v>665</v>
      </c>
      <c r="C181" s="902"/>
      <c r="D181" s="1035" t="s">
        <v>1803</v>
      </c>
      <c r="E181" s="902"/>
      <c r="F181" s="1031" t="s">
        <v>423</v>
      </c>
      <c r="G181" s="899" t="s">
        <v>1431</v>
      </c>
      <c r="H181" s="910" t="s">
        <v>1869</v>
      </c>
      <c r="I181" s="901" t="s">
        <v>1431</v>
      </c>
      <c r="K181" s="887" t="str">
        <f t="shared" si="3"/>
        <v>03  /  08  /  006    Acqua</v>
      </c>
    </row>
    <row r="182" spans="2:11" ht="14.25" customHeight="1">
      <c r="B182" s="906" t="s">
        <v>665</v>
      </c>
      <c r="C182" s="902"/>
      <c r="D182" s="1035" t="s">
        <v>1803</v>
      </c>
      <c r="E182" s="902"/>
      <c r="F182" s="1031" t="s">
        <v>425</v>
      </c>
      <c r="G182" s="899" t="s">
        <v>1432</v>
      </c>
      <c r="H182" s="910" t="s">
        <v>1870</v>
      </c>
      <c r="I182" s="901" t="s">
        <v>1432</v>
      </c>
      <c r="K182" s="887" t="str">
        <f t="shared" si="3"/>
        <v>03  /  08  /  007    Gas</v>
      </c>
    </row>
    <row r="183" spans="2:11" ht="14.25" customHeight="1">
      <c r="B183" s="906" t="s">
        <v>665</v>
      </c>
      <c r="C183" s="902"/>
      <c r="D183" s="1039" t="s">
        <v>1803</v>
      </c>
      <c r="E183" s="903"/>
      <c r="F183" s="1031" t="s">
        <v>426</v>
      </c>
      <c r="G183" s="899" t="s">
        <v>410</v>
      </c>
      <c r="H183" s="910" t="s">
        <v>1867</v>
      </c>
      <c r="I183" s="901" t="s">
        <v>410</v>
      </c>
      <c r="K183" s="887" t="str">
        <f t="shared" si="3"/>
        <v>03  /  08  /  008    Utenze e canoni per altri servizi n.a.c.</v>
      </c>
    </row>
    <row r="184" spans="2:11" ht="14.25" customHeight="1">
      <c r="B184" s="906" t="s">
        <v>665</v>
      </c>
      <c r="C184" s="902"/>
      <c r="D184" s="1035"/>
      <c r="E184" s="1027"/>
      <c r="F184" s="1026"/>
      <c r="G184" s="1027"/>
      <c r="H184" s="1029"/>
      <c r="K184" s="887" t="s">
        <v>1933</v>
      </c>
    </row>
    <row r="185" spans="2:11" ht="14.25" customHeight="1">
      <c r="B185" s="906" t="s">
        <v>665</v>
      </c>
      <c r="C185" s="902"/>
      <c r="D185" s="1034" t="s">
        <v>1804</v>
      </c>
      <c r="E185" s="1033" t="s">
        <v>1433</v>
      </c>
      <c r="F185" s="1026"/>
      <c r="G185" s="1027"/>
      <c r="H185" s="1029"/>
      <c r="K185" s="887" t="str">
        <f>CONCATENATE("       ",E185)</f>
        <v xml:space="preserve">       Servizi di ristorazione</v>
      </c>
    </row>
    <row r="186" spans="2:11" ht="14.25" customHeight="1">
      <c r="B186" s="906" t="s">
        <v>665</v>
      </c>
      <c r="C186" s="902"/>
      <c r="D186" s="1045" t="s">
        <v>1804</v>
      </c>
      <c r="E186" s="898"/>
      <c r="F186" s="1031" t="s">
        <v>1714</v>
      </c>
      <c r="G186" s="899" t="s">
        <v>1434</v>
      </c>
      <c r="H186" s="910" t="s">
        <v>1871</v>
      </c>
      <c r="I186" s="901" t="s">
        <v>1872</v>
      </c>
      <c r="K186" s="887" t="str">
        <f t="shared" si="3"/>
        <v>03  /  09  /  001    Mensa scolastica</v>
      </c>
    </row>
    <row r="187" spans="2:11" ht="14.25" customHeight="1">
      <c r="B187" s="906" t="s">
        <v>665</v>
      </c>
      <c r="C187" s="902"/>
      <c r="D187" s="1035" t="s">
        <v>1804</v>
      </c>
      <c r="E187" s="902"/>
      <c r="F187" s="1031" t="s">
        <v>1716</v>
      </c>
      <c r="G187" s="899" t="s">
        <v>1435</v>
      </c>
      <c r="H187" s="910" t="s">
        <v>1873</v>
      </c>
      <c r="I187" s="901" t="s">
        <v>1874</v>
      </c>
      <c r="K187" s="887" t="str">
        <f t="shared" si="3"/>
        <v>03  /  09  /  002    Per terzi</v>
      </c>
    </row>
    <row r="188" spans="2:11" ht="14.25" customHeight="1">
      <c r="B188" s="906" t="s">
        <v>665</v>
      </c>
      <c r="C188" s="902"/>
      <c r="D188" s="1039" t="s">
        <v>1804</v>
      </c>
      <c r="E188" s="903"/>
      <c r="F188" s="1031" t="s">
        <v>1717</v>
      </c>
      <c r="G188" s="899" t="s">
        <v>411</v>
      </c>
      <c r="H188" s="910" t="s">
        <v>1873</v>
      </c>
      <c r="I188" s="901" t="s">
        <v>1874</v>
      </c>
      <c r="K188" s="887" t="str">
        <f t="shared" si="3"/>
        <v>03  /  09  /  003    Altri servizi di ristorazione n.a.c.</v>
      </c>
    </row>
    <row r="189" spans="2:11" ht="14.25" customHeight="1">
      <c r="B189" s="906" t="s">
        <v>665</v>
      </c>
      <c r="C189" s="902"/>
      <c r="D189" s="1035"/>
      <c r="E189" s="1027"/>
      <c r="F189" s="1026"/>
      <c r="G189" s="1027"/>
      <c r="H189" s="1029"/>
      <c r="K189" s="887" t="s">
        <v>1933</v>
      </c>
    </row>
    <row r="190" spans="2:11" ht="14.25" customHeight="1">
      <c r="B190" s="906" t="s">
        <v>665</v>
      </c>
      <c r="C190" s="902"/>
      <c r="D190" s="1034" t="s">
        <v>1805</v>
      </c>
      <c r="E190" s="1033" t="s">
        <v>1436</v>
      </c>
      <c r="F190" s="1026"/>
      <c r="G190" s="1027"/>
      <c r="H190" s="1029"/>
      <c r="K190" s="887" t="str">
        <f>CONCATENATE("       ",E190)</f>
        <v xml:space="preserve">       Servizi ausiliari</v>
      </c>
    </row>
    <row r="191" spans="2:11" ht="14.25" customHeight="1">
      <c r="B191" s="906" t="s">
        <v>665</v>
      </c>
      <c r="C191" s="902"/>
      <c r="D191" s="1045" t="s">
        <v>1805</v>
      </c>
      <c r="E191" s="898"/>
      <c r="F191" s="1031" t="s">
        <v>1714</v>
      </c>
      <c r="G191" s="899" t="s">
        <v>1437</v>
      </c>
      <c r="H191" s="910" t="s">
        <v>1875</v>
      </c>
      <c r="I191" s="901" t="s">
        <v>1876</v>
      </c>
      <c r="K191" s="887" t="str">
        <f t="shared" si="3"/>
        <v>03  /  10  /  001    Sorveglianza e custodia</v>
      </c>
    </row>
    <row r="192" spans="2:11" ht="14.25" customHeight="1">
      <c r="B192" s="906" t="s">
        <v>665</v>
      </c>
      <c r="C192" s="902"/>
      <c r="D192" s="1035" t="s">
        <v>1805</v>
      </c>
      <c r="E192" s="902"/>
      <c r="F192" s="1031" t="s">
        <v>1716</v>
      </c>
      <c r="G192" s="899" t="s">
        <v>412</v>
      </c>
      <c r="H192" s="910" t="s">
        <v>1877</v>
      </c>
      <c r="I192" s="901" t="s">
        <v>412</v>
      </c>
      <c r="K192" s="887" t="str">
        <f t="shared" si="3"/>
        <v>03  /  10  /  002    Servizi di pulizia e lavanderia</v>
      </c>
    </row>
    <row r="193" spans="2:11" ht="14.25" customHeight="1">
      <c r="B193" s="906" t="s">
        <v>665</v>
      </c>
      <c r="C193" s="902"/>
      <c r="D193" s="1035" t="s">
        <v>1805</v>
      </c>
      <c r="E193" s="902"/>
      <c r="F193" s="1031" t="s">
        <v>1717</v>
      </c>
      <c r="G193" s="899" t="s">
        <v>1442</v>
      </c>
      <c r="H193" s="910" t="s">
        <v>542</v>
      </c>
      <c r="I193" s="901" t="s">
        <v>1442</v>
      </c>
      <c r="K193" s="887" t="str">
        <f t="shared" si="3"/>
        <v>03  /  10  /  003    Stampa e rilegatura</v>
      </c>
    </row>
    <row r="194" spans="2:11" ht="14.25" customHeight="1">
      <c r="B194" s="906" t="s">
        <v>665</v>
      </c>
      <c r="C194" s="902"/>
      <c r="D194" s="1035" t="s">
        <v>1805</v>
      </c>
      <c r="E194" s="902"/>
      <c r="F194" s="1031" t="s">
        <v>1718</v>
      </c>
      <c r="G194" s="899" t="s">
        <v>1443</v>
      </c>
      <c r="H194" s="910" t="s">
        <v>543</v>
      </c>
      <c r="I194" s="901" t="s">
        <v>1443</v>
      </c>
      <c r="K194" s="887" t="str">
        <f t="shared" si="3"/>
        <v>03  /  10  /  004    Trasporti, traslochi e facchinaggio</v>
      </c>
    </row>
    <row r="195" spans="2:11" ht="14.25" customHeight="1">
      <c r="B195" s="906" t="s">
        <v>665</v>
      </c>
      <c r="C195" s="902"/>
      <c r="D195" s="1035" t="s">
        <v>1805</v>
      </c>
      <c r="E195" s="902"/>
      <c r="F195" s="1031" t="s">
        <v>1880</v>
      </c>
      <c r="G195" s="899" t="s">
        <v>413</v>
      </c>
      <c r="H195" s="910" t="s">
        <v>544</v>
      </c>
      <c r="I195" s="901" t="s">
        <v>413</v>
      </c>
      <c r="K195" s="887" t="str">
        <f t="shared" si="3"/>
        <v>03  /  10  /  005    Servizi ausiliari a beneficio del personale</v>
      </c>
    </row>
    <row r="196" spans="2:11" ht="14.25" customHeight="1">
      <c r="B196" s="906" t="s">
        <v>665</v>
      </c>
      <c r="C196" s="902"/>
      <c r="D196" s="1035" t="s">
        <v>1805</v>
      </c>
      <c r="E196" s="902"/>
      <c r="F196" s="1031" t="s">
        <v>423</v>
      </c>
      <c r="G196" s="899" t="s">
        <v>1444</v>
      </c>
      <c r="H196" s="910" t="s">
        <v>545</v>
      </c>
      <c r="I196" s="901" t="s">
        <v>1087</v>
      </c>
      <c r="K196" s="887" t="str">
        <f t="shared" si="3"/>
        <v>03  /  10  /  006    Terziarizzazione dei servizi</v>
      </c>
    </row>
    <row r="197" spans="2:11" ht="14.25" customHeight="1">
      <c r="B197" s="906" t="s">
        <v>665</v>
      </c>
      <c r="C197" s="902"/>
      <c r="D197" s="1035" t="s">
        <v>1805</v>
      </c>
      <c r="E197" s="902"/>
      <c r="F197" s="1031" t="s">
        <v>425</v>
      </c>
      <c r="G197" s="899" t="s">
        <v>414</v>
      </c>
      <c r="H197" s="910" t="s">
        <v>1088</v>
      </c>
      <c r="I197" s="901" t="s">
        <v>1089</v>
      </c>
      <c r="K197" s="887" t="str">
        <f t="shared" si="3"/>
        <v>03  /  10  /  007    Rimozione e smaltimento di rifiuti ordinari e speciali</v>
      </c>
    </row>
    <row r="198" spans="2:11" ht="14.25" customHeight="1">
      <c r="B198" s="906" t="s">
        <v>665</v>
      </c>
      <c r="C198" s="902"/>
      <c r="D198" s="1039" t="s">
        <v>1805</v>
      </c>
      <c r="E198" s="903"/>
      <c r="F198" s="1031" t="s">
        <v>426</v>
      </c>
      <c r="G198" s="899" t="s">
        <v>415</v>
      </c>
      <c r="H198" s="910" t="s">
        <v>1090</v>
      </c>
      <c r="I198" s="901" t="s">
        <v>415</v>
      </c>
      <c r="K198" s="887" t="str">
        <f t="shared" si="3"/>
        <v>03  /  10  /  008    Altri servizi ausiliari n.a.c.</v>
      </c>
    </row>
    <row r="199" spans="2:11" ht="14.25" customHeight="1">
      <c r="B199" s="906" t="s">
        <v>665</v>
      </c>
      <c r="C199" s="902"/>
      <c r="D199" s="1035"/>
      <c r="E199" s="1027"/>
      <c r="F199" s="1026"/>
      <c r="G199" s="1027"/>
      <c r="H199" s="1029"/>
      <c r="K199" s="887" t="s">
        <v>1933</v>
      </c>
    </row>
    <row r="200" spans="2:11" ht="14.25" customHeight="1">
      <c r="B200" s="906" t="s">
        <v>665</v>
      </c>
      <c r="C200" s="902"/>
      <c r="D200" s="1034" t="s">
        <v>433</v>
      </c>
      <c r="E200" s="1033" t="s">
        <v>1446</v>
      </c>
      <c r="F200" s="1026"/>
      <c r="G200" s="1027"/>
      <c r="H200" s="1029"/>
      <c r="K200" s="887" t="str">
        <f>CONCATENATE("       ",E200)</f>
        <v xml:space="preserve">       Assicurazioni</v>
      </c>
    </row>
    <row r="201" spans="2:11" ht="14.25" customHeight="1">
      <c r="B201" s="906" t="s">
        <v>665</v>
      </c>
      <c r="C201" s="902"/>
      <c r="D201" s="1045" t="s">
        <v>433</v>
      </c>
      <c r="E201" s="898"/>
      <c r="F201" s="1031" t="s">
        <v>1714</v>
      </c>
      <c r="G201" s="899" t="s">
        <v>1447</v>
      </c>
      <c r="H201" s="910" t="s">
        <v>1091</v>
      </c>
      <c r="I201" s="901" t="s">
        <v>1092</v>
      </c>
      <c r="K201" s="887" t="str">
        <f t="shared" si="3"/>
        <v>03  /  11  /  001    Assicurazioni su beni immobili</v>
      </c>
    </row>
    <row r="202" spans="2:11" ht="14.25" customHeight="1">
      <c r="B202" s="906" t="s">
        <v>665</v>
      </c>
      <c r="C202" s="902"/>
      <c r="D202" s="1035" t="s">
        <v>433</v>
      </c>
      <c r="E202" s="902"/>
      <c r="F202" s="1031" t="s">
        <v>1716</v>
      </c>
      <c r="G202" s="899" t="s">
        <v>1448</v>
      </c>
      <c r="H202" s="910" t="s">
        <v>1093</v>
      </c>
      <c r="I202" s="901" t="s">
        <v>1094</v>
      </c>
      <c r="K202" s="887" t="str">
        <f t="shared" si="3"/>
        <v>03  /  11  /  002    Assicurazioni su beni mobili</v>
      </c>
    </row>
    <row r="203" spans="2:11" ht="14.25" customHeight="1">
      <c r="B203" s="906" t="s">
        <v>665</v>
      </c>
      <c r="C203" s="902"/>
      <c r="D203" s="1035" t="s">
        <v>433</v>
      </c>
      <c r="E203" s="902"/>
      <c r="F203" s="1031" t="s">
        <v>1717</v>
      </c>
      <c r="G203" s="899" t="s">
        <v>416</v>
      </c>
      <c r="H203" s="910" t="s">
        <v>1095</v>
      </c>
      <c r="I203" s="901" t="s">
        <v>1096</v>
      </c>
      <c r="K203" s="887" t="str">
        <f t="shared" si="3"/>
        <v>03  /  11  /  003    Assicurazioni per alunni</v>
      </c>
    </row>
    <row r="204" spans="2:11" ht="14.25" customHeight="1">
      <c r="B204" s="906" t="s">
        <v>665</v>
      </c>
      <c r="C204" s="902"/>
      <c r="D204" s="1035" t="s">
        <v>433</v>
      </c>
      <c r="E204" s="902"/>
      <c r="F204" s="1031" t="s">
        <v>1718</v>
      </c>
      <c r="G204" s="899" t="s">
        <v>417</v>
      </c>
      <c r="H204" s="910" t="s">
        <v>1095</v>
      </c>
      <c r="I204" s="901" t="s">
        <v>1096</v>
      </c>
      <c r="K204" s="887" t="str">
        <f t="shared" si="3"/>
        <v>03  /  11  /  004    Assicurazioni per personale scolastico</v>
      </c>
    </row>
    <row r="205" spans="2:11" ht="14.25" customHeight="1">
      <c r="B205" s="906" t="s">
        <v>665</v>
      </c>
      <c r="C205" s="902"/>
      <c r="D205" s="1039" t="s">
        <v>433</v>
      </c>
      <c r="E205" s="903"/>
      <c r="F205" s="1031" t="s">
        <v>1880</v>
      </c>
      <c r="G205" s="899" t="s">
        <v>418</v>
      </c>
      <c r="H205" s="910" t="s">
        <v>1097</v>
      </c>
      <c r="I205" s="901" t="s">
        <v>1098</v>
      </c>
      <c r="K205" s="887" t="str">
        <f t="shared" si="3"/>
        <v>03  /  11  /  005    Altre assicurazioni n.a.c.</v>
      </c>
    </row>
    <row r="206" spans="2:11" ht="14.25" customHeight="1">
      <c r="B206" s="906" t="s">
        <v>665</v>
      </c>
      <c r="C206" s="902"/>
      <c r="D206" s="1035"/>
      <c r="E206" s="1027"/>
      <c r="F206" s="1026"/>
      <c r="G206" s="1027"/>
      <c r="H206" s="1029"/>
      <c r="K206" s="887" t="s">
        <v>1933</v>
      </c>
    </row>
    <row r="207" spans="2:11" ht="14.25" customHeight="1">
      <c r="B207" s="906" t="s">
        <v>665</v>
      </c>
      <c r="C207" s="902"/>
      <c r="D207" s="1034" t="s">
        <v>1445</v>
      </c>
      <c r="E207" s="1033" t="s">
        <v>419</v>
      </c>
      <c r="F207" s="1026"/>
      <c r="G207" s="1027"/>
      <c r="H207" s="1029"/>
      <c r="K207" s="887" t="str">
        <f>CONCATENATE("       ",E207)</f>
        <v xml:space="preserve">       Visite, viaggi e programmi di studio all'estero</v>
      </c>
    </row>
    <row r="208" spans="2:11" ht="14.25" customHeight="1">
      <c r="B208" s="906" t="s">
        <v>665</v>
      </c>
      <c r="C208" s="902"/>
      <c r="D208" s="1046" t="s">
        <v>1445</v>
      </c>
      <c r="E208" s="917"/>
      <c r="F208" s="1031" t="s">
        <v>1714</v>
      </c>
      <c r="G208" s="899" t="s">
        <v>420</v>
      </c>
      <c r="H208" s="910" t="s">
        <v>545</v>
      </c>
      <c r="I208" s="901" t="s">
        <v>1087</v>
      </c>
      <c r="K208" s="887" t="str">
        <f t="shared" si="3"/>
        <v>03  /  12  /  001    Spese per visite, viaggi e programmi di studio all'estero</v>
      </c>
    </row>
    <row r="209" spans="1:11" ht="14.25" customHeight="1">
      <c r="B209" s="906" t="s">
        <v>665</v>
      </c>
      <c r="C209" s="902"/>
      <c r="D209" s="1035"/>
      <c r="E209" s="1027"/>
      <c r="F209" s="1026"/>
      <c r="G209" s="1027"/>
      <c r="H209" s="1029"/>
      <c r="K209" s="887" t="s">
        <v>1933</v>
      </c>
    </row>
    <row r="210" spans="1:11" ht="14.25" customHeight="1">
      <c r="B210" s="906" t="s">
        <v>665</v>
      </c>
      <c r="C210" s="902"/>
      <c r="D210" s="1034">
        <v>13</v>
      </c>
      <c r="E210" s="1033" t="s">
        <v>421</v>
      </c>
      <c r="F210" s="1026"/>
      <c r="G210" s="1027"/>
      <c r="H210" s="1029"/>
      <c r="K210" s="887" t="str">
        <f>CONCATENATE("       ",E210)</f>
        <v xml:space="preserve">       Servizio di cassa</v>
      </c>
    </row>
    <row r="211" spans="1:11" ht="14.25" customHeight="1">
      <c r="B211" s="906" t="s">
        <v>665</v>
      </c>
      <c r="C211" s="902"/>
      <c r="D211" s="1046">
        <v>13</v>
      </c>
      <c r="E211" s="917"/>
      <c r="F211" s="1031" t="s">
        <v>1714</v>
      </c>
      <c r="G211" s="899" t="s">
        <v>1133</v>
      </c>
      <c r="H211" s="910" t="s">
        <v>1099</v>
      </c>
      <c r="I211" s="901" t="s">
        <v>1100</v>
      </c>
      <c r="K211" s="887" t="str">
        <f t="shared" si="3"/>
        <v>03  /  13  /  001    Somme da corrispondere all'Istituto tesoriere</v>
      </c>
    </row>
    <row r="212" spans="1:11" ht="14.25" customHeight="1">
      <c r="B212" s="906" t="s">
        <v>665</v>
      </c>
      <c r="C212" s="902"/>
      <c r="D212" s="1035"/>
      <c r="E212" s="1027"/>
      <c r="F212" s="1026"/>
      <c r="G212" s="1027"/>
      <c r="H212" s="1029"/>
      <c r="K212" s="887" t="s">
        <v>1933</v>
      </c>
    </row>
    <row r="213" spans="1:11" ht="26.25" customHeight="1">
      <c r="B213" s="906" t="s">
        <v>665</v>
      </c>
      <c r="C213" s="902"/>
      <c r="D213" s="1034">
        <v>14</v>
      </c>
      <c r="E213" s="1036" t="s">
        <v>1134</v>
      </c>
      <c r="F213" s="1026"/>
      <c r="G213" s="1027"/>
      <c r="H213" s="1029"/>
      <c r="K213" s="887" t="str">
        <f>CONCATENATE("       ",E213)</f>
        <v xml:space="preserve">       Altre spese per acquisto di servizi ed 
utilizzo di beni di terzi</v>
      </c>
    </row>
    <row r="214" spans="1:11" ht="26.25" customHeight="1">
      <c r="B214" s="955" t="s">
        <v>665</v>
      </c>
      <c r="C214" s="918"/>
      <c r="D214" s="1046">
        <v>14</v>
      </c>
      <c r="E214" s="919"/>
      <c r="F214" s="1031" t="s">
        <v>1714</v>
      </c>
      <c r="G214" s="913" t="s">
        <v>1134</v>
      </c>
      <c r="H214" s="910" t="s">
        <v>1101</v>
      </c>
      <c r="I214" s="901" t="s">
        <v>1102</v>
      </c>
      <c r="K214" s="887" t="str">
        <f t="shared" si="3"/>
        <v>03  /  14  /  001    Altre spese per acquisto di servizi ed 
utilizzo di beni di terzi</v>
      </c>
    </row>
    <row r="215" spans="1:11" ht="14.25" customHeight="1">
      <c r="B215" s="953" t="s">
        <v>1115</v>
      </c>
      <c r="C215" s="920"/>
      <c r="D215" s="920"/>
      <c r="E215" s="920"/>
      <c r="F215" s="920"/>
      <c r="G215" s="920"/>
      <c r="K215" s="887" t="s">
        <v>1932</v>
      </c>
    </row>
    <row r="216" spans="1:11" ht="14.25" customHeight="1">
      <c r="A216" s="1048" t="s">
        <v>444</v>
      </c>
      <c r="B216" s="959" t="s">
        <v>1798</v>
      </c>
      <c r="C216" s="908" t="s">
        <v>1181</v>
      </c>
      <c r="D216" s="920"/>
      <c r="E216" s="920"/>
      <c r="F216" s="920"/>
      <c r="G216" s="920"/>
      <c r="K216" s="887" t="str">
        <f>CONCATENATE(C216)</f>
        <v>04   Acquisto di beni d'investimento</v>
      </c>
    </row>
    <row r="217" spans="1:11" ht="14.25" customHeight="1">
      <c r="A217" s="957"/>
      <c r="B217" s="897" t="s">
        <v>1798</v>
      </c>
      <c r="C217" s="909"/>
      <c r="D217" s="1034" t="s">
        <v>1713</v>
      </c>
      <c r="E217" s="1033" t="s">
        <v>1596</v>
      </c>
      <c r="F217" s="920"/>
      <c r="G217" s="920"/>
      <c r="K217" s="887" t="str">
        <f>CONCATENATE("       ",E217)</f>
        <v xml:space="preserve">       Beni immateriali</v>
      </c>
    </row>
    <row r="218" spans="1:11" ht="14.25" customHeight="1">
      <c r="B218" s="906" t="s">
        <v>1798</v>
      </c>
      <c r="C218" s="904"/>
      <c r="D218" s="1045" t="s">
        <v>1713</v>
      </c>
      <c r="E218" s="898"/>
      <c r="F218" s="1031" t="s">
        <v>1714</v>
      </c>
      <c r="G218" s="899" t="s">
        <v>1135</v>
      </c>
      <c r="H218" s="910" t="s">
        <v>1103</v>
      </c>
      <c r="I218" s="901" t="s">
        <v>1104</v>
      </c>
      <c r="K218" s="887" t="str">
        <f t="shared" ref="K218:K289" si="4">CONCATENATE(B218,"  /  ",D218,"  /  ",F218,"    ",G218)</f>
        <v>04  /  01  /  001    Software</v>
      </c>
    </row>
    <row r="219" spans="1:11" ht="14.25" customHeight="1">
      <c r="B219" s="906" t="s">
        <v>1798</v>
      </c>
      <c r="C219" s="902"/>
      <c r="D219" s="1035" t="s">
        <v>1713</v>
      </c>
      <c r="E219" s="902"/>
      <c r="F219" s="1031" t="s">
        <v>1716</v>
      </c>
      <c r="G219" s="899" t="s">
        <v>1597</v>
      </c>
      <c r="H219" s="910" t="s">
        <v>1105</v>
      </c>
      <c r="I219" s="901" t="s">
        <v>1597</v>
      </c>
      <c r="K219" s="887" t="str">
        <f t="shared" si="4"/>
        <v>04  /  01  /  002    Brevetti</v>
      </c>
    </row>
    <row r="220" spans="1:11" ht="14.25" customHeight="1">
      <c r="B220" s="906" t="s">
        <v>1798</v>
      </c>
      <c r="C220" s="902"/>
      <c r="D220" s="1035" t="s">
        <v>1713</v>
      </c>
      <c r="E220" s="902"/>
      <c r="F220" s="1031" t="s">
        <v>1717</v>
      </c>
      <c r="G220" s="899" t="s">
        <v>1136</v>
      </c>
      <c r="H220" s="910" t="s">
        <v>1106</v>
      </c>
      <c r="I220" s="901" t="s">
        <v>1107</v>
      </c>
      <c r="K220" s="887" t="str">
        <f t="shared" si="4"/>
        <v>04  /  01  /  003    Opere dell'Ingegno e Diritti d'autore</v>
      </c>
    </row>
    <row r="221" spans="1:11" ht="14.25" customHeight="1">
      <c r="B221" s="906" t="s">
        <v>1798</v>
      </c>
      <c r="C221" s="902"/>
      <c r="D221" s="1039" t="s">
        <v>1713</v>
      </c>
      <c r="E221" s="903"/>
      <c r="F221" s="1031" t="s">
        <v>1718</v>
      </c>
      <c r="G221" s="899" t="s">
        <v>1137</v>
      </c>
      <c r="H221" s="910" t="s">
        <v>1108</v>
      </c>
      <c r="I221" s="901" t="s">
        <v>1109</v>
      </c>
      <c r="K221" s="887" t="str">
        <f t="shared" si="4"/>
        <v>04  /  01  /  004    Altri beni immateriali n.a.c.</v>
      </c>
    </row>
    <row r="222" spans="1:11" ht="14.25" customHeight="1">
      <c r="B222" s="906" t="s">
        <v>1798</v>
      </c>
      <c r="C222" s="902"/>
      <c r="D222" s="1035"/>
      <c r="E222" s="1027"/>
      <c r="F222" s="1026"/>
      <c r="G222" s="1027"/>
      <c r="H222" s="1029"/>
      <c r="K222" s="887" t="s">
        <v>1933</v>
      </c>
    </row>
    <row r="223" spans="1:11" ht="14.25" customHeight="1">
      <c r="B223" s="906" t="s">
        <v>1798</v>
      </c>
      <c r="C223" s="902"/>
      <c r="D223" s="1034" t="s">
        <v>664</v>
      </c>
      <c r="E223" s="1033" t="s">
        <v>1598</v>
      </c>
      <c r="F223" s="1026"/>
      <c r="G223" s="1027"/>
      <c r="H223" s="1029"/>
      <c r="K223" s="887" t="str">
        <f>CONCATENATE("       ",E223)</f>
        <v xml:space="preserve">       Beni immobili</v>
      </c>
    </row>
    <row r="224" spans="1:11" ht="14.25" customHeight="1">
      <c r="B224" s="906" t="s">
        <v>1798</v>
      </c>
      <c r="C224" s="902"/>
      <c r="D224" s="1045" t="s">
        <v>664</v>
      </c>
      <c r="E224" s="898"/>
      <c r="F224" s="1031" t="s">
        <v>1714</v>
      </c>
      <c r="G224" s="905" t="s">
        <v>1138</v>
      </c>
      <c r="H224" s="921" t="s">
        <v>1110</v>
      </c>
      <c r="I224" s="901" t="s">
        <v>1138</v>
      </c>
      <c r="K224" s="887" t="str">
        <f t="shared" si="4"/>
        <v>04  /  02  /  001    Terreni agricoli</v>
      </c>
    </row>
    <row r="225" spans="2:11" ht="14.25" customHeight="1">
      <c r="B225" s="906" t="s">
        <v>1798</v>
      </c>
      <c r="C225" s="902"/>
      <c r="D225" s="1035" t="s">
        <v>664</v>
      </c>
      <c r="E225" s="902"/>
      <c r="F225" s="1031" t="s">
        <v>1716</v>
      </c>
      <c r="G225" s="905" t="s">
        <v>1139</v>
      </c>
      <c r="H225" s="921" t="s">
        <v>140</v>
      </c>
      <c r="I225" s="901" t="s">
        <v>1139</v>
      </c>
      <c r="K225" s="887" t="str">
        <f t="shared" si="4"/>
        <v>04  /  02  /  002    Terreni edificabili</v>
      </c>
    </row>
    <row r="226" spans="2:11" ht="14.25" customHeight="1">
      <c r="B226" s="906" t="s">
        <v>1798</v>
      </c>
      <c r="C226" s="902"/>
      <c r="D226" s="1035" t="s">
        <v>664</v>
      </c>
      <c r="E226" s="902"/>
      <c r="F226" s="1031" t="s">
        <v>1717</v>
      </c>
      <c r="G226" s="905" t="s">
        <v>1140</v>
      </c>
      <c r="H226" s="921" t="s">
        <v>141</v>
      </c>
      <c r="I226" s="901" t="s">
        <v>1140</v>
      </c>
      <c r="K226" s="887" t="str">
        <f t="shared" si="4"/>
        <v>04  /  02  /  003    Altri terreni n.a.c.</v>
      </c>
    </row>
    <row r="227" spans="2:11" ht="14.25" customHeight="1">
      <c r="B227" s="906" t="s">
        <v>1798</v>
      </c>
      <c r="C227" s="902"/>
      <c r="D227" s="1035" t="s">
        <v>664</v>
      </c>
      <c r="E227" s="902"/>
      <c r="F227" s="1031" t="s">
        <v>1718</v>
      </c>
      <c r="G227" s="899" t="s">
        <v>142</v>
      </c>
      <c r="H227" s="921" t="s">
        <v>143</v>
      </c>
      <c r="I227" s="901" t="s">
        <v>142</v>
      </c>
      <c r="K227" s="887" t="str">
        <f t="shared" si="4"/>
        <v>04  /  02  /  004    Infrastrutture idrauliche</v>
      </c>
    </row>
    <row r="228" spans="2:11" ht="14.25" customHeight="1">
      <c r="B228" s="906" t="s">
        <v>1798</v>
      </c>
      <c r="C228" s="902"/>
      <c r="D228" s="1035" t="s">
        <v>664</v>
      </c>
      <c r="E228" s="902"/>
      <c r="F228" s="1031" t="s">
        <v>1880</v>
      </c>
      <c r="G228" s="899" t="s">
        <v>1610</v>
      </c>
      <c r="H228" s="921" t="s">
        <v>144</v>
      </c>
      <c r="I228" s="901" t="s">
        <v>1610</v>
      </c>
      <c r="K228" s="887" t="str">
        <f t="shared" si="4"/>
        <v>04  /  02  /  005    Opere per la sistemazione del suolo</v>
      </c>
    </row>
    <row r="229" spans="2:11" ht="14.25" customHeight="1">
      <c r="B229" s="906" t="s">
        <v>1798</v>
      </c>
      <c r="C229" s="902"/>
      <c r="D229" s="1035" t="s">
        <v>664</v>
      </c>
      <c r="E229" s="902"/>
      <c r="F229" s="1031" t="s">
        <v>423</v>
      </c>
      <c r="G229" s="899" t="s">
        <v>1141</v>
      </c>
      <c r="H229" s="921" t="s">
        <v>145</v>
      </c>
      <c r="I229" s="901" t="s">
        <v>1141</v>
      </c>
      <c r="K229" s="887" t="str">
        <f t="shared" si="4"/>
        <v>04  /  02  /  006    Fabbricati ad uso scolastico</v>
      </c>
    </row>
    <row r="230" spans="2:11" ht="14.25" customHeight="1">
      <c r="B230" s="906" t="s">
        <v>1798</v>
      </c>
      <c r="C230" s="902"/>
      <c r="D230" s="1035" t="s">
        <v>664</v>
      </c>
      <c r="E230" s="902"/>
      <c r="F230" s="1031" t="s">
        <v>425</v>
      </c>
      <c r="G230" s="899" t="s">
        <v>1611</v>
      </c>
      <c r="H230" s="921" t="s">
        <v>146</v>
      </c>
      <c r="I230" s="901" t="s">
        <v>1611</v>
      </c>
      <c r="K230" s="887" t="str">
        <f t="shared" si="4"/>
        <v>04  /  02  /  007    Fabbricati rurali</v>
      </c>
    </row>
    <row r="231" spans="2:11" ht="14.25" customHeight="1">
      <c r="B231" s="906" t="s">
        <v>1798</v>
      </c>
      <c r="C231" s="902"/>
      <c r="D231" s="1035" t="s">
        <v>664</v>
      </c>
      <c r="E231" s="902"/>
      <c r="F231" s="1031" t="s">
        <v>426</v>
      </c>
      <c r="G231" s="899" t="s">
        <v>1142</v>
      </c>
      <c r="H231" s="921" t="s">
        <v>123</v>
      </c>
      <c r="I231" s="901" t="s">
        <v>124</v>
      </c>
      <c r="K231" s="887" t="str">
        <f t="shared" si="4"/>
        <v>04  /  02  /  008    Beni immobili di valore culturale, storico, archeologico ed artistico</v>
      </c>
    </row>
    <row r="232" spans="2:11" ht="14.25" customHeight="1">
      <c r="B232" s="906" t="s">
        <v>1798</v>
      </c>
      <c r="C232" s="902"/>
      <c r="D232" s="1035" t="s">
        <v>664</v>
      </c>
      <c r="E232" s="902"/>
      <c r="F232" s="1031" t="s">
        <v>428</v>
      </c>
      <c r="G232" s="899" t="s">
        <v>1612</v>
      </c>
      <c r="H232" s="921" t="s">
        <v>125</v>
      </c>
      <c r="I232" s="901" t="s">
        <v>1612</v>
      </c>
      <c r="K232" s="887" t="str">
        <f t="shared" si="4"/>
        <v>04  /  02  /  009    Impianti sportivi</v>
      </c>
    </row>
    <row r="233" spans="2:11" ht="14.25" customHeight="1">
      <c r="B233" s="906" t="s">
        <v>1798</v>
      </c>
      <c r="C233" s="902"/>
      <c r="D233" s="1039" t="s">
        <v>664</v>
      </c>
      <c r="E233" s="903"/>
      <c r="F233" s="1031" t="s">
        <v>430</v>
      </c>
      <c r="G233" s="899" t="s">
        <v>1143</v>
      </c>
      <c r="H233" s="921" t="s">
        <v>126</v>
      </c>
      <c r="I233" s="901" t="s">
        <v>127</v>
      </c>
      <c r="K233" s="887" t="str">
        <f t="shared" si="4"/>
        <v>04  /  02  /  010    Altri beni immobili n.a.c.</v>
      </c>
    </row>
    <row r="234" spans="2:11" ht="14.25" customHeight="1">
      <c r="B234" s="906" t="s">
        <v>1798</v>
      </c>
      <c r="C234" s="902"/>
      <c r="D234" s="1035"/>
      <c r="E234" s="1027"/>
      <c r="F234" s="1026"/>
      <c r="G234" s="1027"/>
      <c r="H234" s="928"/>
      <c r="K234" s="887" t="s">
        <v>1933</v>
      </c>
    </row>
    <row r="235" spans="2:11" ht="14.25" customHeight="1">
      <c r="B235" s="906" t="s">
        <v>1798</v>
      </c>
      <c r="C235" s="902"/>
      <c r="D235" s="1034" t="s">
        <v>665</v>
      </c>
      <c r="E235" s="1033" t="s">
        <v>1613</v>
      </c>
      <c r="F235" s="1026"/>
      <c r="G235" s="1027"/>
      <c r="H235" s="928"/>
      <c r="K235" s="887" t="str">
        <f>CONCATENATE("       ",E235)</f>
        <v xml:space="preserve">       Beni mobili</v>
      </c>
    </row>
    <row r="236" spans="2:11" ht="14.25" customHeight="1">
      <c r="B236" s="906" t="s">
        <v>1798</v>
      </c>
      <c r="C236" s="902"/>
      <c r="D236" s="1045" t="s">
        <v>665</v>
      </c>
      <c r="E236" s="898"/>
      <c r="F236" s="1031" t="s">
        <v>1714</v>
      </c>
      <c r="G236" s="899" t="s">
        <v>1614</v>
      </c>
      <c r="H236" s="910" t="s">
        <v>128</v>
      </c>
      <c r="I236" s="901" t="s">
        <v>129</v>
      </c>
      <c r="K236" s="887" t="str">
        <f t="shared" si="4"/>
        <v>04  /  03  /  001    Mezzi di trasporto stradali leggeri</v>
      </c>
    </row>
    <row r="237" spans="2:11" ht="14.25" customHeight="1">
      <c r="B237" s="906" t="s">
        <v>1798</v>
      </c>
      <c r="C237" s="902"/>
      <c r="D237" s="1035" t="s">
        <v>665</v>
      </c>
      <c r="E237" s="902"/>
      <c r="F237" s="1031" t="s">
        <v>1716</v>
      </c>
      <c r="G237" s="899" t="s">
        <v>1615</v>
      </c>
      <c r="H237" s="910" t="s">
        <v>128</v>
      </c>
      <c r="I237" s="901" t="s">
        <v>129</v>
      </c>
      <c r="K237" s="887" t="str">
        <f t="shared" si="4"/>
        <v>04  /  03  /  002    Mezzi di trasporto stradali pesanti</v>
      </c>
    </row>
    <row r="238" spans="2:11" ht="14.25" customHeight="1">
      <c r="B238" s="906" t="s">
        <v>1798</v>
      </c>
      <c r="C238" s="902"/>
      <c r="D238" s="1035" t="s">
        <v>665</v>
      </c>
      <c r="E238" s="902"/>
      <c r="F238" s="1031" t="s">
        <v>1717</v>
      </c>
      <c r="G238" s="899" t="s">
        <v>130</v>
      </c>
      <c r="H238" s="910" t="s">
        <v>128</v>
      </c>
      <c r="I238" s="901" t="s">
        <v>129</v>
      </c>
      <c r="K238" s="887" t="str">
        <f t="shared" si="4"/>
        <v>04  /  03  /  003    Automezzi ad uso specifico</v>
      </c>
    </row>
    <row r="239" spans="2:11" ht="14.25" customHeight="1">
      <c r="B239" s="906" t="s">
        <v>1798</v>
      </c>
      <c r="C239" s="902"/>
      <c r="D239" s="1035" t="s">
        <v>665</v>
      </c>
      <c r="E239" s="902"/>
      <c r="F239" s="1031" t="s">
        <v>1718</v>
      </c>
      <c r="G239" s="899" t="s">
        <v>1616</v>
      </c>
      <c r="H239" s="910" t="s">
        <v>131</v>
      </c>
      <c r="I239" s="901" t="s">
        <v>1616</v>
      </c>
      <c r="K239" s="887" t="str">
        <f t="shared" si="4"/>
        <v>04  /  03  /  004    Mezzi di trasporto aerei</v>
      </c>
    </row>
    <row r="240" spans="2:11" ht="14.25" customHeight="1">
      <c r="B240" s="906" t="s">
        <v>1798</v>
      </c>
      <c r="C240" s="902"/>
      <c r="D240" s="1035" t="s">
        <v>665</v>
      </c>
      <c r="E240" s="902"/>
      <c r="F240" s="1031" t="s">
        <v>1880</v>
      </c>
      <c r="G240" s="899" t="s">
        <v>949</v>
      </c>
      <c r="H240" s="910" t="s">
        <v>132</v>
      </c>
      <c r="I240" s="901" t="s">
        <v>133</v>
      </c>
      <c r="K240" s="887" t="str">
        <f t="shared" si="4"/>
        <v>04  /  03  /  005    Mezzi di trasporto marittimi</v>
      </c>
    </row>
    <row r="241" spans="2:11" ht="14.25" customHeight="1">
      <c r="B241" s="906" t="s">
        <v>1798</v>
      </c>
      <c r="C241" s="902"/>
      <c r="D241" s="1035" t="s">
        <v>665</v>
      </c>
      <c r="E241" s="902"/>
      <c r="F241" s="1031" t="s">
        <v>423</v>
      </c>
      <c r="G241" s="899" t="s">
        <v>950</v>
      </c>
      <c r="H241" s="910" t="s">
        <v>134</v>
      </c>
      <c r="I241" s="901" t="s">
        <v>135</v>
      </c>
      <c r="K241" s="887" t="str">
        <f t="shared" si="4"/>
        <v>04  /  03  /  006    Macchinari per ufficio</v>
      </c>
    </row>
    <row r="242" spans="2:11" ht="14.25" customHeight="1">
      <c r="B242" s="906" t="s">
        <v>1798</v>
      </c>
      <c r="C242" s="902"/>
      <c r="D242" s="1035" t="s">
        <v>665</v>
      </c>
      <c r="E242" s="902"/>
      <c r="F242" s="1031" t="s">
        <v>425</v>
      </c>
      <c r="G242" s="899" t="s">
        <v>1144</v>
      </c>
      <c r="H242" s="910" t="s">
        <v>136</v>
      </c>
      <c r="I242" s="901" t="s">
        <v>1144</v>
      </c>
      <c r="K242" s="887" t="str">
        <f t="shared" si="4"/>
        <v>04  /  03  /  007    Mobili e arredi per ufficio</v>
      </c>
    </row>
    <row r="243" spans="2:11" ht="14.25" customHeight="1">
      <c r="B243" s="906" t="s">
        <v>1798</v>
      </c>
      <c r="C243" s="902"/>
      <c r="D243" s="1035" t="s">
        <v>665</v>
      </c>
      <c r="E243" s="902"/>
      <c r="F243" s="1031" t="s">
        <v>426</v>
      </c>
      <c r="G243" s="899" t="s">
        <v>1145</v>
      </c>
      <c r="H243" s="910" t="s">
        <v>137</v>
      </c>
      <c r="I243" s="901" t="s">
        <v>1145</v>
      </c>
      <c r="K243" s="887" t="str">
        <f t="shared" si="4"/>
        <v>04  /  03  /  008    Mobili e arredi per alloggi e pertinenze</v>
      </c>
    </row>
    <row r="244" spans="2:11" ht="14.25" customHeight="1">
      <c r="B244" s="906" t="s">
        <v>1798</v>
      </c>
      <c r="C244" s="902"/>
      <c r="D244" s="1035" t="s">
        <v>665</v>
      </c>
      <c r="E244" s="902"/>
      <c r="F244" s="1031" t="s">
        <v>428</v>
      </c>
      <c r="G244" s="899" t="s">
        <v>138</v>
      </c>
      <c r="H244" s="910" t="s">
        <v>139</v>
      </c>
      <c r="I244" s="901" t="s">
        <v>1235</v>
      </c>
      <c r="K244" s="887" t="str">
        <f t="shared" si="4"/>
        <v>04  /  03  /  009    Mobili e arredi per locali ad uso specifico</v>
      </c>
    </row>
    <row r="245" spans="2:11" ht="14.25" customHeight="1">
      <c r="B245" s="906" t="s">
        <v>1798</v>
      </c>
      <c r="C245" s="902"/>
      <c r="D245" s="1035" t="s">
        <v>665</v>
      </c>
      <c r="E245" s="902"/>
      <c r="F245" s="1031" t="s">
        <v>430</v>
      </c>
      <c r="G245" s="905" t="s">
        <v>1146</v>
      </c>
      <c r="H245" s="910" t="s">
        <v>316</v>
      </c>
      <c r="I245" s="901" t="s">
        <v>1146</v>
      </c>
      <c r="K245" s="887" t="str">
        <f t="shared" si="4"/>
        <v>04  /  03  /  010    Macchinari</v>
      </c>
    </row>
    <row r="246" spans="2:11" ht="14.25" customHeight="1">
      <c r="B246" s="906" t="s">
        <v>1798</v>
      </c>
      <c r="C246" s="902"/>
      <c r="D246" s="1035" t="s">
        <v>665</v>
      </c>
      <c r="E246" s="902"/>
      <c r="F246" s="1031" t="s">
        <v>431</v>
      </c>
      <c r="G246" s="905" t="s">
        <v>1147</v>
      </c>
      <c r="H246" s="910" t="s">
        <v>317</v>
      </c>
      <c r="I246" s="901" t="s">
        <v>1147</v>
      </c>
      <c r="K246" s="887" t="str">
        <f t="shared" si="4"/>
        <v>04  /  03  /  011    Impianti</v>
      </c>
    </row>
    <row r="247" spans="2:11" ht="14.25" customHeight="1">
      <c r="B247" s="906" t="s">
        <v>1798</v>
      </c>
      <c r="C247" s="902"/>
      <c r="D247" s="1035" t="s">
        <v>665</v>
      </c>
      <c r="E247" s="902"/>
      <c r="F247" s="1031" t="s">
        <v>432</v>
      </c>
      <c r="G247" s="899" t="s">
        <v>1148</v>
      </c>
      <c r="H247" s="910" t="s">
        <v>318</v>
      </c>
      <c r="I247" s="901" t="s">
        <v>1148</v>
      </c>
      <c r="K247" s="887" t="str">
        <f t="shared" si="4"/>
        <v>04  /  03  /  012    Attrezzature scientifiche</v>
      </c>
    </row>
    <row r="248" spans="2:11" ht="14.25" customHeight="1">
      <c r="B248" s="906" t="s">
        <v>1798</v>
      </c>
      <c r="C248" s="902"/>
      <c r="D248" s="1035" t="s">
        <v>665</v>
      </c>
      <c r="E248" s="902"/>
      <c r="F248" s="1031" t="s">
        <v>405</v>
      </c>
      <c r="G248" s="916" t="s">
        <v>1149</v>
      </c>
      <c r="H248" s="910" t="s">
        <v>319</v>
      </c>
      <c r="I248" s="901" t="s">
        <v>1149</v>
      </c>
      <c r="K248" s="887" t="str">
        <f t="shared" si="4"/>
        <v>04  /  03  /  013    Server</v>
      </c>
    </row>
    <row r="249" spans="2:11" ht="14.25" customHeight="1">
      <c r="B249" s="906" t="s">
        <v>1798</v>
      </c>
      <c r="C249" s="902"/>
      <c r="D249" s="1035" t="s">
        <v>665</v>
      </c>
      <c r="E249" s="902"/>
      <c r="F249" s="1031" t="s">
        <v>407</v>
      </c>
      <c r="G249" s="916" t="s">
        <v>1150</v>
      </c>
      <c r="H249" s="910" t="s">
        <v>320</v>
      </c>
      <c r="I249" s="901" t="s">
        <v>1150</v>
      </c>
      <c r="K249" s="887" t="str">
        <f t="shared" si="4"/>
        <v>04  /  03  /  014    Periferiche</v>
      </c>
    </row>
    <row r="250" spans="2:11" ht="14.25" customHeight="1">
      <c r="B250" s="906" t="s">
        <v>1798</v>
      </c>
      <c r="C250" s="902"/>
      <c r="D250" s="1035" t="s">
        <v>665</v>
      </c>
      <c r="E250" s="902"/>
      <c r="F250" s="1031" t="s">
        <v>769</v>
      </c>
      <c r="G250" s="916" t="s">
        <v>1151</v>
      </c>
      <c r="H250" s="910" t="s">
        <v>321</v>
      </c>
      <c r="I250" s="901" t="s">
        <v>1151</v>
      </c>
      <c r="K250" s="887" t="str">
        <f t="shared" si="4"/>
        <v>04  /  03  /  015    Apparati di telecomunicazione</v>
      </c>
    </row>
    <row r="251" spans="2:11" ht="14.25" customHeight="1">
      <c r="B251" s="906" t="s">
        <v>1798</v>
      </c>
      <c r="C251" s="902"/>
      <c r="D251" s="1035" t="s">
        <v>665</v>
      </c>
      <c r="E251" s="902"/>
      <c r="F251" s="1031" t="s">
        <v>657</v>
      </c>
      <c r="G251" s="916" t="s">
        <v>60</v>
      </c>
      <c r="H251" s="910" t="s">
        <v>322</v>
      </c>
      <c r="I251" s="901" t="s">
        <v>60</v>
      </c>
      <c r="K251" s="887" t="str">
        <f t="shared" si="4"/>
        <v>04  /  03  /  016    Tablet e dispositivi di telefonia fissa e mobile</v>
      </c>
    </row>
    <row r="252" spans="2:11" ht="14.25" customHeight="1">
      <c r="B252" s="906" t="s">
        <v>1798</v>
      </c>
      <c r="C252" s="902"/>
      <c r="D252" s="1035" t="s">
        <v>665</v>
      </c>
      <c r="E252" s="902"/>
      <c r="F252" s="1031" t="s">
        <v>658</v>
      </c>
      <c r="G252" s="916" t="s">
        <v>61</v>
      </c>
      <c r="H252" s="910" t="s">
        <v>323</v>
      </c>
      <c r="I252" s="901" t="s">
        <v>61</v>
      </c>
      <c r="K252" s="887" t="str">
        <f t="shared" si="4"/>
        <v>04  /  03  /  017    Hardware n.a.c.</v>
      </c>
    </row>
    <row r="253" spans="2:11" ht="14.25" customHeight="1">
      <c r="B253" s="906" t="s">
        <v>1798</v>
      </c>
      <c r="C253" s="902"/>
      <c r="D253" s="1035" t="s">
        <v>665</v>
      </c>
      <c r="E253" s="902"/>
      <c r="F253" s="1031" t="s">
        <v>1338</v>
      </c>
      <c r="G253" s="899" t="s">
        <v>404</v>
      </c>
      <c r="H253" s="910" t="s">
        <v>324</v>
      </c>
      <c r="I253" s="901" t="s">
        <v>325</v>
      </c>
      <c r="K253" s="887" t="str">
        <f t="shared" si="4"/>
        <v>04  /  03  /  018    Beni mobili di valore culturale, storico, archeologico ed artistico</v>
      </c>
    </row>
    <row r="254" spans="2:11" ht="14.25" customHeight="1">
      <c r="B254" s="906" t="s">
        <v>1798</v>
      </c>
      <c r="C254" s="902"/>
      <c r="D254" s="1035" t="s">
        <v>665</v>
      </c>
      <c r="E254" s="902"/>
      <c r="F254" s="1031" t="s">
        <v>1339</v>
      </c>
      <c r="G254" s="899" t="s">
        <v>406</v>
      </c>
      <c r="H254" s="910" t="s">
        <v>326</v>
      </c>
      <c r="I254" s="901" t="s">
        <v>406</v>
      </c>
      <c r="K254" s="887" t="str">
        <f t="shared" si="4"/>
        <v>04  /  03  /  019    Materiale bibliografico</v>
      </c>
    </row>
    <row r="255" spans="2:11" ht="14.25" customHeight="1">
      <c r="B255" s="906" t="s">
        <v>1798</v>
      </c>
      <c r="C255" s="902"/>
      <c r="D255" s="1035" t="s">
        <v>665</v>
      </c>
      <c r="E255" s="902"/>
      <c r="F255" s="1031" t="s">
        <v>1340</v>
      </c>
      <c r="G255" s="899" t="s">
        <v>768</v>
      </c>
      <c r="H255" s="910" t="s">
        <v>327</v>
      </c>
      <c r="I255" s="901" t="s">
        <v>768</v>
      </c>
      <c r="K255" s="887" t="str">
        <f t="shared" si="4"/>
        <v>04  /  03  /  020    Strumenti musicali</v>
      </c>
    </row>
    <row r="256" spans="2:11" ht="14.25" customHeight="1">
      <c r="B256" s="906" t="s">
        <v>1798</v>
      </c>
      <c r="C256" s="902"/>
      <c r="D256" s="1035" t="s">
        <v>665</v>
      </c>
      <c r="E256" s="902"/>
      <c r="F256" s="1031" t="s">
        <v>1341</v>
      </c>
      <c r="G256" s="899" t="s">
        <v>770</v>
      </c>
      <c r="H256" s="910" t="s">
        <v>328</v>
      </c>
      <c r="I256" s="901" t="s">
        <v>329</v>
      </c>
      <c r="K256" s="887" t="str">
        <f t="shared" si="4"/>
        <v>04  /  03  /  021    Animali</v>
      </c>
    </row>
    <row r="257" spans="2:11" ht="14.25" customHeight="1">
      <c r="B257" s="906" t="s">
        <v>1798</v>
      </c>
      <c r="C257" s="902"/>
      <c r="D257" s="1039" t="s">
        <v>665</v>
      </c>
      <c r="E257" s="903"/>
      <c r="F257" s="1031" t="s">
        <v>62</v>
      </c>
      <c r="G257" s="899" t="s">
        <v>63</v>
      </c>
      <c r="H257" s="910" t="s">
        <v>330</v>
      </c>
      <c r="I257" s="901" t="s">
        <v>331</v>
      </c>
      <c r="K257" s="887" t="str">
        <f t="shared" si="4"/>
        <v>04  /  03  /  022    Altri beni mobili n.a.c.</v>
      </c>
    </row>
    <row r="258" spans="2:11" ht="14.25" customHeight="1">
      <c r="B258" s="906" t="s">
        <v>1798</v>
      </c>
      <c r="C258" s="902"/>
      <c r="D258" s="1035"/>
      <c r="E258" s="1027"/>
      <c r="F258" s="1026"/>
      <c r="G258" s="1027"/>
      <c r="H258" s="1029"/>
      <c r="K258" s="887" t="s">
        <v>1933</v>
      </c>
    </row>
    <row r="259" spans="2:11" ht="14.25" customHeight="1">
      <c r="B259" s="906" t="s">
        <v>1798</v>
      </c>
      <c r="C259" s="902"/>
      <c r="D259" s="1034" t="s">
        <v>1798</v>
      </c>
      <c r="E259" s="1033" t="s">
        <v>64</v>
      </c>
      <c r="F259" s="1026"/>
      <c r="G259" s="1027"/>
      <c r="H259" s="1029"/>
      <c r="K259" s="887" t="str">
        <f>CONCATENATE("       ",E259)</f>
        <v xml:space="preserve">       Manutenzione straordinaria</v>
      </c>
    </row>
    <row r="260" spans="2:11" ht="14.25" customHeight="1">
      <c r="B260" s="906" t="s">
        <v>1798</v>
      </c>
      <c r="C260" s="902"/>
      <c r="D260" s="1045" t="s">
        <v>1798</v>
      </c>
      <c r="E260" s="898"/>
      <c r="F260" s="1031" t="s">
        <v>1714</v>
      </c>
      <c r="G260" s="899" t="s">
        <v>65</v>
      </c>
      <c r="H260" s="921" t="s">
        <v>143</v>
      </c>
      <c r="I260" s="901" t="s">
        <v>142</v>
      </c>
      <c r="K260" s="887" t="str">
        <f t="shared" si="4"/>
        <v>04  /  04  /  001    Manutenzione straordinaria infrastrutture idrauliche</v>
      </c>
    </row>
    <row r="261" spans="2:11" ht="14.25" customHeight="1">
      <c r="B261" s="906" t="s">
        <v>1798</v>
      </c>
      <c r="C261" s="902"/>
      <c r="D261" s="1035" t="s">
        <v>1798</v>
      </c>
      <c r="E261" s="902"/>
      <c r="F261" s="1031" t="s">
        <v>1716</v>
      </c>
      <c r="G261" s="899" t="s">
        <v>771</v>
      </c>
      <c r="H261" s="921" t="s">
        <v>144</v>
      </c>
      <c r="I261" s="901" t="s">
        <v>1610</v>
      </c>
      <c r="K261" s="887" t="str">
        <f t="shared" si="4"/>
        <v>04  /  04  /  002    Manutenzione straordinaria opere per la sistemazione del suolo</v>
      </c>
    </row>
    <row r="262" spans="2:11" ht="14.25" customHeight="1">
      <c r="B262" s="906" t="s">
        <v>1798</v>
      </c>
      <c r="C262" s="902"/>
      <c r="D262" s="1035" t="s">
        <v>1798</v>
      </c>
      <c r="E262" s="902"/>
      <c r="F262" s="1031" t="s">
        <v>1717</v>
      </c>
      <c r="G262" s="916" t="s">
        <v>66</v>
      </c>
      <c r="H262" s="921" t="s">
        <v>145</v>
      </c>
      <c r="I262" s="901" t="s">
        <v>1141</v>
      </c>
      <c r="K262" s="887" t="str">
        <f t="shared" si="4"/>
        <v>04  /  04  /  003    Manutenzione straordinaria fabbricati ad uso scolastico</v>
      </c>
    </row>
    <row r="263" spans="2:11" ht="14.25" customHeight="1">
      <c r="B263" s="906" t="s">
        <v>1798</v>
      </c>
      <c r="C263" s="902"/>
      <c r="D263" s="1035" t="s">
        <v>1798</v>
      </c>
      <c r="E263" s="902"/>
      <c r="F263" s="1031" t="s">
        <v>1718</v>
      </c>
      <c r="G263" s="899" t="s">
        <v>67</v>
      </c>
      <c r="H263" s="921" t="s">
        <v>146</v>
      </c>
      <c r="I263" s="901" t="s">
        <v>1611</v>
      </c>
      <c r="K263" s="887" t="str">
        <f t="shared" si="4"/>
        <v>04  /  04  /  004    Manutenzione straordinaria fabbricati rurali</v>
      </c>
    </row>
    <row r="264" spans="2:11" ht="14.25" customHeight="1">
      <c r="B264" s="906" t="s">
        <v>1798</v>
      </c>
      <c r="C264" s="902"/>
      <c r="D264" s="1035" t="s">
        <v>1798</v>
      </c>
      <c r="E264" s="902"/>
      <c r="F264" s="1031" t="s">
        <v>1880</v>
      </c>
      <c r="G264" s="899" t="s">
        <v>1734</v>
      </c>
      <c r="H264" s="921" t="s">
        <v>123</v>
      </c>
      <c r="I264" s="901" t="s">
        <v>124</v>
      </c>
      <c r="K264" s="887" t="str">
        <f t="shared" si="4"/>
        <v>04  /  04  /  005    Manutenzione straordinaria beni immobili di valore culturale, storico, archeologico, ed artistico</v>
      </c>
    </row>
    <row r="265" spans="2:11" ht="14.25" customHeight="1">
      <c r="B265" s="906" t="s">
        <v>1798</v>
      </c>
      <c r="C265" s="902"/>
      <c r="D265" s="1035" t="s">
        <v>1798</v>
      </c>
      <c r="E265" s="902"/>
      <c r="F265" s="1031" t="s">
        <v>423</v>
      </c>
      <c r="G265" s="899" t="s">
        <v>1735</v>
      </c>
      <c r="H265" s="921" t="s">
        <v>125</v>
      </c>
      <c r="I265" s="901" t="s">
        <v>1612</v>
      </c>
      <c r="K265" s="887" t="str">
        <f t="shared" si="4"/>
        <v>04  /  04  /  006    Manutenzione straordinaria impianti sportivi</v>
      </c>
    </row>
    <row r="266" spans="2:11" ht="14.25" customHeight="1">
      <c r="B266" s="906" t="s">
        <v>1798</v>
      </c>
      <c r="C266" s="902"/>
      <c r="D266" s="1035" t="s">
        <v>1798</v>
      </c>
      <c r="E266" s="902"/>
      <c r="F266" s="1031" t="s">
        <v>425</v>
      </c>
      <c r="G266" s="899" t="s">
        <v>1736</v>
      </c>
      <c r="H266" s="910" t="s">
        <v>128</v>
      </c>
      <c r="I266" s="901" t="s">
        <v>129</v>
      </c>
      <c r="K266" s="887" t="str">
        <f t="shared" si="4"/>
        <v>04  /  04  /  007    Manutenzione straordinaria mezzi di trasporto stradali pesanti</v>
      </c>
    </row>
    <row r="267" spans="2:11" ht="14.25" customHeight="1">
      <c r="B267" s="906" t="s">
        <v>1798</v>
      </c>
      <c r="C267" s="902"/>
      <c r="D267" s="1035" t="s">
        <v>1798</v>
      </c>
      <c r="E267" s="902"/>
      <c r="F267" s="1031" t="s">
        <v>426</v>
      </c>
      <c r="G267" s="899" t="s">
        <v>1737</v>
      </c>
      <c r="H267" s="910" t="s">
        <v>128</v>
      </c>
      <c r="I267" s="901" t="s">
        <v>129</v>
      </c>
      <c r="K267" s="887" t="str">
        <f t="shared" si="4"/>
        <v>04  /  04  /  008    Manutenzione straordinaria automezzi ad uso specifico</v>
      </c>
    </row>
    <row r="268" spans="2:11" ht="14.25" customHeight="1">
      <c r="B268" s="906" t="s">
        <v>1798</v>
      </c>
      <c r="C268" s="902"/>
      <c r="D268" s="1035" t="s">
        <v>1798</v>
      </c>
      <c r="E268" s="902"/>
      <c r="F268" s="1031" t="s">
        <v>428</v>
      </c>
      <c r="G268" s="899" t="s">
        <v>1738</v>
      </c>
      <c r="H268" s="910" t="s">
        <v>131</v>
      </c>
      <c r="I268" s="901" t="s">
        <v>1616</v>
      </c>
      <c r="K268" s="887" t="str">
        <f t="shared" si="4"/>
        <v>04  /  04  /  009    Manutenzione straordinaria mezzi di trasporto aerei</v>
      </c>
    </row>
    <row r="269" spans="2:11" ht="14.25" customHeight="1">
      <c r="B269" s="906" t="s">
        <v>1798</v>
      </c>
      <c r="C269" s="902"/>
      <c r="D269" s="1035" t="s">
        <v>1798</v>
      </c>
      <c r="E269" s="902"/>
      <c r="F269" s="1031" t="s">
        <v>430</v>
      </c>
      <c r="G269" s="899" t="s">
        <v>1739</v>
      </c>
      <c r="H269" s="910" t="s">
        <v>132</v>
      </c>
      <c r="I269" s="901" t="s">
        <v>133</v>
      </c>
      <c r="K269" s="887" t="str">
        <f t="shared" si="4"/>
        <v>04  /  04  /  010    Manutenzione straordinaria mezzi di trasporto marittimi</v>
      </c>
    </row>
    <row r="270" spans="2:11" ht="14.25" customHeight="1">
      <c r="B270" s="906" t="s">
        <v>1798</v>
      </c>
      <c r="C270" s="902"/>
      <c r="D270" s="1035" t="s">
        <v>1798</v>
      </c>
      <c r="E270" s="902"/>
      <c r="F270" s="1031" t="s">
        <v>431</v>
      </c>
      <c r="G270" s="905" t="s">
        <v>1740</v>
      </c>
      <c r="H270" s="910" t="s">
        <v>136</v>
      </c>
      <c r="I270" s="901" t="s">
        <v>1144</v>
      </c>
      <c r="K270" s="887" t="str">
        <f t="shared" si="4"/>
        <v>04  /  04  /  011    Manutenzione straordinaria mobili ed arredi per ufficio</v>
      </c>
    </row>
    <row r="271" spans="2:11" ht="14.25" customHeight="1">
      <c r="B271" s="906" t="s">
        <v>1798</v>
      </c>
      <c r="C271" s="902"/>
      <c r="D271" s="1035" t="s">
        <v>1798</v>
      </c>
      <c r="E271" s="902"/>
      <c r="F271" s="1031" t="s">
        <v>432</v>
      </c>
      <c r="G271" s="905" t="s">
        <v>1741</v>
      </c>
      <c r="H271" s="910" t="s">
        <v>137</v>
      </c>
      <c r="I271" s="901" t="s">
        <v>1145</v>
      </c>
      <c r="K271" s="887" t="str">
        <f t="shared" si="4"/>
        <v>04  /  04  /  012    Manutenzione straordinaria mobili e arredi per alloggi e pertinenze</v>
      </c>
    </row>
    <row r="272" spans="2:11" ht="14.25" customHeight="1">
      <c r="B272" s="906" t="s">
        <v>1798</v>
      </c>
      <c r="C272" s="902"/>
      <c r="D272" s="1035" t="s">
        <v>1798</v>
      </c>
      <c r="E272" s="902"/>
      <c r="F272" s="1031" t="s">
        <v>405</v>
      </c>
      <c r="G272" s="905" t="s">
        <v>268</v>
      </c>
      <c r="H272" s="910" t="s">
        <v>139</v>
      </c>
      <c r="I272" s="901" t="s">
        <v>1235</v>
      </c>
      <c r="K272" s="887" t="str">
        <f t="shared" si="4"/>
        <v>04  /  04  /  013    Manutenzione straordinaria mobili e arredi per laboratori</v>
      </c>
    </row>
    <row r="273" spans="2:11" ht="14.25" customHeight="1">
      <c r="B273" s="906" t="s">
        <v>1798</v>
      </c>
      <c r="C273" s="902"/>
      <c r="D273" s="1035" t="s">
        <v>1798</v>
      </c>
      <c r="E273" s="902"/>
      <c r="F273" s="1031" t="s">
        <v>407</v>
      </c>
      <c r="G273" s="905" t="s">
        <v>269</v>
      </c>
      <c r="H273" s="910" t="s">
        <v>316</v>
      </c>
      <c r="I273" s="901" t="s">
        <v>1146</v>
      </c>
      <c r="K273" s="887" t="str">
        <f t="shared" si="4"/>
        <v>04  /  04  /  014    Manutenzione straordinaria macchinari</v>
      </c>
    </row>
    <row r="274" spans="2:11" ht="14.25" customHeight="1">
      <c r="B274" s="906" t="s">
        <v>1798</v>
      </c>
      <c r="C274" s="902"/>
      <c r="D274" s="1035" t="s">
        <v>1798</v>
      </c>
      <c r="E274" s="902"/>
      <c r="F274" s="1031" t="s">
        <v>769</v>
      </c>
      <c r="G274" s="905" t="s">
        <v>270</v>
      </c>
      <c r="H274" s="910" t="s">
        <v>317</v>
      </c>
      <c r="I274" s="901" t="s">
        <v>1147</v>
      </c>
      <c r="K274" s="887" t="str">
        <f t="shared" si="4"/>
        <v>04  /  04  /  015    Manutenzione straordinaria impianti</v>
      </c>
    </row>
    <row r="275" spans="2:11" ht="14.25" customHeight="1">
      <c r="B275" s="906" t="s">
        <v>1798</v>
      </c>
      <c r="C275" s="902"/>
      <c r="D275" s="1035" t="s">
        <v>1798</v>
      </c>
      <c r="E275" s="902"/>
      <c r="F275" s="1031" t="s">
        <v>657</v>
      </c>
      <c r="G275" s="899" t="s">
        <v>271</v>
      </c>
      <c r="H275" s="921" t="s">
        <v>318</v>
      </c>
      <c r="I275" s="901" t="s">
        <v>1148</v>
      </c>
      <c r="K275" s="887" t="str">
        <f t="shared" si="4"/>
        <v>04  /  04  /  016    Manutenzione straordinaria attrezzature scientifiche</v>
      </c>
    </row>
    <row r="276" spans="2:11" ht="14.25" customHeight="1">
      <c r="B276" s="906" t="s">
        <v>1798</v>
      </c>
      <c r="C276" s="902"/>
      <c r="D276" s="1035" t="s">
        <v>1798</v>
      </c>
      <c r="E276" s="902"/>
      <c r="F276" s="1031" t="s">
        <v>658</v>
      </c>
      <c r="G276" s="905" t="s">
        <v>272</v>
      </c>
      <c r="H276" s="921" t="s">
        <v>319</v>
      </c>
      <c r="I276" s="901" t="s">
        <v>1149</v>
      </c>
      <c r="K276" s="887" t="str">
        <f t="shared" si="4"/>
        <v>04  /  04  /  017    Manutenzione straordinaria server</v>
      </c>
    </row>
    <row r="277" spans="2:11" ht="14.25" customHeight="1">
      <c r="B277" s="906" t="s">
        <v>1798</v>
      </c>
      <c r="C277" s="902"/>
      <c r="D277" s="1035" t="s">
        <v>1798</v>
      </c>
      <c r="E277" s="902"/>
      <c r="F277" s="1031" t="s">
        <v>1338</v>
      </c>
      <c r="G277" s="905" t="s">
        <v>273</v>
      </c>
      <c r="H277" s="921" t="s">
        <v>320</v>
      </c>
      <c r="I277" s="901" t="s">
        <v>1150</v>
      </c>
      <c r="K277" s="887" t="str">
        <f t="shared" si="4"/>
        <v>04  /  04  /  018    Manutenzione straordinaria periferiche</v>
      </c>
    </row>
    <row r="278" spans="2:11" ht="14.25" customHeight="1">
      <c r="B278" s="906" t="s">
        <v>1798</v>
      </c>
      <c r="C278" s="902"/>
      <c r="D278" s="1035" t="s">
        <v>1798</v>
      </c>
      <c r="E278" s="902"/>
      <c r="F278" s="1031" t="s">
        <v>1339</v>
      </c>
      <c r="G278" s="905" t="s">
        <v>776</v>
      </c>
      <c r="H278" s="921" t="s">
        <v>321</v>
      </c>
      <c r="I278" s="901" t="s">
        <v>1151</v>
      </c>
      <c r="K278" s="887" t="str">
        <f t="shared" si="4"/>
        <v>04  /  04  /  019    Manutenzione straordinaria apparati di telecomunicazione</v>
      </c>
    </row>
    <row r="279" spans="2:11" ht="14.25" customHeight="1">
      <c r="B279" s="906" t="s">
        <v>1798</v>
      </c>
      <c r="C279" s="902"/>
      <c r="D279" s="1035" t="s">
        <v>1798</v>
      </c>
      <c r="E279" s="902"/>
      <c r="F279" s="1031" t="s">
        <v>1340</v>
      </c>
      <c r="G279" s="905" t="s">
        <v>777</v>
      </c>
      <c r="H279" s="921" t="s">
        <v>322</v>
      </c>
      <c r="I279" s="901" t="s">
        <v>60</v>
      </c>
      <c r="K279" s="887" t="str">
        <f t="shared" si="4"/>
        <v>04  /  04  /  020    Manutenzione straordinaria tablet e dispositivi di telefonia fissa e mobile</v>
      </c>
    </row>
    <row r="280" spans="2:11" ht="14.25" customHeight="1">
      <c r="B280" s="906" t="s">
        <v>1798</v>
      </c>
      <c r="C280" s="902"/>
      <c r="D280" s="1035" t="s">
        <v>1798</v>
      </c>
      <c r="E280" s="902"/>
      <c r="F280" s="1031" t="s">
        <v>1341</v>
      </c>
      <c r="G280" s="905" t="s">
        <v>778</v>
      </c>
      <c r="H280" s="921" t="s">
        <v>323</v>
      </c>
      <c r="I280" s="901" t="s">
        <v>61</v>
      </c>
      <c r="K280" s="887" t="str">
        <f t="shared" si="4"/>
        <v>04  /  04  /  021    Manutenzione straordinaria Hardware n.a.c.</v>
      </c>
    </row>
    <row r="281" spans="2:11" ht="14.25" customHeight="1">
      <c r="B281" s="906" t="s">
        <v>1798</v>
      </c>
      <c r="C281" s="902"/>
      <c r="D281" s="1035" t="s">
        <v>1798</v>
      </c>
      <c r="E281" s="902"/>
      <c r="F281" s="1031" t="s">
        <v>62</v>
      </c>
      <c r="G281" s="899" t="s">
        <v>779</v>
      </c>
      <c r="H281" s="921" t="s">
        <v>332</v>
      </c>
      <c r="I281" s="901" t="s">
        <v>333</v>
      </c>
      <c r="K281" s="887" t="str">
        <f t="shared" si="4"/>
        <v>04  /  04  /  022    Manutenzione straordinaria software</v>
      </c>
    </row>
    <row r="282" spans="2:11" ht="14.25" customHeight="1">
      <c r="B282" s="906" t="s">
        <v>1798</v>
      </c>
      <c r="C282" s="902"/>
      <c r="D282" s="1035" t="s">
        <v>1798</v>
      </c>
      <c r="E282" s="902"/>
      <c r="F282" s="1031" t="s">
        <v>780</v>
      </c>
      <c r="G282" s="899" t="s">
        <v>781</v>
      </c>
      <c r="H282" s="921" t="s">
        <v>324</v>
      </c>
      <c r="I282" s="901" t="s">
        <v>325</v>
      </c>
      <c r="K282" s="887" t="str">
        <f t="shared" si="4"/>
        <v>04  /  04  /  023    Manutenzione straordinaria oggetti di valore</v>
      </c>
    </row>
    <row r="283" spans="2:11" ht="14.25" customHeight="1">
      <c r="B283" s="906" t="s">
        <v>1798</v>
      </c>
      <c r="C283" s="902"/>
      <c r="D283" s="1035" t="s">
        <v>1798</v>
      </c>
      <c r="E283" s="902"/>
      <c r="F283" s="1031" t="s">
        <v>782</v>
      </c>
      <c r="G283" s="899" t="s">
        <v>783</v>
      </c>
      <c r="H283" s="921" t="s">
        <v>326</v>
      </c>
      <c r="I283" s="901" t="s">
        <v>406</v>
      </c>
      <c r="K283" s="887" t="str">
        <f t="shared" si="4"/>
        <v>04  /  04  /  024    Manutenzione straordinaria materiale bibliografico</v>
      </c>
    </row>
    <row r="284" spans="2:11" ht="14.25" customHeight="1">
      <c r="B284" s="906" t="s">
        <v>1798</v>
      </c>
      <c r="C284" s="902"/>
      <c r="D284" s="1035" t="s">
        <v>1798</v>
      </c>
      <c r="E284" s="902"/>
      <c r="F284" s="1031" t="s">
        <v>784</v>
      </c>
      <c r="G284" s="899" t="s">
        <v>785</v>
      </c>
      <c r="H284" s="921" t="s">
        <v>327</v>
      </c>
      <c r="I284" s="901" t="s">
        <v>768</v>
      </c>
      <c r="K284" s="887" t="str">
        <f t="shared" si="4"/>
        <v>04  /  04  /  025    Manutenzione straordinaria strumenti musicali</v>
      </c>
    </row>
    <row r="285" spans="2:11" ht="14.25" customHeight="1">
      <c r="B285" s="906" t="s">
        <v>1798</v>
      </c>
      <c r="C285" s="902"/>
      <c r="D285" s="1039" t="s">
        <v>1798</v>
      </c>
      <c r="E285" s="903"/>
      <c r="F285" s="1031" t="s">
        <v>786</v>
      </c>
      <c r="G285" s="899" t="s">
        <v>991</v>
      </c>
      <c r="H285" s="921" t="s">
        <v>1108</v>
      </c>
      <c r="I285" s="901" t="s">
        <v>1109</v>
      </c>
      <c r="K285" s="887" t="str">
        <f t="shared" si="4"/>
        <v>04  /  04  /  026    Altre manutenzioni straordinarie n.a.c.</v>
      </c>
    </row>
    <row r="286" spans="2:11" ht="14.25" customHeight="1">
      <c r="B286" s="906" t="s">
        <v>1798</v>
      </c>
      <c r="C286" s="902"/>
      <c r="D286" s="1035"/>
      <c r="E286" s="1027"/>
      <c r="F286" s="1026"/>
      <c r="G286" s="1027"/>
      <c r="H286" s="928"/>
      <c r="K286" s="887" t="s">
        <v>1933</v>
      </c>
    </row>
    <row r="287" spans="2:11" ht="14.25" customHeight="1">
      <c r="B287" s="906" t="s">
        <v>1798</v>
      </c>
      <c r="C287" s="902"/>
      <c r="D287" s="1034" t="s">
        <v>1799</v>
      </c>
      <c r="E287" s="1033" t="s">
        <v>659</v>
      </c>
      <c r="F287" s="1026"/>
      <c r="G287" s="1027"/>
      <c r="H287" s="928"/>
      <c r="K287" s="887" t="str">
        <f>CONCATENATE("       ",E287)</f>
        <v xml:space="preserve">       Immobilizzazioni finanziarie</v>
      </c>
    </row>
    <row r="288" spans="2:11" ht="14.25" customHeight="1">
      <c r="B288" s="906" t="s">
        <v>1798</v>
      </c>
      <c r="C288" s="902"/>
      <c r="D288" s="1045" t="s">
        <v>1799</v>
      </c>
      <c r="E288" s="898"/>
      <c r="F288" s="1031" t="s">
        <v>1714</v>
      </c>
      <c r="G288" s="899" t="s">
        <v>992</v>
      </c>
      <c r="H288" s="900" t="s">
        <v>334</v>
      </c>
      <c r="I288" s="901" t="s">
        <v>335</v>
      </c>
      <c r="K288" s="887" t="str">
        <f t="shared" si="4"/>
        <v>04  /  05  /  001    Titoli dello stato</v>
      </c>
    </row>
    <row r="289" spans="1:11" ht="14.25" customHeight="1">
      <c r="B289" s="955" t="s">
        <v>1798</v>
      </c>
      <c r="C289" s="903"/>
      <c r="D289" s="1039" t="s">
        <v>1799</v>
      </c>
      <c r="E289" s="903"/>
      <c r="F289" s="1031" t="s">
        <v>1716</v>
      </c>
      <c r="G289" s="899" t="s">
        <v>993</v>
      </c>
      <c r="H289" s="900" t="s">
        <v>334</v>
      </c>
      <c r="I289" s="901" t="s">
        <v>335</v>
      </c>
      <c r="K289" s="887" t="str">
        <f t="shared" si="4"/>
        <v>04  /  05  /  002    Altre immobilizzazioni finanziarie n.a.c.</v>
      </c>
    </row>
    <row r="290" spans="1:11" ht="14.25" customHeight="1">
      <c r="B290" s="952" t="s">
        <v>1115</v>
      </c>
      <c r="C290" s="907"/>
      <c r="D290" s="907"/>
      <c r="E290" s="907"/>
      <c r="F290" s="907"/>
      <c r="G290" s="907"/>
      <c r="K290" s="887" t="s">
        <v>1932</v>
      </c>
    </row>
    <row r="291" spans="1:11" ht="14.25" customHeight="1">
      <c r="A291" s="1048" t="s">
        <v>444</v>
      </c>
      <c r="B291" s="959" t="s">
        <v>1799</v>
      </c>
      <c r="C291" s="908" t="s">
        <v>1182</v>
      </c>
      <c r="D291" s="907"/>
      <c r="E291" s="907"/>
      <c r="F291" s="907"/>
      <c r="G291" s="907"/>
      <c r="K291" s="887" t="str">
        <f>CONCATENATE(C291)</f>
        <v>05   Altre spese</v>
      </c>
    </row>
    <row r="292" spans="1:11" ht="14.25" customHeight="1">
      <c r="A292" s="957"/>
      <c r="B292" s="897" t="s">
        <v>1799</v>
      </c>
      <c r="C292" s="909"/>
      <c r="D292" s="1034" t="s">
        <v>1713</v>
      </c>
      <c r="E292" s="1033" t="s">
        <v>1450</v>
      </c>
      <c r="F292" s="907"/>
      <c r="G292" s="907"/>
      <c r="K292" s="887" t="str">
        <f>CONCATENATE("       ",E292)</f>
        <v xml:space="preserve">       Amministrative</v>
      </c>
    </row>
    <row r="293" spans="1:11" ht="14.25" customHeight="1">
      <c r="B293" s="906" t="s">
        <v>1799</v>
      </c>
      <c r="C293" s="904"/>
      <c r="D293" s="1045" t="s">
        <v>1713</v>
      </c>
      <c r="E293" s="898"/>
      <c r="F293" s="1031" t="s">
        <v>1714</v>
      </c>
      <c r="G293" s="899" t="s">
        <v>994</v>
      </c>
      <c r="H293" s="921" t="s">
        <v>336</v>
      </c>
      <c r="I293" s="901" t="s">
        <v>994</v>
      </c>
      <c r="K293" s="887" t="str">
        <f t="shared" ref="K293:K319" si="5">CONCATENATE(B293,"  /  ",D293,"  /  ",F293,"    ",G293)</f>
        <v>05  /  01  /  001    Spese postali</v>
      </c>
    </row>
    <row r="294" spans="1:11" ht="14.25" customHeight="1">
      <c r="B294" s="906" t="s">
        <v>1799</v>
      </c>
      <c r="C294" s="902"/>
      <c r="D294" s="1035" t="s">
        <v>1713</v>
      </c>
      <c r="E294" s="902"/>
      <c r="F294" s="1031" t="s">
        <v>1716</v>
      </c>
      <c r="G294" s="899" t="s">
        <v>1451</v>
      </c>
      <c r="H294" s="921" t="s">
        <v>337</v>
      </c>
      <c r="I294" s="901" t="s">
        <v>1599</v>
      </c>
      <c r="K294" s="887" t="str">
        <f t="shared" si="5"/>
        <v>05  /  01  /  002    Carte valori, bollati e registrazione contratti</v>
      </c>
    </row>
    <row r="295" spans="1:11" ht="14.25" customHeight="1">
      <c r="B295" s="906" t="s">
        <v>1799</v>
      </c>
      <c r="C295" s="902"/>
      <c r="D295" s="1035" t="s">
        <v>1713</v>
      </c>
      <c r="E295" s="902"/>
      <c r="F295" s="1031" t="s">
        <v>1717</v>
      </c>
      <c r="G295" s="899" t="s">
        <v>995</v>
      </c>
      <c r="H295" s="921" t="s">
        <v>1600</v>
      </c>
      <c r="I295" s="901" t="s">
        <v>995</v>
      </c>
      <c r="K295" s="887" t="str">
        <f t="shared" si="5"/>
        <v>05  /  01  /  003    Onorificenze e riconoscimenti istituzionali</v>
      </c>
    </row>
    <row r="296" spans="1:11" ht="14.25" customHeight="1">
      <c r="B296" s="906" t="s">
        <v>1799</v>
      </c>
      <c r="C296" s="902"/>
      <c r="D296" s="1035" t="s">
        <v>1713</v>
      </c>
      <c r="E296" s="902"/>
      <c r="F296" s="1031" t="s">
        <v>1718</v>
      </c>
      <c r="G296" s="899" t="s">
        <v>996</v>
      </c>
      <c r="H296" s="921" t="s">
        <v>1601</v>
      </c>
      <c r="I296" s="901" t="s">
        <v>1602</v>
      </c>
      <c r="K296" s="887" t="str">
        <f t="shared" si="5"/>
        <v>05  /  01  /  004    Pubblicazioni bandi di gara</v>
      </c>
    </row>
    <row r="297" spans="1:11" ht="14.25" customHeight="1">
      <c r="B297" s="906" t="s">
        <v>1799</v>
      </c>
      <c r="C297" s="902"/>
      <c r="D297" s="1035" t="s">
        <v>1713</v>
      </c>
      <c r="E297" s="902"/>
      <c r="F297" s="1031" t="s">
        <v>1880</v>
      </c>
      <c r="G297" s="899" t="s">
        <v>997</v>
      </c>
      <c r="H297" s="921" t="s">
        <v>1603</v>
      </c>
      <c r="I297" s="901" t="s">
        <v>1604</v>
      </c>
      <c r="K297" s="887" t="str">
        <f t="shared" si="5"/>
        <v>05  /  01  /  005    Iscrizione a ordini professionali</v>
      </c>
    </row>
    <row r="298" spans="1:11" ht="14.25" customHeight="1">
      <c r="B298" s="906" t="s">
        <v>1799</v>
      </c>
      <c r="C298" s="902"/>
      <c r="D298" s="1039" t="s">
        <v>1713</v>
      </c>
      <c r="E298" s="903"/>
      <c r="F298" s="1031" t="s">
        <v>423</v>
      </c>
      <c r="G298" s="899" t="s">
        <v>998</v>
      </c>
      <c r="H298" s="921" t="s">
        <v>337</v>
      </c>
      <c r="I298" s="901" t="s">
        <v>1599</v>
      </c>
      <c r="K298" s="887" t="str">
        <f t="shared" si="5"/>
        <v>05  /  01  /  006    Altre spese amministrative n.a.c.</v>
      </c>
    </row>
    <row r="299" spans="1:11" ht="14.25" customHeight="1">
      <c r="B299" s="906" t="s">
        <v>1799</v>
      </c>
      <c r="C299" s="902"/>
      <c r="D299" s="1035"/>
      <c r="E299" s="1027"/>
      <c r="F299" s="1026"/>
      <c r="G299" s="1027"/>
      <c r="H299" s="928"/>
      <c r="K299" s="887" t="s">
        <v>1933</v>
      </c>
    </row>
    <row r="300" spans="1:11" ht="14.25" customHeight="1">
      <c r="B300" s="906" t="s">
        <v>1799</v>
      </c>
      <c r="C300" s="902"/>
      <c r="D300" s="1034" t="s">
        <v>664</v>
      </c>
      <c r="E300" s="1033" t="s">
        <v>999</v>
      </c>
      <c r="F300" s="1026"/>
      <c r="G300" s="1027"/>
      <c r="H300" s="928"/>
      <c r="K300" s="887" t="str">
        <f>CONCATENATE("       ",E300)</f>
        <v xml:space="preserve">       Revisori dei conti</v>
      </c>
    </row>
    <row r="301" spans="1:11" ht="14.25" customHeight="1">
      <c r="B301" s="906" t="s">
        <v>1799</v>
      </c>
      <c r="C301" s="902"/>
      <c r="D301" s="1045" t="s">
        <v>664</v>
      </c>
      <c r="E301" s="898"/>
      <c r="F301" s="1031" t="s">
        <v>1714</v>
      </c>
      <c r="G301" s="905" t="s">
        <v>1000</v>
      </c>
      <c r="H301" s="921" t="s">
        <v>1605</v>
      </c>
      <c r="I301" s="901" t="s">
        <v>1606</v>
      </c>
      <c r="K301" s="887" t="str">
        <f t="shared" si="5"/>
        <v>05  /  02  /  001    Indennità ai Revisori</v>
      </c>
    </row>
    <row r="302" spans="1:11" ht="14.25" customHeight="1">
      <c r="B302" s="906" t="s">
        <v>1799</v>
      </c>
      <c r="C302" s="902"/>
      <c r="D302" s="1035" t="s">
        <v>664</v>
      </c>
      <c r="E302" s="902"/>
      <c r="F302" s="1031" t="s">
        <v>1716</v>
      </c>
      <c r="G302" s="905" t="s">
        <v>1001</v>
      </c>
      <c r="H302" s="921" t="s">
        <v>31</v>
      </c>
      <c r="I302" s="901" t="s">
        <v>32</v>
      </c>
      <c r="K302" s="887" t="str">
        <f t="shared" si="5"/>
        <v>05  /  02  /  002    Compensi ai Revisori</v>
      </c>
    </row>
    <row r="303" spans="1:11" ht="14.25" customHeight="1">
      <c r="B303" s="906" t="s">
        <v>1799</v>
      </c>
      <c r="C303" s="902"/>
      <c r="D303" s="1035" t="s">
        <v>664</v>
      </c>
      <c r="E303" s="902"/>
      <c r="F303" s="1031" t="s">
        <v>1717</v>
      </c>
      <c r="G303" s="899" t="s">
        <v>1452</v>
      </c>
      <c r="H303" s="921" t="s">
        <v>33</v>
      </c>
      <c r="I303" s="901" t="s">
        <v>34</v>
      </c>
      <c r="K303" s="887" t="str">
        <f t="shared" si="5"/>
        <v>05  /  02  /  003    Rimborsi spese per i Revisori</v>
      </c>
    </row>
    <row r="304" spans="1:11" ht="14.25" customHeight="1">
      <c r="B304" s="906" t="s">
        <v>1799</v>
      </c>
      <c r="C304" s="902"/>
      <c r="D304" s="1035" t="s">
        <v>664</v>
      </c>
      <c r="E304" s="902"/>
      <c r="F304" s="1031" t="s">
        <v>1718</v>
      </c>
      <c r="G304" s="899" t="s">
        <v>529</v>
      </c>
      <c r="H304" s="900" t="s">
        <v>530</v>
      </c>
      <c r="I304" s="901" t="s">
        <v>529</v>
      </c>
      <c r="K304" s="887" t="str">
        <f t="shared" si="5"/>
        <v>05  /  02  /  004    Imposta regionale sulle attività produttive (IRAP)</v>
      </c>
    </row>
    <row r="305" spans="2:11" ht="14.25" customHeight="1">
      <c r="B305" s="906" t="s">
        <v>1799</v>
      </c>
      <c r="C305" s="902"/>
      <c r="D305" s="1035" t="s">
        <v>664</v>
      </c>
      <c r="E305" s="902"/>
      <c r="F305" s="1031" t="s">
        <v>1880</v>
      </c>
      <c r="G305" s="899" t="s">
        <v>1002</v>
      </c>
      <c r="H305" s="921" t="s">
        <v>35</v>
      </c>
      <c r="I305" s="901" t="s">
        <v>36</v>
      </c>
      <c r="K305" s="887" t="str">
        <f t="shared" si="5"/>
        <v>05  /  02  /  005    Altri Contributi a carico dell'amministrazione n.a.c.</v>
      </c>
    </row>
    <row r="306" spans="2:11" ht="14.25" customHeight="1">
      <c r="B306" s="906" t="s">
        <v>1799</v>
      </c>
      <c r="C306" s="911"/>
      <c r="D306" s="1035" t="s">
        <v>664</v>
      </c>
      <c r="E306" s="912"/>
      <c r="F306" s="1031" t="s">
        <v>423</v>
      </c>
      <c r="G306" s="913" t="s">
        <v>249</v>
      </c>
      <c r="H306" s="921" t="s">
        <v>31</v>
      </c>
      <c r="I306" s="901" t="s">
        <v>32</v>
      </c>
      <c r="K306" s="887" t="str">
        <f t="shared" si="5"/>
        <v>05  /  02  /  006    Ritenute previdenziali e assistenziali a carico del lavoratore</v>
      </c>
    </row>
    <row r="307" spans="2:11" ht="14.25" customHeight="1">
      <c r="B307" s="906" t="s">
        <v>1799</v>
      </c>
      <c r="C307" s="911"/>
      <c r="D307" s="1035" t="s">
        <v>664</v>
      </c>
      <c r="E307" s="912"/>
      <c r="F307" s="1031" t="s">
        <v>425</v>
      </c>
      <c r="G307" s="913" t="s">
        <v>250</v>
      </c>
      <c r="H307" s="921" t="s">
        <v>31</v>
      </c>
      <c r="I307" s="901" t="s">
        <v>32</v>
      </c>
      <c r="K307" s="887" t="str">
        <f t="shared" si="5"/>
        <v>05  /  02  /  007    Ritenute erariali a carico del lavoratore</v>
      </c>
    </row>
    <row r="308" spans="2:11" ht="14.25" customHeight="1">
      <c r="B308" s="906" t="s">
        <v>1799</v>
      </c>
      <c r="C308" s="911"/>
      <c r="D308" s="1039" t="s">
        <v>664</v>
      </c>
      <c r="E308" s="914"/>
      <c r="F308" s="1031" t="s">
        <v>426</v>
      </c>
      <c r="G308" s="913" t="s">
        <v>251</v>
      </c>
      <c r="H308" s="921" t="s">
        <v>31</v>
      </c>
      <c r="I308" s="901" t="s">
        <v>32</v>
      </c>
      <c r="K308" s="887" t="str">
        <f t="shared" si="5"/>
        <v>05  /  02  /  008    Contributi previdenziali e assistenziali a carico dell'Amministrazione</v>
      </c>
    </row>
    <row r="309" spans="2:11" ht="14.25" customHeight="1">
      <c r="B309" s="906" t="s">
        <v>1799</v>
      </c>
      <c r="C309" s="911"/>
      <c r="D309" s="1035"/>
      <c r="E309" s="1030"/>
      <c r="F309" s="1026"/>
      <c r="G309" s="1030"/>
      <c r="H309" s="928"/>
      <c r="K309" s="887" t="s">
        <v>1933</v>
      </c>
    </row>
    <row r="310" spans="2:11" ht="14.25" customHeight="1">
      <c r="B310" s="906" t="s">
        <v>1799</v>
      </c>
      <c r="C310" s="911"/>
      <c r="D310" s="1034" t="s">
        <v>665</v>
      </c>
      <c r="E310" s="1033" t="s">
        <v>1453</v>
      </c>
      <c r="F310" s="1026"/>
      <c r="G310" s="1030"/>
      <c r="H310" s="928"/>
      <c r="K310" s="887" t="str">
        <f>CONCATENATE("       ",E310)</f>
        <v xml:space="preserve">       Partecipazione ad organizzazioni</v>
      </c>
    </row>
    <row r="311" spans="2:11" ht="14.25" customHeight="1">
      <c r="B311" s="906" t="s">
        <v>1799</v>
      </c>
      <c r="C311" s="902"/>
      <c r="D311" s="1045" t="s">
        <v>665</v>
      </c>
      <c r="E311" s="898"/>
      <c r="F311" s="1031" t="s">
        <v>1714</v>
      </c>
      <c r="G311" s="899" t="s">
        <v>465</v>
      </c>
      <c r="H311" s="921" t="s">
        <v>716</v>
      </c>
      <c r="I311" s="901" t="s">
        <v>717</v>
      </c>
      <c r="K311" s="887" t="str">
        <f t="shared" si="5"/>
        <v>05  /  03  /  001    Partecipazione ad organismi nazionali</v>
      </c>
    </row>
    <row r="312" spans="2:11" ht="14.25" customHeight="1">
      <c r="B312" s="906" t="s">
        <v>1799</v>
      </c>
      <c r="C312" s="902"/>
      <c r="D312" s="1035" t="s">
        <v>665</v>
      </c>
      <c r="E312" s="902"/>
      <c r="F312" s="1031" t="s">
        <v>1716</v>
      </c>
      <c r="G312" s="899" t="s">
        <v>1454</v>
      </c>
      <c r="H312" s="921" t="s">
        <v>716</v>
      </c>
      <c r="I312" s="901" t="s">
        <v>717</v>
      </c>
      <c r="K312" s="887" t="str">
        <f t="shared" si="5"/>
        <v>05  /  03  /  002    Partecipazione ad organismi internazionali</v>
      </c>
    </row>
    <row r="313" spans="2:11" ht="14.25" customHeight="1">
      <c r="B313" s="906" t="s">
        <v>1799</v>
      </c>
      <c r="C313" s="902"/>
      <c r="D313" s="1035" t="s">
        <v>665</v>
      </c>
      <c r="E313" s="902"/>
      <c r="F313" s="1031" t="s">
        <v>1717</v>
      </c>
      <c r="G313" s="899" t="s">
        <v>1455</v>
      </c>
      <c r="H313" s="921" t="s">
        <v>716</v>
      </c>
      <c r="I313" s="901" t="s">
        <v>717</v>
      </c>
      <c r="K313" s="887" t="str">
        <f t="shared" si="5"/>
        <v>05  /  03  /  003    Partecipazione a reti di scuole e consorzi</v>
      </c>
    </row>
    <row r="314" spans="2:11" ht="14.25" customHeight="1">
      <c r="B314" s="906" t="s">
        <v>1799</v>
      </c>
      <c r="C314" s="902"/>
      <c r="D314" s="1035" t="s">
        <v>665</v>
      </c>
      <c r="E314" s="902"/>
      <c r="F314" s="1031" t="s">
        <v>1718</v>
      </c>
      <c r="G314" s="899" t="s">
        <v>857</v>
      </c>
      <c r="H314" s="921" t="s">
        <v>716</v>
      </c>
      <c r="I314" s="901" t="s">
        <v>717</v>
      </c>
      <c r="K314" s="887" t="str">
        <f t="shared" si="5"/>
        <v>05  /  03  /  004    Partecipazione a gare e concorsi</v>
      </c>
    </row>
    <row r="315" spans="2:11" ht="14.25" customHeight="1">
      <c r="B315" s="906" t="s">
        <v>1799</v>
      </c>
      <c r="C315" s="902"/>
      <c r="D315" s="1039" t="s">
        <v>665</v>
      </c>
      <c r="E315" s="903"/>
      <c r="F315" s="1031" t="s">
        <v>1880</v>
      </c>
      <c r="G315" s="899" t="s">
        <v>858</v>
      </c>
      <c r="H315" s="921" t="s">
        <v>716</v>
      </c>
      <c r="I315" s="901" t="s">
        <v>717</v>
      </c>
      <c r="K315" s="887" t="str">
        <f t="shared" si="5"/>
        <v>05  /  03  /  005    Altre spese di partecipazione ad organizzazioni n.a.c.</v>
      </c>
    </row>
    <row r="316" spans="2:11" ht="14.25" customHeight="1">
      <c r="B316" s="906" t="s">
        <v>1799</v>
      </c>
      <c r="C316" s="902"/>
      <c r="D316" s="1035"/>
      <c r="E316" s="1027"/>
      <c r="F316" s="1026"/>
      <c r="G316" s="1027"/>
      <c r="H316" s="928"/>
      <c r="K316" s="887" t="s">
        <v>1933</v>
      </c>
    </row>
    <row r="317" spans="2:11" ht="14.25" customHeight="1">
      <c r="B317" s="906" t="s">
        <v>1799</v>
      </c>
      <c r="C317" s="902"/>
      <c r="D317" s="1034" t="s">
        <v>1798</v>
      </c>
      <c r="E317" s="1033" t="s">
        <v>1456</v>
      </c>
      <c r="F317" s="1026"/>
      <c r="G317" s="1027"/>
      <c r="H317" s="928"/>
      <c r="K317" s="887" t="str">
        <f>CONCATENATE("       ",E317)</f>
        <v xml:space="preserve">       Borse di studio</v>
      </c>
    </row>
    <row r="318" spans="2:11" ht="14.25" customHeight="1">
      <c r="B318" s="906" t="s">
        <v>1799</v>
      </c>
      <c r="C318" s="902"/>
      <c r="D318" s="1045" t="s">
        <v>1798</v>
      </c>
      <c r="E318" s="898"/>
      <c r="F318" s="1031" t="s">
        <v>1714</v>
      </c>
      <c r="G318" s="899" t="s">
        <v>859</v>
      </c>
      <c r="H318" s="921" t="s">
        <v>37</v>
      </c>
      <c r="I318" s="901" t="s">
        <v>38</v>
      </c>
      <c r="K318" s="887" t="str">
        <f t="shared" si="5"/>
        <v>05  /  04  /  001    Borse di studio e sussidi agli studenti</v>
      </c>
    </row>
    <row r="319" spans="2:11" ht="14.25" customHeight="1">
      <c r="B319" s="955" t="s">
        <v>1799</v>
      </c>
      <c r="C319" s="903"/>
      <c r="D319" s="1039" t="s">
        <v>1798</v>
      </c>
      <c r="E319" s="903"/>
      <c r="F319" s="1031" t="s">
        <v>1716</v>
      </c>
      <c r="G319" s="899" t="s">
        <v>867</v>
      </c>
      <c r="H319" s="921" t="s">
        <v>1661</v>
      </c>
      <c r="I319" s="901" t="s">
        <v>1662</v>
      </c>
      <c r="K319" s="887" t="str">
        <f t="shared" si="5"/>
        <v>05  /  04  /  002    Contributi agli studenti</v>
      </c>
    </row>
    <row r="320" spans="2:11" ht="14.25" customHeight="1">
      <c r="B320" s="952" t="s">
        <v>1115</v>
      </c>
      <c r="C320" s="907"/>
      <c r="D320" s="907"/>
      <c r="E320" s="907"/>
      <c r="F320" s="907"/>
      <c r="G320" s="907"/>
      <c r="H320" s="922"/>
      <c r="K320" s="887" t="s">
        <v>1932</v>
      </c>
    </row>
    <row r="321" spans="1:11" ht="14.25" customHeight="1">
      <c r="A321" s="1048" t="s">
        <v>444</v>
      </c>
      <c r="B321" s="959" t="s">
        <v>1801</v>
      </c>
      <c r="C321" s="908" t="s">
        <v>1183</v>
      </c>
      <c r="D321" s="907"/>
      <c r="E321" s="907"/>
      <c r="F321" s="907"/>
      <c r="G321" s="907"/>
      <c r="H321" s="922"/>
      <c r="K321" s="887" t="str">
        <f>CONCATENATE(C321)</f>
        <v>06   Imposte e tasse</v>
      </c>
    </row>
    <row r="322" spans="1:11" ht="14.25" customHeight="1">
      <c r="A322" s="957"/>
      <c r="B322" s="897" t="s">
        <v>1801</v>
      </c>
      <c r="C322" s="909"/>
      <c r="D322" s="1034" t="s">
        <v>1713</v>
      </c>
      <c r="E322" s="1033" t="s">
        <v>1457</v>
      </c>
      <c r="F322" s="907"/>
      <c r="G322" s="907"/>
      <c r="H322" s="922"/>
      <c r="K322" s="887" t="str">
        <f>CONCATENATE("       ",E322)</f>
        <v xml:space="preserve">       Imposte</v>
      </c>
    </row>
    <row r="323" spans="1:11" ht="14.25" customHeight="1">
      <c r="B323" s="906" t="s">
        <v>1801</v>
      </c>
      <c r="C323" s="904"/>
      <c r="D323" s="1045" t="s">
        <v>1713</v>
      </c>
      <c r="E323" s="898"/>
      <c r="F323" s="1031" t="s">
        <v>1714</v>
      </c>
      <c r="G323" s="899" t="s">
        <v>1458</v>
      </c>
      <c r="H323" s="923" t="s">
        <v>1190</v>
      </c>
      <c r="I323" s="924" t="s">
        <v>1003</v>
      </c>
      <c r="K323" s="887" t="str">
        <f t="shared" ref="K323:K333" si="6">CONCATENATE(B323,"  /  ",D323,"  /  ",F323,"    ",G323)</f>
        <v>06  /  01  /  001    Imposte sul reddito</v>
      </c>
    </row>
    <row r="324" spans="1:11" ht="14.25" customHeight="1">
      <c r="B324" s="906" t="s">
        <v>1801</v>
      </c>
      <c r="C324" s="902"/>
      <c r="D324" s="1035" t="s">
        <v>1713</v>
      </c>
      <c r="E324" s="902"/>
      <c r="F324" s="1031" t="s">
        <v>1716</v>
      </c>
      <c r="G324" s="899" t="s">
        <v>1459</v>
      </c>
      <c r="H324" s="900" t="s">
        <v>1004</v>
      </c>
      <c r="I324" s="901" t="s">
        <v>1005</v>
      </c>
      <c r="K324" s="887" t="str">
        <f t="shared" si="6"/>
        <v>06  /  01  /  002    Imposte sul patrimonio</v>
      </c>
    </row>
    <row r="325" spans="1:11" ht="14.25" customHeight="1">
      <c r="B325" s="906" t="s">
        <v>1801</v>
      </c>
      <c r="C325" s="902"/>
      <c r="D325" s="1035" t="s">
        <v>1713</v>
      </c>
      <c r="E325" s="902"/>
      <c r="F325" s="1031" t="s">
        <v>1717</v>
      </c>
      <c r="G325" s="899" t="s">
        <v>868</v>
      </c>
      <c r="H325" s="900" t="s">
        <v>1006</v>
      </c>
      <c r="I325" s="901" t="s">
        <v>1007</v>
      </c>
      <c r="K325" s="887" t="str">
        <f t="shared" si="6"/>
        <v>06  /  01  /  003    Imposte di registro</v>
      </c>
    </row>
    <row r="326" spans="1:11" ht="14.25" customHeight="1">
      <c r="B326" s="906" t="s">
        <v>1801</v>
      </c>
      <c r="C326" s="902"/>
      <c r="D326" s="1035" t="s">
        <v>1713</v>
      </c>
      <c r="E326" s="902"/>
      <c r="F326" s="1031" t="s">
        <v>1718</v>
      </c>
      <c r="G326" s="899" t="s">
        <v>1460</v>
      </c>
      <c r="H326" s="900" t="s">
        <v>1008</v>
      </c>
      <c r="I326" s="901" t="s">
        <v>1009</v>
      </c>
      <c r="K326" s="887" t="str">
        <f t="shared" si="6"/>
        <v>06  /  01  /  004    I.V.A.</v>
      </c>
    </row>
    <row r="327" spans="1:11" ht="14.25" customHeight="1">
      <c r="B327" s="906" t="s">
        <v>1801</v>
      </c>
      <c r="C327" s="902"/>
      <c r="D327" s="1039" t="s">
        <v>1713</v>
      </c>
      <c r="E327" s="903"/>
      <c r="F327" s="1031" t="s">
        <v>1880</v>
      </c>
      <c r="G327" s="899" t="s">
        <v>869</v>
      </c>
      <c r="H327" s="900" t="s">
        <v>35</v>
      </c>
      <c r="I327" s="901" t="s">
        <v>36</v>
      </c>
      <c r="K327" s="887" t="str">
        <f t="shared" si="6"/>
        <v>06  /  01  /  005    Altre imposte n.a.c.</v>
      </c>
    </row>
    <row r="328" spans="1:11" ht="14.25" customHeight="1">
      <c r="B328" s="906" t="s">
        <v>1801</v>
      </c>
      <c r="C328" s="902"/>
      <c r="D328" s="1035"/>
      <c r="E328" s="1027"/>
      <c r="F328" s="1026"/>
      <c r="G328" s="1027"/>
      <c r="H328" s="1028"/>
      <c r="K328" s="887" t="s">
        <v>1933</v>
      </c>
    </row>
    <row r="329" spans="1:11" ht="14.25" customHeight="1">
      <c r="B329" s="906" t="s">
        <v>1801</v>
      </c>
      <c r="C329" s="902"/>
      <c r="D329" s="1034" t="s">
        <v>664</v>
      </c>
      <c r="E329" s="1033" t="s">
        <v>1461</v>
      </c>
      <c r="F329" s="1026"/>
      <c r="G329" s="1027"/>
      <c r="H329" s="1028"/>
      <c r="K329" s="887" t="str">
        <f>CONCATENATE("       ",E329)</f>
        <v xml:space="preserve">       Tasse</v>
      </c>
    </row>
    <row r="330" spans="1:11" ht="14.25" customHeight="1">
      <c r="B330" s="906" t="s">
        <v>1801</v>
      </c>
      <c r="C330" s="902"/>
      <c r="D330" s="1045" t="s">
        <v>664</v>
      </c>
      <c r="E330" s="898"/>
      <c r="F330" s="1031" t="s">
        <v>1714</v>
      </c>
      <c r="G330" s="899" t="s">
        <v>1236</v>
      </c>
      <c r="H330" s="900" t="s">
        <v>1010</v>
      </c>
      <c r="I330" s="901" t="s">
        <v>1011</v>
      </c>
      <c r="K330" s="887" t="str">
        <f t="shared" si="6"/>
        <v>06  /  02  /  001    Tassa di rimozione rifiuti solidi urbani</v>
      </c>
    </row>
    <row r="331" spans="1:11" ht="14.25" customHeight="1">
      <c r="B331" s="906" t="s">
        <v>1801</v>
      </c>
      <c r="C331" s="902"/>
      <c r="D331" s="1035" t="s">
        <v>664</v>
      </c>
      <c r="E331" s="902"/>
      <c r="F331" s="1031" t="s">
        <v>1716</v>
      </c>
      <c r="G331" s="899" t="s">
        <v>1237</v>
      </c>
      <c r="H331" s="900" t="s">
        <v>1012</v>
      </c>
      <c r="I331" s="901" t="s">
        <v>1203</v>
      </c>
      <c r="K331" s="887" t="str">
        <f t="shared" si="6"/>
        <v>06  /  02  /  002    Tassa per passi carrabili</v>
      </c>
    </row>
    <row r="332" spans="1:11" ht="14.25" customHeight="1">
      <c r="B332" s="906" t="s">
        <v>1801</v>
      </c>
      <c r="C332" s="902"/>
      <c r="D332" s="1035" t="s">
        <v>664</v>
      </c>
      <c r="E332" s="902"/>
      <c r="F332" s="1031" t="s">
        <v>1717</v>
      </c>
      <c r="G332" s="899" t="s">
        <v>1238</v>
      </c>
      <c r="H332" s="900" t="s">
        <v>1204</v>
      </c>
      <c r="I332" s="901" t="s">
        <v>1205</v>
      </c>
      <c r="K332" s="887" t="str">
        <f t="shared" si="6"/>
        <v>06  /  02  /  003    Tassa di possesso per mezzi di trasporto</v>
      </c>
    </row>
    <row r="333" spans="1:11" ht="14.25" customHeight="1">
      <c r="B333" s="955" t="s">
        <v>1801</v>
      </c>
      <c r="C333" s="903"/>
      <c r="D333" s="1039" t="s">
        <v>664</v>
      </c>
      <c r="E333" s="903"/>
      <c r="F333" s="1031" t="s">
        <v>1718</v>
      </c>
      <c r="G333" s="899" t="s">
        <v>870</v>
      </c>
      <c r="H333" s="900" t="s">
        <v>35</v>
      </c>
      <c r="I333" s="901" t="s">
        <v>36</v>
      </c>
      <c r="K333" s="887" t="str">
        <f t="shared" si="6"/>
        <v>06  /  02  /  004    Altre tasse n.a.c.</v>
      </c>
    </row>
    <row r="334" spans="1:11" ht="14.25" customHeight="1">
      <c r="B334" s="952" t="s">
        <v>1115</v>
      </c>
      <c r="C334" s="907"/>
      <c r="D334" s="907"/>
      <c r="E334" s="907"/>
      <c r="F334" s="907"/>
      <c r="G334" s="907"/>
      <c r="H334" s="922"/>
      <c r="K334" s="887" t="s">
        <v>1932</v>
      </c>
    </row>
    <row r="335" spans="1:11" ht="14.25" customHeight="1">
      <c r="A335" s="1048" t="s">
        <v>444</v>
      </c>
      <c r="B335" s="959" t="s">
        <v>1802</v>
      </c>
      <c r="C335" s="908" t="s">
        <v>1656</v>
      </c>
      <c r="D335" s="907"/>
      <c r="E335" s="907"/>
      <c r="F335" s="907"/>
      <c r="G335" s="907"/>
      <c r="H335" s="922"/>
      <c r="K335" s="887" t="str">
        <f>CONCATENATE(C335)</f>
        <v>07   Oneri straordinari e da contenzioso</v>
      </c>
    </row>
    <row r="336" spans="1:11" ht="14.25" customHeight="1">
      <c r="A336" s="957"/>
      <c r="B336" s="897" t="s">
        <v>1802</v>
      </c>
      <c r="C336" s="909"/>
      <c r="D336" s="1034" t="s">
        <v>1713</v>
      </c>
      <c r="E336" s="1033" t="s">
        <v>1239</v>
      </c>
      <c r="F336" s="907"/>
      <c r="G336" s="907"/>
      <c r="H336" s="922"/>
      <c r="K336" s="887" t="str">
        <f>CONCATENATE("       ",E336)</f>
        <v xml:space="preserve">       Oneri straordinari</v>
      </c>
    </row>
    <row r="337" spans="1:11" ht="14.25" customHeight="1">
      <c r="B337" s="906" t="s">
        <v>1802</v>
      </c>
      <c r="C337" s="904"/>
      <c r="D337" s="1045" t="s">
        <v>1713</v>
      </c>
      <c r="E337" s="898"/>
      <c r="F337" s="1031" t="s">
        <v>1714</v>
      </c>
      <c r="G337" s="899" t="s">
        <v>1240</v>
      </c>
      <c r="H337" s="921" t="s">
        <v>1206</v>
      </c>
      <c r="I337" s="901" t="s">
        <v>1207</v>
      </c>
      <c r="K337" s="887" t="str">
        <f t="shared" ref="K337:K344" si="7">CONCATENATE(B337,"  /  ",D337,"  /  ",F337,"    ",G337)</f>
        <v>07  /  01  /  001    Interessi passivi per ritardati pagamenti</v>
      </c>
    </row>
    <row r="338" spans="1:11" ht="14.25" customHeight="1">
      <c r="B338" s="906" t="s">
        <v>1802</v>
      </c>
      <c r="C338" s="902"/>
      <c r="D338" s="1035" t="s">
        <v>1713</v>
      </c>
      <c r="E338" s="902"/>
      <c r="F338" s="1031" t="s">
        <v>1716</v>
      </c>
      <c r="G338" s="899" t="s">
        <v>871</v>
      </c>
      <c r="H338" s="921" t="s">
        <v>1208</v>
      </c>
      <c r="I338" s="901" t="s">
        <v>1209</v>
      </c>
      <c r="K338" s="887" t="str">
        <f t="shared" si="7"/>
        <v>07  /  01  /  002    Sanzioni amministrative</v>
      </c>
    </row>
    <row r="339" spans="1:11" ht="14.25" customHeight="1">
      <c r="B339" s="906" t="s">
        <v>1802</v>
      </c>
      <c r="C339" s="902"/>
      <c r="D339" s="1039" t="s">
        <v>1713</v>
      </c>
      <c r="E339" s="903"/>
      <c r="F339" s="1031" t="s">
        <v>1306</v>
      </c>
      <c r="G339" s="899" t="s">
        <v>872</v>
      </c>
      <c r="H339" s="921" t="s">
        <v>1210</v>
      </c>
      <c r="I339" s="901" t="s">
        <v>1211</v>
      </c>
      <c r="K339" s="887" t="str">
        <f t="shared" si="7"/>
        <v>07  /  01  /  003     Altri oneri straordinari n.a.c.</v>
      </c>
    </row>
    <row r="340" spans="1:11" ht="14.25" customHeight="1">
      <c r="B340" s="906" t="s">
        <v>1802</v>
      </c>
      <c r="C340" s="902"/>
      <c r="D340" s="1035"/>
      <c r="E340" s="1027"/>
      <c r="F340" s="1026"/>
      <c r="G340" s="1027"/>
      <c r="H340" s="928"/>
      <c r="K340" s="887" t="s">
        <v>1933</v>
      </c>
    </row>
    <row r="341" spans="1:11" ht="14.25" customHeight="1">
      <c r="B341" s="906" t="s">
        <v>1802</v>
      </c>
      <c r="C341" s="902"/>
      <c r="D341" s="1034" t="s">
        <v>664</v>
      </c>
      <c r="E341" s="1033" t="s">
        <v>873</v>
      </c>
      <c r="F341" s="1026"/>
      <c r="G341" s="1027"/>
      <c r="H341" s="928"/>
      <c r="K341" s="887" t="str">
        <f>CONCATENATE("       ",E341)</f>
        <v xml:space="preserve">       Oneri da contenzioso</v>
      </c>
    </row>
    <row r="342" spans="1:11" ht="14.25" customHeight="1">
      <c r="B342" s="906" t="s">
        <v>1802</v>
      </c>
      <c r="C342" s="902"/>
      <c r="D342" s="1045" t="s">
        <v>664</v>
      </c>
      <c r="E342" s="898"/>
      <c r="F342" s="1031" t="s">
        <v>1714</v>
      </c>
      <c r="G342" s="899" t="s">
        <v>874</v>
      </c>
      <c r="H342" s="921" t="s">
        <v>1212</v>
      </c>
      <c r="I342" s="901" t="s">
        <v>873</v>
      </c>
      <c r="K342" s="887" t="str">
        <f t="shared" si="7"/>
        <v>07  /  02  /  001    Oneri da contenzioso verso personale dipendente</v>
      </c>
    </row>
    <row r="343" spans="1:11" ht="14.25" customHeight="1">
      <c r="B343" s="906" t="s">
        <v>1802</v>
      </c>
      <c r="C343" s="902"/>
      <c r="D343" s="1035" t="s">
        <v>664</v>
      </c>
      <c r="E343" s="902"/>
      <c r="F343" s="1031" t="s">
        <v>1716</v>
      </c>
      <c r="G343" s="899" t="s">
        <v>875</v>
      </c>
      <c r="H343" s="921" t="s">
        <v>1212</v>
      </c>
      <c r="I343" s="901" t="s">
        <v>873</v>
      </c>
      <c r="K343" s="887" t="str">
        <f t="shared" si="7"/>
        <v>07  /  02  /  002    Oneri da contenzioso verso fornitori</v>
      </c>
    </row>
    <row r="344" spans="1:11" ht="14.25" customHeight="1">
      <c r="B344" s="955" t="s">
        <v>1802</v>
      </c>
      <c r="C344" s="903"/>
      <c r="D344" s="1039" t="s">
        <v>664</v>
      </c>
      <c r="E344" s="903"/>
      <c r="F344" s="1031" t="s">
        <v>1717</v>
      </c>
      <c r="G344" s="899" t="s">
        <v>876</v>
      </c>
      <c r="H344" s="921" t="s">
        <v>1212</v>
      </c>
      <c r="I344" s="901" t="s">
        <v>873</v>
      </c>
      <c r="K344" s="887" t="str">
        <f t="shared" si="7"/>
        <v>07  /  02  /  003    Oneri da contenzioso verso cittadini</v>
      </c>
    </row>
    <row r="345" spans="1:11" ht="14.25" customHeight="1">
      <c r="B345" s="952" t="s">
        <v>1115</v>
      </c>
      <c r="C345" s="907"/>
      <c r="D345" s="907"/>
      <c r="E345" s="907"/>
      <c r="F345" s="907"/>
      <c r="G345" s="907"/>
      <c r="H345" s="922"/>
      <c r="K345" s="887" t="s">
        <v>1932</v>
      </c>
    </row>
    <row r="346" spans="1:11" ht="14.25" customHeight="1">
      <c r="A346" s="1048" t="s">
        <v>444</v>
      </c>
      <c r="B346" s="959" t="s">
        <v>1803</v>
      </c>
      <c r="C346" s="908" t="s">
        <v>1657</v>
      </c>
      <c r="D346" s="907"/>
      <c r="E346" s="907"/>
      <c r="F346" s="907"/>
      <c r="G346" s="907"/>
      <c r="H346" s="922"/>
      <c r="K346" s="887" t="str">
        <f>CONCATENATE(C346)</f>
        <v>08   Oneri finanziari</v>
      </c>
    </row>
    <row r="347" spans="1:11" ht="14.25" customHeight="1">
      <c r="A347" s="957"/>
      <c r="B347" s="897" t="s">
        <v>1803</v>
      </c>
      <c r="C347" s="909"/>
      <c r="D347" s="1034" t="s">
        <v>1713</v>
      </c>
      <c r="E347" s="1033" t="s">
        <v>2020</v>
      </c>
      <c r="F347" s="907"/>
      <c r="G347" s="907"/>
      <c r="H347" s="922"/>
      <c r="K347" s="887" t="str">
        <f>CONCATENATE("       ",E347)</f>
        <v xml:space="preserve">       Oneri su finanziamenti specifici</v>
      </c>
    </row>
    <row r="348" spans="1:11" ht="14.25" customHeight="1">
      <c r="B348" s="906" t="s">
        <v>1803</v>
      </c>
      <c r="C348" s="904"/>
      <c r="D348" s="1045" t="s">
        <v>1713</v>
      </c>
      <c r="E348" s="898"/>
      <c r="F348" s="1031" t="s">
        <v>1714</v>
      </c>
      <c r="G348" s="899" t="s">
        <v>2021</v>
      </c>
      <c r="H348" s="921" t="s">
        <v>1213</v>
      </c>
      <c r="I348" s="925" t="s">
        <v>1214</v>
      </c>
      <c r="K348" s="887" t="str">
        <f>CONCATENATE(B348,"  /  ",D348,"  /  ",F348,"    ",G348)</f>
        <v>08  /  01  /  001    Rimborso di mutui</v>
      </c>
    </row>
    <row r="349" spans="1:11" ht="14.25" customHeight="1">
      <c r="B349" s="906" t="s">
        <v>1803</v>
      </c>
      <c r="C349" s="902"/>
      <c r="D349" s="1035" t="s">
        <v>1713</v>
      </c>
      <c r="E349" s="902"/>
      <c r="F349" s="1031" t="s">
        <v>1716</v>
      </c>
      <c r="G349" s="899" t="s">
        <v>822</v>
      </c>
      <c r="H349" s="921" t="s">
        <v>787</v>
      </c>
      <c r="I349" s="901" t="s">
        <v>788</v>
      </c>
      <c r="K349" s="887" t="str">
        <f>CONCATENATE(B349,"  /  ",D349,"  /  ",F349,"    ",G349)</f>
        <v>08  /  01  /  002    Rimborso di anticipazioni</v>
      </c>
    </row>
    <row r="350" spans="1:11" ht="14.25" customHeight="1">
      <c r="B350" s="955" t="s">
        <v>1803</v>
      </c>
      <c r="C350" s="903"/>
      <c r="D350" s="1039" t="s">
        <v>1713</v>
      </c>
      <c r="E350" s="903"/>
      <c r="F350" s="1031" t="s">
        <v>1717</v>
      </c>
      <c r="G350" s="905" t="s">
        <v>823</v>
      </c>
      <c r="H350" s="921" t="s">
        <v>789</v>
      </c>
      <c r="I350" s="901" t="s">
        <v>790</v>
      </c>
      <c r="K350" s="887" t="str">
        <f>CONCATENATE(B350,"  /  ",D350,"  /  ",F350,"    ",G350)</f>
        <v>08  /  01  /  003    Altri oneri finanziari n.a.c.</v>
      </c>
    </row>
    <row r="351" spans="1:11" ht="14.25" customHeight="1">
      <c r="B351" s="952" t="s">
        <v>1115</v>
      </c>
      <c r="C351" s="907"/>
      <c r="D351" s="907"/>
      <c r="E351" s="907"/>
      <c r="F351" s="907"/>
      <c r="G351" s="907"/>
      <c r="H351" s="922"/>
      <c r="K351" s="887" t="s">
        <v>1932</v>
      </c>
    </row>
    <row r="352" spans="1:11" ht="14.25" customHeight="1">
      <c r="A352" s="1048" t="s">
        <v>444</v>
      </c>
      <c r="B352" s="959" t="s">
        <v>1804</v>
      </c>
      <c r="C352" s="908" t="s">
        <v>1658</v>
      </c>
      <c r="D352" s="907"/>
      <c r="E352" s="907"/>
      <c r="F352" s="907"/>
      <c r="G352" s="907"/>
      <c r="H352" s="922"/>
      <c r="K352" s="887" t="str">
        <f>CONCATENATE(C352)</f>
        <v>09   Rimborsi e poste correttive</v>
      </c>
    </row>
    <row r="353" spans="1:11" ht="14.25" customHeight="1">
      <c r="A353" s="957"/>
      <c r="B353" s="897" t="s">
        <v>1804</v>
      </c>
      <c r="C353" s="909"/>
      <c r="D353" s="1034" t="s">
        <v>1713</v>
      </c>
      <c r="E353" s="1033" t="s">
        <v>2022</v>
      </c>
      <c r="F353" s="907"/>
      <c r="G353" s="907"/>
      <c r="H353" s="922"/>
      <c r="K353" s="887" t="str">
        <f>CONCATENATE("       ",E353)</f>
        <v xml:space="preserve">       Restituzione versamenti non dovuti</v>
      </c>
    </row>
    <row r="354" spans="1:11" ht="14.25" customHeight="1">
      <c r="B354" s="906" t="s">
        <v>1804</v>
      </c>
      <c r="C354" s="904"/>
      <c r="D354" s="1045" t="s">
        <v>1713</v>
      </c>
      <c r="E354" s="898"/>
      <c r="F354" s="1031" t="s">
        <v>1714</v>
      </c>
      <c r="G354" s="905" t="s">
        <v>1574</v>
      </c>
      <c r="H354" s="921" t="s">
        <v>791</v>
      </c>
      <c r="I354" s="901" t="s">
        <v>792</v>
      </c>
      <c r="K354" s="887" t="str">
        <f t="shared" ref="K354:K363" si="8">CONCATENATE(B354,"  /  ",D354,"  /  ",F354,"    ",G354)</f>
        <v>09  /  01  /  001    Restituzione versamenti non dovuti all'Unione Europea</v>
      </c>
    </row>
    <row r="355" spans="1:11" ht="14.25" customHeight="1">
      <c r="B355" s="906" t="s">
        <v>1804</v>
      </c>
      <c r="C355" s="904"/>
      <c r="D355" s="1035" t="s">
        <v>1713</v>
      </c>
      <c r="E355" s="902"/>
      <c r="F355" s="1031" t="s">
        <v>1716</v>
      </c>
      <c r="G355" s="905" t="s">
        <v>1575</v>
      </c>
      <c r="H355" s="921" t="s">
        <v>793</v>
      </c>
      <c r="I355" s="901" t="s">
        <v>1894</v>
      </c>
      <c r="K355" s="887" t="str">
        <f t="shared" si="8"/>
        <v>09  /  01  /  002    Restituzione versamenti non dovuti ad Amministrazioni Centrali</v>
      </c>
    </row>
    <row r="356" spans="1:11" ht="14.25" customHeight="1">
      <c r="B356" s="906" t="s">
        <v>1804</v>
      </c>
      <c r="C356" s="904"/>
      <c r="D356" s="1035" t="s">
        <v>1713</v>
      </c>
      <c r="E356" s="902"/>
      <c r="F356" s="1031" t="s">
        <v>1717</v>
      </c>
      <c r="G356" s="905" t="s">
        <v>1576</v>
      </c>
      <c r="H356" s="921" t="s">
        <v>1895</v>
      </c>
      <c r="I356" s="901" t="s">
        <v>1896</v>
      </c>
      <c r="K356" s="887" t="str">
        <f t="shared" si="8"/>
        <v>09  /  01  /  003    Restituzione versamenti non dovuti ad Amministrazioni Locali</v>
      </c>
    </row>
    <row r="357" spans="1:11" ht="14.25" customHeight="1">
      <c r="B357" s="906" t="s">
        <v>1804</v>
      </c>
      <c r="C357" s="904"/>
      <c r="D357" s="1039" t="s">
        <v>1713</v>
      </c>
      <c r="E357" s="903"/>
      <c r="F357" s="1031" t="s">
        <v>1718</v>
      </c>
      <c r="G357" s="905" t="s">
        <v>1577</v>
      </c>
      <c r="H357" s="921" t="s">
        <v>1897</v>
      </c>
      <c r="I357" s="901" t="s">
        <v>1898</v>
      </c>
      <c r="K357" s="887" t="str">
        <f t="shared" si="8"/>
        <v>09  /  01  /  004    Restituzione versamenti non dovuti a Famiglie</v>
      </c>
    </row>
    <row r="358" spans="1:11" ht="14.25" customHeight="1">
      <c r="B358" s="906" t="s">
        <v>1804</v>
      </c>
      <c r="C358" s="904"/>
      <c r="D358" s="1035"/>
      <c r="E358" s="1027"/>
      <c r="F358" s="1026"/>
      <c r="G358" s="907"/>
      <c r="H358" s="928"/>
      <c r="K358" s="887" t="s">
        <v>1933</v>
      </c>
    </row>
    <row r="359" spans="1:11" ht="14.25" customHeight="1">
      <c r="B359" s="906" t="s">
        <v>1804</v>
      </c>
      <c r="C359" s="904"/>
      <c r="D359" s="1034" t="s">
        <v>664</v>
      </c>
      <c r="E359" s="1033" t="s">
        <v>1578</v>
      </c>
      <c r="F359" s="1026"/>
      <c r="G359" s="907"/>
      <c r="H359" s="928"/>
      <c r="K359" s="887" t="str">
        <f>CONCATENATE("       ",E359)</f>
        <v xml:space="preserve">       Restituzione somme non utilizzate</v>
      </c>
    </row>
    <row r="360" spans="1:11" ht="14.25" customHeight="1">
      <c r="B360" s="906" t="s">
        <v>1804</v>
      </c>
      <c r="C360" s="904"/>
      <c r="D360" s="1045" t="s">
        <v>664</v>
      </c>
      <c r="E360" s="898"/>
      <c r="F360" s="1031" t="s">
        <v>1714</v>
      </c>
      <c r="G360" s="905" t="s">
        <v>1579</v>
      </c>
      <c r="H360" s="921" t="s">
        <v>791</v>
      </c>
      <c r="I360" s="901" t="s">
        <v>792</v>
      </c>
      <c r="K360" s="887" t="str">
        <f t="shared" si="8"/>
        <v>09  /  02  /  001    Restituzione somme non utilizzate all'Unione Europea</v>
      </c>
    </row>
    <row r="361" spans="1:11" ht="14.25" customHeight="1">
      <c r="B361" s="906" t="s">
        <v>1804</v>
      </c>
      <c r="C361" s="904"/>
      <c r="D361" s="1035" t="s">
        <v>664</v>
      </c>
      <c r="E361" s="902"/>
      <c r="F361" s="1031" t="s">
        <v>1716</v>
      </c>
      <c r="G361" s="905" t="s">
        <v>1580</v>
      </c>
      <c r="H361" s="921" t="s">
        <v>793</v>
      </c>
      <c r="I361" s="901" t="s">
        <v>1894</v>
      </c>
      <c r="K361" s="887" t="str">
        <f t="shared" si="8"/>
        <v>09  /  02  /  002    Restituzione somme non utilizzate ad Amministrazioni Centrali</v>
      </c>
    </row>
    <row r="362" spans="1:11" ht="14.25" customHeight="1">
      <c r="B362" s="906" t="s">
        <v>1804</v>
      </c>
      <c r="C362" s="904"/>
      <c r="D362" s="1035" t="s">
        <v>664</v>
      </c>
      <c r="E362" s="902"/>
      <c r="F362" s="1031" t="s">
        <v>1717</v>
      </c>
      <c r="G362" s="905" t="s">
        <v>446</v>
      </c>
      <c r="H362" s="921" t="s">
        <v>1895</v>
      </c>
      <c r="I362" s="901" t="s">
        <v>1896</v>
      </c>
      <c r="K362" s="887" t="str">
        <f t="shared" si="8"/>
        <v>09  /  02  /  003    Restituzione somme non utilizzate ad Amministrazioni Locali</v>
      </c>
    </row>
    <row r="363" spans="1:11" ht="14.25" customHeight="1">
      <c r="B363" s="955" t="s">
        <v>1804</v>
      </c>
      <c r="C363" s="926"/>
      <c r="D363" s="1039" t="s">
        <v>664</v>
      </c>
      <c r="E363" s="903"/>
      <c r="F363" s="1031" t="s">
        <v>1718</v>
      </c>
      <c r="G363" s="905" t="s">
        <v>447</v>
      </c>
      <c r="H363" s="921" t="s">
        <v>1897</v>
      </c>
      <c r="I363" s="901" t="s">
        <v>1898</v>
      </c>
      <c r="K363" s="887" t="str">
        <f t="shared" si="8"/>
        <v>09  /  02  /  004    Restituzione somme non utilizzate a Famiglie</v>
      </c>
    </row>
    <row r="364" spans="1:11" ht="14.25" customHeight="1">
      <c r="B364" s="952" t="s">
        <v>1115</v>
      </c>
      <c r="C364" s="907"/>
      <c r="D364" s="907"/>
      <c r="E364" s="907"/>
      <c r="F364" s="907"/>
      <c r="G364" s="907"/>
      <c r="H364" s="922"/>
      <c r="K364" s="887" t="s">
        <v>1932</v>
      </c>
    </row>
    <row r="365" spans="1:11" ht="14.25" customHeight="1">
      <c r="A365" s="1048" t="s">
        <v>444</v>
      </c>
      <c r="B365" s="959" t="s">
        <v>443</v>
      </c>
      <c r="C365" s="908" t="s">
        <v>1659</v>
      </c>
      <c r="D365" s="907"/>
      <c r="E365" s="907"/>
      <c r="F365" s="907"/>
      <c r="G365" s="907"/>
      <c r="H365" s="922"/>
      <c r="K365" s="887" t="str">
        <f>CONCATENATE(C365)</f>
        <v>98   Fondo di riserva</v>
      </c>
    </row>
    <row r="366" spans="1:11" ht="14.25" customHeight="1">
      <c r="A366" s="957"/>
      <c r="B366" s="1047">
        <v>98</v>
      </c>
      <c r="C366" s="909"/>
      <c r="D366" s="1034" t="s">
        <v>1713</v>
      </c>
      <c r="E366" s="1033" t="s">
        <v>2023</v>
      </c>
      <c r="F366" s="907"/>
      <c r="G366" s="907"/>
      <c r="H366" s="922"/>
      <c r="K366" s="887" t="str">
        <f>CONCATENATE("       ",E366)</f>
        <v xml:space="preserve">       Fondo di riserva</v>
      </c>
    </row>
    <row r="367" spans="1:11" ht="14.25" customHeight="1">
      <c r="B367" s="1038">
        <v>98</v>
      </c>
      <c r="C367" s="926"/>
      <c r="D367" s="1046" t="s">
        <v>1713</v>
      </c>
      <c r="E367" s="917"/>
      <c r="F367" s="1031" t="s">
        <v>1714</v>
      </c>
      <c r="G367" s="899" t="s">
        <v>731</v>
      </c>
      <c r="H367" s="921" t="s">
        <v>1899</v>
      </c>
      <c r="I367" s="901" t="s">
        <v>1900</v>
      </c>
      <c r="K367" s="887" t="str">
        <f>CONCATENATE(B367,"  /  ",D367,"  /  ",F367,"    ",G367)</f>
        <v>98  /  01  /  001    Fondo ordinario</v>
      </c>
    </row>
    <row r="368" spans="1:11" ht="14.25" customHeight="1">
      <c r="B368" s="953" t="s">
        <v>1115</v>
      </c>
      <c r="C368" s="920"/>
      <c r="D368" s="920"/>
      <c r="E368" s="920"/>
      <c r="F368" s="920"/>
      <c r="G368" s="920"/>
      <c r="H368" s="922"/>
      <c r="K368" s="887" t="s">
        <v>1932</v>
      </c>
    </row>
    <row r="369" spans="1:11" ht="14.25" customHeight="1">
      <c r="A369" s="1048" t="s">
        <v>444</v>
      </c>
      <c r="B369" s="959" t="s">
        <v>732</v>
      </c>
      <c r="C369" s="908" t="s">
        <v>1114</v>
      </c>
      <c r="D369" s="920"/>
      <c r="E369" s="920"/>
      <c r="F369" s="920"/>
      <c r="G369" s="920"/>
      <c r="H369" s="922"/>
      <c r="K369" s="887" t="str">
        <f>CONCATENATE(C369)</f>
        <v>99   Partite di giro</v>
      </c>
    </row>
    <row r="370" spans="1:11" ht="14.25" customHeight="1">
      <c r="A370" s="957"/>
      <c r="B370" s="897" t="s">
        <v>732</v>
      </c>
      <c r="C370" s="909"/>
      <c r="D370" s="1034" t="s">
        <v>1713</v>
      </c>
      <c r="E370" s="1033" t="s">
        <v>733</v>
      </c>
      <c r="F370" s="920"/>
      <c r="G370" s="920"/>
      <c r="H370" s="922"/>
      <c r="K370" s="887" t="str">
        <f>CONCATENATE("       ",E370)</f>
        <v xml:space="preserve">       Partite di giro</v>
      </c>
    </row>
    <row r="371" spans="1:11" ht="14.25" customHeight="1">
      <c r="B371" s="906" t="s">
        <v>732</v>
      </c>
      <c r="C371" s="904"/>
      <c r="D371" s="1045" t="s">
        <v>1713</v>
      </c>
      <c r="E371" s="898"/>
      <c r="F371" s="1031" t="s">
        <v>1714</v>
      </c>
      <c r="G371" s="899" t="s">
        <v>734</v>
      </c>
      <c r="H371" s="921" t="s">
        <v>1901</v>
      </c>
      <c r="I371" s="901" t="s">
        <v>1268</v>
      </c>
      <c r="K371" s="887" t="str">
        <f>CONCATENATE(B371,"  /  ",D371,"  /  ",F371,"    ",G371)</f>
        <v>99  /  01  /  001    Anticipo al Direttore S.G.A.</v>
      </c>
    </row>
    <row r="372" spans="1:11" ht="14.25" customHeight="1">
      <c r="B372" s="955" t="s">
        <v>732</v>
      </c>
      <c r="C372" s="926"/>
      <c r="D372" s="1039" t="s">
        <v>1713</v>
      </c>
      <c r="E372" s="903"/>
      <c r="F372" s="1031" t="s">
        <v>1716</v>
      </c>
      <c r="G372" s="905" t="s">
        <v>481</v>
      </c>
      <c r="H372" s="921" t="s">
        <v>1269</v>
      </c>
      <c r="I372" s="901" t="s">
        <v>1270</v>
      </c>
      <c r="K372" s="887" t="str">
        <f>CONCATENATE(B372,"  /  ",D372,"  /  ",F372,"    ",G372)</f>
        <v>99  /  01  /  002    Altre partite di giro</v>
      </c>
    </row>
    <row r="373" spans="1:11" ht="14.25" customHeight="1">
      <c r="B373" s="953" t="s">
        <v>1115</v>
      </c>
      <c r="C373" s="920"/>
      <c r="D373" s="920"/>
      <c r="E373" s="920"/>
      <c r="F373" s="920"/>
      <c r="G373" s="920"/>
      <c r="H373" s="922"/>
      <c r="K373" s="887" t="s">
        <v>1932</v>
      </c>
    </row>
    <row r="374" spans="1:11" ht="14.25" customHeight="1">
      <c r="A374" s="1048" t="s">
        <v>444</v>
      </c>
      <c r="B374" s="960">
        <v>100</v>
      </c>
      <c r="C374" s="908" t="s">
        <v>1660</v>
      </c>
      <c r="D374" s="920"/>
      <c r="E374" s="920"/>
      <c r="F374" s="920"/>
      <c r="G374" s="920"/>
      <c r="H374" s="922"/>
      <c r="K374" s="887" t="str">
        <f>CONCATENATE(C374)</f>
        <v>100 Disavanzo di amministrazione presunto</v>
      </c>
    </row>
    <row r="375" spans="1:11" ht="14.25" customHeight="1">
      <c r="A375" s="957"/>
      <c r="B375" s="1047">
        <v>100</v>
      </c>
      <c r="C375" s="909"/>
      <c r="D375" s="1034" t="s">
        <v>1713</v>
      </c>
      <c r="E375" s="1033" t="s">
        <v>448</v>
      </c>
      <c r="F375" s="920"/>
      <c r="G375" s="920"/>
      <c r="H375" s="922"/>
      <c r="K375" s="887" t="str">
        <f>CONCATENATE("       ",E375)</f>
        <v xml:space="preserve">       Disavanzo di amministrazione presunto</v>
      </c>
    </row>
    <row r="376" spans="1:11" ht="14.25" customHeight="1">
      <c r="B376" s="1038">
        <v>100</v>
      </c>
      <c r="C376" s="926"/>
      <c r="D376" s="1046" t="s">
        <v>1713</v>
      </c>
      <c r="E376" s="917"/>
      <c r="F376" s="1031" t="s">
        <v>1714</v>
      </c>
      <c r="G376" s="899" t="s">
        <v>448</v>
      </c>
      <c r="H376" s="921" t="s">
        <v>391</v>
      </c>
      <c r="I376" s="927"/>
      <c r="K376" s="887" t="str">
        <f>CONCATENATE(B376,"  /  ",D376,"  /  ",F376,"    ",G376)</f>
        <v>100  /  01  /  001    Disavanzo di amministrazione presunto</v>
      </c>
    </row>
    <row r="377" spans="1:11" ht="14.25" customHeight="1">
      <c r="B377" s="953" t="s">
        <v>1115</v>
      </c>
      <c r="C377" s="920"/>
      <c r="D377" s="920"/>
      <c r="E377" s="920"/>
      <c r="F377" s="920"/>
      <c r="G377" s="920"/>
      <c r="H377" s="928"/>
      <c r="K377" s="887" t="s">
        <v>1932</v>
      </c>
    </row>
    <row r="378" spans="1:11" ht="14.25" customHeight="1">
      <c r="A378" s="1048" t="s">
        <v>444</v>
      </c>
      <c r="B378" s="960">
        <v>101</v>
      </c>
      <c r="C378" s="908" t="s">
        <v>1819</v>
      </c>
      <c r="D378" s="920"/>
      <c r="E378" s="920"/>
      <c r="F378" s="920"/>
      <c r="G378" s="920"/>
      <c r="H378" s="928"/>
      <c r="K378" s="887" t="str">
        <f>CONCATENATE(C378)</f>
        <v>101 Disponibilità finanziaria da programmare</v>
      </c>
    </row>
    <row r="379" spans="1:11" ht="14.25" customHeight="1">
      <c r="A379" s="957"/>
      <c r="B379" s="1047">
        <v>101</v>
      </c>
      <c r="C379" s="909"/>
      <c r="D379" s="1034" t="s">
        <v>1713</v>
      </c>
      <c r="E379" s="1033" t="s">
        <v>449</v>
      </c>
      <c r="F379" s="920"/>
      <c r="G379" s="920"/>
      <c r="H379" s="928"/>
      <c r="K379" s="887" t="str">
        <f>CONCATENATE("       ",E379)</f>
        <v xml:space="preserve">       Disponibilità da programmare</v>
      </c>
    </row>
    <row r="380" spans="1:11" ht="14.25" customHeight="1">
      <c r="B380" s="1038">
        <v>101</v>
      </c>
      <c r="C380" s="926"/>
      <c r="D380" s="1046" t="s">
        <v>1713</v>
      </c>
      <c r="E380" s="917"/>
      <c r="F380" s="1031" t="s">
        <v>1714</v>
      </c>
      <c r="G380" s="899" t="s">
        <v>449</v>
      </c>
      <c r="H380" s="921" t="s">
        <v>391</v>
      </c>
      <c r="I380" s="927"/>
      <c r="K380" s="887" t="str">
        <f>CONCATENATE(B380,"  /  ",D380,"  /  ",F380,"    ",G380)</f>
        <v>101  /  01  /  001    Disponibilità da programmare</v>
      </c>
    </row>
    <row r="381" spans="1:11">
      <c r="H381" s="922"/>
      <c r="K381" s="887" t="s">
        <v>1932</v>
      </c>
    </row>
    <row r="382" spans="1:11">
      <c r="H382" s="922"/>
    </row>
    <row r="383" spans="1:11">
      <c r="H383" s="922"/>
    </row>
    <row r="384" spans="1:11">
      <c r="H384" s="922"/>
    </row>
    <row r="385" spans="8:8">
      <c r="H385" s="922"/>
    </row>
    <row r="386" spans="8:8">
      <c r="H386" s="922"/>
    </row>
    <row r="387" spans="8:8">
      <c r="H387" s="922"/>
    </row>
    <row r="388" spans="8:8">
      <c r="H388" s="922"/>
    </row>
    <row r="389" spans="8:8">
      <c r="H389" s="922"/>
    </row>
  </sheetData>
  <sheetProtection password="C6CC" sheet="1" autoFilter="0"/>
  <autoFilter ref="A3:G380"/>
  <phoneticPr fontId="2" type="noConversion"/>
  <pageMargins left="0.7" right="0.7" top="0.75" bottom="0.75" header="0.3" footer="0.3"/>
  <pageSetup paperSize="9" orientation="portrait"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13</vt:i4>
      </vt:variant>
    </vt:vector>
  </HeadingPairs>
  <TitlesOfParts>
    <vt:vector size="24" baseType="lpstr">
      <vt:lpstr>scheda anagrafica</vt:lpstr>
      <vt:lpstr>Personalizza</vt:lpstr>
      <vt:lpstr>ENTRATE</vt:lpstr>
      <vt:lpstr>Stampa Entrate</vt:lpstr>
      <vt:lpstr>DETERMINE</vt:lpstr>
      <vt:lpstr>Stampa Determina</vt:lpstr>
      <vt:lpstr>Contratti</vt:lpstr>
      <vt:lpstr>PDC_Scuola_Entrate</vt:lpstr>
      <vt:lpstr>PDC_Scuola_Spese</vt:lpstr>
      <vt:lpstr>Info</vt:lpstr>
      <vt:lpstr> </vt:lpstr>
      <vt:lpstr>Contratti!Area_stampa</vt:lpstr>
      <vt:lpstr>DETERMINE!Area_stampa</vt:lpstr>
      <vt:lpstr>Info!Area_stampa</vt:lpstr>
      <vt:lpstr>Personalizza!Area_stampa</vt:lpstr>
      <vt:lpstr>'scheda anagrafica'!Area_stampa</vt:lpstr>
      <vt:lpstr>'Stampa Determina'!Area_stampa</vt:lpstr>
      <vt:lpstr>'Stampa Entrate'!Area_stampa</vt:lpstr>
      <vt:lpstr>Contratti!Titoli_stampa</vt:lpstr>
      <vt:lpstr>DETERMINE!Titoli_stampa</vt:lpstr>
      <vt:lpstr>ENTRATE!Titoli_stampa</vt:lpstr>
      <vt:lpstr>Personalizza!Titoli_stampa</vt:lpstr>
      <vt:lpstr>'Stampa Determina'!Titoli_stampa</vt:lpstr>
      <vt:lpstr>'Stampa Entrate'!Titoli_stampa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Utente Windows</cp:lastModifiedBy>
  <cp:lastPrinted>2023-07-20T06:15:08Z</cp:lastPrinted>
  <dcterms:created xsi:type="dcterms:W3CDTF">2017-03-31T17:46:18Z</dcterms:created>
  <dcterms:modified xsi:type="dcterms:W3CDTF">2023-07-20T06:17:10Z</dcterms:modified>
</cp:coreProperties>
</file>