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COMUNI DA ELABORARE - CANONE UNICO\Sellero\"/>
    </mc:Choice>
  </mc:AlternateContent>
  <xr:revisionPtr revIDLastSave="0" documentId="13_ncr:1_{3B22C2C9-39FB-4B95-8D7C-A501D1F04EC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E89" i="1"/>
  <c r="C89" i="1"/>
  <c r="G87" i="1"/>
  <c r="E87" i="1"/>
  <c r="G88" i="1" l="1"/>
  <c r="E88" i="1"/>
  <c r="C86" i="1"/>
  <c r="E86" i="1" s="1"/>
  <c r="C80" i="1"/>
  <c r="G80" i="1" s="1"/>
  <c r="G85" i="1"/>
  <c r="C85" i="1"/>
  <c r="B85" i="1" s="1"/>
  <c r="C81" i="1"/>
  <c r="G81" i="1" s="1"/>
  <c r="C84" i="1"/>
  <c r="E84" i="1" s="1"/>
  <c r="D84" i="1" s="1"/>
  <c r="B84" i="1"/>
  <c r="C83" i="1"/>
  <c r="E83" i="1" s="1"/>
  <c r="C79" i="1"/>
  <c r="G79" i="1" s="1"/>
  <c r="G78" i="1"/>
  <c r="E78" i="1"/>
  <c r="C43" i="1"/>
  <c r="E43" i="1" s="1"/>
  <c r="C37" i="1"/>
  <c r="G37" i="1" s="1"/>
  <c r="C41" i="1"/>
  <c r="G41" i="1" s="1"/>
  <c r="C38" i="1"/>
  <c r="E38" i="1" s="1"/>
  <c r="C40" i="1"/>
  <c r="E40" i="1" s="1"/>
  <c r="C36" i="1"/>
  <c r="G36" i="1" s="1"/>
  <c r="C35" i="1"/>
  <c r="E35" i="1" s="1"/>
  <c r="C34" i="1"/>
  <c r="G34" i="1" s="1"/>
  <c r="G33" i="1"/>
  <c r="E33" i="1"/>
  <c r="G84" i="1" l="1"/>
  <c r="F84" i="1" s="1"/>
  <c r="G86" i="1"/>
  <c r="E81" i="1"/>
  <c r="E80" i="1"/>
  <c r="E85" i="1"/>
  <c r="D85" i="1"/>
  <c r="F85" i="1"/>
  <c r="G43" i="1"/>
  <c r="E79" i="1"/>
  <c r="G38" i="1"/>
  <c r="F38" i="1" s="1"/>
  <c r="G83" i="1"/>
  <c r="E41" i="1"/>
  <c r="E37" i="1"/>
  <c r="D38" i="1"/>
  <c r="G40" i="1"/>
  <c r="B38" i="1"/>
  <c r="E36" i="1"/>
  <c r="E34" i="1"/>
  <c r="G35" i="1"/>
  <c r="C23" i="1"/>
  <c r="C22" i="1"/>
  <c r="G45" i="1"/>
  <c r="F45" i="1" s="1"/>
  <c r="F44" i="1"/>
  <c r="F42" i="1"/>
  <c r="B89" i="1"/>
  <c r="D89" i="1"/>
  <c r="F89" i="1" l="1"/>
  <c r="B88" i="1"/>
  <c r="D88" i="1" l="1"/>
  <c r="F88" i="1"/>
  <c r="B79" i="1"/>
  <c r="D42" i="1"/>
  <c r="E45" i="1"/>
  <c r="C45" i="1"/>
  <c r="C39" i="1"/>
  <c r="B37" i="1"/>
  <c r="B36" i="1"/>
  <c r="B35" i="1"/>
  <c r="G39" i="1" l="1"/>
  <c r="F39" i="1" s="1"/>
  <c r="E39" i="1"/>
  <c r="D39" i="1" s="1"/>
  <c r="D40" i="1"/>
  <c r="F40" i="1"/>
  <c r="D37" i="1"/>
  <c r="F37" i="1"/>
  <c r="B39" i="1"/>
  <c r="B40" i="1"/>
  <c r="B70" i="1"/>
  <c r="B71" i="1"/>
  <c r="B72" i="1"/>
  <c r="B73" i="1"/>
  <c r="C64" i="1"/>
  <c r="B64" i="1" s="1"/>
  <c r="D79" i="1" l="1"/>
  <c r="F79" i="1"/>
  <c r="D36" i="1"/>
  <c r="F36" i="1"/>
  <c r="D35" i="1"/>
  <c r="F35" i="1"/>
  <c r="D45" i="1"/>
  <c r="B45" i="1"/>
  <c r="D44" i="1" l="1"/>
  <c r="D43" i="1" l="1"/>
  <c r="F43" i="1"/>
  <c r="D41" i="1"/>
  <c r="F41" i="1"/>
  <c r="D34" i="1"/>
  <c r="F34" i="1"/>
  <c r="D33" i="1"/>
  <c r="F33" i="1"/>
  <c r="B87" i="1"/>
  <c r="D87" i="1" l="1"/>
  <c r="F87" i="1"/>
  <c r="F81" i="1"/>
  <c r="B41" i="1"/>
  <c r="C27" i="1" l="1"/>
  <c r="C26" i="1"/>
  <c r="B74" i="1" l="1"/>
  <c r="B83" i="1" l="1"/>
  <c r="D83" i="1" l="1"/>
  <c r="F83" i="1"/>
  <c r="B86" i="1"/>
  <c r="D86" i="1" l="1"/>
  <c r="F86" i="1"/>
  <c r="C68" i="1"/>
  <c r="B68" i="1" s="1"/>
  <c r="B80" i="1" l="1"/>
  <c r="B78" i="1"/>
  <c r="B81" i="1"/>
  <c r="C82" i="1"/>
  <c r="B33" i="1"/>
  <c r="B15" i="1"/>
  <c r="B22" i="1"/>
  <c r="B23" i="1"/>
  <c r="B26" i="1"/>
  <c r="B27" i="1"/>
  <c r="B28" i="1"/>
  <c r="B29" i="1"/>
  <c r="B14" i="1"/>
  <c r="C61" i="1"/>
  <c r="C62" i="1"/>
  <c r="C60" i="1"/>
  <c r="C59" i="1"/>
  <c r="C58" i="1"/>
  <c r="B58" i="1" s="1"/>
  <c r="C57" i="1"/>
  <c r="B57" i="1" s="1"/>
  <c r="B56" i="1"/>
  <c r="B63" i="1"/>
  <c r="B65" i="1"/>
  <c r="B66" i="1"/>
  <c r="B67" i="1"/>
  <c r="B69" i="1"/>
  <c r="B55" i="1"/>
  <c r="C25" i="1"/>
  <c r="C24" i="1"/>
  <c r="C16" i="1"/>
  <c r="C21" i="1"/>
  <c r="B21" i="1" s="1"/>
  <c r="C20" i="1"/>
  <c r="B20" i="1" s="1"/>
  <c r="C19" i="1"/>
  <c r="C18" i="1"/>
  <c r="C17" i="1"/>
  <c r="B82" i="1" l="1"/>
  <c r="G82" i="1"/>
  <c r="F82" i="1" s="1"/>
  <c r="E82" i="1"/>
  <c r="F80" i="1"/>
  <c r="F78" i="1"/>
  <c r="B25" i="1"/>
  <c r="B19" i="1"/>
  <c r="B24" i="1"/>
  <c r="B60" i="1"/>
  <c r="B18" i="1"/>
  <c r="B17" i="1"/>
  <c r="B16" i="1"/>
  <c r="B62" i="1"/>
  <c r="B61" i="1"/>
  <c r="B59" i="1"/>
  <c r="B34" i="1"/>
  <c r="B42" i="1"/>
  <c r="B43" i="1"/>
  <c r="B44" i="1"/>
  <c r="D78" i="1"/>
  <c r="D82" i="1" l="1"/>
  <c r="D81" i="1"/>
  <c r="D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Maggioli</author>
  </authors>
  <commentList>
    <comment ref="C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tariffa relativa alla classe del comune</t>
        </r>
      </text>
    </comment>
    <comment ref="J3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percentuale di diminuzione rispetto alla categoria 1</t>
        </r>
      </text>
    </comment>
    <comment ref="J32" authorId="0" shapeId="0" xr:uid="{3F7BBD8C-3820-48DE-8D5F-A5355FF1E6CF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percentuale di diminuzione rispetto alla categoria 1</t>
        </r>
      </text>
    </comment>
    <comment ref="C5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tariffa relativa alla classe del comune</t>
        </r>
      </text>
    </comment>
    <comment ref="J76" authorId="0" shapeId="0" xr:uid="{6EA2432F-8DC4-4621-8302-8314CF736A06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percentuale di diminuzione rispetto alla categoria 1</t>
        </r>
      </text>
    </comment>
    <comment ref="J77" authorId="0" shapeId="0" xr:uid="{09B3E57C-ECF3-4413-AE45-97F09689D71B}">
      <text>
        <r>
          <rPr>
            <b/>
            <sz val="9"/>
            <color indexed="81"/>
            <rFont val="Tahoma"/>
            <family val="2"/>
          </rPr>
          <t>Maggioli:</t>
        </r>
        <r>
          <rPr>
            <sz val="9"/>
            <color indexed="81"/>
            <rFont val="Tahoma"/>
            <family val="2"/>
          </rPr>
          <t xml:space="preserve">
Inserire la percentuale di diminuzione rispetto alla categoria 1</t>
        </r>
      </text>
    </comment>
  </commentList>
</comments>
</file>

<file path=xl/sharedStrings.xml><?xml version="1.0" encoding="utf-8"?>
<sst xmlns="http://schemas.openxmlformats.org/spreadsheetml/2006/main" count="114" uniqueCount="75">
  <si>
    <t>TIPOLOGIA DI MEZZI DI DIFFUSIONE PUBBLICITARIA</t>
  </si>
  <si>
    <t>COEFFICIENTE</t>
  </si>
  <si>
    <t xml:space="preserve">TARIFFA                             </t>
  </si>
  <si>
    <t xml:space="preserve">TARIFFA                                </t>
  </si>
  <si>
    <r>
      <t>Veicoli con pubblicità esterna con superficie fino a 1 m</t>
    </r>
    <r>
      <rPr>
        <vertAlign val="superscript"/>
        <sz val="10"/>
        <color theme="1"/>
        <rFont val="Arial"/>
        <family val="2"/>
      </rPr>
      <t>2</t>
    </r>
  </si>
  <si>
    <r>
      <t>Veicoli con pubblicità esterna con superficie da 1,01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5,50 m</t>
    </r>
    <r>
      <rPr>
        <vertAlign val="superscript"/>
        <sz val="10"/>
        <color theme="1"/>
        <rFont val="Arial"/>
        <family val="2"/>
      </rPr>
      <t>2</t>
    </r>
  </si>
  <si>
    <r>
      <t>Veicoli con pubblicità esterna con superficie da 5,51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8,50 m</t>
    </r>
    <r>
      <rPr>
        <vertAlign val="superscript"/>
        <sz val="10"/>
        <color theme="1"/>
        <rFont val="Arial"/>
        <family val="2"/>
      </rPr>
      <t>2</t>
    </r>
  </si>
  <si>
    <r>
      <t>Veicoli con pubblicità esterna con superficie oltre 8,51 m</t>
    </r>
    <r>
      <rPr>
        <vertAlign val="superscript"/>
        <sz val="10"/>
        <color theme="1"/>
        <rFont val="Arial"/>
        <family val="2"/>
      </rPr>
      <t>2</t>
    </r>
  </si>
  <si>
    <r>
      <t>Pannelli luminosi con messaggi variabili per conto proprio con superficie fino a 1 m</t>
    </r>
    <r>
      <rPr>
        <vertAlign val="superscript"/>
        <sz val="10"/>
        <color theme="1"/>
        <rFont val="Arial"/>
        <family val="2"/>
      </rPr>
      <t>2</t>
    </r>
  </si>
  <si>
    <r>
      <t>Pannelli luminosi con messaggi variabili per conto proprio con superficie superiore a 1 m</t>
    </r>
    <r>
      <rPr>
        <vertAlign val="superscript"/>
        <sz val="10"/>
        <color theme="1"/>
        <rFont val="Arial"/>
        <family val="2"/>
      </rPr>
      <t>2</t>
    </r>
  </si>
  <si>
    <r>
      <t>Pannelli luminosi con messaggi variabili per conto altrui con superficie fino a 1 m</t>
    </r>
    <r>
      <rPr>
        <vertAlign val="superscript"/>
        <sz val="10"/>
        <color theme="1"/>
        <rFont val="Arial"/>
        <family val="2"/>
      </rPr>
      <t>2</t>
    </r>
  </si>
  <si>
    <t>TIPOLOGIA DI OCCUPAZIONE DEL SUOLO PUBBLICO</t>
  </si>
  <si>
    <t>Occupazione suolo generica</t>
  </si>
  <si>
    <t>Occupazione spazi soprastanti o sottostanti il suolo</t>
  </si>
  <si>
    <t>Impianti di ricarica di veicoli elettrici</t>
  </si>
  <si>
    <t>TARIFFA GIORNALIERA PER METRO QUADRATO O LINEARE:</t>
  </si>
  <si>
    <t xml:space="preserve">TARIFFA                               </t>
  </si>
  <si>
    <t>Pubblicità effettuata con aeromobili</t>
  </si>
  <si>
    <t>Pubblicità effettuata con palloni frenati</t>
  </si>
  <si>
    <t>Volantinaggio</t>
  </si>
  <si>
    <t>Diritti di urgenza</t>
  </si>
  <si>
    <t>Occupazione suolo generico</t>
  </si>
  <si>
    <t>TARIFFA ANNUALE PER METRO QUADRATO O LINEARE EX L. 160/2019:</t>
  </si>
  <si>
    <t>TARIFFE ANNUALI</t>
  </si>
  <si>
    <t>TARIFFE GIORNALIERE</t>
  </si>
  <si>
    <r>
      <t>Insegne di esercizio opache/Pubblicità opaca con superficie fino a 1 m</t>
    </r>
    <r>
      <rPr>
        <vertAlign val="superscript"/>
        <sz val="10"/>
        <color theme="1"/>
        <rFont val="Arial"/>
        <family val="2"/>
      </rPr>
      <t>2</t>
    </r>
  </si>
  <si>
    <r>
      <t>Insegne di esercizio opache/Pubblicità opaca con superficie da 1,01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5,50 m</t>
    </r>
    <r>
      <rPr>
        <vertAlign val="superscript"/>
        <sz val="10"/>
        <color theme="1"/>
        <rFont val="Arial"/>
        <family val="2"/>
      </rPr>
      <t>2</t>
    </r>
  </si>
  <si>
    <r>
      <t>Insegne di esercizio opache/Pubblicità opaca con superficie da 5,51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8,50 m</t>
    </r>
    <r>
      <rPr>
        <vertAlign val="superscript"/>
        <sz val="10"/>
        <color theme="1"/>
        <rFont val="Arial"/>
        <family val="2"/>
      </rPr>
      <t>2</t>
    </r>
  </si>
  <si>
    <r>
      <t>Insegne di esercizio opache/Pubblicità opaca con superficie oltre 8,51 m</t>
    </r>
    <r>
      <rPr>
        <vertAlign val="superscript"/>
        <sz val="10"/>
        <color theme="1"/>
        <rFont val="Arial"/>
        <family val="2"/>
      </rPr>
      <t>2</t>
    </r>
  </si>
  <si>
    <r>
      <t>Insegne di esercizio luminose o illuminate/Pubblicità luminosa o illuminata con superficie fino a 1 m</t>
    </r>
    <r>
      <rPr>
        <vertAlign val="superscript"/>
        <sz val="10"/>
        <color theme="1"/>
        <rFont val="Arial"/>
        <family val="2"/>
      </rPr>
      <t>2</t>
    </r>
  </si>
  <si>
    <r>
      <t>Insegne di esercizio luminose o illuminate/Pubblicità luminosa o illuminata con superficie da 1,01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5,50 m</t>
    </r>
    <r>
      <rPr>
        <vertAlign val="superscript"/>
        <sz val="10"/>
        <color theme="1"/>
        <rFont val="Arial"/>
        <family val="2"/>
      </rPr>
      <t>2</t>
    </r>
  </si>
  <si>
    <r>
      <t>Insegne di esercizio luminose o illuminate/Pubblicità luminosa o illuminata con superficie da 5,51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a 8,50 m</t>
    </r>
    <r>
      <rPr>
        <vertAlign val="superscript"/>
        <sz val="10"/>
        <color theme="1"/>
        <rFont val="Arial"/>
        <family val="2"/>
      </rPr>
      <t>2</t>
    </r>
  </si>
  <si>
    <r>
      <t>Insegne di esercizio luminose o illuminate/Pubblicità luminosa o illuminata con superficie oltre 8,51 m</t>
    </r>
    <r>
      <rPr>
        <vertAlign val="superscript"/>
        <sz val="10"/>
        <color theme="1"/>
        <rFont val="Arial"/>
        <family val="2"/>
      </rPr>
      <t>2</t>
    </r>
  </si>
  <si>
    <t>Locandine</t>
  </si>
  <si>
    <t>Allegato B al Regolamento Comunale Canone Unico</t>
  </si>
  <si>
    <t>Occupazioni che si protraggono per un periodo superiore a quello consentito</t>
  </si>
  <si>
    <t>Occupazione cavi  econdutture servizi pubblica utilità</t>
  </si>
  <si>
    <t>1,50 € ad utenza con un minimo di € 800,00</t>
  </si>
  <si>
    <t>Occupazione permanenti con autovetture adibite a trasporto pubblico nelle aree a cio' destinate e per la superficie assegnata</t>
  </si>
  <si>
    <t>Occupazione con tende e simili (tassazione della sola parte sporgente da banchi od aree per le quali già è stata corrisposto il Canone)</t>
  </si>
  <si>
    <t>CATEGORIA NORMALE</t>
  </si>
  <si>
    <t>ZONA 1</t>
  </si>
  <si>
    <t>ZONA 2</t>
  </si>
  <si>
    <t>Serbatoi di carburante con capacità sino a 3.000 litri</t>
  </si>
  <si>
    <t>Serbatoi di carburante con capacità superiore a 3.000 litri - aumento punto precedente per ogni 1.000 litri superiore</t>
  </si>
  <si>
    <t xml:space="preserve">Striscioni o mezzi similari che attraversano strade e piazze fino a  5,50 mq </t>
  </si>
  <si>
    <t>Striscioni o mezzi similari che attraversano strade e piazze da 5,51 mq a 8,50 mq</t>
  </si>
  <si>
    <t>Affissioni - Manifesti di dimensione fino ad 1 mq per i primi 10 giorni (a foglio)</t>
  </si>
  <si>
    <t>Affissioni - Manifesti di dimensione superiore ad 1 mq per i primi 10 giorni (a foglio)</t>
  </si>
  <si>
    <t>Pubblicità effettuata con proiezioni per i primi 30 gg</t>
  </si>
  <si>
    <t>Pubblicità effettuata con proiezioni dopo i primi 30 gg</t>
  </si>
  <si>
    <t>Pubblicità effettuata a mezzo apparecchi amplificatori</t>
  </si>
  <si>
    <t>Maggiorazione del</t>
  </si>
  <si>
    <t>Riduzione del</t>
  </si>
  <si>
    <t>Riduzione Zona 2 del</t>
  </si>
  <si>
    <t>Occupazioni con tende fisse o retrattili aggettanti direttamente sul suolo</t>
  </si>
  <si>
    <t>Divieto di sosta indiscriminata imposto dal Comune a richiesta dei proprietari di accessi carrabili o pedonali</t>
  </si>
  <si>
    <t>Passi carrabili costruiti direttamente dal Comune: superficie fino a 9,00 mq soggetta a tariffa ordinaria intera; oltre i 9,00 mq la superficie eccedente si calcola in ragione del 10%</t>
  </si>
  <si>
    <t>Passi carrabili costruiti direttamente dal Comune che risultano non utilizzabili o non utilizzati dal proprietario</t>
  </si>
  <si>
    <t>Passi di accesso ad impianti di distribuzione carburanti</t>
  </si>
  <si>
    <t>Distributori automatici di tabacchi</t>
  </si>
  <si>
    <t>Occupazione ordinarie di spazi sovrastanti e sottostanti al suolo</t>
  </si>
  <si>
    <t>Occupazione realizzate per l'esercizio dell'attività edilizia</t>
  </si>
  <si>
    <t>TARIFFE CANONE UNICO PATRIMONIALE - COMUNE DI SELLERO</t>
  </si>
  <si>
    <t>Riduzione Zona 3 del</t>
  </si>
  <si>
    <t>ZONA 3</t>
  </si>
  <si>
    <r>
      <t>Pannelli luminosi con messaggi variabili per conto altrui con superficie superiore a 1 m</t>
    </r>
    <r>
      <rPr>
        <vertAlign val="superscript"/>
        <sz val="10"/>
        <color theme="1"/>
        <rFont val="Arial"/>
        <family val="2"/>
      </rPr>
      <t>2</t>
    </r>
  </si>
  <si>
    <t>Passi carrabili costruiti da privati</t>
  </si>
  <si>
    <t>Occupazioni realizzate da pubblici esercizi e da produttori agricoli che vendono direttamente il loro prodotto</t>
  </si>
  <si>
    <t>Occupazione effettuata con installazione di attrazioni, giochi e divertimenti dello spettacolo viaggiante</t>
  </si>
  <si>
    <t>Occupazioni con autovetture di uso privato realizzate su aree a ciò destinate dal Comune</t>
  </si>
  <si>
    <t>Occupazioni realizzate in occasione di manifestazioni politiche, culturali o sportive</t>
  </si>
  <si>
    <t>Occupazione effettuata da ambulanti titolari di posto fisso</t>
  </si>
  <si>
    <t>Occupazione effettuata da ambulanti non titolari di posto fisso</t>
  </si>
  <si>
    <t>Occupazione effettuata da ambulanti in occasione di fiere o mercati straordinari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</si>
</sst>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[$€-410]\ * #,##0.00_-;\-[$€-410]\ * #,##0.00_-;_-[$€-410]\ * &quot;-&quot;??_-;_-@_-"/>
    <numFmt numFmtId="166" formatCode="0.000"/>
    <numFmt numFmtId="167" formatCode="_-* #,##0.00\ [$€-410]_-;\-* #,##0.00\ [$€-410]_-;_-* &quot;-&quot;??\ [$€-410]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44" fontId="3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6" fontId="1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4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0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44" fontId="6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9" fontId="1" fillId="0" borderId="0" xfId="0" applyNumberFormat="1" applyFont="1" applyFill="1" applyAlignment="1">
      <alignment vertical="center"/>
    </xf>
    <xf numFmtId="4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justify" vertical="center" wrapText="1"/>
    </xf>
    <xf numFmtId="44" fontId="3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0" fontId="1" fillId="0" borderId="0" xfId="0" applyNumberFormat="1" applyFont="1" applyFill="1" applyAlignment="1">
      <alignment vertical="center"/>
    </xf>
    <xf numFmtId="44" fontId="3" fillId="2" borderId="0" xfId="0" applyNumberFormat="1" applyFont="1" applyFill="1" applyAlignment="1" applyProtection="1">
      <alignment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/>
      <protection locked="0"/>
    </xf>
    <xf numFmtId="167" fontId="6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Alignment="1">
      <alignment vertical="center"/>
    </xf>
    <xf numFmtId="10" fontId="1" fillId="2" borderId="0" xfId="0" applyNumberFormat="1" applyFont="1" applyFill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44" fontId="6" fillId="0" borderId="4" xfId="0" applyNumberFormat="1" applyFont="1" applyFill="1" applyBorder="1" applyAlignment="1" applyProtection="1">
      <alignment horizontal="center" vertical="center"/>
      <protection locked="0"/>
    </xf>
    <xf numFmtId="4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"/>
  <sheetViews>
    <sheetView tabSelected="1" zoomScaleNormal="100" workbookViewId="0">
      <selection activeCell="A45" sqref="A45:A46"/>
    </sheetView>
  </sheetViews>
  <sheetFormatPr defaultColWidth="55.28515625" defaultRowHeight="12.75" x14ac:dyDescent="0.25"/>
  <cols>
    <col min="1" max="1" width="70.28515625" style="1" bestFit="1" customWidth="1"/>
    <col min="2" max="2" width="26.7109375" style="1" customWidth="1"/>
    <col min="3" max="3" width="11.28515625" style="1" customWidth="1"/>
    <col min="4" max="4" width="14.42578125" style="1" bestFit="1" customWidth="1"/>
    <col min="5" max="5" width="12" style="1" customWidth="1"/>
    <col min="6" max="6" width="14.42578125" style="1" bestFit="1" customWidth="1"/>
    <col min="7" max="7" width="12" style="1" customWidth="1"/>
    <col min="8" max="8" width="7.28515625" style="1" customWidth="1"/>
    <col min="9" max="9" width="22.5703125" style="1" customWidth="1"/>
    <col min="10" max="10" width="9" style="1" customWidth="1"/>
    <col min="11" max="16384" width="55.28515625" style="1"/>
  </cols>
  <sheetData>
    <row r="1" spans="1:10" x14ac:dyDescent="0.25">
      <c r="A1" s="1" t="s">
        <v>34</v>
      </c>
    </row>
    <row r="6" spans="1:10" ht="20.25" x14ac:dyDescent="0.25">
      <c r="A6" s="75" t="s">
        <v>63</v>
      </c>
      <c r="B6" s="75"/>
      <c r="C6" s="75"/>
      <c r="D6" s="21"/>
      <c r="E6" s="21"/>
      <c r="F6" s="21"/>
      <c r="G6" s="21"/>
      <c r="H6" s="20"/>
    </row>
    <row r="8" spans="1:10" ht="13.15" customHeight="1" x14ac:dyDescent="0.25">
      <c r="A8" s="75" t="s">
        <v>23</v>
      </c>
      <c r="B8" s="75"/>
      <c r="C8" s="75"/>
      <c r="D8" s="75"/>
      <c r="E8" s="75"/>
      <c r="F8" s="55"/>
      <c r="G8" s="21"/>
      <c r="H8" s="21"/>
    </row>
    <row r="9" spans="1:10" ht="13.15" customHeight="1" x14ac:dyDescent="0.25">
      <c r="A9" s="8"/>
      <c r="B9" s="8"/>
      <c r="C9" s="8"/>
      <c r="D9" s="8"/>
      <c r="E9" s="8"/>
      <c r="F9" s="55"/>
      <c r="G9" s="55"/>
    </row>
    <row r="10" spans="1:10" x14ac:dyDescent="0.25">
      <c r="A10" s="67" t="s">
        <v>22</v>
      </c>
      <c r="B10" s="67"/>
      <c r="C10" s="48">
        <v>30</v>
      </c>
      <c r="D10" s="2"/>
      <c r="E10" s="2"/>
      <c r="F10" s="2"/>
      <c r="G10" s="2"/>
    </row>
    <row r="11" spans="1:10" x14ac:dyDescent="0.25">
      <c r="A11" s="43"/>
      <c r="B11" s="43"/>
      <c r="C11" s="44"/>
      <c r="D11" s="2"/>
      <c r="E11" s="2"/>
      <c r="F11" s="2"/>
      <c r="G11" s="2"/>
    </row>
    <row r="12" spans="1:10" x14ac:dyDescent="0.25">
      <c r="A12" s="76" t="s">
        <v>0</v>
      </c>
      <c r="B12" s="77" t="s">
        <v>40</v>
      </c>
      <c r="C12" s="77"/>
      <c r="D12" s="70"/>
      <c r="E12" s="70"/>
      <c r="F12" s="70"/>
      <c r="G12" s="70"/>
      <c r="J12" s="17"/>
    </row>
    <row r="13" spans="1:10" x14ac:dyDescent="0.25">
      <c r="A13" s="76"/>
      <c r="B13" s="45" t="s">
        <v>1</v>
      </c>
      <c r="C13" s="46" t="s">
        <v>2</v>
      </c>
      <c r="D13" s="25"/>
      <c r="E13" s="27"/>
      <c r="F13" s="54"/>
      <c r="G13" s="27"/>
    </row>
    <row r="14" spans="1:10" ht="14.25" x14ac:dyDescent="0.25">
      <c r="A14" s="34" t="s">
        <v>25</v>
      </c>
      <c r="B14" s="37">
        <f>ROUND(C14/$C$10,2)</f>
        <v>0.4</v>
      </c>
      <c r="C14" s="42">
        <v>12</v>
      </c>
      <c r="D14" s="11"/>
      <c r="E14" s="12"/>
      <c r="F14" s="11"/>
      <c r="G14" s="12"/>
    </row>
    <row r="15" spans="1:10" ht="28.5" x14ac:dyDescent="0.25">
      <c r="A15" s="34" t="s">
        <v>26</v>
      </c>
      <c r="B15" s="37">
        <f t="shared" ref="B15:B29" si="0">ROUND(C15/$C$10,2)</f>
        <v>0.41</v>
      </c>
      <c r="C15" s="42">
        <v>12.2</v>
      </c>
      <c r="D15" s="11"/>
      <c r="E15" s="12"/>
      <c r="F15" s="11"/>
      <c r="G15" s="12"/>
    </row>
    <row r="16" spans="1:10" ht="28.5" x14ac:dyDescent="0.25">
      <c r="A16" s="34" t="s">
        <v>27</v>
      </c>
      <c r="B16" s="37">
        <f t="shared" si="0"/>
        <v>0.61</v>
      </c>
      <c r="C16" s="36">
        <f>C15+(C15/2)</f>
        <v>18.299999999999997</v>
      </c>
      <c r="D16" s="11"/>
      <c r="E16" s="12"/>
      <c r="F16" s="11"/>
      <c r="G16" s="12"/>
    </row>
    <row r="17" spans="1:10" ht="14.25" x14ac:dyDescent="0.25">
      <c r="A17" s="34" t="s">
        <v>28</v>
      </c>
      <c r="B17" s="37">
        <f t="shared" si="0"/>
        <v>0.81</v>
      </c>
      <c r="C17" s="36">
        <f>C15*2</f>
        <v>24.4</v>
      </c>
      <c r="D17" s="11"/>
      <c r="E17" s="12"/>
      <c r="F17" s="11"/>
      <c r="G17" s="12"/>
    </row>
    <row r="18" spans="1:10" ht="27" x14ac:dyDescent="0.25">
      <c r="A18" s="34" t="s">
        <v>29</v>
      </c>
      <c r="B18" s="37">
        <f t="shared" si="0"/>
        <v>0.8</v>
      </c>
      <c r="C18" s="36">
        <f>C14*2</f>
        <v>24</v>
      </c>
      <c r="D18" s="11"/>
      <c r="E18" s="12"/>
      <c r="F18" s="11"/>
      <c r="G18" s="12"/>
    </row>
    <row r="19" spans="1:10" ht="27" x14ac:dyDescent="0.25">
      <c r="A19" s="34" t="s">
        <v>30</v>
      </c>
      <c r="B19" s="37">
        <f t="shared" si="0"/>
        <v>0.81</v>
      </c>
      <c r="C19" s="36">
        <f>C15*2</f>
        <v>24.4</v>
      </c>
      <c r="D19" s="11"/>
      <c r="E19" s="12"/>
      <c r="F19" s="11"/>
      <c r="G19" s="12"/>
    </row>
    <row r="20" spans="1:10" ht="27" x14ac:dyDescent="0.25">
      <c r="A20" s="34" t="s">
        <v>31</v>
      </c>
      <c r="B20" s="37">
        <f t="shared" si="0"/>
        <v>1.02</v>
      </c>
      <c r="C20" s="36">
        <f>C15*2+(C15/2)</f>
        <v>30.5</v>
      </c>
      <c r="D20" s="11"/>
      <c r="E20" s="12"/>
      <c r="F20" s="11"/>
      <c r="G20" s="12"/>
    </row>
    <row r="21" spans="1:10" ht="27" x14ac:dyDescent="0.25">
      <c r="A21" s="34" t="s">
        <v>32</v>
      </c>
      <c r="B21" s="37">
        <f t="shared" si="0"/>
        <v>1.22</v>
      </c>
      <c r="C21" s="36">
        <f>C15*3</f>
        <v>36.599999999999994</v>
      </c>
      <c r="D21" s="11"/>
      <c r="E21" s="12"/>
      <c r="F21" s="11"/>
      <c r="G21" s="12"/>
    </row>
    <row r="22" spans="1:10" ht="14.25" x14ac:dyDescent="0.25">
      <c r="A22" s="34" t="s">
        <v>4</v>
      </c>
      <c r="B22" s="37">
        <f t="shared" si="0"/>
        <v>0.4</v>
      </c>
      <c r="C22" s="42">
        <f>C14</f>
        <v>12</v>
      </c>
      <c r="D22" s="11"/>
      <c r="E22" s="12"/>
      <c r="F22" s="11"/>
      <c r="G22" s="12"/>
    </row>
    <row r="23" spans="1:10" ht="14.25" x14ac:dyDescent="0.25">
      <c r="A23" s="34" t="s">
        <v>5</v>
      </c>
      <c r="B23" s="37">
        <f t="shared" si="0"/>
        <v>0.41</v>
      </c>
      <c r="C23" s="42">
        <f>C15</f>
        <v>12.2</v>
      </c>
      <c r="D23" s="11"/>
      <c r="E23" s="12"/>
      <c r="F23" s="11"/>
      <c r="G23" s="12"/>
    </row>
    <row r="24" spans="1:10" ht="14.25" x14ac:dyDescent="0.25">
      <c r="A24" s="34" t="s">
        <v>6</v>
      </c>
      <c r="B24" s="37">
        <f t="shared" si="0"/>
        <v>0.61</v>
      </c>
      <c r="C24" s="36">
        <f>C23+(C23/2)</f>
        <v>18.299999999999997</v>
      </c>
      <c r="D24" s="11"/>
      <c r="E24" s="12"/>
      <c r="F24" s="11"/>
      <c r="G24" s="12"/>
    </row>
    <row r="25" spans="1:10" ht="14.25" x14ac:dyDescent="0.25">
      <c r="A25" s="34" t="s">
        <v>7</v>
      </c>
      <c r="B25" s="37">
        <f t="shared" si="0"/>
        <v>0.81</v>
      </c>
      <c r="C25" s="36">
        <f>C23*2</f>
        <v>24.4</v>
      </c>
      <c r="D25" s="11"/>
      <c r="E25" s="12"/>
      <c r="F25" s="11"/>
      <c r="G25" s="12"/>
    </row>
    <row r="26" spans="1:10" ht="27" x14ac:dyDescent="0.25">
      <c r="A26" s="34" t="s">
        <v>8</v>
      </c>
      <c r="B26" s="37">
        <f t="shared" si="0"/>
        <v>0.56999999999999995</v>
      </c>
      <c r="C26" s="42">
        <f>C28-(C28*50/100)</f>
        <v>17</v>
      </c>
      <c r="D26" s="11"/>
      <c r="E26" s="12"/>
      <c r="F26" s="11"/>
      <c r="G26" s="12"/>
    </row>
    <row r="27" spans="1:10" ht="27" x14ac:dyDescent="0.25">
      <c r="A27" s="34" t="s">
        <v>9</v>
      </c>
      <c r="B27" s="37">
        <f t="shared" si="0"/>
        <v>0.57999999999999996</v>
      </c>
      <c r="C27" s="42">
        <f>C29-(C29*50/100)</f>
        <v>17.5</v>
      </c>
      <c r="D27" s="11"/>
      <c r="E27" s="12"/>
      <c r="F27" s="11"/>
      <c r="G27" s="12"/>
    </row>
    <row r="28" spans="1:10" ht="14.25" x14ac:dyDescent="0.25">
      <c r="A28" s="34" t="s">
        <v>10</v>
      </c>
      <c r="B28" s="37">
        <f t="shared" si="0"/>
        <v>1.1299999999999999</v>
      </c>
      <c r="C28" s="42">
        <v>34</v>
      </c>
      <c r="D28" s="11"/>
      <c r="E28" s="12"/>
      <c r="F28" s="11"/>
      <c r="G28" s="12"/>
    </row>
    <row r="29" spans="1:10" ht="27" x14ac:dyDescent="0.25">
      <c r="A29" s="34" t="s">
        <v>66</v>
      </c>
      <c r="B29" s="37">
        <f t="shared" si="0"/>
        <v>1.17</v>
      </c>
      <c r="C29" s="42">
        <v>35</v>
      </c>
      <c r="D29" s="11"/>
      <c r="E29" s="12"/>
      <c r="F29" s="11"/>
      <c r="G29" s="12"/>
    </row>
    <row r="30" spans="1:10" x14ac:dyDescent="0.25">
      <c r="A30" s="3"/>
      <c r="B30" s="4"/>
      <c r="C30" s="5"/>
      <c r="D30" s="6"/>
      <c r="E30" s="6"/>
      <c r="F30" s="6"/>
      <c r="G30" s="6"/>
      <c r="H30" s="6"/>
    </row>
    <row r="31" spans="1:10" x14ac:dyDescent="0.25">
      <c r="A31" s="68" t="s">
        <v>11</v>
      </c>
      <c r="B31" s="71" t="s">
        <v>41</v>
      </c>
      <c r="C31" s="71"/>
      <c r="D31" s="71" t="s">
        <v>42</v>
      </c>
      <c r="E31" s="71"/>
      <c r="F31" s="63" t="s">
        <v>65</v>
      </c>
      <c r="G31" s="64"/>
      <c r="H31" s="15"/>
      <c r="I31" s="1" t="s">
        <v>54</v>
      </c>
      <c r="J31" s="53">
        <v>0.6</v>
      </c>
    </row>
    <row r="32" spans="1:10" x14ac:dyDescent="0.25">
      <c r="A32" s="68"/>
      <c r="B32" s="29" t="s">
        <v>1</v>
      </c>
      <c r="C32" s="30" t="s">
        <v>2</v>
      </c>
      <c r="D32" s="29" t="s">
        <v>1</v>
      </c>
      <c r="E32" s="30" t="s">
        <v>3</v>
      </c>
      <c r="F32" s="57" t="s">
        <v>1</v>
      </c>
      <c r="G32" s="30" t="s">
        <v>3</v>
      </c>
      <c r="H32" s="18"/>
      <c r="I32" s="1" t="s">
        <v>64</v>
      </c>
      <c r="J32" s="53">
        <v>0.7</v>
      </c>
    </row>
    <row r="33" spans="1:10" ht="17.25" customHeight="1" x14ac:dyDescent="0.25">
      <c r="A33" s="34" t="s">
        <v>12</v>
      </c>
      <c r="B33" s="35">
        <f>ROUND(C33/$C$10,2)</f>
        <v>0.59</v>
      </c>
      <c r="C33" s="42">
        <v>17.559999999999999</v>
      </c>
      <c r="D33" s="35">
        <f>ROUND(IF(E33&lt;&gt;"",E33/$C$10,"-"),2)</f>
        <v>0.23</v>
      </c>
      <c r="E33" s="36">
        <f>C33-(C33*J31)</f>
        <v>7.0239999999999991</v>
      </c>
      <c r="F33" s="35">
        <f>ROUND(IF(G33&lt;&gt;"",G33/$C$10,"-"),2)</f>
        <v>0.18</v>
      </c>
      <c r="G33" s="36">
        <f>C33-(C33*J32)</f>
        <v>5.2680000000000007</v>
      </c>
      <c r="H33" s="14"/>
    </row>
    <row r="34" spans="1:10" ht="18" customHeight="1" x14ac:dyDescent="0.25">
      <c r="A34" s="34" t="s">
        <v>13</v>
      </c>
      <c r="B34" s="35">
        <f t="shared" ref="B34:B44" si="1">C34/$C$10</f>
        <v>0.25</v>
      </c>
      <c r="C34" s="42">
        <f>C10/4</f>
        <v>7.5</v>
      </c>
      <c r="D34" s="35">
        <f t="shared" ref="D34:D44" si="2">ROUND(IF(E34&lt;&gt;"",E34/$C$10,"-"),2)</f>
        <v>0.1</v>
      </c>
      <c r="E34" s="36">
        <f>C34-(C34*J31)</f>
        <v>3</v>
      </c>
      <c r="F34" s="35">
        <f t="shared" ref="F34:F40" si="3">ROUND(IF(G34&lt;&gt;"",G34/$C$10,"-"),2)</f>
        <v>0.08</v>
      </c>
      <c r="G34" s="36">
        <f>C34-(C34*J32)</f>
        <v>2.25</v>
      </c>
      <c r="H34" s="14"/>
    </row>
    <row r="35" spans="1:10" ht="14.45" customHeight="1" x14ac:dyDescent="0.25">
      <c r="A35" s="34" t="s">
        <v>55</v>
      </c>
      <c r="B35" s="35">
        <f t="shared" ref="B35" si="4">C35/$C$10</f>
        <v>0.17560000000000003</v>
      </c>
      <c r="C35" s="42">
        <f>C33-(C33*J35)</f>
        <v>5.2680000000000007</v>
      </c>
      <c r="D35" s="35">
        <f t="shared" ref="D35" si="5">ROUND(IF(E35&lt;&gt;"",E35/$C$10,"-"),2)</f>
        <v>7.0000000000000007E-2</v>
      </c>
      <c r="E35" s="36">
        <f>C35-(C35*J31)</f>
        <v>2.1072000000000002</v>
      </c>
      <c r="F35" s="35">
        <f t="shared" si="3"/>
        <v>0.05</v>
      </c>
      <c r="G35" s="36">
        <f>C35-(C35*J32)</f>
        <v>1.5804000000000005</v>
      </c>
      <c r="H35" s="14"/>
      <c r="I35" s="1" t="s">
        <v>53</v>
      </c>
      <c r="J35" s="47">
        <v>0.7</v>
      </c>
    </row>
    <row r="36" spans="1:10" ht="14.45" customHeight="1" x14ac:dyDescent="0.25">
      <c r="A36" s="34" t="s">
        <v>67</v>
      </c>
      <c r="B36" s="35">
        <f t="shared" ref="B36" si="6">C36/$C$10</f>
        <v>0.29266666666666663</v>
      </c>
      <c r="C36" s="42">
        <f>C33-(C33*J36)</f>
        <v>8.7799999999999994</v>
      </c>
      <c r="D36" s="35">
        <f t="shared" ref="D36" si="7">ROUND(IF(E36&lt;&gt;"",E36/$C$10,"-"),2)</f>
        <v>0.12</v>
      </c>
      <c r="E36" s="36">
        <f>C36-(C36*J31)</f>
        <v>3.5119999999999996</v>
      </c>
      <c r="F36" s="35">
        <f t="shared" si="3"/>
        <v>0.09</v>
      </c>
      <c r="G36" s="36">
        <f>C36-(C36*J32)</f>
        <v>2.6340000000000003</v>
      </c>
      <c r="H36" s="14"/>
      <c r="I36" s="1" t="s">
        <v>53</v>
      </c>
      <c r="J36" s="47">
        <v>0.5</v>
      </c>
    </row>
    <row r="37" spans="1:10" ht="32.25" customHeight="1" x14ac:dyDescent="0.25">
      <c r="A37" s="34" t="s">
        <v>56</v>
      </c>
      <c r="B37" s="35">
        <f t="shared" ref="B37" si="8">C37/$C$10</f>
        <v>5.853333333333334E-2</v>
      </c>
      <c r="C37" s="42">
        <f>C33-(C33*J37)</f>
        <v>1.7560000000000002</v>
      </c>
      <c r="D37" s="35">
        <f t="shared" ref="D37" si="9">ROUND(IF(E37&lt;&gt;"",E37/$C$10,"-"),2)</f>
        <v>0.02</v>
      </c>
      <c r="E37" s="36">
        <f>C37-(C37*J31)</f>
        <v>0.70240000000000014</v>
      </c>
      <c r="F37" s="35">
        <f t="shared" si="3"/>
        <v>0.02</v>
      </c>
      <c r="G37" s="36">
        <f>C37-(C37*J32)</f>
        <v>0.52680000000000016</v>
      </c>
      <c r="H37" s="14"/>
      <c r="I37" s="1" t="s">
        <v>53</v>
      </c>
      <c r="J37" s="47">
        <v>0.9</v>
      </c>
    </row>
    <row r="38" spans="1:10" ht="38.450000000000003" customHeight="1" x14ac:dyDescent="0.25">
      <c r="A38" s="34" t="s">
        <v>57</v>
      </c>
      <c r="B38" s="35">
        <f t="shared" ref="B38" si="10">C38/$C$10</f>
        <v>0.29266666666666663</v>
      </c>
      <c r="C38" s="42">
        <f>C33-(C33*J38)</f>
        <v>8.7799999999999994</v>
      </c>
      <c r="D38" s="35">
        <f t="shared" ref="D38" si="11">ROUND(IF(E38&lt;&gt;"",E38/$C$10,"-"),2)</f>
        <v>0.12</v>
      </c>
      <c r="E38" s="36">
        <f>C38-(C38*J31)</f>
        <v>3.5119999999999996</v>
      </c>
      <c r="F38" s="35">
        <f t="shared" si="3"/>
        <v>0.09</v>
      </c>
      <c r="G38" s="36">
        <f>C38-(C38*J32)</f>
        <v>2.6340000000000003</v>
      </c>
      <c r="H38" s="14"/>
      <c r="I38" s="1" t="s">
        <v>53</v>
      </c>
      <c r="J38" s="47">
        <v>0.5</v>
      </c>
    </row>
    <row r="39" spans="1:10" ht="30.75" customHeight="1" x14ac:dyDescent="0.25">
      <c r="A39" s="34" t="s">
        <v>58</v>
      </c>
      <c r="B39" s="35">
        <f t="shared" ref="B39" si="12">C39/$C$10</f>
        <v>5.853333333333334E-2</v>
      </c>
      <c r="C39" s="42">
        <f>C33-(C33*J39)</f>
        <v>1.7560000000000002</v>
      </c>
      <c r="D39" s="35">
        <f t="shared" ref="D39" si="13">ROUND(IF(E39&lt;&gt;"",E39/$C$10,"-"),2)</f>
        <v>0.02</v>
      </c>
      <c r="E39" s="36">
        <f>C39-(C39*J31)</f>
        <v>0.70240000000000014</v>
      </c>
      <c r="F39" s="35">
        <f t="shared" si="3"/>
        <v>0.02</v>
      </c>
      <c r="G39" s="36">
        <f>C39-(C39*J32)</f>
        <v>0.52680000000000016</v>
      </c>
      <c r="H39" s="14"/>
      <c r="I39" s="1" t="s">
        <v>53</v>
      </c>
      <c r="J39" s="47">
        <v>0.9</v>
      </c>
    </row>
    <row r="40" spans="1:10" ht="28.5" customHeight="1" x14ac:dyDescent="0.25">
      <c r="A40" s="34" t="s">
        <v>59</v>
      </c>
      <c r="B40" s="35">
        <f t="shared" ref="B40" si="14">C40/$C$10</f>
        <v>0.17560000000000003</v>
      </c>
      <c r="C40" s="42">
        <f>C33-(C33*J40)</f>
        <v>5.2680000000000007</v>
      </c>
      <c r="D40" s="35">
        <f t="shared" ref="D40" si="15">ROUND(IF(E40&lt;&gt;"",E40/$C$10,"-"),2)</f>
        <v>7.0000000000000007E-2</v>
      </c>
      <c r="E40" s="36">
        <f>C40-(C40*J31)</f>
        <v>2.1072000000000002</v>
      </c>
      <c r="F40" s="35">
        <f t="shared" si="3"/>
        <v>0.05</v>
      </c>
      <c r="G40" s="36">
        <f>C40-(C40*J32)</f>
        <v>1.5804000000000005</v>
      </c>
      <c r="H40" s="14"/>
      <c r="I40" s="1" t="s">
        <v>53</v>
      </c>
      <c r="J40" s="47">
        <v>0.7</v>
      </c>
    </row>
    <row r="41" spans="1:10" ht="35.450000000000003" customHeight="1" x14ac:dyDescent="0.25">
      <c r="A41" s="34" t="s">
        <v>38</v>
      </c>
      <c r="B41" s="35">
        <f>ROUND(C41/$C$10,2)</f>
        <v>0.59</v>
      </c>
      <c r="C41" s="42">
        <f>C33</f>
        <v>17.559999999999999</v>
      </c>
      <c r="D41" s="35">
        <f>ROUND(IF(E41&lt;&gt;"",E41/$C$10,"-"),2)</f>
        <v>0.23</v>
      </c>
      <c r="E41" s="36">
        <f>C41-(C41*J31)</f>
        <v>7.0239999999999991</v>
      </c>
      <c r="F41" s="35">
        <f>ROUND(IF(G41&lt;&gt;"",G41/$C$10,"-"),2)</f>
        <v>0.18</v>
      </c>
      <c r="G41" s="36">
        <f>C41-(C41*J32)</f>
        <v>5.2680000000000007</v>
      </c>
      <c r="H41" s="14"/>
      <c r="J41" s="41"/>
    </row>
    <row r="42" spans="1:10" x14ac:dyDescent="0.25">
      <c r="A42" s="34" t="s">
        <v>60</v>
      </c>
      <c r="B42" s="35">
        <f t="shared" si="1"/>
        <v>0.35</v>
      </c>
      <c r="C42" s="42">
        <v>10.5</v>
      </c>
      <c r="D42" s="35">
        <f t="shared" si="2"/>
        <v>0.27</v>
      </c>
      <c r="E42" s="36">
        <v>8</v>
      </c>
      <c r="F42" s="35">
        <f t="shared" ref="F42:F45" si="16">ROUND(IF(G42&lt;&gt;"",G42/$C$10,"-"),2)</f>
        <v>0.18</v>
      </c>
      <c r="G42" s="36">
        <v>5.5</v>
      </c>
      <c r="H42" s="14"/>
    </row>
    <row r="43" spans="1:10" x14ac:dyDescent="0.25">
      <c r="A43" s="34" t="s">
        <v>14</v>
      </c>
      <c r="B43" s="35">
        <f t="shared" si="1"/>
        <v>0.58533333333333326</v>
      </c>
      <c r="C43" s="42">
        <f>C33</f>
        <v>17.559999999999999</v>
      </c>
      <c r="D43" s="35">
        <f t="shared" si="2"/>
        <v>0.23</v>
      </c>
      <c r="E43" s="36">
        <f>C43-(C43*J31)</f>
        <v>7.0239999999999991</v>
      </c>
      <c r="F43" s="35">
        <f t="shared" si="16"/>
        <v>0.18</v>
      </c>
      <c r="G43" s="36">
        <f>C43-(C43*J32)</f>
        <v>5.2680000000000007</v>
      </c>
      <c r="H43" s="14"/>
    </row>
    <row r="44" spans="1:10" x14ac:dyDescent="0.25">
      <c r="A44" s="34" t="s">
        <v>43</v>
      </c>
      <c r="B44" s="35">
        <f t="shared" si="1"/>
        <v>1.0333333333333334</v>
      </c>
      <c r="C44" s="42">
        <v>31</v>
      </c>
      <c r="D44" s="35">
        <f t="shared" si="2"/>
        <v>0.87</v>
      </c>
      <c r="E44" s="36">
        <v>26</v>
      </c>
      <c r="F44" s="35">
        <f t="shared" si="16"/>
        <v>0.52</v>
      </c>
      <c r="G44" s="36">
        <v>15.5</v>
      </c>
      <c r="H44" s="14"/>
    </row>
    <row r="45" spans="1:10" ht="25.5" x14ac:dyDescent="0.25">
      <c r="A45" s="34" t="s">
        <v>44</v>
      </c>
      <c r="B45" s="59">
        <f t="shared" ref="B45" si="17">C45/$C$10</f>
        <v>0.25833333333333336</v>
      </c>
      <c r="C45" s="60">
        <f>C44/4</f>
        <v>7.75</v>
      </c>
      <c r="D45" s="59">
        <f t="shared" ref="D45" si="18">ROUND(IF(E45&lt;&gt;"",E45/$C$10,"-"),2)</f>
        <v>0.22</v>
      </c>
      <c r="E45" s="61">
        <f>E44/4</f>
        <v>6.5</v>
      </c>
      <c r="F45" s="59">
        <f t="shared" si="16"/>
        <v>0.13</v>
      </c>
      <c r="G45" s="61">
        <f>G44/4</f>
        <v>3.875</v>
      </c>
      <c r="H45" s="14"/>
    </row>
    <row r="46" spans="1:10" ht="15" customHeight="1" x14ac:dyDescent="0.25">
      <c r="A46" s="58" t="s">
        <v>36</v>
      </c>
      <c r="B46" s="72" t="s">
        <v>37</v>
      </c>
      <c r="C46" s="73"/>
      <c r="D46" s="73"/>
      <c r="E46" s="73"/>
      <c r="F46" s="73"/>
      <c r="G46" s="74"/>
      <c r="H46" s="14"/>
    </row>
    <row r="47" spans="1:10" x14ac:dyDescent="0.25">
      <c r="A47" s="10"/>
      <c r="B47" s="11"/>
      <c r="C47" s="12"/>
      <c r="D47" s="13"/>
      <c r="E47" s="12"/>
      <c r="F47" s="13"/>
      <c r="G47" s="12"/>
      <c r="H47" s="14"/>
    </row>
    <row r="49" spans="1:8" ht="15.75" x14ac:dyDescent="0.25">
      <c r="A49" s="75" t="s">
        <v>24</v>
      </c>
      <c r="B49" s="75"/>
      <c r="C49" s="75"/>
      <c r="D49" s="75"/>
      <c r="E49" s="75"/>
      <c r="F49" s="55"/>
      <c r="G49" s="21"/>
      <c r="H49" s="21"/>
    </row>
    <row r="51" spans="1:8" x14ac:dyDescent="0.25">
      <c r="A51" s="7" t="s">
        <v>15</v>
      </c>
      <c r="C51" s="48">
        <v>0.6</v>
      </c>
    </row>
    <row r="53" spans="1:8" x14ac:dyDescent="0.25">
      <c r="A53" s="68" t="s">
        <v>0</v>
      </c>
      <c r="B53" s="69" t="s">
        <v>40</v>
      </c>
      <c r="C53" s="69"/>
      <c r="D53" s="70"/>
      <c r="E53" s="70"/>
      <c r="F53" s="70"/>
      <c r="G53" s="70"/>
    </row>
    <row r="54" spans="1:8" x14ac:dyDescent="0.25">
      <c r="A54" s="68"/>
      <c r="B54" s="28" t="s">
        <v>1</v>
      </c>
      <c r="C54" s="16" t="s">
        <v>16</v>
      </c>
      <c r="D54" s="26"/>
      <c r="E54" s="27"/>
      <c r="F54" s="54"/>
      <c r="G54" s="27"/>
    </row>
    <row r="55" spans="1:8" ht="14.25" x14ac:dyDescent="0.25">
      <c r="A55" s="34" t="s">
        <v>25</v>
      </c>
      <c r="B55" s="31">
        <f>ROUND(C55/$C$51,2)</f>
        <v>7.0000000000000007E-2</v>
      </c>
      <c r="C55" s="49">
        <v>0.04</v>
      </c>
      <c r="D55" s="19"/>
      <c r="E55" s="12"/>
      <c r="F55" s="19"/>
      <c r="G55" s="12"/>
    </row>
    <row r="56" spans="1:8" ht="28.5" x14ac:dyDescent="0.25">
      <c r="A56" s="34" t="s">
        <v>26</v>
      </c>
      <c r="B56" s="31">
        <f t="shared" ref="B56:B74" si="19">ROUND(C56/$C$51,2)</f>
        <v>0.08</v>
      </c>
      <c r="C56" s="49">
        <v>0.05</v>
      </c>
      <c r="D56" s="19"/>
      <c r="E56" s="12"/>
      <c r="F56" s="19"/>
      <c r="G56" s="12"/>
    </row>
    <row r="57" spans="1:8" ht="28.5" x14ac:dyDescent="0.25">
      <c r="A57" s="34" t="s">
        <v>27</v>
      </c>
      <c r="B57" s="31">
        <f t="shared" si="19"/>
        <v>0.13</v>
      </c>
      <c r="C57" s="50">
        <f>C56+(C56/2)</f>
        <v>7.5000000000000011E-2</v>
      </c>
      <c r="D57" s="19"/>
      <c r="E57" s="12"/>
      <c r="F57" s="19"/>
      <c r="G57" s="12"/>
    </row>
    <row r="58" spans="1:8" ht="14.25" x14ac:dyDescent="0.25">
      <c r="A58" s="34" t="s">
        <v>28</v>
      </c>
      <c r="B58" s="31">
        <f t="shared" si="19"/>
        <v>0.17</v>
      </c>
      <c r="C58" s="50">
        <f>C56*2</f>
        <v>0.1</v>
      </c>
      <c r="D58" s="19"/>
      <c r="E58" s="12"/>
      <c r="F58" s="19"/>
      <c r="G58" s="12"/>
    </row>
    <row r="59" spans="1:8" ht="27" x14ac:dyDescent="0.25">
      <c r="A59" s="34" t="s">
        <v>29</v>
      </c>
      <c r="B59" s="31">
        <f t="shared" si="19"/>
        <v>0.13</v>
      </c>
      <c r="C59" s="50">
        <f>C55*2</f>
        <v>0.08</v>
      </c>
      <c r="D59" s="19"/>
      <c r="E59" s="12"/>
      <c r="F59" s="19"/>
      <c r="G59" s="12"/>
    </row>
    <row r="60" spans="1:8" ht="27" x14ac:dyDescent="0.25">
      <c r="A60" s="34" t="s">
        <v>30</v>
      </c>
      <c r="B60" s="31">
        <f t="shared" si="19"/>
        <v>0.17</v>
      </c>
      <c r="C60" s="50">
        <f>C56*2</f>
        <v>0.1</v>
      </c>
      <c r="D60" s="19"/>
      <c r="E60" s="12"/>
      <c r="F60" s="19"/>
      <c r="G60" s="12"/>
    </row>
    <row r="61" spans="1:8" ht="27" x14ac:dyDescent="0.25">
      <c r="A61" s="34" t="s">
        <v>31</v>
      </c>
      <c r="B61" s="31">
        <f t="shared" si="19"/>
        <v>0.21</v>
      </c>
      <c r="C61" s="50">
        <f>C56*2+(C56/2)</f>
        <v>0.125</v>
      </c>
      <c r="D61" s="19"/>
      <c r="E61" s="12"/>
      <c r="F61" s="19"/>
      <c r="G61" s="12"/>
    </row>
    <row r="62" spans="1:8" ht="27" x14ac:dyDescent="0.25">
      <c r="A62" s="34" t="s">
        <v>32</v>
      </c>
      <c r="B62" s="31">
        <f t="shared" si="19"/>
        <v>0.25</v>
      </c>
      <c r="C62" s="50">
        <f>C56*3</f>
        <v>0.15000000000000002</v>
      </c>
      <c r="D62" s="19"/>
      <c r="E62" s="12"/>
      <c r="F62" s="19"/>
      <c r="G62" s="12"/>
    </row>
    <row r="63" spans="1:8" x14ac:dyDescent="0.25">
      <c r="A63" s="34" t="s">
        <v>49</v>
      </c>
      <c r="B63" s="31">
        <f t="shared" si="19"/>
        <v>3.5</v>
      </c>
      <c r="C63" s="50">
        <v>2.1</v>
      </c>
      <c r="D63" s="19"/>
      <c r="E63" s="12"/>
      <c r="F63" s="19"/>
      <c r="G63" s="12"/>
      <c r="H63" s="24"/>
    </row>
    <row r="64" spans="1:8" x14ac:dyDescent="0.25">
      <c r="A64" s="34" t="s">
        <v>50</v>
      </c>
      <c r="B64" s="31">
        <f t="shared" ref="B64" si="20">ROUND(C64/$C$51,2)</f>
        <v>1.75</v>
      </c>
      <c r="C64" s="50">
        <f>C63/2</f>
        <v>1.05</v>
      </c>
      <c r="D64" s="19"/>
      <c r="E64" s="12"/>
      <c r="F64" s="19"/>
      <c r="G64" s="12"/>
      <c r="H64" s="24"/>
    </row>
    <row r="65" spans="1:10" x14ac:dyDescent="0.25">
      <c r="A65" s="34" t="s">
        <v>17</v>
      </c>
      <c r="B65" s="31">
        <f t="shared" si="19"/>
        <v>83.33</v>
      </c>
      <c r="C65" s="50">
        <v>50</v>
      </c>
      <c r="D65" s="19"/>
      <c r="E65" s="12"/>
      <c r="F65" s="19"/>
      <c r="G65" s="12"/>
      <c r="H65" s="24"/>
    </row>
    <row r="66" spans="1:10" x14ac:dyDescent="0.25">
      <c r="A66" s="34" t="s">
        <v>18</v>
      </c>
      <c r="B66" s="31">
        <f t="shared" si="19"/>
        <v>41.67</v>
      </c>
      <c r="C66" s="50">
        <v>25</v>
      </c>
      <c r="D66" s="19"/>
      <c r="E66" s="12"/>
      <c r="F66" s="19"/>
      <c r="G66" s="12"/>
      <c r="H66" s="24"/>
    </row>
    <row r="67" spans="1:10" x14ac:dyDescent="0.25">
      <c r="A67" s="34" t="s">
        <v>19</v>
      </c>
      <c r="B67" s="31">
        <f t="shared" si="19"/>
        <v>5</v>
      </c>
      <c r="C67" s="50">
        <v>3</v>
      </c>
      <c r="D67" s="19"/>
      <c r="E67" s="12"/>
      <c r="F67" s="19"/>
      <c r="G67" s="12"/>
      <c r="H67" s="24"/>
    </row>
    <row r="68" spans="1:10" x14ac:dyDescent="0.25">
      <c r="A68" s="34" t="s">
        <v>33</v>
      </c>
      <c r="B68" s="31">
        <f t="shared" si="19"/>
        <v>7.0000000000000007E-2</v>
      </c>
      <c r="C68" s="50">
        <f>C55</f>
        <v>0.04</v>
      </c>
      <c r="D68" s="19"/>
      <c r="E68" s="12"/>
      <c r="F68" s="19"/>
      <c r="G68" s="12"/>
      <c r="H68" s="24"/>
    </row>
    <row r="69" spans="1:10" x14ac:dyDescent="0.25">
      <c r="A69" s="34" t="s">
        <v>51</v>
      </c>
      <c r="B69" s="31">
        <f t="shared" si="19"/>
        <v>11.67</v>
      </c>
      <c r="C69" s="50">
        <v>7</v>
      </c>
      <c r="D69" s="19"/>
      <c r="E69" s="12"/>
      <c r="F69" s="19"/>
      <c r="G69" s="12"/>
      <c r="H69" s="24"/>
    </row>
    <row r="70" spans="1:10" ht="17.25" customHeight="1" x14ac:dyDescent="0.25">
      <c r="A70" s="34" t="s">
        <v>45</v>
      </c>
      <c r="B70" s="31">
        <f t="shared" ref="B70:B73" si="21">ROUND(C70/$C$51,2)</f>
        <v>1.35</v>
      </c>
      <c r="C70" s="50">
        <v>0.81</v>
      </c>
      <c r="D70" s="33"/>
      <c r="E70" s="12"/>
      <c r="F70" s="33"/>
      <c r="G70" s="12"/>
      <c r="H70" s="24"/>
    </row>
    <row r="71" spans="1:10" ht="25.5" x14ac:dyDescent="0.25">
      <c r="A71" s="34" t="s">
        <v>46</v>
      </c>
      <c r="B71" s="35">
        <f t="shared" si="21"/>
        <v>2.0299999999999998</v>
      </c>
      <c r="C71" s="50">
        <v>1.22</v>
      </c>
      <c r="D71" s="33"/>
      <c r="E71" s="12"/>
      <c r="F71" s="33"/>
      <c r="G71" s="12"/>
      <c r="H71" s="24"/>
    </row>
    <row r="72" spans="1:10" x14ac:dyDescent="0.25">
      <c r="A72" s="34" t="s">
        <v>47</v>
      </c>
      <c r="B72" s="35">
        <f t="shared" si="21"/>
        <v>0.2</v>
      </c>
      <c r="C72" s="50">
        <v>0.12</v>
      </c>
      <c r="D72" s="33"/>
      <c r="E72" s="12"/>
      <c r="F72" s="33"/>
      <c r="G72" s="12"/>
      <c r="H72" s="24"/>
      <c r="I72" s="15"/>
    </row>
    <row r="73" spans="1:10" ht="25.5" x14ac:dyDescent="0.25">
      <c r="A73" s="34" t="s">
        <v>48</v>
      </c>
      <c r="B73" s="35">
        <f t="shared" si="21"/>
        <v>0.27</v>
      </c>
      <c r="C73" s="50">
        <v>0.16</v>
      </c>
      <c r="D73" s="33"/>
      <c r="E73" s="12"/>
      <c r="F73" s="33"/>
      <c r="G73" s="12"/>
      <c r="H73" s="24"/>
      <c r="I73" s="15"/>
    </row>
    <row r="74" spans="1:10" x14ac:dyDescent="0.25">
      <c r="A74" s="34" t="s">
        <v>20</v>
      </c>
      <c r="B74" s="35">
        <f t="shared" si="19"/>
        <v>50</v>
      </c>
      <c r="C74" s="50">
        <v>30</v>
      </c>
      <c r="D74" s="33"/>
      <c r="E74" s="12"/>
      <c r="F74" s="33"/>
      <c r="G74" s="12"/>
      <c r="H74" s="24"/>
    </row>
    <row r="76" spans="1:10" x14ac:dyDescent="0.25">
      <c r="A76" s="68" t="s">
        <v>11</v>
      </c>
      <c r="B76" s="69" t="s">
        <v>41</v>
      </c>
      <c r="C76" s="69"/>
      <c r="D76" s="69" t="s">
        <v>42</v>
      </c>
      <c r="E76" s="69"/>
      <c r="F76" s="65" t="s">
        <v>65</v>
      </c>
      <c r="G76" s="66"/>
      <c r="H76" s="62"/>
      <c r="I76" s="1" t="s">
        <v>54</v>
      </c>
      <c r="J76" s="53">
        <v>0.6</v>
      </c>
    </row>
    <row r="77" spans="1:10" x14ac:dyDescent="0.25">
      <c r="A77" s="68"/>
      <c r="B77" s="32" t="s">
        <v>1</v>
      </c>
      <c r="C77" s="16" t="s">
        <v>2</v>
      </c>
      <c r="D77" s="32" t="s">
        <v>1</v>
      </c>
      <c r="E77" s="16" t="s">
        <v>3</v>
      </c>
      <c r="F77" s="56" t="s">
        <v>1</v>
      </c>
      <c r="G77" s="16" t="s">
        <v>3</v>
      </c>
      <c r="H77" s="22"/>
      <c r="I77" s="1" t="s">
        <v>64</v>
      </c>
      <c r="J77" s="53">
        <v>0.7</v>
      </c>
    </row>
    <row r="78" spans="1:10" ht="15" customHeight="1" x14ac:dyDescent="0.25">
      <c r="A78" s="40" t="s">
        <v>21</v>
      </c>
      <c r="B78" s="9">
        <f>ROUND(C78/$C$51,2)</f>
        <v>1.72</v>
      </c>
      <c r="C78" s="50">
        <v>1.03</v>
      </c>
      <c r="D78" s="37">
        <f t="shared" ref="D78:D80" si="22">IF(E78&lt;&gt;"",E78/$C$51,"-")</f>
        <v>0.68666666666666676</v>
      </c>
      <c r="E78" s="50">
        <f>C78-(C78*J76)</f>
        <v>0.41200000000000003</v>
      </c>
      <c r="F78" s="37">
        <f t="shared" ref="F78:F86" si="23">IF(G78&lt;&gt;"",G78/$C$51,"-")</f>
        <v>0.51500000000000012</v>
      </c>
      <c r="G78" s="50">
        <f>C78-(C78*J77)</f>
        <v>0.30900000000000005</v>
      </c>
      <c r="H78" s="12"/>
    </row>
    <row r="79" spans="1:10" ht="18" customHeight="1" x14ac:dyDescent="0.25">
      <c r="A79" s="40" t="s">
        <v>61</v>
      </c>
      <c r="B79" s="9">
        <f>ROUND(C79/$C$51,2)</f>
        <v>0.56999999999999995</v>
      </c>
      <c r="C79" s="50">
        <f>C78*1/3</f>
        <v>0.34333333333333332</v>
      </c>
      <c r="D79" s="37">
        <f t="shared" ref="D79" si="24">IF(E79&lt;&gt;"",E79/$C$51,"-")</f>
        <v>0.22888888888888889</v>
      </c>
      <c r="E79" s="50">
        <f>C79-(C79*J76)</f>
        <v>0.13733333333333334</v>
      </c>
      <c r="F79" s="37">
        <f t="shared" si="23"/>
        <v>0.17166666666666669</v>
      </c>
      <c r="G79" s="50">
        <f>C79-(C79*J77)</f>
        <v>0.10300000000000001</v>
      </c>
      <c r="H79" s="12"/>
      <c r="J79" s="52"/>
    </row>
    <row r="80" spans="1:10" ht="17.25" customHeight="1" x14ac:dyDescent="0.25">
      <c r="A80" s="34" t="s">
        <v>62</v>
      </c>
      <c r="B80" s="9">
        <f t="shared" ref="B80:B83" si="25">ROUND(C80/$C$51,2)</f>
        <v>0.86</v>
      </c>
      <c r="C80" s="50">
        <f>C78-(C78*J80)</f>
        <v>0.51500000000000001</v>
      </c>
      <c r="D80" s="37">
        <f t="shared" si="22"/>
        <v>0.34333333333333338</v>
      </c>
      <c r="E80" s="50">
        <f>C80-(C80*J76)</f>
        <v>0.20600000000000002</v>
      </c>
      <c r="F80" s="37">
        <f t="shared" si="23"/>
        <v>0.25750000000000006</v>
      </c>
      <c r="G80" s="50">
        <f>C80-(C80*J77)</f>
        <v>0.15450000000000003</v>
      </c>
      <c r="H80" s="12"/>
      <c r="I80" s="1" t="s">
        <v>53</v>
      </c>
      <c r="J80" s="17">
        <v>0.5</v>
      </c>
    </row>
    <row r="81" spans="1:10" ht="25.5" x14ac:dyDescent="0.25">
      <c r="A81" s="34" t="s">
        <v>69</v>
      </c>
      <c r="B81" s="9">
        <f t="shared" si="25"/>
        <v>0.34</v>
      </c>
      <c r="C81" s="50">
        <f>C78-(C78*J81)</f>
        <v>0.20599999999999996</v>
      </c>
      <c r="D81" s="37">
        <f t="shared" ref="D81:D82" si="26">IF(E81&lt;&gt;"",E81/$C$51,"-")</f>
        <v>0.13733333333333331</v>
      </c>
      <c r="E81" s="50">
        <f>C81-(C81*J76)</f>
        <v>8.2399999999999987E-2</v>
      </c>
      <c r="F81" s="37">
        <f t="shared" si="23"/>
        <v>0.10299999999999999</v>
      </c>
      <c r="G81" s="50">
        <f>C81-(C81*J77)</f>
        <v>6.1799999999999994E-2</v>
      </c>
      <c r="H81" s="12"/>
      <c r="I81" s="1" t="s">
        <v>53</v>
      </c>
      <c r="J81" s="17">
        <v>0.8</v>
      </c>
    </row>
    <row r="82" spans="1:10" ht="27" customHeight="1" x14ac:dyDescent="0.25">
      <c r="A82" s="34" t="s">
        <v>71</v>
      </c>
      <c r="B82" s="9">
        <f t="shared" si="25"/>
        <v>0.34</v>
      </c>
      <c r="C82" s="50">
        <f>C78-(C78*J82)</f>
        <v>0.20599999999999996</v>
      </c>
      <c r="D82" s="37">
        <f t="shared" si="26"/>
        <v>0.13733333333333331</v>
      </c>
      <c r="E82" s="50">
        <f>C82-(C82*J76)</f>
        <v>8.2399999999999987E-2</v>
      </c>
      <c r="F82" s="37">
        <f t="shared" si="23"/>
        <v>0.10299999999999999</v>
      </c>
      <c r="G82" s="50">
        <f>C82-(C82*J77)</f>
        <v>6.1799999999999994E-2</v>
      </c>
      <c r="H82" s="12"/>
      <c r="I82" s="1" t="s">
        <v>53</v>
      </c>
      <c r="J82" s="17">
        <v>0.8</v>
      </c>
    </row>
    <row r="83" spans="1:10" ht="27" customHeight="1" x14ac:dyDescent="0.25">
      <c r="A83" s="34" t="s">
        <v>39</v>
      </c>
      <c r="B83" s="9">
        <f t="shared" si="25"/>
        <v>0.52</v>
      </c>
      <c r="C83" s="50">
        <f>C78-(C78*J83)</f>
        <v>0.30900000000000005</v>
      </c>
      <c r="D83" s="37">
        <f t="shared" ref="D83:D85" si="27">IF(E83&lt;&gt;"",E83/$C$51,"-")</f>
        <v>0.20600000000000004</v>
      </c>
      <c r="E83" s="50">
        <f>C83-(C83*J76)</f>
        <v>0.12360000000000002</v>
      </c>
      <c r="F83" s="37">
        <f t="shared" si="23"/>
        <v>0.15450000000000005</v>
      </c>
      <c r="G83" s="50">
        <f>C83-(C83*J77)</f>
        <v>9.2700000000000032E-2</v>
      </c>
      <c r="H83" s="12"/>
      <c r="I83" s="1" t="s">
        <v>53</v>
      </c>
      <c r="J83" s="17">
        <v>0.7</v>
      </c>
    </row>
    <row r="84" spans="1:10" ht="27" customHeight="1" x14ac:dyDescent="0.25">
      <c r="A84" s="34" t="s">
        <v>68</v>
      </c>
      <c r="B84" s="9">
        <f t="shared" ref="B84:B85" si="28">ROUND(C84/$C$51,2)</f>
        <v>0.86</v>
      </c>
      <c r="C84" s="50">
        <f>C78-(C78*J84)</f>
        <v>0.51500000000000001</v>
      </c>
      <c r="D84" s="37">
        <f t="shared" si="27"/>
        <v>0.34333333333333338</v>
      </c>
      <c r="E84" s="50">
        <f>C84-(C84*J76)</f>
        <v>0.20600000000000002</v>
      </c>
      <c r="F84" s="37">
        <f t="shared" ref="F84:F85" si="29">IF(G84&lt;&gt;"",G84/$C$51,"-")</f>
        <v>0.25750000000000006</v>
      </c>
      <c r="G84" s="50">
        <f>C84-(C84*J77)</f>
        <v>0.15450000000000003</v>
      </c>
      <c r="H84" s="12"/>
      <c r="I84" s="1" t="s">
        <v>53</v>
      </c>
      <c r="J84" s="17">
        <v>0.5</v>
      </c>
    </row>
    <row r="85" spans="1:10" ht="27" customHeight="1" x14ac:dyDescent="0.25">
      <c r="A85" s="34" t="s">
        <v>70</v>
      </c>
      <c r="B85" s="9">
        <f t="shared" si="28"/>
        <v>1.55</v>
      </c>
      <c r="C85" s="50">
        <f>C78-(C78*J85)</f>
        <v>0.92700000000000005</v>
      </c>
      <c r="D85" s="37">
        <f t="shared" si="27"/>
        <v>0.6180000000000001</v>
      </c>
      <c r="E85" s="50">
        <f>C85-(C85*J76)</f>
        <v>0.37080000000000002</v>
      </c>
      <c r="F85" s="37">
        <f t="shared" si="29"/>
        <v>0.46350000000000002</v>
      </c>
      <c r="G85" s="50">
        <f>C85-(C85*J77)</f>
        <v>0.27810000000000001</v>
      </c>
      <c r="H85" s="12"/>
      <c r="I85" s="1" t="s">
        <v>53</v>
      </c>
      <c r="J85" s="17">
        <v>0.1</v>
      </c>
    </row>
    <row r="86" spans="1:10" ht="25.5" customHeight="1" x14ac:dyDescent="0.25">
      <c r="A86" s="40" t="s">
        <v>35</v>
      </c>
      <c r="B86" s="37">
        <f t="shared" ref="B86" si="30">ROUND(C86/$C$51,2)</f>
        <v>2.06</v>
      </c>
      <c r="C86" s="50">
        <f>C78+(C78*J86)</f>
        <v>1.236</v>
      </c>
      <c r="D86" s="37">
        <f t="shared" ref="D86" si="31">IF(E86&lt;&gt;"",E86/$C$51,"-")</f>
        <v>0.82400000000000018</v>
      </c>
      <c r="E86" s="50">
        <f>C86-(C86*J76)</f>
        <v>0.49440000000000006</v>
      </c>
      <c r="F86" s="37">
        <f t="shared" si="23"/>
        <v>0.6180000000000001</v>
      </c>
      <c r="G86" s="50">
        <f>C86-(C86*J77)</f>
        <v>0.37080000000000002</v>
      </c>
      <c r="H86" s="23"/>
      <c r="I86" s="23" t="s">
        <v>52</v>
      </c>
      <c r="J86" s="47">
        <v>0.2</v>
      </c>
    </row>
    <row r="87" spans="1:10" ht="18.75" customHeight="1" x14ac:dyDescent="0.25">
      <c r="A87" s="34" t="s">
        <v>72</v>
      </c>
      <c r="B87" s="37">
        <f t="shared" ref="B87" si="32">ROUND(C87/$C$51,2)</f>
        <v>0.53</v>
      </c>
      <c r="C87" s="50">
        <v>0.32</v>
      </c>
      <c r="D87" s="37">
        <f t="shared" ref="D87" si="33">IF(E87&lt;&gt;"",E87/$C$51,"-")</f>
        <v>0.21333333333333335</v>
      </c>
      <c r="E87" s="50">
        <f>C87-(C87*J76)</f>
        <v>0.128</v>
      </c>
      <c r="F87" s="37">
        <f>IF(G87&lt;&gt;"",G87/$C$51,"-")</f>
        <v>0.16000000000000006</v>
      </c>
      <c r="G87" s="50">
        <f>C87-(C87*J77)</f>
        <v>9.600000000000003E-2</v>
      </c>
      <c r="H87" s="12"/>
      <c r="J87" s="17"/>
    </row>
    <row r="88" spans="1:10" ht="21" customHeight="1" x14ac:dyDescent="0.25">
      <c r="A88" s="34" t="s">
        <v>73</v>
      </c>
      <c r="B88" s="37">
        <f t="shared" ref="B88" si="34">ROUND(C88/$C$51,2)</f>
        <v>0.63</v>
      </c>
      <c r="C88" s="50">
        <v>0.38</v>
      </c>
      <c r="D88" s="37">
        <f t="shared" ref="D88" si="35">IF(E88&lt;&gt;"",E88/$C$51,"-")</f>
        <v>0.25333333333333341</v>
      </c>
      <c r="E88" s="50">
        <f>C88-(C88*J76)</f>
        <v>0.15200000000000002</v>
      </c>
      <c r="F88" s="37">
        <f>IF(G88&lt;&gt;"",G88/$C$51,"-")</f>
        <v>0.19000000000000009</v>
      </c>
      <c r="G88" s="50">
        <f>C88-(C88*J77)</f>
        <v>0.11400000000000005</v>
      </c>
      <c r="H88" s="12"/>
      <c r="J88" s="17"/>
    </row>
    <row r="89" spans="1:10" ht="21.75" customHeight="1" x14ac:dyDescent="0.25">
      <c r="A89" s="38" t="s">
        <v>74</v>
      </c>
      <c r="B89" s="39">
        <f>ROUND(C89/$C$51,2)</f>
        <v>0.76</v>
      </c>
      <c r="C89" s="51">
        <f>C88+(C88*20/100)</f>
        <v>0.45600000000000002</v>
      </c>
      <c r="D89" s="39">
        <f>IF(E89&lt;&gt;"",E89/$C$51,"-")</f>
        <v>0.30400000000000005</v>
      </c>
      <c r="E89" s="51">
        <f>C89-(C89*J76)</f>
        <v>0.18240000000000001</v>
      </c>
      <c r="F89" s="39">
        <f>IF(G89&lt;&gt;"",G89/$C$51,"-")</f>
        <v>0.22800000000000006</v>
      </c>
      <c r="G89" s="51">
        <f>C89-(C89*J77)</f>
        <v>0.13680000000000003</v>
      </c>
      <c r="H89" s="12"/>
      <c r="J89" s="17"/>
    </row>
  </sheetData>
  <mergeCells count="21">
    <mergeCell ref="A12:A13"/>
    <mergeCell ref="B12:C12"/>
    <mergeCell ref="D12:E12"/>
    <mergeCell ref="A8:E8"/>
    <mergeCell ref="A6:C6"/>
    <mergeCell ref="F31:G31"/>
    <mergeCell ref="F76:G76"/>
    <mergeCell ref="A10:B10"/>
    <mergeCell ref="A53:A54"/>
    <mergeCell ref="B53:C53"/>
    <mergeCell ref="D53:E53"/>
    <mergeCell ref="A76:A77"/>
    <mergeCell ref="B76:C76"/>
    <mergeCell ref="D76:E76"/>
    <mergeCell ref="A31:A32"/>
    <mergeCell ref="B31:C31"/>
    <mergeCell ref="D31:E31"/>
    <mergeCell ref="F12:G12"/>
    <mergeCell ref="F53:G53"/>
    <mergeCell ref="B46:G46"/>
    <mergeCell ref="A49:E49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Maggioli</dc:creator>
  <cp:lastModifiedBy>admin</cp:lastModifiedBy>
  <cp:lastPrinted>2020-12-30T12:19:33Z</cp:lastPrinted>
  <dcterms:created xsi:type="dcterms:W3CDTF">2020-12-04T11:51:03Z</dcterms:created>
  <dcterms:modified xsi:type="dcterms:W3CDTF">2021-04-12T15:10:19Z</dcterms:modified>
</cp:coreProperties>
</file>