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condivisa\Amministrazione Trasparente\File da inserire nel sito\"/>
    </mc:Choice>
  </mc:AlternateContent>
  <bookViews>
    <workbookView xWindow="0" yWindow="0" windowWidth="28800" windowHeight="11880"/>
  </bookViews>
  <sheets>
    <sheet name="x pagamento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87" i="2" l="1"/>
  <c r="H114" i="2" l="1"/>
  <c r="J110" i="2"/>
  <c r="I110" i="2"/>
  <c r="J124" i="2" l="1"/>
  <c r="G16" i="2"/>
  <c r="B120" i="2" l="1"/>
  <c r="B119" i="2"/>
  <c r="B118" i="2"/>
  <c r="B121" i="2" s="1"/>
  <c r="C114" i="2"/>
  <c r="B114" i="2"/>
  <c r="I113" i="2"/>
  <c r="D113" i="2"/>
  <c r="J113" i="2" s="1"/>
  <c r="I112" i="2"/>
  <c r="D112" i="2"/>
  <c r="J112" i="2" s="1"/>
  <c r="I111" i="2"/>
  <c r="J111" i="2" s="1"/>
  <c r="D111" i="2"/>
  <c r="D110" i="2"/>
  <c r="I109" i="2"/>
  <c r="D109" i="2"/>
  <c r="I108" i="2"/>
  <c r="D108" i="2"/>
  <c r="J108" i="2" s="1"/>
  <c r="I107" i="2"/>
  <c r="D107" i="2"/>
  <c r="I106" i="2"/>
  <c r="D106" i="2"/>
  <c r="J106" i="2" s="1"/>
  <c r="I105" i="2"/>
  <c r="D105" i="2"/>
  <c r="J105" i="2" s="1"/>
  <c r="I104" i="2"/>
  <c r="J104" i="2" s="1"/>
  <c r="D104" i="2"/>
  <c r="I103" i="2"/>
  <c r="D103" i="2"/>
  <c r="I102" i="2"/>
  <c r="D102" i="2"/>
  <c r="I101" i="2"/>
  <c r="D101" i="2"/>
  <c r="J101" i="2" s="1"/>
  <c r="J100" i="2"/>
  <c r="I100" i="2"/>
  <c r="D100" i="2"/>
  <c r="I99" i="2"/>
  <c r="D99" i="2"/>
  <c r="I98" i="2"/>
  <c r="D98" i="2"/>
  <c r="J98" i="2" s="1"/>
  <c r="I97" i="2"/>
  <c r="D97" i="2"/>
  <c r="J97" i="2" s="1"/>
  <c r="I96" i="2"/>
  <c r="D96" i="2"/>
  <c r="J96" i="2" s="1"/>
  <c r="I95" i="2"/>
  <c r="D95" i="2"/>
  <c r="H91" i="2"/>
  <c r="C91" i="2"/>
  <c r="I90" i="2"/>
  <c r="D90" i="2"/>
  <c r="I89" i="2"/>
  <c r="D89" i="2"/>
  <c r="J89" i="2" s="1"/>
  <c r="I88" i="2"/>
  <c r="D88" i="2"/>
  <c r="I87" i="2"/>
  <c r="D87" i="2"/>
  <c r="J87" i="2" s="1"/>
  <c r="I86" i="2"/>
  <c r="D86" i="2"/>
  <c r="I85" i="2"/>
  <c r="D85" i="2"/>
  <c r="I84" i="2"/>
  <c r="D84" i="2"/>
  <c r="J84" i="2" s="1"/>
  <c r="I83" i="2"/>
  <c r="J83" i="2" s="1"/>
  <c r="D83" i="2"/>
  <c r="I82" i="2"/>
  <c r="D82" i="2"/>
  <c r="J82" i="2" s="1"/>
  <c r="I81" i="2"/>
  <c r="D81" i="2"/>
  <c r="I80" i="2"/>
  <c r="D80" i="2"/>
  <c r="J80" i="2" s="1"/>
  <c r="J79" i="2"/>
  <c r="I79" i="2"/>
  <c r="D79" i="2"/>
  <c r="I78" i="2"/>
  <c r="D78" i="2"/>
  <c r="J78" i="2" s="1"/>
  <c r="I77" i="2"/>
  <c r="D77" i="2"/>
  <c r="J77" i="2" s="1"/>
  <c r="I76" i="2"/>
  <c r="D76" i="2"/>
  <c r="D91" i="2" s="1"/>
  <c r="H71" i="2"/>
  <c r="F125" i="2" s="1"/>
  <c r="G71" i="2"/>
  <c r="C71" i="2"/>
  <c r="I70" i="2"/>
  <c r="D70" i="2"/>
  <c r="I69" i="2"/>
  <c r="D69" i="2"/>
  <c r="J69" i="2" s="1"/>
  <c r="J68" i="2"/>
  <c r="I68" i="2"/>
  <c r="D68" i="2"/>
  <c r="I67" i="2"/>
  <c r="D67" i="2"/>
  <c r="J67" i="2" s="1"/>
  <c r="I66" i="2"/>
  <c r="D66" i="2"/>
  <c r="I65" i="2"/>
  <c r="D65" i="2"/>
  <c r="J65" i="2" s="1"/>
  <c r="I64" i="2"/>
  <c r="D64" i="2"/>
  <c r="I63" i="2"/>
  <c r="D63" i="2"/>
  <c r="I62" i="2"/>
  <c r="D62" i="2"/>
  <c r="J62" i="2" s="1"/>
  <c r="I61" i="2"/>
  <c r="D61" i="2"/>
  <c r="D60" i="2"/>
  <c r="I60" i="2" s="1"/>
  <c r="J60" i="2" s="1"/>
  <c r="I59" i="2"/>
  <c r="D59" i="2"/>
  <c r="I58" i="2"/>
  <c r="D58" i="2"/>
  <c r="J58" i="2" s="1"/>
  <c r="I57" i="2"/>
  <c r="D57" i="2"/>
  <c r="J57" i="2" s="1"/>
  <c r="I56" i="2"/>
  <c r="D56" i="2"/>
  <c r="J56" i="2" s="1"/>
  <c r="I55" i="2"/>
  <c r="J55" i="2" s="1"/>
  <c r="D55" i="2"/>
  <c r="I54" i="2"/>
  <c r="D54" i="2"/>
  <c r="J54" i="2" s="1"/>
  <c r="I53" i="2"/>
  <c r="D53" i="2"/>
  <c r="I52" i="2"/>
  <c r="D52" i="2"/>
  <c r="J52" i="2" s="1"/>
  <c r="I51" i="2"/>
  <c r="D51" i="2"/>
  <c r="I50" i="2"/>
  <c r="D50" i="2"/>
  <c r="J50" i="2" s="1"/>
  <c r="I49" i="2"/>
  <c r="D49" i="2"/>
  <c r="J49" i="2" s="1"/>
  <c r="I48" i="2"/>
  <c r="D48" i="2"/>
  <c r="J48" i="2" s="1"/>
  <c r="I47" i="2"/>
  <c r="J47" i="2" s="1"/>
  <c r="D47" i="2"/>
  <c r="I46" i="2"/>
  <c r="D46" i="2"/>
  <c r="I45" i="2"/>
  <c r="D45" i="2"/>
  <c r="I44" i="2"/>
  <c r="J44" i="2" s="1"/>
  <c r="D44" i="2"/>
  <c r="I43" i="2"/>
  <c r="D43" i="2"/>
  <c r="I42" i="2"/>
  <c r="D42" i="2"/>
  <c r="J42" i="2" s="1"/>
  <c r="I41" i="2"/>
  <c r="D41" i="2"/>
  <c r="J41" i="2" s="1"/>
  <c r="I40" i="2"/>
  <c r="D40" i="2"/>
  <c r="J40" i="2" s="1"/>
  <c r="I39" i="2"/>
  <c r="J39" i="2" s="1"/>
  <c r="D39" i="2"/>
  <c r="I38" i="2"/>
  <c r="D38" i="2"/>
  <c r="J38" i="2" s="1"/>
  <c r="I37" i="2"/>
  <c r="D37" i="2"/>
  <c r="I36" i="2"/>
  <c r="D36" i="2"/>
  <c r="J36" i="2" s="1"/>
  <c r="I35" i="2"/>
  <c r="J35" i="2" s="1"/>
  <c r="D35" i="2"/>
  <c r="I34" i="2"/>
  <c r="D34" i="2"/>
  <c r="I33" i="2"/>
  <c r="D33" i="2"/>
  <c r="I32" i="2"/>
  <c r="D32" i="2"/>
  <c r="J32" i="2" s="1"/>
  <c r="I31" i="2"/>
  <c r="J31" i="2" s="1"/>
  <c r="D31" i="2"/>
  <c r="I30" i="2"/>
  <c r="D30" i="2"/>
  <c r="I29" i="2"/>
  <c r="D29" i="2"/>
  <c r="J28" i="2"/>
  <c r="I28" i="2"/>
  <c r="D28" i="2"/>
  <c r="I27" i="2"/>
  <c r="D27" i="2"/>
  <c r="I26" i="2"/>
  <c r="D26" i="2"/>
  <c r="J26" i="2" s="1"/>
  <c r="I25" i="2"/>
  <c r="D25" i="2"/>
  <c r="J25" i="2" s="1"/>
  <c r="I24" i="2"/>
  <c r="D24" i="2"/>
  <c r="J24" i="2" s="1"/>
  <c r="I23" i="2"/>
  <c r="J23" i="2" s="1"/>
  <c r="D23" i="2"/>
  <c r="I22" i="2"/>
  <c r="D22" i="2"/>
  <c r="H16" i="2"/>
  <c r="C16" i="2"/>
  <c r="B124" i="2" s="1"/>
  <c r="B16" i="2"/>
  <c r="D15" i="2"/>
  <c r="I15" i="2" s="1"/>
  <c r="J15" i="2" s="1"/>
  <c r="I14" i="2"/>
  <c r="J14" i="2" s="1"/>
  <c r="D14" i="2"/>
  <c r="D13" i="2"/>
  <c r="D12" i="2"/>
  <c r="D16" i="2" s="1"/>
  <c r="G124" i="2" s="1"/>
  <c r="B8" i="2"/>
  <c r="D7" i="2"/>
  <c r="E7" i="2" s="1"/>
  <c r="F7" i="2" s="1"/>
  <c r="D6" i="2"/>
  <c r="E6" i="2" s="1"/>
  <c r="F6" i="2" s="1"/>
  <c r="D5" i="2"/>
  <c r="D8" i="2" s="1"/>
  <c r="J64" i="2" l="1"/>
  <c r="K84" i="2"/>
  <c r="J34" i="2"/>
  <c r="J85" i="2"/>
  <c r="J95" i="2"/>
  <c r="I114" i="2"/>
  <c r="G126" i="2" s="1"/>
  <c r="F126" i="2"/>
  <c r="F128" i="2" s="1"/>
  <c r="J22" i="2"/>
  <c r="D71" i="2"/>
  <c r="C125" i="2" s="1"/>
  <c r="J27" i="2"/>
  <c r="J29" i="2"/>
  <c r="J43" i="2"/>
  <c r="J45" i="2"/>
  <c r="J59" i="2"/>
  <c r="I91" i="2"/>
  <c r="J99" i="2"/>
  <c r="I71" i="2"/>
  <c r="J33" i="2"/>
  <c r="J66" i="2"/>
  <c r="J103" i="2"/>
  <c r="J30" i="2"/>
  <c r="J37" i="2"/>
  <c r="J46" i="2"/>
  <c r="J51" i="2"/>
  <c r="J53" i="2"/>
  <c r="J61" i="2"/>
  <c r="J63" i="2"/>
  <c r="J70" i="2"/>
  <c r="J81" i="2"/>
  <c r="J86" i="2"/>
  <c r="J88" i="2"/>
  <c r="J90" i="2"/>
  <c r="D114" i="2"/>
  <c r="C126" i="2" s="1"/>
  <c r="J102" i="2"/>
  <c r="J109" i="2"/>
  <c r="C115" i="2"/>
  <c r="H115" i="2"/>
  <c r="D17" i="2"/>
  <c r="C124" i="2"/>
  <c r="I13" i="2"/>
  <c r="J13" i="2" s="1"/>
  <c r="J107" i="2"/>
  <c r="J114" i="2" s="1"/>
  <c r="B126" i="2"/>
  <c r="B128" i="2" s="1"/>
  <c r="D125" i="2"/>
  <c r="I125" i="2" s="1"/>
  <c r="E5" i="2"/>
  <c r="I12" i="2"/>
  <c r="J12" i="2"/>
  <c r="J76" i="2"/>
  <c r="J71" i="2" l="1"/>
  <c r="H126" i="2"/>
  <c r="J126" i="2" s="1"/>
  <c r="D126" i="2"/>
  <c r="I126" i="2" s="1"/>
  <c r="G125" i="2"/>
  <c r="G128" i="2" s="1"/>
  <c r="J91" i="2"/>
  <c r="C128" i="2"/>
  <c r="E8" i="2"/>
  <c r="F5" i="2"/>
  <c r="F8" i="2" s="1"/>
  <c r="D124" i="2"/>
  <c r="J115" i="2" l="1"/>
  <c r="H125" i="2"/>
  <c r="J125" i="2" s="1"/>
  <c r="J128" i="2" s="1"/>
  <c r="I124" i="2"/>
  <c r="D128" i="2"/>
  <c r="I128" i="2" s="1"/>
  <c r="D115" i="2"/>
  <c r="I115" i="2"/>
  <c r="H128" i="2" l="1"/>
  <c r="J16" i="2"/>
  <c r="I16" i="2"/>
</calcChain>
</file>

<file path=xl/sharedStrings.xml><?xml version="1.0" encoding="utf-8"?>
<sst xmlns="http://schemas.openxmlformats.org/spreadsheetml/2006/main" count="201" uniqueCount="147">
  <si>
    <t>AREA</t>
  </si>
  <si>
    <t>Area 2  Integrazione scolastica e situazioni di disagio.  Rapporti Istituto/ASL territoriale</t>
  </si>
  <si>
    <t>Area 1 Attuazione POF e autovalutazione d’Istituto</t>
  </si>
  <si>
    <t>Area 3 Benessere e salute a scuola</t>
  </si>
  <si>
    <t>Area 4 Attività e strumentazioni multimediali  d’Istituto</t>
  </si>
  <si>
    <t>TOTALE</t>
  </si>
  <si>
    <t>RESIDUO</t>
  </si>
  <si>
    <t>FUNZIONI STRUMENTALI</t>
  </si>
  <si>
    <t>INCARICO</t>
  </si>
  <si>
    <t>Collaboratori DS</t>
  </si>
  <si>
    <t>Coordinatori/Responsabili Plessi - Scuola Infanzia</t>
  </si>
  <si>
    <t>Coordinatori/Responsabili Plessi - Scuola Primaria</t>
  </si>
  <si>
    <t>Esine</t>
  </si>
  <si>
    <t>Sacca</t>
  </si>
  <si>
    <t>Piamborno</t>
  </si>
  <si>
    <t>Cogno</t>
  </si>
  <si>
    <t>Orario scuola secondaria di I grado - incarichi</t>
  </si>
  <si>
    <t>Infanzia</t>
  </si>
  <si>
    <t>ARTICOLAZIONE CD</t>
  </si>
  <si>
    <t>Referente orientamento Scuola secondaria di I grado</t>
  </si>
  <si>
    <t>Referente gemellaggio</t>
  </si>
  <si>
    <t xml:space="preserve">Coordinamento incontri d’area sc.sec. </t>
  </si>
  <si>
    <t xml:space="preserve">Coordinamento incontri d’area sc.primaria </t>
  </si>
  <si>
    <t xml:space="preserve">REFERENTI CCSS/ AMBITO 8  </t>
  </si>
  <si>
    <t xml:space="preserve">Animatore digitale             </t>
  </si>
  <si>
    <t>Referente bullismo/cyberbullismo</t>
  </si>
  <si>
    <t>Referente per la dispersione</t>
  </si>
  <si>
    <t>Team dispersione</t>
  </si>
  <si>
    <t>Nucleo interno di valutazione</t>
  </si>
  <si>
    <t>Referente scuola in rete Contro la violenza sulle donne</t>
  </si>
  <si>
    <t>Referenti commissioni</t>
  </si>
  <si>
    <t>Commissione Ptof</t>
  </si>
  <si>
    <t>Commissione per l’inclusione</t>
  </si>
  <si>
    <t xml:space="preserve">Commissioni bandi europei o nazionali        </t>
  </si>
  <si>
    <t>Commissione mensa</t>
  </si>
  <si>
    <t>Commissione continuità</t>
  </si>
  <si>
    <t xml:space="preserve">2 incarichi  </t>
  </si>
  <si>
    <t>1 incarico</t>
  </si>
  <si>
    <t>forfait</t>
  </si>
  <si>
    <t>6 h x 3 doc.</t>
  </si>
  <si>
    <t>Prevenzione difficoltà apprendimento (scuola primaria)</t>
  </si>
  <si>
    <t>Recupero e potenziamento (prep.esami)</t>
  </si>
  <si>
    <t>Prim. Sacca</t>
  </si>
  <si>
    <t>Prim. Piamborno</t>
  </si>
  <si>
    <t>Sec. Piamborno</t>
  </si>
  <si>
    <t>Commissione benessere e salute a scuola</t>
  </si>
  <si>
    <t>Referente Madrelingua inglese</t>
  </si>
  <si>
    <t xml:space="preserve">FIS  DOCENTI + ECONOMIE ANNO PRECEDENTE </t>
  </si>
  <si>
    <t>INCARICHI RESPONSABILI ORGANIZZATIVI</t>
  </si>
  <si>
    <t>Beneficiari   Incarichi</t>
  </si>
  <si>
    <t>Ore</t>
  </si>
  <si>
    <t>Importi</t>
  </si>
  <si>
    <t>Importo Orario</t>
  </si>
  <si>
    <t>Importo Totale</t>
  </si>
  <si>
    <t>Residuo</t>
  </si>
  <si>
    <t>Coordinatori/Responsabili Plessi - Scuola Secondaria di I grado</t>
  </si>
  <si>
    <t>Residuo Importo</t>
  </si>
  <si>
    <t>Ore Impegnate</t>
  </si>
  <si>
    <t>Importo Impegnato</t>
  </si>
  <si>
    <t>VALORIZZAZIONE DOCENTI</t>
  </si>
  <si>
    <t>Coordinatori di classe e segretari del consiglio (scuola sec. I grado)   Esine e Piamborno</t>
  </si>
  <si>
    <t>Importo valorizzazione docenti da distribuire</t>
  </si>
  <si>
    <t xml:space="preserve">ATTIVITÀ PROGETTUALI E PROGETTI D’ISTITUTO </t>
  </si>
  <si>
    <t>INCARICHI RESPONSABILI ORGANIZZATIVI E ARTICOLAZIONE CD</t>
  </si>
  <si>
    <t>Ore e Importi non impegnati</t>
  </si>
  <si>
    <t>Importi da Nota Ministeriale</t>
  </si>
  <si>
    <t>Importo</t>
  </si>
  <si>
    <t>Ore Totali</t>
  </si>
  <si>
    <t>Importo a carico FIS</t>
  </si>
  <si>
    <t>Beneficiari</t>
  </si>
  <si>
    <t>Ore    Funzionali</t>
  </si>
  <si>
    <t>FIS DOCENTI</t>
  </si>
  <si>
    <t>“Giochi matematici”(scuola secondaria di I grado)</t>
  </si>
  <si>
    <t xml:space="preserve">cl 3^ - n 5 x 6h </t>
  </si>
  <si>
    <t>3 incarichi forfettari</t>
  </si>
  <si>
    <t xml:space="preserve">3h x 10 incarichi </t>
  </si>
  <si>
    <t xml:space="preserve">3h x 11 incarichi </t>
  </si>
  <si>
    <t xml:space="preserve">Commissione digitale </t>
  </si>
  <si>
    <r>
      <t xml:space="preserve">6h x </t>
    </r>
    <r>
      <rPr>
        <sz val="10"/>
        <rFont val="Times New Roman"/>
        <family val="1"/>
      </rPr>
      <t>5</t>
    </r>
    <r>
      <rPr>
        <sz val="10"/>
        <color rgb="FF00B050"/>
        <rFont val="Times New Roman"/>
        <family val="1"/>
      </rPr>
      <t xml:space="preserve"> </t>
    </r>
    <r>
      <rPr>
        <sz val="10"/>
        <color theme="1"/>
        <rFont val="Times New Roman"/>
        <family val="1"/>
      </rPr>
      <t xml:space="preserve">plessi </t>
    </r>
  </si>
  <si>
    <t>Importo come da nota Ministero + economie a.p.</t>
  </si>
  <si>
    <t>Progetto Teatrale in dialetto</t>
  </si>
  <si>
    <t>cl.  1^ - n 4 x 10h  coor.</t>
  </si>
  <si>
    <t>cl. 2^ - n 4 x 10h coor.</t>
  </si>
  <si>
    <t>cl 3^ - n 5 x 10h coor.</t>
  </si>
  <si>
    <t xml:space="preserve">cl.  1^ - n 4 x6h  </t>
  </si>
  <si>
    <t xml:space="preserve">cl.  2^ - n 4 x 6h  </t>
  </si>
  <si>
    <t>Tutor tirocinanti università</t>
  </si>
  <si>
    <t>10h x 9 incarichi</t>
  </si>
  <si>
    <t>4h x 3 incarichi</t>
  </si>
  <si>
    <t>Incarico di Preposto - Scuola Infanzia</t>
  </si>
  <si>
    <t>Incarico di Preposto - Scuola Primaria</t>
  </si>
  <si>
    <t>Incarico di Preposto - Scuola Secondaria di I grado</t>
  </si>
  <si>
    <t>RIEPILOGO</t>
  </si>
  <si>
    <t>totale liquidato</t>
  </si>
  <si>
    <t>economie</t>
  </si>
  <si>
    <t>ore effettuate</t>
  </si>
  <si>
    <t>docenti coinvolti</t>
  </si>
  <si>
    <t>Referente Servizio Nazionale di Valutazione</t>
  </si>
  <si>
    <t>PROSPETTO A.S. 2024-25</t>
  </si>
  <si>
    <t>FIS DOCENTI - a. s. 2024/25</t>
  </si>
  <si>
    <t xml:space="preserve">Referente Informatico e Piattaforme digitali  </t>
  </si>
  <si>
    <t>Sec. Esine</t>
  </si>
  <si>
    <t>Prim. Esine</t>
  </si>
  <si>
    <t>Referente registro elettronico</t>
  </si>
  <si>
    <t>Referente BES scuola sec. I gr.</t>
  </si>
  <si>
    <t xml:space="preserve"> </t>
  </si>
  <si>
    <t>Tutor anno di prova docenti neo-immessi</t>
  </si>
  <si>
    <t>Commissione bullismo/cyberbullismo - team emergenza</t>
  </si>
  <si>
    <t>ATTIVITA' PROGETTUALI</t>
  </si>
  <si>
    <t>Progetto continuità/inclusione alunni  disabili</t>
  </si>
  <si>
    <t>Progetto "Indipotens/Indaco"</t>
  </si>
  <si>
    <t>Formazione classi prime</t>
  </si>
  <si>
    <t>Progetto di istituto - Infanzia Esine</t>
  </si>
  <si>
    <t>Progetto di istituto - Inf Sacca</t>
  </si>
  <si>
    <t>Progetto di istituto - Inf Piamborno</t>
  </si>
  <si>
    <t>Progetto di istituto - Inf. Cogno</t>
  </si>
  <si>
    <t>Progetto di istituto - Primaria Esine</t>
  </si>
  <si>
    <t>Progetto di istituto - Prim. Sacca</t>
  </si>
  <si>
    <t>Progetto di istituto - Prim. Piamborno</t>
  </si>
  <si>
    <t>Progetto di istituto - Secondaria Esine</t>
  </si>
  <si>
    <t>Progetto di istituto - Sec. Piamborno</t>
  </si>
  <si>
    <t xml:space="preserve">CCR </t>
  </si>
  <si>
    <t xml:space="preserve">Tutor tirocinanti PCTO   </t>
  </si>
  <si>
    <t>3h x 11 incarichi</t>
  </si>
  <si>
    <t>2 h x 14 incarichi</t>
  </si>
  <si>
    <t>8 h x 5 incarichi</t>
  </si>
  <si>
    <t>Organizzazione settimana dei laboratori 6h x 5 plessi / 2h*4</t>
  </si>
  <si>
    <r>
      <t xml:space="preserve">€ </t>
    </r>
    <r>
      <rPr>
        <b/>
        <sz val="10"/>
        <color theme="1"/>
        <rFont val="Times New Roman"/>
        <family val="1"/>
      </rPr>
      <t>8624,00</t>
    </r>
    <r>
      <rPr>
        <sz val="10"/>
        <color theme="1"/>
        <rFont val="Times New Roman"/>
        <family val="1"/>
      </rPr>
      <t xml:space="preserve"> (valorizzazione docenti) = </t>
    </r>
    <r>
      <rPr>
        <b/>
        <sz val="10"/>
        <color theme="1"/>
        <rFont val="Times New Roman"/>
        <family val="1"/>
      </rPr>
      <t>448</t>
    </r>
    <r>
      <rPr>
        <sz val="10"/>
        <color theme="1"/>
        <rFont val="Times New Roman"/>
        <family val="1"/>
      </rPr>
      <t xml:space="preserve"> ore funzionali</t>
    </r>
  </si>
  <si>
    <t>Importo FIS docenti da distribuire</t>
  </si>
  <si>
    <t>IMPORTO</t>
  </si>
  <si>
    <t>ORE INSEGNAMENTO (108)</t>
  </si>
  <si>
    <t>ORE FUNZIONALI (232)</t>
  </si>
  <si>
    <t>4h x 5 incarichi</t>
  </si>
  <si>
    <t>3h x 4 incarichi</t>
  </si>
  <si>
    <t>6h x 9 incarichi</t>
  </si>
  <si>
    <r>
      <t>6h x</t>
    </r>
    <r>
      <rPr>
        <sz val="10"/>
        <rFont val="Times New Roman"/>
        <family val="1"/>
      </rPr>
      <t xml:space="preserve"> 7</t>
    </r>
    <r>
      <rPr>
        <sz val="10"/>
        <color theme="1"/>
        <rFont val="Times New Roman"/>
        <family val="1"/>
      </rPr>
      <t xml:space="preserve"> incarichi</t>
    </r>
  </si>
  <si>
    <t>6h x 3 doc</t>
  </si>
  <si>
    <t xml:space="preserve">6h x 9 plessi </t>
  </si>
  <si>
    <t>DOCENTI</t>
  </si>
  <si>
    <t>ore</t>
  </si>
  <si>
    <t>importo liquidato</t>
  </si>
  <si>
    <t xml:space="preserve">4h x 6 incarichi </t>
  </si>
  <si>
    <t>Progetto di istituto - Scuola Ospedale</t>
  </si>
  <si>
    <t>avanzo</t>
  </si>
  <si>
    <t>Residuo precedente</t>
  </si>
  <si>
    <t xml:space="preserve">economie totali </t>
  </si>
  <si>
    <t>ORE ECCEDENTI ATTIVITA' COMPLEMENTARI DI EDUCAZIONE FISICA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</si>
</sst>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€&quot;_-;\-* #,##0.00\ &quot;€&quot;_-;_-* &quot;-&quot;??\ &quot;€&quot;_-;_-@_-"/>
    <numFmt numFmtId="164" formatCode="_-&quot;€&quot;\ * #,##0.00_-;\-&quot;€&quot;\ * #,##0.00_-;_-&quot;€&quot;\ 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rgb="FFFF0000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color theme="4"/>
      <name val="Times New Roman"/>
      <family val="1"/>
    </font>
    <font>
      <sz val="10"/>
      <color rgb="FFFF0000"/>
      <name val="Times New Roman"/>
      <family val="1"/>
    </font>
    <font>
      <b/>
      <sz val="10"/>
      <color theme="4" tint="-0.249977111117893"/>
      <name val="Times New Roman"/>
      <family val="1"/>
    </font>
    <font>
      <sz val="10"/>
      <color rgb="FF00B050"/>
      <name val="Times New Roman"/>
      <family val="1"/>
    </font>
    <font>
      <b/>
      <sz val="8"/>
      <color theme="1"/>
      <name val="Times New Roman"/>
      <family val="1"/>
    </font>
    <font>
      <b/>
      <sz val="10"/>
      <color rgb="FF00B05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E3FD6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52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44" fontId="3" fillId="0" borderId="0" xfId="1" applyFont="1" applyAlignment="1">
      <alignment vertical="center"/>
    </xf>
    <xf numFmtId="44" fontId="3" fillId="0" borderId="1" xfId="1" applyFont="1" applyBorder="1" applyAlignment="1">
      <alignment horizontal="center" vertical="center"/>
    </xf>
    <xf numFmtId="44" fontId="3" fillId="0" borderId="0" xfId="0" applyNumberFormat="1" applyFont="1" applyAlignment="1">
      <alignment vertical="center"/>
    </xf>
    <xf numFmtId="0" fontId="3" fillId="0" borderId="1" xfId="0" applyFont="1" applyBorder="1" applyAlignment="1">
      <alignment vertical="center"/>
    </xf>
    <xf numFmtId="44" fontId="2" fillId="0" borderId="1" xfId="1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2" fontId="3" fillId="0" borderId="0" xfId="0" applyNumberFormat="1" applyFont="1" applyAlignment="1">
      <alignment vertical="center"/>
    </xf>
    <xf numFmtId="0" fontId="4" fillId="0" borderId="0" xfId="0" applyFont="1" applyBorder="1" applyAlignment="1">
      <alignment vertical="center" wrapText="1"/>
    </xf>
    <xf numFmtId="2" fontId="4" fillId="0" borderId="0" xfId="0" applyNumberFormat="1" applyFont="1" applyAlignment="1">
      <alignment vertical="center"/>
    </xf>
    <xf numFmtId="44" fontId="4" fillId="0" borderId="0" xfId="1" applyFont="1" applyBorder="1" applyAlignment="1">
      <alignment horizontal="right" vertical="center" wrapText="1"/>
    </xf>
    <xf numFmtId="44" fontId="4" fillId="0" borderId="0" xfId="0" applyNumberFormat="1" applyFont="1" applyAlignment="1">
      <alignment vertical="center"/>
    </xf>
    <xf numFmtId="44" fontId="3" fillId="0" borderId="1" xfId="1" applyFont="1" applyBorder="1" applyAlignment="1">
      <alignment vertical="center"/>
    </xf>
    <xf numFmtId="1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44" fontId="4" fillId="0" borderId="1" xfId="1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right" vertical="center" wrapText="1"/>
    </xf>
    <xf numFmtId="0" fontId="4" fillId="0" borderId="1" xfId="0" applyFont="1" applyBorder="1" applyAlignment="1">
      <alignment vertical="center" wrapText="1"/>
    </xf>
    <xf numFmtId="44" fontId="3" fillId="0" borderId="1" xfId="1" applyFont="1" applyBorder="1" applyAlignment="1">
      <alignment horizontal="right" vertical="center" wrapText="1"/>
    </xf>
    <xf numFmtId="0" fontId="3" fillId="0" borderId="1" xfId="0" applyFont="1" applyBorder="1" applyAlignment="1">
      <alignment horizontal="justify" vertical="center" wrapText="1"/>
    </xf>
    <xf numFmtId="0" fontId="4" fillId="0" borderId="0" xfId="0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44" fontId="2" fillId="0" borderId="0" xfId="0" applyNumberFormat="1" applyFont="1" applyFill="1" applyBorder="1" applyAlignment="1">
      <alignment vertical="center" wrapText="1"/>
    </xf>
    <xf numFmtId="0" fontId="3" fillId="0" borderId="7" xfId="0" applyFont="1" applyBorder="1" applyAlignment="1">
      <alignment vertical="center"/>
    </xf>
    <xf numFmtId="44" fontId="3" fillId="0" borderId="0" xfId="1" applyFont="1" applyBorder="1" applyAlignment="1">
      <alignment vertical="center"/>
    </xf>
    <xf numFmtId="44" fontId="3" fillId="0" borderId="0" xfId="1" applyFont="1" applyBorder="1" applyAlignment="1">
      <alignment horizontal="center" vertical="center"/>
    </xf>
    <xf numFmtId="44" fontId="3" fillId="0" borderId="0" xfId="0" applyNumberFormat="1" applyFont="1" applyBorder="1" applyAlignment="1">
      <alignment vertical="center"/>
    </xf>
    <xf numFmtId="4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44" fontId="7" fillId="0" borderId="1" xfId="1" applyFont="1" applyBorder="1" applyAlignment="1">
      <alignment vertical="center"/>
    </xf>
    <xf numFmtId="0" fontId="7" fillId="0" borderId="1" xfId="0" applyFont="1" applyBorder="1" applyAlignment="1">
      <alignment horizontal="right" vertical="center" wrapText="1"/>
    </xf>
    <xf numFmtId="0" fontId="7" fillId="0" borderId="1" xfId="0" applyFont="1" applyBorder="1" applyAlignment="1">
      <alignment vertical="center" wrapText="1"/>
    </xf>
    <xf numFmtId="44" fontId="8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right" vertical="center" wrapText="1"/>
    </xf>
    <xf numFmtId="164" fontId="3" fillId="0" borderId="0" xfId="0" applyNumberFormat="1" applyFont="1" applyAlignment="1">
      <alignment vertical="center"/>
    </xf>
    <xf numFmtId="44" fontId="3" fillId="0" borderId="1" xfId="1" applyFont="1" applyFill="1" applyBorder="1" applyAlignment="1">
      <alignment vertical="center"/>
    </xf>
    <xf numFmtId="2" fontId="3" fillId="0" borderId="0" xfId="0" applyNumberFormat="1" applyFont="1" applyFill="1" applyAlignment="1">
      <alignment vertical="center"/>
    </xf>
    <xf numFmtId="0" fontId="3" fillId="0" borderId="0" xfId="0" applyFont="1" applyFill="1" applyAlignment="1">
      <alignment vertical="center"/>
    </xf>
    <xf numFmtId="44" fontId="9" fillId="0" borderId="1" xfId="1" applyFont="1" applyFill="1" applyBorder="1" applyAlignment="1">
      <alignment horizontal="right" vertical="center" wrapText="1"/>
    </xf>
    <xf numFmtId="1" fontId="4" fillId="0" borderId="5" xfId="0" applyNumberFormat="1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7" borderId="1" xfId="0" applyFont="1" applyFill="1" applyBorder="1" applyAlignment="1">
      <alignment vertical="center" wrapText="1"/>
    </xf>
    <xf numFmtId="0" fontId="3" fillId="7" borderId="1" xfId="0" applyFont="1" applyFill="1" applyBorder="1" applyAlignment="1">
      <alignment vertical="center"/>
    </xf>
    <xf numFmtId="164" fontId="3" fillId="0" borderId="1" xfId="0" applyNumberFormat="1" applyFont="1" applyBorder="1" applyAlignment="1">
      <alignment vertical="center"/>
    </xf>
    <xf numFmtId="0" fontId="3" fillId="8" borderId="0" xfId="0" applyFont="1" applyFill="1" applyAlignment="1">
      <alignment vertical="center"/>
    </xf>
    <xf numFmtId="164" fontId="8" fillId="0" borderId="1" xfId="0" applyNumberFormat="1" applyFont="1" applyBorder="1" applyAlignment="1">
      <alignment vertical="center"/>
    </xf>
    <xf numFmtId="44" fontId="8" fillId="0" borderId="1" xfId="1" applyFont="1" applyBorder="1" applyAlignment="1">
      <alignment vertical="center"/>
    </xf>
    <xf numFmtId="44" fontId="3" fillId="0" borderId="2" xfId="1" applyFont="1" applyBorder="1" applyAlignment="1">
      <alignment vertical="center"/>
    </xf>
    <xf numFmtId="44" fontId="8" fillId="0" borderId="8" xfId="0" applyNumberFormat="1" applyFont="1" applyBorder="1" applyAlignment="1">
      <alignment vertical="center"/>
    </xf>
    <xf numFmtId="44" fontId="3" fillId="0" borderId="8" xfId="1" applyFont="1" applyBorder="1" applyAlignment="1">
      <alignment vertical="center"/>
    </xf>
    <xf numFmtId="44" fontId="8" fillId="0" borderId="0" xfId="0" applyNumberFormat="1" applyFont="1" applyBorder="1" applyAlignment="1">
      <alignment vertical="center"/>
    </xf>
    <xf numFmtId="164" fontId="3" fillId="0" borderId="0" xfId="0" applyNumberFormat="1" applyFont="1" applyBorder="1" applyAlignment="1">
      <alignment vertical="center"/>
    </xf>
    <xf numFmtId="0" fontId="6" fillId="0" borderId="4" xfId="0" applyFont="1" applyBorder="1" applyAlignment="1">
      <alignment horizontal="right" vertical="center" wrapText="1"/>
    </xf>
    <xf numFmtId="44" fontId="3" fillId="0" borderId="4" xfId="1" applyFont="1" applyBorder="1" applyAlignment="1">
      <alignment vertical="center"/>
    </xf>
    <xf numFmtId="44" fontId="8" fillId="0" borderId="10" xfId="0" applyNumberFormat="1" applyFont="1" applyBorder="1" applyAlignment="1">
      <alignment vertical="center"/>
    </xf>
    <xf numFmtId="44" fontId="3" fillId="0" borderId="10" xfId="1" applyFont="1" applyBorder="1" applyAlignment="1">
      <alignment vertical="center"/>
    </xf>
    <xf numFmtId="44" fontId="3" fillId="0" borderId="12" xfId="1" applyFont="1" applyBorder="1" applyAlignment="1">
      <alignment vertical="center"/>
    </xf>
    <xf numFmtId="0" fontId="3" fillId="0" borderId="6" xfId="0" applyFont="1" applyBorder="1" applyAlignment="1">
      <alignment vertical="center"/>
    </xf>
    <xf numFmtId="44" fontId="8" fillId="0" borderId="11" xfId="0" applyNumberFormat="1" applyFont="1" applyBorder="1" applyAlignment="1">
      <alignment vertical="center"/>
    </xf>
    <xf numFmtId="44" fontId="8" fillId="0" borderId="6" xfId="0" applyNumberFormat="1" applyFont="1" applyBorder="1" applyAlignment="1">
      <alignment vertical="center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 wrapText="1"/>
    </xf>
    <xf numFmtId="1" fontId="2" fillId="0" borderId="4" xfId="0" applyNumberFormat="1" applyFont="1" applyFill="1" applyBorder="1" applyAlignment="1">
      <alignment horizontal="right" vertical="center" wrapText="1"/>
    </xf>
    <xf numFmtId="0" fontId="3" fillId="0" borderId="4" xfId="0" applyFont="1" applyBorder="1" applyAlignment="1">
      <alignment vertical="center" wrapText="1"/>
    </xf>
    <xf numFmtId="0" fontId="5" fillId="0" borderId="1" xfId="0" applyFont="1" applyBorder="1" applyAlignment="1">
      <alignment horizontal="right" vertical="center" wrapText="1"/>
    </xf>
    <xf numFmtId="164" fontId="6" fillId="0" borderId="1" xfId="0" applyNumberFormat="1" applyFont="1" applyBorder="1" applyAlignment="1">
      <alignment vertical="center"/>
    </xf>
    <xf numFmtId="0" fontId="3" fillId="0" borderId="9" xfId="0" applyFont="1" applyBorder="1" applyAlignment="1">
      <alignment vertical="center" wrapText="1"/>
    </xf>
    <xf numFmtId="0" fontId="2" fillId="8" borderId="10" xfId="0" applyFont="1" applyFill="1" applyBorder="1" applyAlignment="1">
      <alignment horizontal="center" vertical="center" wrapText="1"/>
    </xf>
    <xf numFmtId="0" fontId="2" fillId="8" borderId="0" xfId="0" applyFont="1" applyFill="1" applyBorder="1" applyAlignment="1">
      <alignment horizontal="center" vertical="center" wrapText="1"/>
    </xf>
    <xf numFmtId="0" fontId="3" fillId="8" borderId="0" xfId="0" applyFont="1" applyFill="1" applyBorder="1" applyAlignment="1">
      <alignment vertical="center"/>
    </xf>
    <xf numFmtId="0" fontId="2" fillId="8" borderId="1" xfId="0" applyFont="1" applyFill="1" applyBorder="1" applyAlignment="1">
      <alignment horizontal="center" vertical="center" wrapText="1"/>
    </xf>
    <xf numFmtId="44" fontId="2" fillId="0" borderId="1" xfId="0" applyNumberFormat="1" applyFont="1" applyFill="1" applyBorder="1" applyAlignment="1">
      <alignment vertical="center" wrapText="1"/>
    </xf>
    <xf numFmtId="0" fontId="2" fillId="8" borderId="1" xfId="0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left" vertical="center" wrapText="1"/>
    </xf>
    <xf numFmtId="0" fontId="2" fillId="8" borderId="9" xfId="0" applyFont="1" applyFill="1" applyBorder="1" applyAlignment="1">
      <alignment horizontal="left" vertical="center" wrapText="1"/>
    </xf>
    <xf numFmtId="0" fontId="11" fillId="8" borderId="1" xfId="0" applyFont="1" applyFill="1" applyBorder="1" applyAlignment="1">
      <alignment horizontal="center" vertical="center" wrapText="1"/>
    </xf>
    <xf numFmtId="44" fontId="2" fillId="0" borderId="1" xfId="1" applyFont="1" applyBorder="1" applyAlignment="1">
      <alignment vertical="center"/>
    </xf>
    <xf numFmtId="1" fontId="2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44" fontId="3" fillId="0" borderId="1" xfId="1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wrapText="1"/>
    </xf>
    <xf numFmtId="44" fontId="6" fillId="0" borderId="1" xfId="0" applyNumberFormat="1" applyFont="1" applyBorder="1" applyAlignment="1">
      <alignment horizontal="center" vertical="center"/>
    </xf>
    <xf numFmtId="44" fontId="10" fillId="0" borderId="1" xfId="1" applyFont="1" applyBorder="1" applyAlignment="1">
      <alignment vertical="center"/>
    </xf>
    <xf numFmtId="44" fontId="6" fillId="0" borderId="1" xfId="1" applyFont="1" applyBorder="1" applyAlignment="1">
      <alignment vertical="center"/>
    </xf>
    <xf numFmtId="164" fontId="12" fillId="0" borderId="13" xfId="0" applyNumberFormat="1" applyFont="1" applyBorder="1" applyAlignment="1">
      <alignment vertical="center"/>
    </xf>
    <xf numFmtId="0" fontId="3" fillId="9" borderId="1" xfId="0" applyFont="1" applyFill="1" applyBorder="1" applyAlignment="1">
      <alignment vertical="center" wrapText="1"/>
    </xf>
    <xf numFmtId="0" fontId="6" fillId="9" borderId="1" xfId="0" applyFont="1" applyFill="1" applyBorder="1" applyAlignment="1">
      <alignment vertical="center" wrapText="1"/>
    </xf>
    <xf numFmtId="44" fontId="3" fillId="9" borderId="1" xfId="1" applyFont="1" applyFill="1" applyBorder="1" applyAlignment="1">
      <alignment vertical="center"/>
    </xf>
    <xf numFmtId="0" fontId="3" fillId="9" borderId="1" xfId="0" applyFont="1" applyFill="1" applyBorder="1" applyAlignment="1">
      <alignment horizontal="right" vertical="center" wrapText="1"/>
    </xf>
    <xf numFmtId="2" fontId="3" fillId="8" borderId="0" xfId="0" applyNumberFormat="1" applyFont="1" applyFill="1" applyAlignment="1">
      <alignment vertical="center"/>
    </xf>
    <xf numFmtId="44" fontId="3" fillId="8" borderId="0" xfId="0" applyNumberFormat="1" applyFont="1" applyFill="1" applyAlignment="1">
      <alignment vertical="center"/>
    </xf>
    <xf numFmtId="0" fontId="8" fillId="9" borderId="1" xfId="0" applyFont="1" applyFill="1" applyBorder="1" applyAlignment="1">
      <alignment vertical="center" wrapText="1"/>
    </xf>
    <xf numFmtId="0" fontId="8" fillId="9" borderId="1" xfId="0" applyFont="1" applyFill="1" applyBorder="1" applyAlignment="1">
      <alignment horizontal="right" vertical="center" wrapText="1"/>
    </xf>
    <xf numFmtId="164" fontId="8" fillId="9" borderId="1" xfId="0" applyNumberFormat="1" applyFont="1" applyFill="1" applyBorder="1" applyAlignment="1">
      <alignment vertical="center"/>
    </xf>
    <xf numFmtId="0" fontId="3" fillId="9" borderId="1" xfId="0" applyFont="1" applyFill="1" applyBorder="1" applyAlignment="1">
      <alignment vertical="center"/>
    </xf>
    <xf numFmtId="44" fontId="12" fillId="0" borderId="1" xfId="1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7" fillId="0" borderId="9" xfId="0" applyFont="1" applyBorder="1" applyAlignment="1">
      <alignment vertical="center" wrapText="1"/>
    </xf>
    <xf numFmtId="0" fontId="7" fillId="0" borderId="9" xfId="0" applyFont="1" applyBorder="1" applyAlignment="1">
      <alignment horizontal="right" vertical="center" wrapText="1"/>
    </xf>
    <xf numFmtId="44" fontId="7" fillId="0" borderId="9" xfId="1" applyFont="1" applyBorder="1" applyAlignment="1">
      <alignment vertical="center"/>
    </xf>
    <xf numFmtId="0" fontId="6" fillId="0" borderId="10" xfId="0" applyFont="1" applyBorder="1" applyAlignment="1">
      <alignment horizontal="right" vertical="center" wrapText="1"/>
    </xf>
    <xf numFmtId="0" fontId="6" fillId="0" borderId="14" xfId="0" applyFont="1" applyBorder="1" applyAlignment="1">
      <alignment horizontal="right" vertical="center" wrapText="1"/>
    </xf>
    <xf numFmtId="164" fontId="12" fillId="0" borderId="9" xfId="0" applyNumberFormat="1" applyFont="1" applyBorder="1" applyAlignment="1">
      <alignment vertical="center"/>
    </xf>
    <xf numFmtId="44" fontId="4" fillId="0" borderId="1" xfId="0" applyNumberFormat="1" applyFont="1" applyBorder="1" applyAlignment="1">
      <alignment vertical="center"/>
    </xf>
    <xf numFmtId="44" fontId="5" fillId="0" borderId="1" xfId="0" applyNumberFormat="1" applyFont="1" applyBorder="1" applyAlignment="1">
      <alignment horizontal="center" vertical="center" wrapText="1"/>
    </xf>
    <xf numFmtId="44" fontId="5" fillId="0" borderId="1" xfId="1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/>
    </xf>
    <xf numFmtId="44" fontId="8" fillId="0" borderId="14" xfId="0" applyNumberFormat="1" applyFont="1" applyBorder="1" applyAlignment="1">
      <alignment vertical="center"/>
    </xf>
    <xf numFmtId="44" fontId="9" fillId="0" borderId="5" xfId="1" applyFont="1" applyFill="1" applyBorder="1" applyAlignment="1">
      <alignment horizontal="right" vertical="center" wrapText="1"/>
    </xf>
    <xf numFmtId="164" fontId="4" fillId="0" borderId="1" xfId="0" applyNumberFormat="1" applyFont="1" applyBorder="1" applyAlignment="1">
      <alignment vertical="center"/>
    </xf>
    <xf numFmtId="0" fontId="3" fillId="0" borderId="15" xfId="0" applyFont="1" applyBorder="1" applyAlignment="1">
      <alignment vertical="center"/>
    </xf>
    <xf numFmtId="164" fontId="5" fillId="0" borderId="1" xfId="0" applyNumberFormat="1" applyFont="1" applyBorder="1" applyAlignment="1">
      <alignment vertical="center"/>
    </xf>
    <xf numFmtId="164" fontId="2" fillId="9" borderId="1" xfId="0" applyNumberFormat="1" applyFont="1" applyFill="1" applyBorder="1" applyAlignment="1">
      <alignment vertical="center"/>
    </xf>
    <xf numFmtId="0" fontId="2" fillId="9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vertical="center"/>
    </xf>
    <xf numFmtId="164" fontId="10" fillId="0" borderId="1" xfId="0" applyNumberFormat="1" applyFont="1" applyBorder="1" applyAlignment="1">
      <alignment vertical="center"/>
    </xf>
    <xf numFmtId="0" fontId="8" fillId="0" borderId="1" xfId="0" applyFont="1" applyBorder="1" applyAlignment="1">
      <alignment horizontal="righ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2" fillId="3" borderId="5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center" vertical="center" wrapText="1"/>
    </xf>
    <xf numFmtId="0" fontId="2" fillId="6" borderId="13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2" fillId="5" borderId="13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</cellXfs>
  <cellStyles count="2">
    <cellStyle name="Normale" xfId="0" builtinId="0"/>
    <cellStyle name="Valuta" xfId="1" builtinId="4"/>
  </cellStyles>
  <dxfs count="0"/>
  <tableStyles count="0" defaultTableStyle="TableStyleMedium2" defaultPivotStyle="PivotStyleLight16"/>
  <colors>
    <mruColors>
      <color rgb="FF95FD61"/>
      <color rgb="FFE3FD6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32"/>
  <sheetViews>
    <sheetView tabSelected="1" topLeftCell="A118" zoomScale="130" zoomScaleNormal="130" workbookViewId="0">
      <selection activeCell="H69" sqref="H69"/>
    </sheetView>
  </sheetViews>
  <sheetFormatPr defaultRowHeight="12.75" x14ac:dyDescent="0.25"/>
  <cols>
    <col min="1" max="1" width="59.42578125" style="2" customWidth="1"/>
    <col min="2" max="2" width="23" style="2" customWidth="1"/>
    <col min="3" max="3" width="18.140625" style="2" customWidth="1"/>
    <col min="4" max="4" width="14" style="2" customWidth="1"/>
    <col min="5" max="5" width="11.42578125" style="2" customWidth="1"/>
    <col min="6" max="6" width="11.5703125" style="2" customWidth="1"/>
    <col min="7" max="7" width="15" style="2" bestFit="1" customWidth="1"/>
    <col min="8" max="10" width="11.5703125" style="2" bestFit="1" customWidth="1"/>
    <col min="11" max="11" width="10.42578125" style="2" bestFit="1" customWidth="1"/>
    <col min="12" max="12" width="9.140625" style="2"/>
    <col min="13" max="13" width="10.5703125" style="2" bestFit="1" customWidth="1"/>
    <col min="14" max="16384" width="9.140625" style="2"/>
  </cols>
  <sheetData>
    <row r="1" spans="1:11" ht="16.5" customHeight="1" x14ac:dyDescent="0.25">
      <c r="A1" s="138" t="s">
        <v>98</v>
      </c>
      <c r="B1" s="139"/>
      <c r="C1" s="139"/>
      <c r="D1" s="139"/>
      <c r="E1" s="139"/>
      <c r="F1" s="139"/>
      <c r="G1" s="139"/>
      <c r="H1" s="139"/>
      <c r="I1" s="139"/>
      <c r="J1" s="140"/>
    </row>
    <row r="2" spans="1:11" x14ac:dyDescent="0.25">
      <c r="H2" s="54"/>
    </row>
    <row r="3" spans="1:11" ht="17.25" customHeight="1" x14ac:dyDescent="0.25">
      <c r="A3" s="135" t="s">
        <v>99</v>
      </c>
      <c r="B3" s="136"/>
      <c r="C3" s="136"/>
      <c r="D3" s="136"/>
      <c r="E3" s="136"/>
      <c r="F3" s="136"/>
      <c r="G3" s="136"/>
      <c r="H3" s="136"/>
      <c r="I3" s="136"/>
      <c r="J3" s="137"/>
    </row>
    <row r="4" spans="1:11" ht="27.75" customHeight="1" x14ac:dyDescent="0.25">
      <c r="B4" s="3" t="s">
        <v>79</v>
      </c>
      <c r="C4" s="3" t="s">
        <v>52</v>
      </c>
      <c r="D4" s="20" t="s">
        <v>50</v>
      </c>
      <c r="E4" s="3" t="s">
        <v>53</v>
      </c>
      <c r="F4" s="20" t="s">
        <v>54</v>
      </c>
      <c r="G4" s="3" t="s">
        <v>96</v>
      </c>
      <c r="H4" s="3" t="s">
        <v>95</v>
      </c>
      <c r="I4" s="51" t="s">
        <v>93</v>
      </c>
      <c r="J4" s="52" t="s">
        <v>94</v>
      </c>
    </row>
    <row r="5" spans="1:11" x14ac:dyDescent="0.25">
      <c r="A5" s="7" t="s">
        <v>7</v>
      </c>
      <c r="B5" s="15">
        <v>4241.8599999999997</v>
      </c>
      <c r="C5" s="5">
        <v>19.25</v>
      </c>
      <c r="D5" s="16">
        <f>_xlfn.FLOOR.MATH(B5/C5)</f>
        <v>220</v>
      </c>
      <c r="E5" s="5">
        <f>C5*D5</f>
        <v>4235</v>
      </c>
      <c r="F5" s="40">
        <f>B5-E5</f>
        <v>6.8599999999996726</v>
      </c>
      <c r="G5" s="68"/>
      <c r="H5" s="58"/>
      <c r="I5" s="59"/>
      <c r="J5" s="59"/>
    </row>
    <row r="6" spans="1:11" x14ac:dyDescent="0.25">
      <c r="A6" s="7" t="s">
        <v>71</v>
      </c>
      <c r="B6" s="15">
        <v>31026.99</v>
      </c>
      <c r="C6" s="5">
        <v>19.25</v>
      </c>
      <c r="D6" s="16">
        <f>_xlfn.FLOOR.MATH(B6/C6)</f>
        <v>1611</v>
      </c>
      <c r="E6" s="5">
        <f>C6*D6</f>
        <v>31011.75</v>
      </c>
      <c r="F6" s="40">
        <f>B6-E6</f>
        <v>15.240000000001601</v>
      </c>
      <c r="G6" s="69"/>
      <c r="H6" s="60"/>
      <c r="I6" s="32"/>
      <c r="J6" s="32"/>
      <c r="K6" s="44"/>
    </row>
    <row r="7" spans="1:11" x14ac:dyDescent="0.25">
      <c r="A7" s="7" t="s">
        <v>59</v>
      </c>
      <c r="B7" s="15">
        <v>8641.56</v>
      </c>
      <c r="C7" s="5">
        <v>19.25</v>
      </c>
      <c r="D7" s="16">
        <f>_xlfn.FLOOR.MATH(B7/C7)</f>
        <v>448</v>
      </c>
      <c r="E7" s="5">
        <f>C7*D7</f>
        <v>8624</v>
      </c>
      <c r="F7" s="40">
        <f>B7-E7</f>
        <v>17.559999999999491</v>
      </c>
      <c r="G7" s="69"/>
      <c r="H7" s="60"/>
      <c r="I7" s="32"/>
      <c r="J7" s="32"/>
    </row>
    <row r="8" spans="1:11" x14ac:dyDescent="0.25">
      <c r="A8" s="39" t="s">
        <v>5</v>
      </c>
      <c r="B8" s="87">
        <f>SUM(B5:B7)</f>
        <v>43910.409999999996</v>
      </c>
      <c r="C8" s="33"/>
      <c r="D8" s="88">
        <f>SUM(D5:D7)</f>
        <v>2279</v>
      </c>
      <c r="E8" s="5">
        <f>SUM(E5:E7)</f>
        <v>43870.75</v>
      </c>
      <c r="F8" s="115">
        <f>SUM(F5:F7)</f>
        <v>39.660000000000764</v>
      </c>
      <c r="G8" s="60"/>
      <c r="H8" s="60"/>
      <c r="I8" s="32"/>
      <c r="J8" s="32"/>
    </row>
    <row r="9" spans="1:11" ht="18" customHeight="1" x14ac:dyDescent="0.25">
      <c r="A9" s="141" t="s">
        <v>7</v>
      </c>
      <c r="B9" s="142"/>
      <c r="C9" s="142"/>
      <c r="D9" s="142"/>
      <c r="E9" s="142"/>
      <c r="F9" s="142"/>
      <c r="G9" s="142"/>
      <c r="H9" s="142"/>
      <c r="I9" s="142"/>
      <c r="J9" s="143"/>
    </row>
    <row r="10" spans="1:11" x14ac:dyDescent="0.25">
      <c r="A10" s="1"/>
      <c r="B10" s="1"/>
      <c r="C10" s="4"/>
      <c r="F10" s="9"/>
      <c r="G10" s="60"/>
      <c r="H10" s="60"/>
      <c r="I10" s="32"/>
      <c r="J10" s="32"/>
      <c r="K10" s="9"/>
    </row>
    <row r="11" spans="1:11" x14ac:dyDescent="0.25">
      <c r="A11" s="20" t="s">
        <v>0</v>
      </c>
      <c r="B11" s="3" t="s">
        <v>49</v>
      </c>
      <c r="C11" s="20" t="s">
        <v>50</v>
      </c>
      <c r="D11" s="20" t="s">
        <v>51</v>
      </c>
      <c r="F11" s="9"/>
      <c r="G11" s="64"/>
      <c r="H11" s="64"/>
      <c r="I11" s="65"/>
      <c r="J11" s="65"/>
      <c r="K11" s="9"/>
    </row>
    <row r="12" spans="1:11" x14ac:dyDescent="0.25">
      <c r="A12" s="18" t="s">
        <v>2</v>
      </c>
      <c r="B12" s="50">
        <v>2</v>
      </c>
      <c r="C12" s="50">
        <v>60</v>
      </c>
      <c r="D12" s="5">
        <f>$C$5*C12</f>
        <v>1155</v>
      </c>
      <c r="F12" s="31"/>
      <c r="G12" s="62">
        <v>2</v>
      </c>
      <c r="H12" s="62">
        <v>60</v>
      </c>
      <c r="I12" s="63">
        <f>SUM(D12)</f>
        <v>1155</v>
      </c>
      <c r="J12" s="63">
        <f>SUM(D12-I12)</f>
        <v>0</v>
      </c>
      <c r="K12" s="67"/>
    </row>
    <row r="13" spans="1:11" ht="25.5" x14ac:dyDescent="0.25">
      <c r="A13" s="17" t="s">
        <v>1</v>
      </c>
      <c r="B13" s="50">
        <v>1</v>
      </c>
      <c r="C13" s="50">
        <v>60</v>
      </c>
      <c r="D13" s="5">
        <f>$C$5*C13</f>
        <v>1155</v>
      </c>
      <c r="G13" s="43">
        <v>1</v>
      </c>
      <c r="H13" s="43">
        <v>60</v>
      </c>
      <c r="I13" s="15">
        <f>SUM(D13)</f>
        <v>1155</v>
      </c>
      <c r="J13" s="15">
        <f>SUM(D13-I13)</f>
        <v>0</v>
      </c>
    </row>
    <row r="14" spans="1:11" x14ac:dyDescent="0.25">
      <c r="A14" s="7" t="s">
        <v>3</v>
      </c>
      <c r="B14" s="50">
        <v>2</v>
      </c>
      <c r="C14" s="50">
        <v>40</v>
      </c>
      <c r="D14" s="5">
        <f>$C$5*C14</f>
        <v>770</v>
      </c>
      <c r="G14" s="43">
        <v>2</v>
      </c>
      <c r="H14" s="43">
        <v>40</v>
      </c>
      <c r="I14" s="15">
        <f>SUM(D14)</f>
        <v>770</v>
      </c>
      <c r="J14" s="15">
        <f>SUM(D14-I14)</f>
        <v>0</v>
      </c>
    </row>
    <row r="15" spans="1:11" x14ac:dyDescent="0.25">
      <c r="A15" s="18" t="s">
        <v>4</v>
      </c>
      <c r="B15" s="50">
        <v>2</v>
      </c>
      <c r="C15" s="50">
        <v>60</v>
      </c>
      <c r="D15" s="5">
        <f>$C$5*C15</f>
        <v>1155</v>
      </c>
      <c r="G15" s="43">
        <v>2</v>
      </c>
      <c r="H15" s="43">
        <v>60</v>
      </c>
      <c r="I15" s="15">
        <f>SUM(D15)</f>
        <v>1155</v>
      </c>
      <c r="J15" s="15">
        <f>SUM(D15-I15)</f>
        <v>0</v>
      </c>
    </row>
    <row r="16" spans="1:11" x14ac:dyDescent="0.25">
      <c r="A16" s="19"/>
      <c r="B16" s="20">
        <f>SUM(B12:B15)</f>
        <v>7</v>
      </c>
      <c r="C16" s="20">
        <f>SUM(C12:C15)</f>
        <v>220</v>
      </c>
      <c r="D16" s="8">
        <f>SUM(D12:D15)</f>
        <v>4235</v>
      </c>
      <c r="F16" s="2" t="s">
        <v>5</v>
      </c>
      <c r="G16" s="75">
        <f>SUM(G12:G15)</f>
        <v>7</v>
      </c>
      <c r="H16" s="75">
        <f>SUM(H12:H15)</f>
        <v>220</v>
      </c>
      <c r="I16" s="57">
        <f ca="1">SUM(I12:I16)</f>
        <v>4235</v>
      </c>
      <c r="J16" s="15">
        <f ca="1">SUM(D16-I16)</f>
        <v>0</v>
      </c>
    </row>
    <row r="17" spans="1:15" x14ac:dyDescent="0.25">
      <c r="A17" s="36" t="s">
        <v>6</v>
      </c>
      <c r="B17" s="50"/>
      <c r="C17" s="50"/>
      <c r="D17" s="35">
        <f>B5-D16</f>
        <v>6.8599999999996726</v>
      </c>
      <c r="G17" s="58"/>
      <c r="H17" s="58"/>
      <c r="I17" s="108"/>
      <c r="J17" s="59"/>
      <c r="K17" s="9"/>
      <c r="O17" s="2">
        <v>41.56</v>
      </c>
    </row>
    <row r="18" spans="1:15" x14ac:dyDescent="0.25">
      <c r="F18" s="9"/>
      <c r="G18" s="60"/>
      <c r="H18" s="60"/>
      <c r="I18" s="32"/>
      <c r="J18" s="32"/>
      <c r="K18" s="9"/>
    </row>
    <row r="19" spans="1:15" ht="18.75" customHeight="1" x14ac:dyDescent="0.25">
      <c r="A19" s="144" t="s">
        <v>48</v>
      </c>
      <c r="B19" s="145"/>
      <c r="C19" s="145"/>
      <c r="D19" s="145"/>
      <c r="E19" s="145"/>
      <c r="F19" s="145"/>
      <c r="G19" s="145"/>
      <c r="H19" s="145"/>
      <c r="I19" s="145"/>
      <c r="J19" s="146"/>
      <c r="K19" s="9"/>
    </row>
    <row r="20" spans="1:15" s="54" customFormat="1" ht="18.75" customHeight="1" x14ac:dyDescent="0.25">
      <c r="A20" s="81" t="s">
        <v>128</v>
      </c>
      <c r="B20" s="82">
        <v>22561</v>
      </c>
      <c r="C20" s="81">
        <v>1172</v>
      </c>
      <c r="D20" s="83" t="s">
        <v>129</v>
      </c>
      <c r="E20" s="79"/>
      <c r="F20" s="79"/>
      <c r="G20" s="78"/>
      <c r="H20" s="78"/>
      <c r="I20" s="78"/>
      <c r="J20" s="78"/>
      <c r="K20" s="80"/>
    </row>
    <row r="21" spans="1:15" ht="29.25" customHeight="1" x14ac:dyDescent="0.2">
      <c r="A21" s="71" t="s">
        <v>8</v>
      </c>
      <c r="B21" s="71" t="s">
        <v>69</v>
      </c>
      <c r="C21" s="71" t="s">
        <v>67</v>
      </c>
      <c r="D21" s="70" t="s">
        <v>68</v>
      </c>
      <c r="F21" s="9"/>
      <c r="G21" s="91" t="s">
        <v>96</v>
      </c>
      <c r="H21" s="92" t="s">
        <v>139</v>
      </c>
      <c r="I21" s="90" t="s">
        <v>140</v>
      </c>
      <c r="J21" s="5" t="s">
        <v>94</v>
      </c>
      <c r="K21" s="9"/>
    </row>
    <row r="22" spans="1:15" ht="12.95" customHeight="1" x14ac:dyDescent="0.25">
      <c r="A22" s="23" t="s">
        <v>9</v>
      </c>
      <c r="B22" s="18">
        <v>1</v>
      </c>
      <c r="C22" s="22">
        <v>100</v>
      </c>
      <c r="D22" s="15">
        <f>C22*19.25</f>
        <v>1925</v>
      </c>
      <c r="F22" s="9"/>
      <c r="G22" s="43">
        <v>1</v>
      </c>
      <c r="H22" s="62">
        <v>100</v>
      </c>
      <c r="I22" s="63">
        <f t="shared" ref="I22:I59" si="0">H22*19.25</f>
        <v>1925</v>
      </c>
      <c r="J22" s="66">
        <f t="shared" ref="J22:J59" si="1">SUM(D22-I22)</f>
        <v>0</v>
      </c>
      <c r="K22" s="67"/>
    </row>
    <row r="23" spans="1:15" ht="12.95" customHeight="1" x14ac:dyDescent="0.25">
      <c r="A23" s="132" t="s">
        <v>10</v>
      </c>
      <c r="B23" s="7" t="s">
        <v>12</v>
      </c>
      <c r="C23" s="22">
        <v>24</v>
      </c>
      <c r="D23" s="15">
        <f t="shared" ref="D23:D59" si="2">C23*19.25</f>
        <v>462</v>
      </c>
      <c r="G23" s="43">
        <v>2</v>
      </c>
      <c r="H23" s="43">
        <v>24</v>
      </c>
      <c r="I23" s="15">
        <f t="shared" si="0"/>
        <v>462</v>
      </c>
      <c r="J23" s="15">
        <f t="shared" si="1"/>
        <v>0</v>
      </c>
    </row>
    <row r="24" spans="1:15" ht="12.95" customHeight="1" x14ac:dyDescent="0.25">
      <c r="A24" s="133"/>
      <c r="B24" s="7" t="s">
        <v>13</v>
      </c>
      <c r="C24" s="22">
        <v>24</v>
      </c>
      <c r="D24" s="15">
        <f t="shared" si="2"/>
        <v>462</v>
      </c>
      <c r="G24" s="43">
        <v>1</v>
      </c>
      <c r="H24" s="43">
        <v>24</v>
      </c>
      <c r="I24" s="15">
        <f t="shared" si="0"/>
        <v>462</v>
      </c>
      <c r="J24" s="15">
        <f t="shared" si="1"/>
        <v>0</v>
      </c>
    </row>
    <row r="25" spans="1:15" ht="12.95" customHeight="1" x14ac:dyDescent="0.25">
      <c r="A25" s="133"/>
      <c r="B25" s="7" t="s">
        <v>14</v>
      </c>
      <c r="C25" s="22">
        <v>36</v>
      </c>
      <c r="D25" s="15">
        <f t="shared" si="2"/>
        <v>693</v>
      </c>
      <c r="G25" s="43">
        <v>2</v>
      </c>
      <c r="H25" s="43">
        <v>36</v>
      </c>
      <c r="I25" s="15">
        <f t="shared" si="0"/>
        <v>693</v>
      </c>
      <c r="J25" s="15">
        <f t="shared" si="1"/>
        <v>0</v>
      </c>
      <c r="K25" s="2" t="s">
        <v>138</v>
      </c>
    </row>
    <row r="26" spans="1:15" ht="12.95" customHeight="1" x14ac:dyDescent="0.25">
      <c r="A26" s="134"/>
      <c r="B26" s="7" t="s">
        <v>15</v>
      </c>
      <c r="C26" s="22">
        <v>12</v>
      </c>
      <c r="D26" s="15">
        <f t="shared" si="2"/>
        <v>231</v>
      </c>
      <c r="G26" s="43">
        <v>1</v>
      </c>
      <c r="H26" s="43">
        <v>12</v>
      </c>
      <c r="I26" s="15">
        <f t="shared" si="0"/>
        <v>231</v>
      </c>
      <c r="J26" s="15">
        <f t="shared" si="1"/>
        <v>0</v>
      </c>
    </row>
    <row r="27" spans="1:15" ht="12.95" customHeight="1" x14ac:dyDescent="0.25">
      <c r="A27" s="132" t="s">
        <v>11</v>
      </c>
      <c r="B27" s="7" t="s">
        <v>12</v>
      </c>
      <c r="C27" s="22">
        <v>58</v>
      </c>
      <c r="D27" s="15">
        <f t="shared" si="2"/>
        <v>1116.5</v>
      </c>
      <c r="G27" s="43">
        <v>2</v>
      </c>
      <c r="H27" s="43">
        <v>58</v>
      </c>
      <c r="I27" s="15">
        <f t="shared" si="0"/>
        <v>1116.5</v>
      </c>
      <c r="J27" s="15">
        <f t="shared" si="1"/>
        <v>0</v>
      </c>
    </row>
    <row r="28" spans="1:15" ht="12.95" customHeight="1" x14ac:dyDescent="0.25">
      <c r="A28" s="133"/>
      <c r="B28" s="7" t="s">
        <v>13</v>
      </c>
      <c r="C28" s="22">
        <v>28</v>
      </c>
      <c r="D28" s="15">
        <f t="shared" si="2"/>
        <v>539</v>
      </c>
      <c r="G28" s="43">
        <v>2</v>
      </c>
      <c r="H28" s="43">
        <v>28</v>
      </c>
      <c r="I28" s="15">
        <f t="shared" si="0"/>
        <v>539</v>
      </c>
      <c r="J28" s="15">
        <f t="shared" si="1"/>
        <v>0</v>
      </c>
    </row>
    <row r="29" spans="1:15" ht="12.95" customHeight="1" x14ac:dyDescent="0.25">
      <c r="A29" s="134"/>
      <c r="B29" s="7" t="s">
        <v>14</v>
      </c>
      <c r="C29" s="22">
        <v>58</v>
      </c>
      <c r="D29" s="15">
        <f t="shared" si="2"/>
        <v>1116.5</v>
      </c>
      <c r="G29" s="43">
        <v>2</v>
      </c>
      <c r="H29" s="43">
        <v>58</v>
      </c>
      <c r="I29" s="15">
        <f t="shared" si="0"/>
        <v>1116.5</v>
      </c>
      <c r="J29" s="15">
        <f t="shared" si="1"/>
        <v>0</v>
      </c>
    </row>
    <row r="30" spans="1:15" ht="12.95" customHeight="1" x14ac:dyDescent="0.25">
      <c r="A30" s="132" t="s">
        <v>55</v>
      </c>
      <c r="B30" s="7" t="s">
        <v>12</v>
      </c>
      <c r="C30" s="22">
        <v>60</v>
      </c>
      <c r="D30" s="15">
        <f t="shared" si="2"/>
        <v>1155</v>
      </c>
      <c r="G30" s="43">
        <v>1</v>
      </c>
      <c r="H30" s="43">
        <v>60</v>
      </c>
      <c r="I30" s="15">
        <f t="shared" si="0"/>
        <v>1155</v>
      </c>
      <c r="J30" s="15">
        <f t="shared" si="1"/>
        <v>0</v>
      </c>
    </row>
    <row r="31" spans="1:15" ht="12.95" customHeight="1" x14ac:dyDescent="0.25">
      <c r="A31" s="134"/>
      <c r="B31" s="7" t="s">
        <v>14</v>
      </c>
      <c r="C31" s="22">
        <v>60</v>
      </c>
      <c r="D31" s="15">
        <f t="shared" si="2"/>
        <v>1155</v>
      </c>
      <c r="G31" s="43">
        <v>1</v>
      </c>
      <c r="H31" s="43">
        <v>60</v>
      </c>
      <c r="I31" s="15">
        <f t="shared" si="0"/>
        <v>1155</v>
      </c>
      <c r="J31" s="15">
        <f t="shared" si="1"/>
        <v>0</v>
      </c>
    </row>
    <row r="32" spans="1:15" ht="12.95" customHeight="1" x14ac:dyDescent="0.25">
      <c r="A32" s="132" t="s">
        <v>89</v>
      </c>
      <c r="B32" s="7" t="s">
        <v>12</v>
      </c>
      <c r="C32" s="22">
        <v>4</v>
      </c>
      <c r="D32" s="15">
        <f t="shared" si="2"/>
        <v>77</v>
      </c>
      <c r="G32" s="43">
        <v>2</v>
      </c>
      <c r="H32" s="43">
        <v>4</v>
      </c>
      <c r="I32" s="15">
        <f t="shared" si="0"/>
        <v>77</v>
      </c>
      <c r="J32" s="15">
        <f t="shared" si="1"/>
        <v>0</v>
      </c>
    </row>
    <row r="33" spans="1:10" ht="12.95" customHeight="1" x14ac:dyDescent="0.25">
      <c r="A33" s="133"/>
      <c r="B33" s="7" t="s">
        <v>13</v>
      </c>
      <c r="C33" s="22">
        <v>4</v>
      </c>
      <c r="D33" s="15">
        <f t="shared" si="2"/>
        <v>77</v>
      </c>
      <c r="G33" s="43">
        <v>1</v>
      </c>
      <c r="H33" s="43">
        <v>4</v>
      </c>
      <c r="I33" s="15">
        <f t="shared" si="0"/>
        <v>77</v>
      </c>
      <c r="J33" s="15">
        <f t="shared" si="1"/>
        <v>0</v>
      </c>
    </row>
    <row r="34" spans="1:10" ht="12.95" customHeight="1" x14ac:dyDescent="0.25">
      <c r="A34" s="133"/>
      <c r="B34" s="7" t="s">
        <v>14</v>
      </c>
      <c r="C34" s="22">
        <v>6</v>
      </c>
      <c r="D34" s="15">
        <f t="shared" si="2"/>
        <v>115.5</v>
      </c>
      <c r="G34" s="43">
        <v>0</v>
      </c>
      <c r="H34" s="43">
        <v>0</v>
      </c>
      <c r="I34" s="15">
        <f t="shared" si="0"/>
        <v>0</v>
      </c>
      <c r="J34" s="15">
        <f t="shared" si="1"/>
        <v>115.5</v>
      </c>
    </row>
    <row r="35" spans="1:10" ht="12.95" customHeight="1" x14ac:dyDescent="0.25">
      <c r="A35" s="134"/>
      <c r="B35" s="7" t="s">
        <v>15</v>
      </c>
      <c r="C35" s="22">
        <v>2</v>
      </c>
      <c r="D35" s="15">
        <f t="shared" si="2"/>
        <v>38.5</v>
      </c>
      <c r="G35" s="43">
        <v>1</v>
      </c>
      <c r="H35" s="43">
        <v>2</v>
      </c>
      <c r="I35" s="15">
        <f t="shared" si="0"/>
        <v>38.5</v>
      </c>
      <c r="J35" s="15">
        <f t="shared" si="1"/>
        <v>0</v>
      </c>
    </row>
    <row r="36" spans="1:10" ht="12.95" customHeight="1" x14ac:dyDescent="0.25">
      <c r="A36" s="132" t="s">
        <v>90</v>
      </c>
      <c r="B36" s="7" t="s">
        <v>12</v>
      </c>
      <c r="C36" s="22">
        <v>6</v>
      </c>
      <c r="D36" s="15">
        <f t="shared" si="2"/>
        <v>115.5</v>
      </c>
      <c r="G36" s="43">
        <v>1</v>
      </c>
      <c r="H36" s="43">
        <v>6</v>
      </c>
      <c r="I36" s="15">
        <f t="shared" si="0"/>
        <v>115.5</v>
      </c>
      <c r="J36" s="15">
        <f t="shared" si="1"/>
        <v>0</v>
      </c>
    </row>
    <row r="37" spans="1:10" ht="12.95" customHeight="1" x14ac:dyDescent="0.25">
      <c r="A37" s="133"/>
      <c r="B37" s="7" t="s">
        <v>13</v>
      </c>
      <c r="C37" s="22">
        <v>4</v>
      </c>
      <c r="D37" s="15">
        <f t="shared" si="2"/>
        <v>77</v>
      </c>
      <c r="G37" s="43">
        <v>1</v>
      </c>
      <c r="H37" s="43">
        <v>4</v>
      </c>
      <c r="I37" s="15">
        <f t="shared" si="0"/>
        <v>77</v>
      </c>
      <c r="J37" s="15">
        <f t="shared" si="1"/>
        <v>0</v>
      </c>
    </row>
    <row r="38" spans="1:10" ht="12.95" customHeight="1" x14ac:dyDescent="0.25">
      <c r="A38" s="134"/>
      <c r="B38" s="7" t="s">
        <v>14</v>
      </c>
      <c r="C38" s="22">
        <v>6</v>
      </c>
      <c r="D38" s="15">
        <f t="shared" si="2"/>
        <v>115.5</v>
      </c>
      <c r="G38" s="43">
        <v>2</v>
      </c>
      <c r="H38" s="43">
        <v>6</v>
      </c>
      <c r="I38" s="15">
        <f t="shared" si="0"/>
        <v>115.5</v>
      </c>
      <c r="J38" s="15">
        <f t="shared" si="1"/>
        <v>0</v>
      </c>
    </row>
    <row r="39" spans="1:10" ht="12.95" customHeight="1" x14ac:dyDescent="0.25">
      <c r="A39" s="132" t="s">
        <v>91</v>
      </c>
      <c r="B39" s="7" t="s">
        <v>12</v>
      </c>
      <c r="C39" s="22">
        <v>6</v>
      </c>
      <c r="D39" s="15">
        <f t="shared" si="2"/>
        <v>115.5</v>
      </c>
      <c r="G39" s="43">
        <v>2</v>
      </c>
      <c r="H39" s="43">
        <v>6</v>
      </c>
      <c r="I39" s="15">
        <f t="shared" si="0"/>
        <v>115.5</v>
      </c>
      <c r="J39" s="56">
        <f t="shared" si="1"/>
        <v>0</v>
      </c>
    </row>
    <row r="40" spans="1:10" ht="12.95" customHeight="1" x14ac:dyDescent="0.25">
      <c r="A40" s="134"/>
      <c r="B40" s="7" t="s">
        <v>14</v>
      </c>
      <c r="C40" s="22">
        <v>8</v>
      </c>
      <c r="D40" s="15">
        <f t="shared" si="2"/>
        <v>154</v>
      </c>
      <c r="G40" s="43">
        <v>2</v>
      </c>
      <c r="H40" s="43">
        <v>8</v>
      </c>
      <c r="I40" s="15">
        <f t="shared" si="0"/>
        <v>154</v>
      </c>
      <c r="J40" s="15">
        <f t="shared" si="1"/>
        <v>0</v>
      </c>
    </row>
    <row r="41" spans="1:10" ht="12.95" customHeight="1" x14ac:dyDescent="0.25">
      <c r="A41" s="129" t="s">
        <v>60</v>
      </c>
      <c r="B41" s="23" t="s">
        <v>81</v>
      </c>
      <c r="C41" s="7">
        <v>40</v>
      </c>
      <c r="D41" s="15">
        <f t="shared" si="2"/>
        <v>770</v>
      </c>
      <c r="G41" s="43">
        <v>4</v>
      </c>
      <c r="H41" s="43">
        <v>40</v>
      </c>
      <c r="I41" s="15">
        <f t="shared" si="0"/>
        <v>770</v>
      </c>
      <c r="J41" s="15">
        <f t="shared" si="1"/>
        <v>0</v>
      </c>
    </row>
    <row r="42" spans="1:10" ht="12.95" customHeight="1" x14ac:dyDescent="0.25">
      <c r="A42" s="130"/>
      <c r="B42" s="7" t="s">
        <v>84</v>
      </c>
      <c r="C42" s="7">
        <v>24</v>
      </c>
      <c r="D42" s="15">
        <f t="shared" si="2"/>
        <v>462</v>
      </c>
      <c r="G42" s="43">
        <v>4</v>
      </c>
      <c r="H42" s="43">
        <v>24</v>
      </c>
      <c r="I42" s="15">
        <f t="shared" si="0"/>
        <v>462</v>
      </c>
      <c r="J42" s="15">
        <f t="shared" si="1"/>
        <v>0</v>
      </c>
    </row>
    <row r="43" spans="1:10" ht="12.95" customHeight="1" x14ac:dyDescent="0.25">
      <c r="A43" s="130"/>
      <c r="B43" s="23" t="s">
        <v>82</v>
      </c>
      <c r="C43" s="7">
        <v>40</v>
      </c>
      <c r="D43" s="15">
        <f t="shared" si="2"/>
        <v>770</v>
      </c>
      <c r="G43" s="43">
        <v>4</v>
      </c>
      <c r="H43" s="43">
        <v>40</v>
      </c>
      <c r="I43" s="15">
        <f t="shared" si="0"/>
        <v>770</v>
      </c>
      <c r="J43" s="15">
        <f t="shared" si="1"/>
        <v>0</v>
      </c>
    </row>
    <row r="44" spans="1:10" ht="12.95" customHeight="1" x14ac:dyDescent="0.25">
      <c r="A44" s="130"/>
      <c r="B44" s="7" t="s">
        <v>85</v>
      </c>
      <c r="C44" s="7">
        <v>24</v>
      </c>
      <c r="D44" s="15">
        <f t="shared" si="2"/>
        <v>462</v>
      </c>
      <c r="G44" s="43">
        <v>4</v>
      </c>
      <c r="H44" s="43">
        <v>22</v>
      </c>
      <c r="I44" s="15">
        <f t="shared" si="0"/>
        <v>423.5</v>
      </c>
      <c r="J44" s="15">
        <f t="shared" si="1"/>
        <v>38.5</v>
      </c>
    </row>
    <row r="45" spans="1:10" ht="12.95" customHeight="1" x14ac:dyDescent="0.25">
      <c r="A45" s="130"/>
      <c r="B45" s="7" t="s">
        <v>83</v>
      </c>
      <c r="C45" s="7">
        <v>40</v>
      </c>
      <c r="D45" s="15">
        <f t="shared" si="2"/>
        <v>770</v>
      </c>
      <c r="G45" s="43">
        <v>5</v>
      </c>
      <c r="H45" s="43">
        <v>40</v>
      </c>
      <c r="I45" s="15">
        <f t="shared" si="0"/>
        <v>770</v>
      </c>
      <c r="J45" s="15">
        <f t="shared" si="1"/>
        <v>0</v>
      </c>
    </row>
    <row r="46" spans="1:10" ht="12.95" customHeight="1" x14ac:dyDescent="0.25">
      <c r="A46" s="131"/>
      <c r="B46" s="23" t="s">
        <v>73</v>
      </c>
      <c r="C46" s="7">
        <v>24</v>
      </c>
      <c r="D46" s="15">
        <f t="shared" si="2"/>
        <v>462</v>
      </c>
      <c r="G46" s="43">
        <v>5</v>
      </c>
      <c r="H46" s="43">
        <v>24</v>
      </c>
      <c r="I46" s="15">
        <f t="shared" si="0"/>
        <v>462</v>
      </c>
      <c r="J46" s="15">
        <f t="shared" si="1"/>
        <v>0</v>
      </c>
    </row>
    <row r="47" spans="1:10" ht="12.95" customHeight="1" x14ac:dyDescent="0.25">
      <c r="A47" s="7" t="s">
        <v>16</v>
      </c>
      <c r="B47" s="18">
        <v>2</v>
      </c>
      <c r="C47" s="7">
        <v>20</v>
      </c>
      <c r="D47" s="15">
        <f t="shared" si="2"/>
        <v>385</v>
      </c>
      <c r="G47" s="43">
        <v>2</v>
      </c>
      <c r="H47" s="43">
        <v>20</v>
      </c>
      <c r="I47" s="15">
        <f t="shared" si="0"/>
        <v>385</v>
      </c>
      <c r="J47" s="15">
        <f t="shared" si="1"/>
        <v>0</v>
      </c>
    </row>
    <row r="48" spans="1:10" ht="12.95" customHeight="1" x14ac:dyDescent="0.25">
      <c r="A48" s="132" t="s">
        <v>100</v>
      </c>
      <c r="B48" s="18" t="s">
        <v>17</v>
      </c>
      <c r="C48" s="7">
        <v>20</v>
      </c>
      <c r="D48" s="15">
        <f t="shared" si="2"/>
        <v>385</v>
      </c>
      <c r="G48" s="43">
        <v>1</v>
      </c>
      <c r="H48" s="43">
        <v>20</v>
      </c>
      <c r="I48" s="15">
        <f t="shared" si="0"/>
        <v>385</v>
      </c>
      <c r="J48" s="15">
        <f t="shared" si="1"/>
        <v>0</v>
      </c>
    </row>
    <row r="49" spans="1:11" ht="12.95" customHeight="1" x14ac:dyDescent="0.25">
      <c r="A49" s="133"/>
      <c r="B49" s="7" t="s">
        <v>102</v>
      </c>
      <c r="C49" s="22">
        <v>18</v>
      </c>
      <c r="D49" s="15">
        <f t="shared" si="2"/>
        <v>346.5</v>
      </c>
      <c r="G49" s="43">
        <v>1</v>
      </c>
      <c r="H49" s="43">
        <v>18</v>
      </c>
      <c r="I49" s="15">
        <f t="shared" si="0"/>
        <v>346.5</v>
      </c>
      <c r="J49" s="15">
        <f t="shared" si="1"/>
        <v>0</v>
      </c>
    </row>
    <row r="50" spans="1:11" ht="12.95" customHeight="1" x14ac:dyDescent="0.25">
      <c r="A50" s="133"/>
      <c r="B50" s="7" t="s">
        <v>42</v>
      </c>
      <c r="C50" s="22">
        <v>10</v>
      </c>
      <c r="D50" s="15">
        <f t="shared" si="2"/>
        <v>192.5</v>
      </c>
      <c r="G50" s="43">
        <v>1</v>
      </c>
      <c r="H50" s="43">
        <v>10</v>
      </c>
      <c r="I50" s="15">
        <f t="shared" si="0"/>
        <v>192.5</v>
      </c>
      <c r="J50" s="15">
        <f t="shared" si="1"/>
        <v>0</v>
      </c>
    </row>
    <row r="51" spans="1:11" ht="12.95" customHeight="1" x14ac:dyDescent="0.25">
      <c r="A51" s="133"/>
      <c r="B51" s="7" t="s">
        <v>43</v>
      </c>
      <c r="C51" s="22">
        <v>20</v>
      </c>
      <c r="D51" s="15">
        <f t="shared" si="2"/>
        <v>385</v>
      </c>
      <c r="G51" s="43">
        <v>1</v>
      </c>
      <c r="H51" s="43">
        <v>20</v>
      </c>
      <c r="I51" s="15">
        <f t="shared" si="0"/>
        <v>385</v>
      </c>
      <c r="J51" s="15">
        <f t="shared" si="1"/>
        <v>0</v>
      </c>
    </row>
    <row r="52" spans="1:11" ht="12.95" customHeight="1" x14ac:dyDescent="0.25">
      <c r="A52" s="133"/>
      <c r="B52" s="7" t="s">
        <v>101</v>
      </c>
      <c r="C52" s="22">
        <v>20</v>
      </c>
      <c r="D52" s="15">
        <f t="shared" si="2"/>
        <v>385</v>
      </c>
      <c r="G52" s="43">
        <v>1</v>
      </c>
      <c r="H52" s="43">
        <v>20</v>
      </c>
      <c r="I52" s="15">
        <f t="shared" si="0"/>
        <v>385</v>
      </c>
      <c r="J52" s="94">
        <f t="shared" si="1"/>
        <v>0</v>
      </c>
    </row>
    <row r="53" spans="1:11" ht="12.95" customHeight="1" x14ac:dyDescent="0.25">
      <c r="A53" s="134"/>
      <c r="B53" s="7" t="s">
        <v>44</v>
      </c>
      <c r="C53" s="22">
        <v>20</v>
      </c>
      <c r="D53" s="15">
        <f t="shared" si="2"/>
        <v>385</v>
      </c>
      <c r="G53" s="43">
        <v>1</v>
      </c>
      <c r="H53" s="43">
        <v>20</v>
      </c>
      <c r="I53" s="15">
        <f t="shared" si="0"/>
        <v>385</v>
      </c>
      <c r="J53" s="15">
        <f t="shared" si="1"/>
        <v>0</v>
      </c>
    </row>
    <row r="54" spans="1:11" ht="12.95" customHeight="1" x14ac:dyDescent="0.25">
      <c r="A54" s="132" t="s">
        <v>103</v>
      </c>
      <c r="B54" s="7" t="s">
        <v>17</v>
      </c>
      <c r="C54" s="22">
        <v>25</v>
      </c>
      <c r="D54" s="15">
        <f t="shared" si="2"/>
        <v>481.25</v>
      </c>
      <c r="G54" s="43">
        <v>1</v>
      </c>
      <c r="H54" s="43">
        <v>25</v>
      </c>
      <c r="I54" s="15">
        <f t="shared" si="0"/>
        <v>481.25</v>
      </c>
      <c r="J54" s="15">
        <f t="shared" si="1"/>
        <v>0</v>
      </c>
    </row>
    <row r="55" spans="1:11" ht="12.95" customHeight="1" x14ac:dyDescent="0.25">
      <c r="A55" s="133"/>
      <c r="B55" s="7" t="s">
        <v>102</v>
      </c>
      <c r="C55" s="22">
        <v>26</v>
      </c>
      <c r="D55" s="15">
        <f t="shared" si="2"/>
        <v>500.5</v>
      </c>
      <c r="G55" s="43">
        <v>1</v>
      </c>
      <c r="H55" s="43">
        <v>26</v>
      </c>
      <c r="I55" s="15">
        <f t="shared" si="0"/>
        <v>500.5</v>
      </c>
      <c r="J55" s="15">
        <f t="shared" si="1"/>
        <v>0</v>
      </c>
    </row>
    <row r="56" spans="1:11" ht="12.95" customHeight="1" x14ac:dyDescent="0.25">
      <c r="A56" s="133"/>
      <c r="B56" s="7" t="s">
        <v>42</v>
      </c>
      <c r="C56" s="22">
        <v>20</v>
      </c>
      <c r="D56" s="15">
        <f t="shared" si="2"/>
        <v>385</v>
      </c>
      <c r="G56" s="43">
        <v>1</v>
      </c>
      <c r="H56" s="43">
        <v>20</v>
      </c>
      <c r="I56" s="15">
        <f t="shared" si="0"/>
        <v>385</v>
      </c>
      <c r="J56" s="15">
        <f t="shared" si="1"/>
        <v>0</v>
      </c>
    </row>
    <row r="57" spans="1:11" ht="12.95" customHeight="1" x14ac:dyDescent="0.25">
      <c r="A57" s="133"/>
      <c r="B57" s="7" t="s">
        <v>43</v>
      </c>
      <c r="C57" s="22">
        <v>26</v>
      </c>
      <c r="D57" s="15">
        <f t="shared" si="2"/>
        <v>500.5</v>
      </c>
      <c r="G57" s="43">
        <v>1</v>
      </c>
      <c r="H57" s="43">
        <v>26</v>
      </c>
      <c r="I57" s="15">
        <f t="shared" si="0"/>
        <v>500.5</v>
      </c>
      <c r="J57" s="15">
        <f t="shared" si="1"/>
        <v>0</v>
      </c>
    </row>
    <row r="58" spans="1:11" ht="12.95" customHeight="1" x14ac:dyDescent="0.25">
      <c r="A58" s="133"/>
      <c r="B58" s="7" t="s">
        <v>101</v>
      </c>
      <c r="C58" s="22">
        <v>26</v>
      </c>
      <c r="D58" s="15">
        <f t="shared" si="2"/>
        <v>500.5</v>
      </c>
      <c r="G58" s="43">
        <v>1</v>
      </c>
      <c r="H58" s="43">
        <v>26</v>
      </c>
      <c r="I58" s="15">
        <f t="shared" si="0"/>
        <v>500.5</v>
      </c>
      <c r="J58" s="15">
        <f t="shared" si="1"/>
        <v>0</v>
      </c>
    </row>
    <row r="59" spans="1:11" ht="12.95" customHeight="1" x14ac:dyDescent="0.25">
      <c r="A59" s="134"/>
      <c r="B59" s="7" t="s">
        <v>44</v>
      </c>
      <c r="C59" s="22">
        <v>26</v>
      </c>
      <c r="D59" s="15">
        <f t="shared" si="2"/>
        <v>500.5</v>
      </c>
      <c r="G59" s="43">
        <v>1</v>
      </c>
      <c r="H59" s="43">
        <v>26</v>
      </c>
      <c r="I59" s="15">
        <f t="shared" si="0"/>
        <v>500.5</v>
      </c>
      <c r="J59" s="15">
        <f t="shared" si="1"/>
        <v>0</v>
      </c>
    </row>
    <row r="60" spans="1:11" ht="12.95" customHeight="1" x14ac:dyDescent="0.25">
      <c r="A60" s="74" t="s">
        <v>19</v>
      </c>
      <c r="B60" s="74" t="s">
        <v>36</v>
      </c>
      <c r="C60" s="62">
        <v>20</v>
      </c>
      <c r="D60" s="63">
        <f>C60*19.25</f>
        <v>385</v>
      </c>
      <c r="E60" s="10"/>
      <c r="F60" s="34"/>
      <c r="G60" s="62">
        <v>2</v>
      </c>
      <c r="H60" s="62">
        <v>20</v>
      </c>
      <c r="I60" s="63">
        <f>SUM(D60)</f>
        <v>385</v>
      </c>
      <c r="J60" s="15">
        <f t="shared" ref="J60:J66" si="3">SUM(D60-I60)</f>
        <v>0</v>
      </c>
      <c r="K60" s="67"/>
    </row>
    <row r="61" spans="1:11" ht="12.95" customHeight="1" x14ac:dyDescent="0.25">
      <c r="A61" s="23" t="s">
        <v>20</v>
      </c>
      <c r="B61" s="29" t="s">
        <v>74</v>
      </c>
      <c r="C61" s="43">
        <v>18</v>
      </c>
      <c r="D61" s="15">
        <f t="shared" ref="D61:D66" si="4">C61*19.25</f>
        <v>346.5</v>
      </c>
      <c r="E61" s="10"/>
      <c r="F61" s="6"/>
      <c r="G61" s="43">
        <v>3</v>
      </c>
      <c r="H61" s="43">
        <v>18</v>
      </c>
      <c r="I61" s="15">
        <f>SUM(D61)</f>
        <v>346.5</v>
      </c>
      <c r="J61" s="15">
        <f t="shared" si="3"/>
        <v>0</v>
      </c>
    </row>
    <row r="62" spans="1:11" ht="12.95" customHeight="1" x14ac:dyDescent="0.25">
      <c r="A62" s="23" t="s">
        <v>97</v>
      </c>
      <c r="B62" s="23" t="s">
        <v>37</v>
      </c>
      <c r="C62" s="43">
        <v>20</v>
      </c>
      <c r="D62" s="15">
        <f t="shared" si="4"/>
        <v>385</v>
      </c>
      <c r="E62" s="10"/>
      <c r="F62" s="6"/>
      <c r="G62" s="43">
        <v>1</v>
      </c>
      <c r="H62" s="43">
        <v>20</v>
      </c>
      <c r="I62" s="15">
        <f t="shared" ref="I62:I70" si="5">H62*19.25</f>
        <v>385</v>
      </c>
      <c r="J62" s="15">
        <f t="shared" si="3"/>
        <v>0</v>
      </c>
    </row>
    <row r="63" spans="1:11" ht="12.95" customHeight="1" x14ac:dyDescent="0.25">
      <c r="A63" s="23" t="s">
        <v>104</v>
      </c>
      <c r="B63" s="23" t="s">
        <v>37</v>
      </c>
      <c r="C63" s="43">
        <v>45</v>
      </c>
      <c r="D63" s="15">
        <f t="shared" si="4"/>
        <v>866.25</v>
      </c>
      <c r="E63" s="10"/>
      <c r="F63" s="6"/>
      <c r="G63" s="43">
        <v>1</v>
      </c>
      <c r="H63" s="43">
        <v>45</v>
      </c>
      <c r="I63" s="15">
        <f t="shared" si="5"/>
        <v>866.25</v>
      </c>
      <c r="J63" s="15">
        <f t="shared" si="3"/>
        <v>0</v>
      </c>
    </row>
    <row r="64" spans="1:11" ht="12.95" customHeight="1" x14ac:dyDescent="0.25">
      <c r="A64" s="29" t="s">
        <v>23</v>
      </c>
      <c r="B64" s="29" t="s">
        <v>141</v>
      </c>
      <c r="C64" s="43">
        <v>24</v>
      </c>
      <c r="D64" s="15">
        <f t="shared" si="4"/>
        <v>462</v>
      </c>
      <c r="E64" s="10"/>
      <c r="F64" s="6"/>
      <c r="G64" s="43">
        <v>5</v>
      </c>
      <c r="H64" s="43">
        <v>23.5</v>
      </c>
      <c r="I64" s="15">
        <f t="shared" si="5"/>
        <v>452.375</v>
      </c>
      <c r="J64" s="56">
        <f t="shared" si="3"/>
        <v>9.625</v>
      </c>
    </row>
    <row r="65" spans="1:12" ht="12.95" customHeight="1" x14ac:dyDescent="0.25">
      <c r="A65" s="23" t="s">
        <v>24</v>
      </c>
      <c r="B65" s="23" t="s">
        <v>37</v>
      </c>
      <c r="C65" s="43">
        <v>30</v>
      </c>
      <c r="D65" s="15">
        <f t="shared" si="4"/>
        <v>577.5</v>
      </c>
      <c r="E65" s="10"/>
      <c r="F65" s="6"/>
      <c r="G65" s="43">
        <v>1</v>
      </c>
      <c r="H65" s="43">
        <v>30</v>
      </c>
      <c r="I65" s="15">
        <f t="shared" si="5"/>
        <v>577.5</v>
      </c>
      <c r="J65" s="15">
        <f t="shared" si="3"/>
        <v>0</v>
      </c>
    </row>
    <row r="66" spans="1:12" ht="12.95" customHeight="1" x14ac:dyDescent="0.25">
      <c r="A66" s="23" t="s">
        <v>25</v>
      </c>
      <c r="B66" s="23" t="s">
        <v>37</v>
      </c>
      <c r="C66" s="43">
        <v>18</v>
      </c>
      <c r="D66" s="15">
        <f t="shared" si="4"/>
        <v>346.5</v>
      </c>
      <c r="E66" s="10"/>
      <c r="F66" s="6"/>
      <c r="G66" s="43">
        <v>1</v>
      </c>
      <c r="H66" s="43">
        <v>18</v>
      </c>
      <c r="I66" s="15">
        <f t="shared" si="5"/>
        <v>346.5</v>
      </c>
      <c r="J66" s="15">
        <f t="shared" si="3"/>
        <v>0</v>
      </c>
    </row>
    <row r="67" spans="1:12" ht="12.95" customHeight="1" x14ac:dyDescent="0.25">
      <c r="A67" s="23" t="s">
        <v>26</v>
      </c>
      <c r="B67" s="23" t="s">
        <v>37</v>
      </c>
      <c r="C67" s="24">
        <v>0</v>
      </c>
      <c r="D67" s="15">
        <f>C67*19.25</f>
        <v>0</v>
      </c>
      <c r="E67" s="10"/>
      <c r="F67" s="6"/>
      <c r="G67" s="43">
        <v>0</v>
      </c>
      <c r="H67" s="43">
        <v>0</v>
      </c>
      <c r="I67" s="15">
        <f t="shared" si="5"/>
        <v>0</v>
      </c>
      <c r="J67" s="15">
        <f>SUM(D67-I67)</f>
        <v>0</v>
      </c>
    </row>
    <row r="68" spans="1:12" ht="12.95" customHeight="1" x14ac:dyDescent="0.25">
      <c r="A68" s="23" t="s">
        <v>46</v>
      </c>
      <c r="B68" s="23" t="s">
        <v>38</v>
      </c>
      <c r="C68" s="43">
        <v>12</v>
      </c>
      <c r="D68" s="15">
        <f>C68*19.25</f>
        <v>231</v>
      </c>
      <c r="E68" s="10"/>
      <c r="F68" s="6"/>
      <c r="G68" s="43">
        <v>1</v>
      </c>
      <c r="H68" s="43">
        <v>12</v>
      </c>
      <c r="I68" s="15">
        <f t="shared" si="5"/>
        <v>231</v>
      </c>
      <c r="J68" s="15">
        <f>SUM(D68-I68)</f>
        <v>0</v>
      </c>
    </row>
    <row r="69" spans="1:12" ht="12.95" customHeight="1" x14ac:dyDescent="0.25">
      <c r="A69" s="23" t="s">
        <v>29</v>
      </c>
      <c r="B69" s="23" t="s">
        <v>37</v>
      </c>
      <c r="C69" s="43">
        <v>10</v>
      </c>
      <c r="D69" s="15">
        <f>C69*19.25</f>
        <v>192.5</v>
      </c>
      <c r="E69" s="10"/>
      <c r="F69" s="6"/>
      <c r="G69" s="128">
        <v>2</v>
      </c>
      <c r="H69" s="128">
        <v>4</v>
      </c>
      <c r="I69" s="15">
        <f t="shared" si="5"/>
        <v>77</v>
      </c>
      <c r="J69" s="93">
        <f>SUM(D69-I69)</f>
        <v>115.5</v>
      </c>
    </row>
    <row r="70" spans="1:12" ht="12.95" customHeight="1" x14ac:dyDescent="0.25">
      <c r="A70" s="23" t="s">
        <v>30</v>
      </c>
      <c r="B70" s="23" t="s">
        <v>88</v>
      </c>
      <c r="C70" s="24">
        <v>0</v>
      </c>
      <c r="D70" s="15">
        <f>C70*19.25</f>
        <v>0</v>
      </c>
      <c r="E70" s="10"/>
      <c r="F70" s="6"/>
      <c r="G70" s="128">
        <v>3</v>
      </c>
      <c r="H70" s="43">
        <v>0</v>
      </c>
      <c r="I70" s="15">
        <f t="shared" si="5"/>
        <v>0</v>
      </c>
      <c r="J70" s="15">
        <f>SUM(D70-I70)</f>
        <v>0</v>
      </c>
    </row>
    <row r="71" spans="1:12" ht="12.95" customHeight="1" x14ac:dyDescent="0.25">
      <c r="A71" s="39" t="s">
        <v>5</v>
      </c>
      <c r="B71" s="7"/>
      <c r="C71" s="38">
        <f>SUM(C22:C70)</f>
        <v>1172</v>
      </c>
      <c r="D71" s="37">
        <f>SUM(D22:D70)</f>
        <v>22561</v>
      </c>
      <c r="E71" s="46"/>
      <c r="F71" s="6" t="s">
        <v>5</v>
      </c>
      <c r="G71" s="43">
        <f>SUM(G22:G70)</f>
        <v>87</v>
      </c>
      <c r="H71" s="38">
        <f>SUM(H22:H70)</f>
        <v>1157.5</v>
      </c>
      <c r="I71" s="37">
        <f>SUM(I22:I70)</f>
        <v>22281.875</v>
      </c>
      <c r="J71" s="106">
        <f>SUM(J60:J70)+1</f>
        <v>126.125</v>
      </c>
    </row>
    <row r="72" spans="1:12" x14ac:dyDescent="0.25">
      <c r="E72" s="47"/>
      <c r="G72" s="60"/>
      <c r="H72" s="60"/>
      <c r="I72" s="9"/>
      <c r="J72" s="61"/>
    </row>
    <row r="73" spans="1:12" x14ac:dyDescent="0.25">
      <c r="A73" s="149" t="s">
        <v>18</v>
      </c>
      <c r="B73" s="150"/>
      <c r="C73" s="150"/>
      <c r="D73" s="150"/>
      <c r="E73" s="150"/>
      <c r="F73" s="150"/>
      <c r="G73" s="150"/>
      <c r="H73" s="150"/>
      <c r="I73" s="150"/>
      <c r="J73" s="151"/>
    </row>
    <row r="74" spans="1:12" ht="27" customHeight="1" x14ac:dyDescent="0.25">
      <c r="A74" s="84" t="s">
        <v>61</v>
      </c>
      <c r="B74" s="30">
        <v>8450.75</v>
      </c>
      <c r="C74" s="72">
        <v>439</v>
      </c>
      <c r="D74" s="73" t="s">
        <v>129</v>
      </c>
      <c r="E74" s="47"/>
      <c r="G74" s="60"/>
      <c r="H74" s="60"/>
      <c r="I74" s="32"/>
      <c r="J74" s="61"/>
      <c r="L74" s="2" t="s">
        <v>105</v>
      </c>
    </row>
    <row r="75" spans="1:12" ht="30.75" customHeight="1" x14ac:dyDescent="0.25">
      <c r="A75" s="7" t="s">
        <v>127</v>
      </c>
      <c r="B75" s="3"/>
      <c r="C75" s="3" t="s">
        <v>70</v>
      </c>
      <c r="D75" s="20" t="s">
        <v>66</v>
      </c>
      <c r="E75" s="47"/>
      <c r="G75" s="116" t="s">
        <v>96</v>
      </c>
      <c r="H75" s="116" t="s">
        <v>139</v>
      </c>
      <c r="I75" s="117" t="s">
        <v>140</v>
      </c>
      <c r="J75" s="118" t="s">
        <v>94</v>
      </c>
    </row>
    <row r="76" spans="1:12" ht="12.95" customHeight="1" x14ac:dyDescent="0.25">
      <c r="A76" s="23" t="s">
        <v>21</v>
      </c>
      <c r="B76" s="23" t="s">
        <v>76</v>
      </c>
      <c r="C76" s="24">
        <v>0</v>
      </c>
      <c r="D76" s="15">
        <f t="shared" ref="D76:D83" si="6">C76*19.25</f>
        <v>0</v>
      </c>
      <c r="E76" s="10"/>
      <c r="F76" s="6"/>
      <c r="G76" s="43">
        <v>0</v>
      </c>
      <c r="H76" s="43">
        <v>0</v>
      </c>
      <c r="I76" s="15">
        <f t="shared" ref="I76:I83" si="7">H76*19.25</f>
        <v>0</v>
      </c>
      <c r="J76" s="15">
        <f t="shared" ref="J76:J83" si="8">SUM(D76-I76)</f>
        <v>0</v>
      </c>
    </row>
    <row r="77" spans="1:12" ht="12.95" customHeight="1" x14ac:dyDescent="0.25">
      <c r="A77" s="23" t="s">
        <v>22</v>
      </c>
      <c r="B77" s="23" t="s">
        <v>75</v>
      </c>
      <c r="C77" s="24">
        <v>0</v>
      </c>
      <c r="D77" s="15">
        <f t="shared" si="6"/>
        <v>0</v>
      </c>
      <c r="E77" s="10"/>
      <c r="F77" s="6"/>
      <c r="G77" s="43">
        <v>0</v>
      </c>
      <c r="H77" s="43">
        <v>0</v>
      </c>
      <c r="I77" s="15">
        <f t="shared" si="7"/>
        <v>0</v>
      </c>
      <c r="J77" s="15">
        <f t="shared" si="8"/>
        <v>0</v>
      </c>
    </row>
    <row r="78" spans="1:12" ht="12.95" customHeight="1" x14ac:dyDescent="0.25">
      <c r="A78" s="23" t="s">
        <v>27</v>
      </c>
      <c r="B78" s="23" t="s">
        <v>38</v>
      </c>
      <c r="C78" s="24">
        <v>0</v>
      </c>
      <c r="D78" s="15">
        <f t="shared" si="6"/>
        <v>0</v>
      </c>
      <c r="E78" s="10"/>
      <c r="F78" s="6"/>
      <c r="G78" s="43">
        <v>0</v>
      </c>
      <c r="H78" s="43">
        <v>0</v>
      </c>
      <c r="I78" s="15">
        <f t="shared" si="7"/>
        <v>0</v>
      </c>
      <c r="J78" s="15">
        <f t="shared" si="8"/>
        <v>0</v>
      </c>
    </row>
    <row r="79" spans="1:12" ht="12.95" customHeight="1" x14ac:dyDescent="0.25">
      <c r="A79" s="23" t="s">
        <v>28</v>
      </c>
      <c r="B79" s="23" t="s">
        <v>132</v>
      </c>
      <c r="C79" s="24">
        <v>20</v>
      </c>
      <c r="D79" s="15">
        <f t="shared" si="6"/>
        <v>385</v>
      </c>
      <c r="E79" s="10"/>
      <c r="F79" s="6"/>
      <c r="G79" s="43">
        <v>0</v>
      </c>
      <c r="H79" s="43">
        <v>0</v>
      </c>
      <c r="I79" s="15">
        <f t="shared" si="7"/>
        <v>0</v>
      </c>
      <c r="J79" s="93">
        <f t="shared" si="8"/>
        <v>385</v>
      </c>
    </row>
    <row r="80" spans="1:12" ht="12.95" customHeight="1" x14ac:dyDescent="0.25">
      <c r="A80" s="23" t="s">
        <v>86</v>
      </c>
      <c r="B80" s="23" t="s">
        <v>123</v>
      </c>
      <c r="C80" s="43">
        <v>33</v>
      </c>
      <c r="D80" s="15">
        <f t="shared" si="6"/>
        <v>635.25</v>
      </c>
      <c r="E80" s="10"/>
      <c r="F80" s="6"/>
      <c r="G80" s="43">
        <v>5</v>
      </c>
      <c r="H80" s="43">
        <v>18</v>
      </c>
      <c r="I80" s="15">
        <f t="shared" si="7"/>
        <v>346.5</v>
      </c>
      <c r="J80" s="93">
        <f t="shared" si="8"/>
        <v>288.75</v>
      </c>
    </row>
    <row r="81" spans="1:12" ht="12.95" customHeight="1" x14ac:dyDescent="0.25">
      <c r="A81" s="23" t="s">
        <v>122</v>
      </c>
      <c r="B81" s="23" t="s">
        <v>124</v>
      </c>
      <c r="C81" s="43">
        <v>28</v>
      </c>
      <c r="D81" s="15">
        <f t="shared" si="6"/>
        <v>539</v>
      </c>
      <c r="E81" s="10"/>
      <c r="F81" s="6"/>
      <c r="G81" s="43">
        <v>11</v>
      </c>
      <c r="H81" s="43">
        <v>26</v>
      </c>
      <c r="I81" s="15">
        <f t="shared" si="7"/>
        <v>500.5</v>
      </c>
      <c r="J81" s="93">
        <f t="shared" si="8"/>
        <v>38.5</v>
      </c>
    </row>
    <row r="82" spans="1:12" ht="12.95" customHeight="1" x14ac:dyDescent="0.25">
      <c r="A82" s="23" t="s">
        <v>106</v>
      </c>
      <c r="B82" s="23" t="s">
        <v>125</v>
      </c>
      <c r="C82" s="24">
        <v>40</v>
      </c>
      <c r="D82" s="15">
        <f t="shared" si="6"/>
        <v>770</v>
      </c>
      <c r="E82" s="10"/>
      <c r="F82" s="6"/>
      <c r="G82" s="43">
        <v>5</v>
      </c>
      <c r="H82" s="43">
        <v>40</v>
      </c>
      <c r="I82" s="15">
        <f t="shared" si="7"/>
        <v>770</v>
      </c>
      <c r="J82" s="15">
        <f t="shared" si="8"/>
        <v>0</v>
      </c>
      <c r="L82" s="56"/>
    </row>
    <row r="83" spans="1:12" ht="12.95" customHeight="1" x14ac:dyDescent="0.25">
      <c r="A83" s="23" t="s">
        <v>107</v>
      </c>
      <c r="B83" s="23" t="s">
        <v>133</v>
      </c>
      <c r="C83" s="24">
        <v>12</v>
      </c>
      <c r="D83" s="15">
        <f t="shared" si="6"/>
        <v>231</v>
      </c>
      <c r="E83" s="10"/>
      <c r="F83" s="6"/>
      <c r="G83" s="43">
        <v>5</v>
      </c>
      <c r="H83" s="43">
        <v>15</v>
      </c>
      <c r="I83" s="15">
        <f t="shared" si="7"/>
        <v>288.75</v>
      </c>
      <c r="J83" s="56">
        <f t="shared" si="8"/>
        <v>-57.75</v>
      </c>
    </row>
    <row r="84" spans="1:12" ht="12.95" customHeight="1" x14ac:dyDescent="0.25">
      <c r="A84" s="23" t="s">
        <v>31</v>
      </c>
      <c r="B84" s="23" t="s">
        <v>87</v>
      </c>
      <c r="C84" s="43">
        <v>90</v>
      </c>
      <c r="D84" s="15">
        <f t="shared" ref="D84:D90" si="9">C84*19.25</f>
        <v>1732.5</v>
      </c>
      <c r="E84" s="10"/>
      <c r="F84" s="6"/>
      <c r="G84" s="43">
        <v>8</v>
      </c>
      <c r="H84" s="43">
        <v>61</v>
      </c>
      <c r="I84" s="15">
        <f t="shared" ref="I84:I90" si="10">H84*19.25</f>
        <v>1174.25</v>
      </c>
      <c r="J84" s="93">
        <f t="shared" ref="J84:J90" si="11">SUM(D84-I84)</f>
        <v>558.25</v>
      </c>
      <c r="K84" s="2">
        <f>SUM(H71+H91)</f>
        <v>1511</v>
      </c>
    </row>
    <row r="85" spans="1:12" ht="12.95" customHeight="1" x14ac:dyDescent="0.25">
      <c r="A85" s="23" t="s">
        <v>32</v>
      </c>
      <c r="B85" s="23" t="s">
        <v>134</v>
      </c>
      <c r="C85" s="29">
        <v>54</v>
      </c>
      <c r="D85" s="15">
        <f t="shared" si="9"/>
        <v>1039.5</v>
      </c>
      <c r="E85" s="10"/>
      <c r="F85" s="6"/>
      <c r="G85" s="43">
        <v>11</v>
      </c>
      <c r="H85" s="43">
        <v>70.5</v>
      </c>
      <c r="I85" s="15">
        <f t="shared" si="10"/>
        <v>1357.125</v>
      </c>
      <c r="J85" s="56">
        <f t="shared" si="11"/>
        <v>-317.625</v>
      </c>
    </row>
    <row r="86" spans="1:12" ht="12.95" customHeight="1" x14ac:dyDescent="0.25">
      <c r="A86" s="23" t="s">
        <v>45</v>
      </c>
      <c r="B86" s="23" t="s">
        <v>135</v>
      </c>
      <c r="C86" s="43">
        <v>42</v>
      </c>
      <c r="D86" s="15">
        <f t="shared" si="9"/>
        <v>808.5</v>
      </c>
      <c r="E86" s="10"/>
      <c r="F86" s="6"/>
      <c r="G86" s="43">
        <v>8</v>
      </c>
      <c r="H86" s="43">
        <v>30</v>
      </c>
      <c r="I86" s="15">
        <f t="shared" si="10"/>
        <v>577.5</v>
      </c>
      <c r="J86" s="93">
        <f t="shared" si="11"/>
        <v>231</v>
      </c>
    </row>
    <row r="87" spans="1:12" ht="12.95" customHeight="1" x14ac:dyDescent="0.25">
      <c r="A87" s="23" t="s">
        <v>77</v>
      </c>
      <c r="B87" s="23" t="s">
        <v>136</v>
      </c>
      <c r="C87" s="24">
        <v>18</v>
      </c>
      <c r="D87" s="15">
        <f t="shared" si="9"/>
        <v>346.5</v>
      </c>
      <c r="E87" s="10"/>
      <c r="F87" s="6"/>
      <c r="G87" s="43">
        <v>4</v>
      </c>
      <c r="H87" s="43">
        <v>24</v>
      </c>
      <c r="I87" s="15">
        <f t="shared" si="10"/>
        <v>462</v>
      </c>
      <c r="J87" s="56">
        <f t="shared" si="11"/>
        <v>-115.5</v>
      </c>
      <c r="K87" s="2">
        <f>SUM(C71+C91)</f>
        <v>1611</v>
      </c>
    </row>
    <row r="88" spans="1:12" ht="12.95" customHeight="1" x14ac:dyDescent="0.25">
      <c r="A88" s="23" t="s">
        <v>33</v>
      </c>
      <c r="B88" s="23" t="s">
        <v>39</v>
      </c>
      <c r="C88" s="29">
        <v>18</v>
      </c>
      <c r="D88" s="15">
        <f t="shared" si="9"/>
        <v>346.5</v>
      </c>
      <c r="E88" s="10"/>
      <c r="F88" s="6"/>
      <c r="G88" s="43">
        <v>3</v>
      </c>
      <c r="H88" s="43">
        <v>30</v>
      </c>
      <c r="I88" s="15">
        <f t="shared" si="10"/>
        <v>577.5</v>
      </c>
      <c r="J88" s="56">
        <f t="shared" si="11"/>
        <v>-231</v>
      </c>
    </row>
    <row r="89" spans="1:12" ht="12.95" customHeight="1" x14ac:dyDescent="0.25">
      <c r="A89" s="23" t="s">
        <v>34</v>
      </c>
      <c r="B89" s="23" t="s">
        <v>78</v>
      </c>
      <c r="C89" s="43">
        <v>30</v>
      </c>
      <c r="D89" s="15">
        <f t="shared" si="9"/>
        <v>577.5</v>
      </c>
      <c r="E89" s="10"/>
      <c r="F89" s="6"/>
      <c r="G89" s="43">
        <v>7</v>
      </c>
      <c r="H89" s="43">
        <v>12</v>
      </c>
      <c r="I89" s="15">
        <f t="shared" si="10"/>
        <v>231</v>
      </c>
      <c r="J89" s="93">
        <f t="shared" si="11"/>
        <v>346.5</v>
      </c>
    </row>
    <row r="90" spans="1:12" ht="12.95" customHeight="1" x14ac:dyDescent="0.25">
      <c r="A90" s="23" t="s">
        <v>35</v>
      </c>
      <c r="B90" s="23" t="s">
        <v>137</v>
      </c>
      <c r="C90" s="29">
        <v>54</v>
      </c>
      <c r="D90" s="15">
        <f t="shared" si="9"/>
        <v>1039.5</v>
      </c>
      <c r="E90" s="10"/>
      <c r="F90" s="6"/>
      <c r="G90" s="43">
        <v>11</v>
      </c>
      <c r="H90" s="43">
        <v>27</v>
      </c>
      <c r="I90" s="15">
        <f t="shared" si="10"/>
        <v>519.75</v>
      </c>
      <c r="J90" s="93">
        <f t="shared" si="11"/>
        <v>519.75</v>
      </c>
    </row>
    <row r="91" spans="1:12" ht="12.95" customHeight="1" x14ac:dyDescent="0.25">
      <c r="A91" s="39" t="s">
        <v>5</v>
      </c>
      <c r="B91" s="77"/>
      <c r="C91" s="38">
        <f>SUM(C76:C90)</f>
        <v>439</v>
      </c>
      <c r="D91" s="37">
        <f>SUM(D76:D90)</f>
        <v>8450.75</v>
      </c>
      <c r="E91" s="10"/>
      <c r="F91" s="6"/>
      <c r="G91" s="113"/>
      <c r="H91" s="38">
        <f>SUM(H76:H90)</f>
        <v>353.5</v>
      </c>
      <c r="I91" s="37">
        <f>SUM(I76:I90)</f>
        <v>6804.875</v>
      </c>
      <c r="J91" s="95">
        <f>SUM(J76:J90)</f>
        <v>1645.875</v>
      </c>
    </row>
    <row r="92" spans="1:12" ht="12.95" customHeight="1" x14ac:dyDescent="0.25">
      <c r="A92" s="109"/>
      <c r="B92" s="77"/>
      <c r="C92" s="110"/>
      <c r="D92" s="111"/>
      <c r="E92" s="10"/>
      <c r="F92" s="6"/>
      <c r="G92" s="112"/>
      <c r="H92" s="110"/>
      <c r="I92" s="111"/>
      <c r="J92" s="114"/>
    </row>
    <row r="93" spans="1:12" ht="12.95" customHeight="1" x14ac:dyDescent="0.25">
      <c r="A93" s="150" t="s">
        <v>108</v>
      </c>
      <c r="B93" s="150"/>
      <c r="C93" s="150"/>
      <c r="D93" s="150"/>
      <c r="E93" s="150"/>
      <c r="F93" s="150"/>
      <c r="G93" s="150"/>
      <c r="H93" s="150"/>
      <c r="I93" s="150"/>
      <c r="J93" s="151"/>
    </row>
    <row r="94" spans="1:12" s="54" customFormat="1" ht="24.75" customHeight="1" x14ac:dyDescent="0.25">
      <c r="A94" s="85" t="s">
        <v>61</v>
      </c>
      <c r="B94" s="86" t="s">
        <v>130</v>
      </c>
      <c r="C94" s="86" t="s">
        <v>131</v>
      </c>
      <c r="D94" s="81" t="s">
        <v>129</v>
      </c>
      <c r="E94" s="79"/>
      <c r="F94" s="79"/>
      <c r="G94" s="81" t="s">
        <v>96</v>
      </c>
      <c r="H94" s="81" t="s">
        <v>139</v>
      </c>
      <c r="I94" s="81" t="s">
        <v>140</v>
      </c>
      <c r="J94" s="81" t="s">
        <v>94</v>
      </c>
    </row>
    <row r="95" spans="1:12" ht="12.95" customHeight="1" x14ac:dyDescent="0.25">
      <c r="A95" s="23" t="s">
        <v>40</v>
      </c>
      <c r="B95" s="29">
        <v>15</v>
      </c>
      <c r="C95" s="7"/>
      <c r="D95" s="45">
        <f>B95*38.5</f>
        <v>577.5</v>
      </c>
      <c r="E95" s="47"/>
      <c r="G95" s="29">
        <v>1</v>
      </c>
      <c r="H95" s="43">
        <v>15</v>
      </c>
      <c r="I95" s="15">
        <f t="shared" ref="I95:I103" si="12">H95*38.5</f>
        <v>577.5</v>
      </c>
      <c r="J95" s="76">
        <f t="shared" ref="J95:J103" si="13">SUM(D95-I95)</f>
        <v>0</v>
      </c>
    </row>
    <row r="96" spans="1:12" ht="12.95" customHeight="1" x14ac:dyDescent="0.25">
      <c r="A96" s="23" t="s">
        <v>72</v>
      </c>
      <c r="B96" s="23">
        <v>20</v>
      </c>
      <c r="C96" s="7"/>
      <c r="D96" s="45">
        <f>B96*38.5</f>
        <v>770</v>
      </c>
      <c r="E96" s="47"/>
      <c r="G96" s="29">
        <v>4</v>
      </c>
      <c r="H96" s="43">
        <v>20</v>
      </c>
      <c r="I96" s="15">
        <f t="shared" si="12"/>
        <v>770</v>
      </c>
      <c r="J96" s="53">
        <f t="shared" si="13"/>
        <v>0</v>
      </c>
    </row>
    <row r="97" spans="1:12" ht="12.95" customHeight="1" x14ac:dyDescent="0.25">
      <c r="A97" s="23" t="s">
        <v>121</v>
      </c>
      <c r="B97" s="29">
        <v>30</v>
      </c>
      <c r="C97" s="7"/>
      <c r="D97" s="45">
        <f>B97*38.5</f>
        <v>1155</v>
      </c>
      <c r="E97" s="47"/>
      <c r="G97" s="29">
        <v>5</v>
      </c>
      <c r="H97" s="43">
        <v>28</v>
      </c>
      <c r="I97" s="15">
        <f t="shared" si="12"/>
        <v>1078</v>
      </c>
      <c r="J97" s="93">
        <f t="shared" si="13"/>
        <v>77</v>
      </c>
    </row>
    <row r="98" spans="1:12" ht="12.95" customHeight="1" x14ac:dyDescent="0.25">
      <c r="A98" s="23" t="s">
        <v>41</v>
      </c>
      <c r="B98" s="23">
        <v>15</v>
      </c>
      <c r="C98" s="7"/>
      <c r="D98" s="45">
        <f>B98*38.5</f>
        <v>577.5</v>
      </c>
      <c r="E98" s="47"/>
      <c r="G98" s="29">
        <v>0</v>
      </c>
      <c r="H98" s="43">
        <v>0</v>
      </c>
      <c r="I98" s="15">
        <f t="shared" si="12"/>
        <v>0</v>
      </c>
      <c r="J98" s="93">
        <f t="shared" si="13"/>
        <v>577.5</v>
      </c>
    </row>
    <row r="99" spans="1:12" ht="12.95" customHeight="1" x14ac:dyDescent="0.25">
      <c r="A99" s="23" t="s">
        <v>126</v>
      </c>
      <c r="B99" s="23"/>
      <c r="C99" s="7">
        <v>38</v>
      </c>
      <c r="D99" s="45">
        <f>C99*19.25</f>
        <v>731.5</v>
      </c>
      <c r="E99" s="47"/>
      <c r="G99" s="29">
        <v>18</v>
      </c>
      <c r="H99" s="43">
        <v>37</v>
      </c>
      <c r="I99" s="15">
        <f>H99*19.25</f>
        <v>712.25</v>
      </c>
      <c r="J99" s="93">
        <f>SUM(D99-I99)</f>
        <v>19.25</v>
      </c>
    </row>
    <row r="100" spans="1:12" ht="12.95" customHeight="1" x14ac:dyDescent="0.25">
      <c r="A100" s="96" t="s">
        <v>109</v>
      </c>
      <c r="B100" s="96">
        <v>10</v>
      </c>
      <c r="C100" s="99"/>
      <c r="D100" s="98">
        <f>B100*38.5</f>
        <v>385</v>
      </c>
      <c r="E100" s="100"/>
      <c r="F100" s="101"/>
      <c r="G100" s="102">
        <v>4</v>
      </c>
      <c r="H100" s="103">
        <v>19</v>
      </c>
      <c r="I100" s="98">
        <f>H100*38.5</f>
        <v>731.5</v>
      </c>
      <c r="J100" s="104">
        <f>SUM(D100-I100)</f>
        <v>-346.5</v>
      </c>
    </row>
    <row r="101" spans="1:12" ht="12.95" customHeight="1" x14ac:dyDescent="0.25">
      <c r="A101" s="23" t="s">
        <v>80</v>
      </c>
      <c r="B101" s="23">
        <v>10</v>
      </c>
      <c r="C101" s="7"/>
      <c r="D101" s="45">
        <f>B101*38.5</f>
        <v>385</v>
      </c>
      <c r="E101" s="47"/>
      <c r="G101" s="29">
        <v>1</v>
      </c>
      <c r="H101" s="43">
        <v>10</v>
      </c>
      <c r="I101" s="15">
        <f>H101*38.5</f>
        <v>385</v>
      </c>
      <c r="J101" s="53">
        <f>SUM(D101-I101)</f>
        <v>0</v>
      </c>
    </row>
    <row r="102" spans="1:12" ht="12.95" customHeight="1" x14ac:dyDescent="0.25">
      <c r="A102" s="23" t="s">
        <v>110</v>
      </c>
      <c r="B102" s="23">
        <v>8</v>
      </c>
      <c r="C102" s="7"/>
      <c r="D102" s="45">
        <f>B102*38.5</f>
        <v>308</v>
      </c>
      <c r="E102" s="47"/>
      <c r="G102" s="29">
        <v>1</v>
      </c>
      <c r="H102" s="43">
        <v>8</v>
      </c>
      <c r="I102" s="15">
        <f>H102*38.5</f>
        <v>308</v>
      </c>
      <c r="J102" s="53">
        <f>SUM(D102-I102)</f>
        <v>0</v>
      </c>
    </row>
    <row r="103" spans="1:12" ht="12.95" customHeight="1" x14ac:dyDescent="0.25">
      <c r="A103" s="96" t="s">
        <v>111</v>
      </c>
      <c r="B103" s="96"/>
      <c r="C103" s="105">
        <v>4</v>
      </c>
      <c r="D103" s="98">
        <f>C103*19.25</f>
        <v>77</v>
      </c>
      <c r="E103" s="47"/>
      <c r="G103" s="97">
        <v>6</v>
      </c>
      <c r="H103" s="103">
        <v>11</v>
      </c>
      <c r="I103" s="98">
        <f t="shared" si="12"/>
        <v>423.5</v>
      </c>
      <c r="J103" s="104">
        <f t="shared" si="13"/>
        <v>-346.5</v>
      </c>
    </row>
    <row r="104" spans="1:12" x14ac:dyDescent="0.25">
      <c r="A104" s="23" t="s">
        <v>112</v>
      </c>
      <c r="B104" s="7"/>
      <c r="C104" s="7">
        <v>10</v>
      </c>
      <c r="D104" s="26">
        <f>C104*19.25</f>
        <v>192.5</v>
      </c>
      <c r="E104" s="6"/>
      <c r="G104" s="7">
        <v>3</v>
      </c>
      <c r="H104" s="7">
        <v>10</v>
      </c>
      <c r="I104" s="15">
        <f t="shared" ref="I104:I113" si="14">H104*19.25</f>
        <v>192.5</v>
      </c>
      <c r="J104" s="93">
        <f t="shared" ref="J104:J113" si="15">SUM(D104-I104)</f>
        <v>0</v>
      </c>
      <c r="K104" s="54"/>
    </row>
    <row r="105" spans="1:12" x14ac:dyDescent="0.25">
      <c r="A105" s="27" t="s">
        <v>113</v>
      </c>
      <c r="B105" s="7"/>
      <c r="C105" s="7">
        <v>10</v>
      </c>
      <c r="D105" s="26">
        <f t="shared" ref="D105:D113" si="16">C105*19.25</f>
        <v>192.5</v>
      </c>
      <c r="E105" s="6"/>
      <c r="G105" s="7">
        <v>4</v>
      </c>
      <c r="H105" s="7">
        <v>9</v>
      </c>
      <c r="I105" s="15">
        <f t="shared" si="14"/>
        <v>173.25</v>
      </c>
      <c r="J105" s="93">
        <f t="shared" si="15"/>
        <v>19.25</v>
      </c>
      <c r="K105" s="54"/>
    </row>
    <row r="106" spans="1:12" x14ac:dyDescent="0.25">
      <c r="A106" s="27" t="s">
        <v>114</v>
      </c>
      <c r="B106" s="7"/>
      <c r="C106" s="7">
        <v>20</v>
      </c>
      <c r="D106" s="26">
        <f t="shared" si="16"/>
        <v>385</v>
      </c>
      <c r="E106" s="6"/>
      <c r="G106" s="7">
        <v>8</v>
      </c>
      <c r="H106" s="7">
        <v>12</v>
      </c>
      <c r="I106" s="15">
        <f t="shared" si="14"/>
        <v>231</v>
      </c>
      <c r="J106" s="93">
        <f t="shared" si="15"/>
        <v>154</v>
      </c>
      <c r="K106" s="54"/>
    </row>
    <row r="107" spans="1:12" x14ac:dyDescent="0.25">
      <c r="A107" s="27" t="s">
        <v>115</v>
      </c>
      <c r="B107" s="7"/>
      <c r="C107" s="7">
        <v>6</v>
      </c>
      <c r="D107" s="26">
        <f t="shared" si="16"/>
        <v>115.5</v>
      </c>
      <c r="E107" s="6"/>
      <c r="G107" s="7">
        <v>2</v>
      </c>
      <c r="H107" s="7">
        <v>6</v>
      </c>
      <c r="I107" s="15">
        <f t="shared" si="14"/>
        <v>115.5</v>
      </c>
      <c r="J107" s="53">
        <f t="shared" si="15"/>
        <v>0</v>
      </c>
      <c r="K107" s="54"/>
    </row>
    <row r="108" spans="1:12" x14ac:dyDescent="0.25">
      <c r="A108" s="27" t="s">
        <v>116</v>
      </c>
      <c r="B108" s="7"/>
      <c r="C108" s="7">
        <v>30</v>
      </c>
      <c r="D108" s="26">
        <f t="shared" si="16"/>
        <v>577.5</v>
      </c>
      <c r="E108" s="6"/>
      <c r="G108" s="7">
        <v>14</v>
      </c>
      <c r="H108" s="7">
        <v>28</v>
      </c>
      <c r="I108" s="15">
        <f t="shared" si="14"/>
        <v>539</v>
      </c>
      <c r="J108" s="93">
        <f t="shared" si="15"/>
        <v>38.5</v>
      </c>
      <c r="K108" s="54"/>
    </row>
    <row r="109" spans="1:12" x14ac:dyDescent="0.25">
      <c r="A109" s="27" t="s">
        <v>117</v>
      </c>
      <c r="B109" s="7"/>
      <c r="C109" s="7">
        <v>20</v>
      </c>
      <c r="D109" s="26">
        <f t="shared" si="16"/>
        <v>385</v>
      </c>
      <c r="E109" s="6"/>
      <c r="G109" s="7">
        <v>9</v>
      </c>
      <c r="H109" s="7">
        <v>22</v>
      </c>
      <c r="I109" s="15">
        <f t="shared" si="14"/>
        <v>423.5</v>
      </c>
      <c r="J109" s="53">
        <f t="shared" si="15"/>
        <v>-38.5</v>
      </c>
      <c r="K109" s="54"/>
    </row>
    <row r="110" spans="1:12" x14ac:dyDescent="0.25">
      <c r="A110" s="27" t="s">
        <v>118</v>
      </c>
      <c r="B110" s="7"/>
      <c r="C110" s="7">
        <v>30</v>
      </c>
      <c r="D110" s="26">
        <f t="shared" si="16"/>
        <v>577.5</v>
      </c>
      <c r="E110" s="6"/>
      <c r="G110" s="7">
        <v>12</v>
      </c>
      <c r="H110" s="7">
        <v>29</v>
      </c>
      <c r="I110" s="15">
        <f>H110*19.25</f>
        <v>558.25</v>
      </c>
      <c r="J110" s="93">
        <f>SUM(D110-I110)</f>
        <v>19.25</v>
      </c>
      <c r="K110" s="54"/>
      <c r="L110" s="55"/>
    </row>
    <row r="111" spans="1:12" x14ac:dyDescent="0.25">
      <c r="A111" s="27" t="s">
        <v>119</v>
      </c>
      <c r="B111" s="7"/>
      <c r="C111" s="7">
        <v>30</v>
      </c>
      <c r="D111" s="26">
        <f t="shared" si="16"/>
        <v>577.5</v>
      </c>
      <c r="E111" s="6"/>
      <c r="G111" s="7">
        <v>8</v>
      </c>
      <c r="H111" s="7">
        <v>32</v>
      </c>
      <c r="I111" s="15">
        <f t="shared" si="14"/>
        <v>616</v>
      </c>
      <c r="J111" s="53">
        <f t="shared" si="15"/>
        <v>-38.5</v>
      </c>
      <c r="K111" s="54"/>
    </row>
    <row r="112" spans="1:12" x14ac:dyDescent="0.25">
      <c r="A112" s="27" t="s">
        <v>120</v>
      </c>
      <c r="B112" s="7"/>
      <c r="C112" s="7">
        <v>30</v>
      </c>
      <c r="D112" s="26">
        <f t="shared" si="16"/>
        <v>577.5</v>
      </c>
      <c r="E112" s="6"/>
      <c r="G112" s="7">
        <v>4</v>
      </c>
      <c r="H112" s="7">
        <v>30</v>
      </c>
      <c r="I112" s="15">
        <f t="shared" si="14"/>
        <v>577.5</v>
      </c>
      <c r="J112" s="53">
        <f t="shared" si="15"/>
        <v>0</v>
      </c>
      <c r="K112" s="54"/>
    </row>
    <row r="113" spans="1:11" x14ac:dyDescent="0.25">
      <c r="A113" s="27" t="s">
        <v>142</v>
      </c>
      <c r="B113" s="7"/>
      <c r="C113" s="7">
        <v>4</v>
      </c>
      <c r="D113" s="26">
        <f t="shared" si="16"/>
        <v>77</v>
      </c>
      <c r="E113" s="6"/>
      <c r="G113" s="107">
        <v>0</v>
      </c>
      <c r="H113" s="107">
        <v>0</v>
      </c>
      <c r="I113" s="57">
        <f t="shared" si="14"/>
        <v>0</v>
      </c>
      <c r="J113" s="127">
        <f t="shared" si="15"/>
        <v>77</v>
      </c>
      <c r="K113" s="54"/>
    </row>
    <row r="114" spans="1:11" x14ac:dyDescent="0.25">
      <c r="A114" s="42" t="s">
        <v>5</v>
      </c>
      <c r="B114" s="41">
        <f>SUM(B95:B112)</f>
        <v>108</v>
      </c>
      <c r="C114" s="41">
        <f>SUM(C95:C113)</f>
        <v>232</v>
      </c>
      <c r="D114" s="48">
        <f>SUM(D95:D113)</f>
        <v>8624</v>
      </c>
      <c r="E114" s="14"/>
      <c r="F114" s="9" t="s">
        <v>5</v>
      </c>
      <c r="G114" s="119"/>
      <c r="H114" s="38">
        <f>SUM(H95:H113)+H95+H96+H97+H100+H101+H102</f>
        <v>426</v>
      </c>
      <c r="I114" s="37">
        <f>SUM(I95:I112)</f>
        <v>8412.25</v>
      </c>
      <c r="J114" s="106">
        <f>SUM(J104:J113)</f>
        <v>231</v>
      </c>
      <c r="K114" s="54"/>
    </row>
    <row r="115" spans="1:11" ht="15.75" customHeight="1" x14ac:dyDescent="0.25">
      <c r="A115" s="25" t="s">
        <v>64</v>
      </c>
      <c r="B115" s="7"/>
      <c r="C115" s="49">
        <f>(D8-D5)-(C71+C91)-B114*2-C114</f>
        <v>0</v>
      </c>
      <c r="D115" s="21">
        <f>(E8-E5)-D71-D91-D114</f>
        <v>0</v>
      </c>
      <c r="E115" s="12"/>
      <c r="F115" s="9"/>
      <c r="G115" s="60"/>
      <c r="H115" s="49">
        <f>(D8-D5)-(H71+H91)-C114</f>
        <v>316</v>
      </c>
      <c r="I115" s="37">
        <f>(E8-E5)-(I71+I91)-H114</f>
        <v>10123</v>
      </c>
      <c r="J115" s="53">
        <f>(K8-K5)-J71-J91-J114</f>
        <v>-2003</v>
      </c>
      <c r="K115" s="54"/>
    </row>
    <row r="116" spans="1:11" ht="52.5" customHeight="1" x14ac:dyDescent="0.25">
      <c r="A116" s="11" t="s">
        <v>92</v>
      </c>
      <c r="B116" s="11"/>
      <c r="C116" s="11"/>
      <c r="D116" s="11"/>
      <c r="E116" s="11"/>
      <c r="F116" s="11"/>
      <c r="G116" s="11"/>
      <c r="H116" s="11"/>
      <c r="I116" s="11"/>
      <c r="J116" s="11"/>
      <c r="K116" s="54"/>
    </row>
    <row r="117" spans="1:11" x14ac:dyDescent="0.25">
      <c r="C117" s="28"/>
      <c r="D117" s="13"/>
      <c r="E117" s="14"/>
    </row>
    <row r="118" spans="1:11" x14ac:dyDescent="0.25">
      <c r="A118" s="89" t="s">
        <v>7</v>
      </c>
      <c r="B118" s="2">
        <f>B5</f>
        <v>4241.8599999999997</v>
      </c>
      <c r="C118" s="147" t="s">
        <v>65</v>
      </c>
      <c r="D118" s="147"/>
      <c r="E118" s="14"/>
    </row>
    <row r="119" spans="1:11" x14ac:dyDescent="0.25">
      <c r="A119" s="89" t="s">
        <v>47</v>
      </c>
      <c r="B119" s="2">
        <f>B6</f>
        <v>31026.99</v>
      </c>
      <c r="C119" s="148"/>
      <c r="D119" s="148"/>
      <c r="E119" s="14"/>
    </row>
    <row r="120" spans="1:11" x14ac:dyDescent="0.25">
      <c r="A120" s="89" t="s">
        <v>59</v>
      </c>
      <c r="B120" s="2">
        <f>B7</f>
        <v>8641.56</v>
      </c>
      <c r="C120" s="44"/>
    </row>
    <row r="121" spans="1:11" x14ac:dyDescent="0.25">
      <c r="A121" s="2" t="s">
        <v>5</v>
      </c>
      <c r="B121" s="2">
        <f>SUM(B118:B120)</f>
        <v>43910.409999999996</v>
      </c>
    </row>
    <row r="122" spans="1:11" x14ac:dyDescent="0.25">
      <c r="G122" s="9"/>
    </row>
    <row r="123" spans="1:11" ht="27" customHeight="1" x14ac:dyDescent="0.25">
      <c r="A123" s="122"/>
      <c r="B123" s="7" t="s">
        <v>57</v>
      </c>
      <c r="C123" s="7" t="s">
        <v>58</v>
      </c>
      <c r="D123" s="25" t="s">
        <v>56</v>
      </c>
      <c r="F123" s="20" t="s">
        <v>139</v>
      </c>
      <c r="G123" s="3" t="s">
        <v>140</v>
      </c>
      <c r="H123" s="50" t="s">
        <v>143</v>
      </c>
      <c r="I123" s="23" t="s">
        <v>144</v>
      </c>
      <c r="J123" s="125" t="s">
        <v>145</v>
      </c>
    </row>
    <row r="124" spans="1:11" x14ac:dyDescent="0.25">
      <c r="A124" s="7" t="s">
        <v>7</v>
      </c>
      <c r="B124" s="7">
        <f>C16</f>
        <v>220</v>
      </c>
      <c r="C124" s="53">
        <f>D16</f>
        <v>4235</v>
      </c>
      <c r="D124" s="53">
        <f>B118-C124</f>
        <v>6.8599999999996726</v>
      </c>
      <c r="F124" s="7">
        <v>220</v>
      </c>
      <c r="G124" s="6">
        <f>SUM(D16)</f>
        <v>4235</v>
      </c>
      <c r="H124" s="53">
        <v>0</v>
      </c>
      <c r="I124" s="53">
        <f>(D124)</f>
        <v>6.8599999999996726</v>
      </c>
      <c r="J124" s="53">
        <f>SUM(H124:I124)</f>
        <v>6.8599999999996726</v>
      </c>
    </row>
    <row r="125" spans="1:11" x14ac:dyDescent="0.25">
      <c r="A125" s="7" t="s">
        <v>63</v>
      </c>
      <c r="B125" s="7">
        <v>1611</v>
      </c>
      <c r="C125" s="53">
        <f>SUM(D71+D91)</f>
        <v>31011.75</v>
      </c>
      <c r="D125" s="53">
        <f>B119-(D71+D91)</f>
        <v>15.240000000001601</v>
      </c>
      <c r="F125" s="7">
        <f>H71+H91</f>
        <v>1511</v>
      </c>
      <c r="G125" s="6">
        <f>SUM(I71+I91)</f>
        <v>29086.75</v>
      </c>
      <c r="H125" s="53">
        <f>SUM(C125-G125)</f>
        <v>1925</v>
      </c>
      <c r="I125" s="53">
        <f>(D125)</f>
        <v>15.240000000001601</v>
      </c>
      <c r="J125" s="53">
        <f t="shared" ref="J125:J126" si="17">SUM(H125:I125)</f>
        <v>1940.2400000000016</v>
      </c>
    </row>
    <row r="126" spans="1:11" x14ac:dyDescent="0.25">
      <c r="A126" s="7" t="s">
        <v>62</v>
      </c>
      <c r="B126" s="7">
        <f>B114*2+C114</f>
        <v>448</v>
      </c>
      <c r="C126" s="53">
        <f>D114</f>
        <v>8624</v>
      </c>
      <c r="D126" s="53">
        <f>B120-(D114)</f>
        <v>17.559999999999491</v>
      </c>
      <c r="F126" s="7">
        <f>(H114)</f>
        <v>426</v>
      </c>
      <c r="G126" s="6">
        <f>(I114)</f>
        <v>8412.25</v>
      </c>
      <c r="H126" s="53">
        <f>SUM(C126-G126)</f>
        <v>211.75</v>
      </c>
      <c r="I126" s="53">
        <f>(D126)</f>
        <v>17.559999999999491</v>
      </c>
      <c r="J126" s="53">
        <f t="shared" si="17"/>
        <v>229.30999999999949</v>
      </c>
    </row>
    <row r="127" spans="1:11" x14ac:dyDescent="0.25">
      <c r="A127" s="126" t="s">
        <v>146</v>
      </c>
      <c r="B127" s="7"/>
      <c r="C127" s="53"/>
      <c r="D127" s="53"/>
      <c r="F127" s="7"/>
      <c r="G127" s="6">
        <v>750.75</v>
      </c>
      <c r="H127" s="53">
        <v>18.260000000000002</v>
      </c>
      <c r="I127" s="53">
        <v>0</v>
      </c>
      <c r="J127" s="53">
        <v>18.260000000000002</v>
      </c>
    </row>
    <row r="128" spans="1:11" x14ac:dyDescent="0.25">
      <c r="A128" s="42" t="s">
        <v>5</v>
      </c>
      <c r="B128" s="41">
        <f>SUM(B124:B126)</f>
        <v>2279</v>
      </c>
      <c r="C128" s="48">
        <f>SUM(C124:C126)</f>
        <v>43870.75</v>
      </c>
      <c r="D128" s="121">
        <f>SUM(D124:D126)</f>
        <v>39.660000000000764</v>
      </c>
      <c r="F128" s="41">
        <f>SUM(F124:F126)</f>
        <v>2157</v>
      </c>
      <c r="G128" s="120">
        <f>SUM(G124:G126)</f>
        <v>41734</v>
      </c>
      <c r="H128" s="53">
        <f>SUM(H124:H126)</f>
        <v>2136.75</v>
      </c>
      <c r="I128" s="123">
        <f>(D128)</f>
        <v>39.660000000000764</v>
      </c>
      <c r="J128" s="124">
        <f>SUM(J124:J127)</f>
        <v>2194.670000000001</v>
      </c>
    </row>
    <row r="131" spans="2:11" x14ac:dyDescent="0.25">
      <c r="B131" s="44"/>
      <c r="G131" s="44"/>
    </row>
    <row r="132" spans="2:11" x14ac:dyDescent="0.25">
      <c r="K132" s="54"/>
    </row>
  </sheetData>
  <mergeCells count="17">
    <mergeCell ref="A48:A53"/>
    <mergeCell ref="C118:D118"/>
    <mergeCell ref="C119:D119"/>
    <mergeCell ref="A54:A59"/>
    <mergeCell ref="A73:J73"/>
    <mergeCell ref="A93:J93"/>
    <mergeCell ref="A3:J3"/>
    <mergeCell ref="A1:J1"/>
    <mergeCell ref="A9:J9"/>
    <mergeCell ref="A19:J19"/>
    <mergeCell ref="A23:A26"/>
    <mergeCell ref="A41:A46"/>
    <mergeCell ref="A27:A29"/>
    <mergeCell ref="A30:A31"/>
    <mergeCell ref="A32:A35"/>
    <mergeCell ref="A36:A38"/>
    <mergeCell ref="A39:A40"/>
  </mergeCells>
  <printOptions horizontalCentered="1"/>
  <pageMargins left="0.31496062992125984" right="0.31496062992125984" top="0.35433070866141736" bottom="0.35433070866141736" header="0" footer="0"/>
  <pageSetup paperSize="9" scale="8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x pagamento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 Windows</dc:creator>
  <cp:lastModifiedBy>Dsga 2</cp:lastModifiedBy>
  <cp:lastPrinted>2023-12-22T09:20:01Z</cp:lastPrinted>
  <dcterms:created xsi:type="dcterms:W3CDTF">2022-11-23T12:06:57Z</dcterms:created>
  <dcterms:modified xsi:type="dcterms:W3CDTF">2026-06-06T10:59:14Z</dcterms:modified>
</cp:coreProperties>
</file>