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fabio.cominassi\Desktop\"/>
    </mc:Choice>
  </mc:AlternateContent>
  <xr:revisionPtr revIDLastSave="0" documentId="13_ncr:1_{994F8E71-78B9-4D38-96C1-3AFFC8EE2BE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" l="1"/>
  <c r="I11" i="3"/>
  <c r="J6" i="3"/>
  <c r="L8" i="3" l="1"/>
  <c r="L9" i="3"/>
  <c r="L10" i="3"/>
  <c r="L11" i="3"/>
  <c r="L12" i="3"/>
  <c r="L13" i="3"/>
  <c r="L14" i="3"/>
  <c r="E10" i="2" l="1"/>
  <c r="G10" i="2" s="1"/>
  <c r="E21" i="2"/>
  <c r="G21" i="2" s="1"/>
  <c r="E20" i="2"/>
  <c r="G20" i="2" s="1"/>
  <c r="E19" i="2"/>
  <c r="G19" i="2" s="1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G22" i="2" l="1"/>
  <c r="H11" i="2" s="1"/>
  <c r="D10" i="2"/>
  <c r="H10" i="2" l="1"/>
  <c r="B3" i="3" s="1"/>
  <c r="B15" i="3" s="1"/>
  <c r="H21" i="2"/>
  <c r="H20" i="2"/>
  <c r="H18" i="2"/>
  <c r="H17" i="2"/>
  <c r="H16" i="2"/>
  <c r="H14" i="2"/>
  <c r="H12" i="2"/>
  <c r="H19" i="2"/>
  <c r="H15" i="2"/>
  <c r="H13" i="2"/>
  <c r="D15" i="3"/>
  <c r="C7" i="1" s="1"/>
  <c r="E15" i="3"/>
  <c r="C5" i="1" s="1"/>
  <c r="F15" i="3"/>
  <c r="G15" i="3"/>
  <c r="C12" i="1" s="1"/>
  <c r="H15" i="3"/>
  <c r="C10" i="1" s="1"/>
  <c r="I15" i="3"/>
  <c r="C13" i="1" s="1"/>
  <c r="J15" i="3"/>
  <c r="K15" i="3"/>
  <c r="C14" i="1" s="1"/>
  <c r="C15" i="3"/>
  <c r="L7" i="3"/>
  <c r="L6" i="3"/>
  <c r="L5" i="3"/>
  <c r="L4" i="3"/>
  <c r="D13" i="2"/>
  <c r="D12" i="2"/>
  <c r="L3" i="3" l="1"/>
  <c r="L15" i="3" s="1"/>
  <c r="C6" i="1"/>
  <c r="D6" i="1" s="1"/>
  <c r="C16" i="1"/>
  <c r="D16" i="1" s="1"/>
  <c r="C8" i="1"/>
  <c r="D15" i="1"/>
  <c r="D14" i="1"/>
  <c r="D10" i="1"/>
  <c r="D8" i="1"/>
  <c r="D7" i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 Cominassi</author>
  </authors>
  <commentList>
    <comment ref="I1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Fabio Cominassi:</t>
        </r>
        <r>
          <rPr>
            <sz val="9"/>
            <color indexed="81"/>
            <rFont val="Tahoma"/>
            <family val="2"/>
          </rPr>
          <t xml:space="preserve">
trasferiti dal comune di Saviore dell'Adamello</t>
        </r>
      </text>
    </comment>
  </commentList>
</comments>
</file>

<file path=xl/sharedStrings.xml><?xml version="1.0" encoding="utf-8"?>
<sst xmlns="http://schemas.openxmlformats.org/spreadsheetml/2006/main" count="67" uniqueCount="43">
  <si>
    <t>Voci contrattuali</t>
  </si>
  <si>
    <t>Importi contrattuali</t>
  </si>
  <si>
    <t>Importi liquidati</t>
  </si>
  <si>
    <t>Differenza</t>
  </si>
  <si>
    <t xml:space="preserve">MODALITA’ DI RIPARTO: </t>
  </si>
  <si>
    <t>RISORSE DISPONIBILI euro 10.710,90 : PUNTEGGIO COMPLESSIVO 768,2</t>
  </si>
  <si>
    <t>=</t>
  </si>
  <si>
    <t>DIPENDENTE</t>
  </si>
  <si>
    <t xml:space="preserve">ORARIO DI LAVORO                   </t>
  </si>
  <si>
    <t>EVENTUALE RIPROPORZIONAMENTO PER ORARIO DI LAVORO</t>
  </si>
  <si>
    <t>PUNTEGGIO SCHEDA VALUTAZIONE</t>
  </si>
  <si>
    <t>PREMIO PERFORMANCE</t>
  </si>
  <si>
    <t>(riproporzionato in base all’orario di lavoro e ai mesi di effettivo servizio)</t>
  </si>
  <si>
    <t>Dipendente</t>
  </si>
  <si>
    <t xml:space="preserve">Spec. Resp. </t>
  </si>
  <si>
    <t>TOTALI</t>
  </si>
  <si>
    <t>TOTALE</t>
  </si>
  <si>
    <t>Progetti ex art. 67 c.3 CCNL - Progetto Disponibilità</t>
  </si>
  <si>
    <t xml:space="preserve">Compensi per specifiche responsabilità – c. 1 </t>
  </si>
  <si>
    <t xml:space="preserve">Compensi per specifiche responsabilità – c. 2 </t>
  </si>
  <si>
    <t xml:space="preserve">Straordinari </t>
  </si>
  <si>
    <r>
      <t xml:space="preserve">13,94 </t>
    </r>
    <r>
      <rPr>
        <b/>
        <u/>
        <sz val="11"/>
        <color rgb="FFFF0000"/>
        <rFont val="Garamond"/>
        <family val="1"/>
      </rPr>
      <t>(valore Z)</t>
    </r>
  </si>
  <si>
    <t>Progetti art. 67 - Disponibilita'</t>
  </si>
  <si>
    <t>Progetti ex art. 67 c.3 CCNL - Progetto Sicurezza</t>
  </si>
  <si>
    <t>Progetti ex art. 67 c.3 CCNL - Progetto Entrate</t>
  </si>
  <si>
    <t>Indennità di Servizio Esterno (art56-quinquies CCNL 2018)</t>
  </si>
  <si>
    <t>Incentivi IMU</t>
  </si>
  <si>
    <t>Straordinari</t>
  </si>
  <si>
    <t>Progetti art. 67 - Sicurezza</t>
  </si>
  <si>
    <t>Progetti art. 67  - Entrate</t>
  </si>
  <si>
    <t xml:space="preserve">Performance </t>
  </si>
  <si>
    <t>Indennità di Servizio Esterno</t>
  </si>
  <si>
    <t xml:space="preserve">RISORSE DISPONIBILI DA RIPARTIRE </t>
  </si>
  <si>
    <t>Progetti ex art. 67 c.3 CCNL - Progetto VASP</t>
  </si>
  <si>
    <t>Progetti ex art. 67 c.3 CCNL - Progetto Viabilità</t>
  </si>
  <si>
    <t>MESI DI LAVORO</t>
  </si>
  <si>
    <r>
      <t xml:space="preserve">B) RISORSE PERFORMANCE INDIVIDUALE= € </t>
    </r>
    <r>
      <rPr>
        <b/>
        <u/>
        <sz val="8"/>
        <color rgb="FFFF0000"/>
        <rFont val="Garamond"/>
        <family val="1"/>
      </rPr>
      <t>Euro 3.972,22</t>
    </r>
  </si>
  <si>
    <t xml:space="preserve">% </t>
  </si>
  <si>
    <t>Progetti art. 67 - VASP</t>
  </si>
  <si>
    <t>Progetti art. 67 - VIABILITA</t>
  </si>
  <si>
    <t>TRATTAMENTO ACCESSORIO INDIVIDUALE 2022</t>
  </si>
  <si>
    <t>RIEPILOGO 2022</t>
  </si>
  <si>
    <t>-- Omissis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</si>
</sst>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0000"/>
      <name val="Garamond"/>
      <family val="1"/>
    </font>
    <font>
      <b/>
      <sz val="7"/>
      <color theme="1"/>
      <name val="Garamond"/>
      <family val="1"/>
    </font>
    <font>
      <sz val="11"/>
      <color theme="1"/>
      <name val="Garamond"/>
      <family val="1"/>
    </font>
    <font>
      <b/>
      <u/>
      <sz val="8"/>
      <color rgb="FFFF0000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sz val="11"/>
      <color rgb="FFFF0000"/>
      <name val="Garamond"/>
      <family val="1"/>
    </font>
    <font>
      <b/>
      <u/>
      <sz val="11"/>
      <color rgb="FFFF0000"/>
      <name val="Garamond"/>
      <family val="1"/>
    </font>
    <font>
      <sz val="11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43" fontId="7" fillId="0" borderId="9" xfId="1" applyFont="1" applyBorder="1" applyAlignment="1">
      <alignment horizontal="center" vertical="center" wrapText="1"/>
    </xf>
    <xf numFmtId="43" fontId="8" fillId="4" borderId="9" xfId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164" fontId="13" fillId="0" borderId="11" xfId="2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justify" vertical="center" wrapText="1"/>
    </xf>
    <xf numFmtId="164" fontId="11" fillId="0" borderId="9" xfId="2" applyFont="1" applyBorder="1" applyAlignment="1">
      <alignment horizontal="center" vertical="center" wrapText="1"/>
    </xf>
    <xf numFmtId="164" fontId="13" fillId="0" borderId="1" xfId="2" applyFont="1" applyBorder="1" applyAlignment="1">
      <alignment horizontal="center" vertical="center" wrapText="1"/>
    </xf>
    <xf numFmtId="164" fontId="12" fillId="6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0" fillId="0" borderId="0" xfId="0" applyNumberFormat="1"/>
    <xf numFmtId="43" fontId="4" fillId="0" borderId="9" xfId="1" applyFont="1" applyBorder="1" applyAlignment="1">
      <alignment horizontal="center" vertical="center" wrapText="1"/>
    </xf>
    <xf numFmtId="43" fontId="0" fillId="0" borderId="0" xfId="0" applyNumberFormat="1"/>
    <xf numFmtId="0" fontId="12" fillId="3" borderId="10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 wrapText="1"/>
    </xf>
    <xf numFmtId="0" fontId="12" fillId="7" borderId="9" xfId="0" applyFont="1" applyFill="1" applyBorder="1" applyAlignment="1">
      <alignment vertical="center" wrapText="1"/>
    </xf>
    <xf numFmtId="164" fontId="13" fillId="0" borderId="11" xfId="2" applyFont="1" applyFill="1" applyBorder="1" applyAlignment="1">
      <alignment horizontal="center" vertical="center" wrapText="1"/>
    </xf>
    <xf numFmtId="164" fontId="12" fillId="8" borderId="14" xfId="0" applyNumberFormat="1" applyFont="1" applyFill="1" applyBorder="1" applyAlignment="1">
      <alignment horizontal="center" vertical="center" wrapText="1"/>
    </xf>
    <xf numFmtId="0" fontId="16" fillId="0" borderId="10" xfId="0" quotePrefix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43" fontId="8" fillId="4" borderId="11" xfId="1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64" fontId="12" fillId="6" borderId="12" xfId="0" applyNumberFormat="1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164" fontId="9" fillId="6" borderId="12" xfId="2" applyFont="1" applyFill="1" applyBorder="1" applyAlignment="1">
      <alignment horizontal="center" vertical="center" wrapText="1"/>
    </xf>
    <xf numFmtId="164" fontId="9" fillId="6" borderId="14" xfId="2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164" fontId="9" fillId="6" borderId="2" xfId="2" applyFont="1" applyFill="1" applyBorder="1" applyAlignment="1">
      <alignment horizontal="center" vertical="center" wrapText="1"/>
    </xf>
    <xf numFmtId="164" fontId="9" fillId="6" borderId="4" xfId="2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workbookViewId="0">
      <selection activeCell="D6" sqref="D6"/>
    </sheetView>
  </sheetViews>
  <sheetFormatPr defaultRowHeight="15" x14ac:dyDescent="0.25"/>
  <cols>
    <col min="1" max="1" width="33" customWidth="1"/>
    <col min="2" max="2" width="21" customWidth="1"/>
    <col min="3" max="3" width="27.5703125" customWidth="1"/>
    <col min="4" max="4" width="19.5703125" customWidth="1"/>
  </cols>
  <sheetData>
    <row r="1" spans="1:4" ht="15.75" x14ac:dyDescent="0.25">
      <c r="A1" s="43" t="s">
        <v>40</v>
      </c>
      <c r="B1" s="44"/>
      <c r="C1" s="44"/>
      <c r="D1" s="45"/>
    </row>
    <row r="2" spans="1:4" ht="15.75" thickBot="1" x14ac:dyDescent="0.3">
      <c r="A2" s="46"/>
      <c r="B2" s="47"/>
      <c r="C2" s="47"/>
      <c r="D2" s="48"/>
    </row>
    <row r="3" spans="1:4" ht="16.5" hidden="1" thickBot="1" x14ac:dyDescent="0.3">
      <c r="A3" s="49"/>
      <c r="B3" s="50"/>
      <c r="C3" s="50"/>
      <c r="D3" s="51"/>
    </row>
    <row r="4" spans="1:4" ht="16.5" thickBot="1" x14ac:dyDescent="0.3">
      <c r="A4" s="13" t="s">
        <v>0</v>
      </c>
      <c r="B4" s="14" t="s">
        <v>1</v>
      </c>
      <c r="C4" s="15" t="s">
        <v>2</v>
      </c>
      <c r="D4" s="14" t="s">
        <v>3</v>
      </c>
    </row>
    <row r="5" spans="1:4" ht="30.75" thickBot="1" x14ac:dyDescent="0.3">
      <c r="A5" s="2" t="s">
        <v>34</v>
      </c>
      <c r="B5" s="4">
        <v>4600</v>
      </c>
      <c r="C5" s="5">
        <f>+Foglio3!E15</f>
        <v>4600</v>
      </c>
      <c r="D5" s="4">
        <f>+B5-C5</f>
        <v>0</v>
      </c>
    </row>
    <row r="6" spans="1:4" ht="30.75" thickBot="1" x14ac:dyDescent="0.3">
      <c r="A6" s="2" t="s">
        <v>23</v>
      </c>
      <c r="B6" s="4">
        <v>5094.66</v>
      </c>
      <c r="C6" s="5">
        <f>+Foglio3!C15</f>
        <v>4198.3100000000004</v>
      </c>
      <c r="D6" s="4">
        <f>+B6-C6</f>
        <v>896.34999999999945</v>
      </c>
    </row>
    <row r="7" spans="1:4" ht="30.75" thickBot="1" x14ac:dyDescent="0.3">
      <c r="A7" s="2" t="s">
        <v>24</v>
      </c>
      <c r="B7" s="4">
        <v>2000</v>
      </c>
      <c r="C7" s="5">
        <f>+Foglio3!D15</f>
        <v>2000</v>
      </c>
      <c r="D7" s="4">
        <f>+B7-C7</f>
        <v>0</v>
      </c>
    </row>
    <row r="8" spans="1:4" x14ac:dyDescent="0.25">
      <c r="A8" s="37" t="s">
        <v>17</v>
      </c>
      <c r="B8" s="39">
        <v>1360</v>
      </c>
      <c r="C8" s="41">
        <f>+Foglio3!F15</f>
        <v>1360</v>
      </c>
      <c r="D8" s="39">
        <f>+B8-C8</f>
        <v>0</v>
      </c>
    </row>
    <row r="9" spans="1:4" ht="15.75" thickBot="1" x14ac:dyDescent="0.3">
      <c r="A9" s="38"/>
      <c r="B9" s="40"/>
      <c r="C9" s="42"/>
      <c r="D9" s="40"/>
    </row>
    <row r="10" spans="1:4" x14ac:dyDescent="0.25">
      <c r="A10" s="37" t="s">
        <v>25</v>
      </c>
      <c r="B10" s="39">
        <v>906</v>
      </c>
      <c r="C10" s="41">
        <f>+Foglio3!H15</f>
        <v>890</v>
      </c>
      <c r="D10" s="39">
        <f>+B10-C10</f>
        <v>16</v>
      </c>
    </row>
    <row r="11" spans="1:4" ht="15.75" thickBot="1" x14ac:dyDescent="0.3">
      <c r="A11" s="38"/>
      <c r="B11" s="40"/>
      <c r="C11" s="42"/>
      <c r="D11" s="40"/>
    </row>
    <row r="12" spans="1:4" ht="30.75" thickBot="1" x14ac:dyDescent="0.3">
      <c r="A12" s="19" t="s">
        <v>33</v>
      </c>
      <c r="B12" s="4">
        <v>2400</v>
      </c>
      <c r="C12" s="5">
        <f>+Foglio3!G15</f>
        <v>2400</v>
      </c>
      <c r="D12" s="4"/>
    </row>
    <row r="13" spans="1:4" ht="16.5" thickBot="1" x14ac:dyDescent="0.3">
      <c r="A13" s="3" t="s">
        <v>26</v>
      </c>
      <c r="B13" s="4">
        <v>20000</v>
      </c>
      <c r="C13" s="5">
        <f>+Foglio3!I15</f>
        <v>14665.439999999999</v>
      </c>
      <c r="D13" s="4"/>
    </row>
    <row r="14" spans="1:4" ht="30.75" thickBot="1" x14ac:dyDescent="0.3">
      <c r="A14" s="2" t="s">
        <v>18</v>
      </c>
      <c r="B14" s="4">
        <v>16500</v>
      </c>
      <c r="C14" s="5">
        <f>+Foglio3!K15</f>
        <v>15166.6</v>
      </c>
      <c r="D14" s="4">
        <f>+B14-C14</f>
        <v>1333.3999999999996</v>
      </c>
    </row>
    <row r="15" spans="1:4" ht="30.75" thickBot="1" x14ac:dyDescent="0.3">
      <c r="A15" s="2" t="s">
        <v>19</v>
      </c>
      <c r="B15" s="4">
        <v>0</v>
      </c>
      <c r="C15" s="5">
        <v>0</v>
      </c>
      <c r="D15" s="4">
        <f>+B15-C15</f>
        <v>0</v>
      </c>
    </row>
    <row r="16" spans="1:4" ht="16.5" thickBot="1" x14ac:dyDescent="0.3">
      <c r="A16" s="2" t="s">
        <v>27</v>
      </c>
      <c r="B16" s="4">
        <v>4550</v>
      </c>
      <c r="C16" s="5">
        <f>+Foglio3!J15</f>
        <v>4550</v>
      </c>
      <c r="D16" s="4">
        <f>+B16-C16</f>
        <v>0</v>
      </c>
    </row>
  </sheetData>
  <mergeCells count="11">
    <mergeCell ref="A10:A11"/>
    <mergeCell ref="B10:B11"/>
    <mergeCell ref="C10:C11"/>
    <mergeCell ref="D10:D11"/>
    <mergeCell ref="A1:D1"/>
    <mergeCell ref="A2:D2"/>
    <mergeCell ref="A3:D3"/>
    <mergeCell ref="A8:A9"/>
    <mergeCell ref="B8:B9"/>
    <mergeCell ref="C8:C9"/>
    <mergeCell ref="D8:D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workbookViewId="0">
      <selection activeCell="E16" sqref="E16"/>
    </sheetView>
  </sheetViews>
  <sheetFormatPr defaultRowHeight="15" x14ac:dyDescent="0.25"/>
  <cols>
    <col min="1" max="1" width="24.85546875" customWidth="1"/>
    <col min="2" max="3" width="16.7109375" customWidth="1"/>
    <col min="4" max="5" width="15" customWidth="1"/>
    <col min="6" max="7" width="22.140625" customWidth="1"/>
    <col min="8" max="8" width="21.7109375" customWidth="1"/>
    <col min="9" max="9" width="69.85546875" customWidth="1"/>
  </cols>
  <sheetData>
    <row r="1" spans="1:9" ht="15" customHeight="1" x14ac:dyDescent="0.25">
      <c r="A1" s="52" t="s">
        <v>36</v>
      </c>
      <c r="B1" s="53"/>
      <c r="C1" s="53"/>
      <c r="D1" s="53"/>
      <c r="E1" s="53"/>
      <c r="F1" s="53"/>
      <c r="G1" s="53"/>
      <c r="H1" s="54"/>
      <c r="I1" s="17"/>
    </row>
    <row r="2" spans="1:9" ht="27" customHeight="1" thickBot="1" x14ac:dyDescent="0.3">
      <c r="A2" s="55" t="s">
        <v>32</v>
      </c>
      <c r="B2" s="56"/>
      <c r="C2" s="56"/>
      <c r="D2" s="56"/>
      <c r="E2" s="56"/>
      <c r="F2" s="56"/>
      <c r="G2" s="56"/>
      <c r="H2" s="57"/>
      <c r="I2" s="16"/>
    </row>
    <row r="3" spans="1:9" ht="15.75" hidden="1" thickBot="1" x14ac:dyDescent="0.3">
      <c r="A3" s="63" t="s">
        <v>4</v>
      </c>
      <c r="B3" s="64"/>
      <c r="C3" s="64"/>
      <c r="D3" s="64"/>
      <c r="E3" s="64"/>
      <c r="F3" s="64"/>
      <c r="G3" s="64"/>
      <c r="H3" s="64"/>
      <c r="I3" s="65"/>
    </row>
    <row r="4" spans="1:9" ht="15.75" hidden="1" thickBot="1" x14ac:dyDescent="0.3">
      <c r="A4" s="66" t="s">
        <v>5</v>
      </c>
      <c r="B4" s="67"/>
      <c r="C4" s="67"/>
      <c r="D4" s="67"/>
      <c r="E4" s="67"/>
      <c r="F4" s="67"/>
      <c r="G4" s="67"/>
      <c r="H4" s="67"/>
      <c r="I4" s="68"/>
    </row>
    <row r="5" spans="1:9" ht="15.75" hidden="1" thickBot="1" x14ac:dyDescent="0.3">
      <c r="A5" s="66" t="s">
        <v>6</v>
      </c>
      <c r="B5" s="67"/>
      <c r="C5" s="67"/>
      <c r="D5" s="67"/>
      <c r="E5" s="67"/>
      <c r="F5" s="67"/>
      <c r="G5" s="67"/>
      <c r="H5" s="67"/>
      <c r="I5" s="68"/>
    </row>
    <row r="6" spans="1:9" ht="15.75" hidden="1" thickBot="1" x14ac:dyDescent="0.3">
      <c r="A6" s="69" t="s">
        <v>21</v>
      </c>
      <c r="B6" s="70"/>
      <c r="C6" s="70"/>
      <c r="D6" s="70"/>
      <c r="E6" s="70"/>
      <c r="F6" s="70"/>
      <c r="G6" s="70"/>
      <c r="H6" s="70"/>
      <c r="I6" s="71"/>
    </row>
    <row r="7" spans="1:9" ht="15.75" hidden="1" thickBot="1" x14ac:dyDescent="0.3">
      <c r="A7" s="58"/>
      <c r="B7" s="59"/>
      <c r="C7" s="59"/>
      <c r="D7" s="59"/>
      <c r="E7" s="59"/>
      <c r="F7" s="59"/>
      <c r="G7" s="59"/>
      <c r="H7" s="59"/>
      <c r="I7" s="60"/>
    </row>
    <row r="8" spans="1:9" ht="30" customHeight="1" x14ac:dyDescent="0.25">
      <c r="A8" s="61" t="s">
        <v>7</v>
      </c>
      <c r="B8" s="61" t="s">
        <v>8</v>
      </c>
      <c r="C8" s="61" t="s">
        <v>35</v>
      </c>
      <c r="D8" s="61" t="s">
        <v>37</v>
      </c>
      <c r="E8" s="61" t="s">
        <v>9</v>
      </c>
      <c r="F8" s="61" t="s">
        <v>10</v>
      </c>
      <c r="G8" s="61"/>
      <c r="H8" s="6" t="s">
        <v>11</v>
      </c>
      <c r="I8" s="18"/>
    </row>
    <row r="9" spans="1:9" ht="60.75" customHeight="1" thickBot="1" x14ac:dyDescent="0.3">
      <c r="A9" s="62"/>
      <c r="B9" s="62"/>
      <c r="C9" s="62"/>
      <c r="D9" s="62"/>
      <c r="E9" s="62"/>
      <c r="F9" s="62"/>
      <c r="G9" s="62"/>
      <c r="H9" s="8" t="s">
        <v>12</v>
      </c>
      <c r="I9" s="18"/>
    </row>
    <row r="10" spans="1:9" ht="15.75" thickBot="1" x14ac:dyDescent="0.3">
      <c r="A10" s="36" t="s">
        <v>42</v>
      </c>
      <c r="B10" s="7">
        <v>18</v>
      </c>
      <c r="C10" s="7">
        <v>9</v>
      </c>
      <c r="D10" s="9">
        <f>18*2.77777777777778%</f>
        <v>0.50000000000000044</v>
      </c>
      <c r="E10" s="24">
        <f>+C10*4.16666666666667</f>
        <v>37.500000000000028</v>
      </c>
      <c r="F10" s="7">
        <v>100</v>
      </c>
      <c r="G10" s="26">
        <f>+E10*F10/100</f>
        <v>37.500000000000028</v>
      </c>
      <c r="H10" s="20">
        <f>+G10*$F$24/$G$22</f>
        <v>212.36796051795255</v>
      </c>
    </row>
    <row r="11" spans="1:9" ht="15.75" thickBot="1" x14ac:dyDescent="0.3">
      <c r="A11" s="36" t="s">
        <v>42</v>
      </c>
      <c r="B11" s="7">
        <v>36</v>
      </c>
      <c r="C11" s="7">
        <v>3</v>
      </c>
      <c r="D11" s="9">
        <v>1</v>
      </c>
      <c r="E11" s="24">
        <f>+C11*8.33333333333333</f>
        <v>24.999999999999993</v>
      </c>
      <c r="F11" s="7">
        <v>100</v>
      </c>
      <c r="G11" s="26">
        <f>+E11*F11/100</f>
        <v>24.999999999999989</v>
      </c>
      <c r="H11" s="20">
        <f t="shared" ref="H11:H21" si="0">+G11*$F$24/$G$22</f>
        <v>141.57864034530152</v>
      </c>
    </row>
    <row r="12" spans="1:9" ht="15.75" thickBot="1" x14ac:dyDescent="0.3">
      <c r="A12" s="36" t="s">
        <v>42</v>
      </c>
      <c r="B12" s="7">
        <v>10</v>
      </c>
      <c r="C12" s="7">
        <v>12</v>
      </c>
      <c r="D12" s="10">
        <f>0.277777777777778*100%</f>
        <v>0.27777777777777801</v>
      </c>
      <c r="E12" s="24">
        <f>+C12*27.78/12</f>
        <v>27.78</v>
      </c>
      <c r="F12" s="7">
        <v>100</v>
      </c>
      <c r="G12" s="26">
        <f t="shared" ref="G12:G21" si="1">+E12*F12/100</f>
        <v>27.78</v>
      </c>
      <c r="H12" s="20">
        <f t="shared" si="0"/>
        <v>157.3221851516991</v>
      </c>
    </row>
    <row r="13" spans="1:9" ht="15.75" thickBot="1" x14ac:dyDescent="0.3">
      <c r="A13" s="36" t="s">
        <v>42</v>
      </c>
      <c r="B13" s="7">
        <v>30</v>
      </c>
      <c r="C13" s="7">
        <v>11</v>
      </c>
      <c r="D13" s="10">
        <f>0.833333333333333*100%</f>
        <v>0.83333333333333304</v>
      </c>
      <c r="E13" s="24">
        <f>+C13*83.33/12</f>
        <v>76.385833333333338</v>
      </c>
      <c r="F13" s="7">
        <v>100</v>
      </c>
      <c r="G13" s="26">
        <f t="shared" si="1"/>
        <v>76.385833333333338</v>
      </c>
      <c r="H13" s="20">
        <f t="shared" si="0"/>
        <v>432.58409699904598</v>
      </c>
    </row>
    <row r="14" spans="1:9" ht="15.75" thickBot="1" x14ac:dyDescent="0.3">
      <c r="A14" s="36" t="s">
        <v>42</v>
      </c>
      <c r="B14" s="7">
        <v>36</v>
      </c>
      <c r="C14" s="7">
        <v>12</v>
      </c>
      <c r="D14" s="10">
        <v>1</v>
      </c>
      <c r="E14" s="24">
        <f>+C14*8.33333333333333</f>
        <v>99.999999999999972</v>
      </c>
      <c r="F14" s="7">
        <v>99</v>
      </c>
      <c r="G14" s="26">
        <f>+E14*F14/100</f>
        <v>98.999999999999957</v>
      </c>
      <c r="H14" s="20">
        <f t="shared" si="0"/>
        <v>560.65141576739393</v>
      </c>
    </row>
    <row r="15" spans="1:9" ht="15.75" thickBot="1" x14ac:dyDescent="0.3">
      <c r="A15" s="36" t="s">
        <v>42</v>
      </c>
      <c r="B15" s="7">
        <v>18</v>
      </c>
      <c r="C15" s="7">
        <v>9</v>
      </c>
      <c r="D15" s="10">
        <v>0.5</v>
      </c>
      <c r="E15" s="24">
        <f>+C15*4.16666666666667</f>
        <v>37.500000000000028</v>
      </c>
      <c r="F15" s="7">
        <v>87</v>
      </c>
      <c r="G15" s="26">
        <f t="shared" si="1"/>
        <v>32.625000000000021</v>
      </c>
      <c r="H15" s="20">
        <f t="shared" si="0"/>
        <v>184.76012565061868</v>
      </c>
    </row>
    <row r="16" spans="1:9" ht="15.75" thickBot="1" x14ac:dyDescent="0.3">
      <c r="A16" s="36" t="s">
        <v>42</v>
      </c>
      <c r="B16" s="7">
        <v>18</v>
      </c>
      <c r="C16" s="7">
        <v>12</v>
      </c>
      <c r="D16" s="10">
        <v>0.5</v>
      </c>
      <c r="E16" s="24">
        <f>+C16*4.16666666666667</f>
        <v>50.000000000000036</v>
      </c>
      <c r="F16" s="7">
        <v>100</v>
      </c>
      <c r="G16" s="26">
        <f t="shared" si="1"/>
        <v>50.000000000000036</v>
      </c>
      <c r="H16" s="20">
        <f t="shared" si="0"/>
        <v>283.15728069060339</v>
      </c>
    </row>
    <row r="17" spans="1:8" ht="15.75" thickBot="1" x14ac:dyDescent="0.3">
      <c r="A17" s="36" t="s">
        <v>42</v>
      </c>
      <c r="B17" s="7">
        <v>36</v>
      </c>
      <c r="C17" s="7">
        <v>8.6</v>
      </c>
      <c r="D17" s="10">
        <v>1</v>
      </c>
      <c r="E17" s="24">
        <f>8.6*8.33333333333333</f>
        <v>71.666666666666643</v>
      </c>
      <c r="F17" s="7">
        <v>100</v>
      </c>
      <c r="G17" s="26">
        <f t="shared" si="1"/>
        <v>71.666666666666643</v>
      </c>
      <c r="H17" s="20">
        <f t="shared" si="0"/>
        <v>405.85876898986436</v>
      </c>
    </row>
    <row r="18" spans="1:8" ht="15.75" thickBot="1" x14ac:dyDescent="0.3">
      <c r="A18" s="36" t="s">
        <v>42</v>
      </c>
      <c r="B18" s="7">
        <v>36</v>
      </c>
      <c r="C18" s="7">
        <v>12</v>
      </c>
      <c r="D18" s="10">
        <v>1</v>
      </c>
      <c r="E18" s="24">
        <f>12*8.33333333333333</f>
        <v>99.999999999999972</v>
      </c>
      <c r="F18" s="7">
        <v>99</v>
      </c>
      <c r="G18" s="26">
        <f t="shared" si="1"/>
        <v>98.999999999999957</v>
      </c>
      <c r="H18" s="20">
        <f t="shared" si="0"/>
        <v>560.65141576739393</v>
      </c>
    </row>
    <row r="19" spans="1:8" ht="15.75" thickBot="1" x14ac:dyDescent="0.3">
      <c r="A19" s="36" t="s">
        <v>42</v>
      </c>
      <c r="B19" s="7">
        <v>36</v>
      </c>
      <c r="C19" s="7">
        <v>2</v>
      </c>
      <c r="D19" s="10">
        <v>1</v>
      </c>
      <c r="E19" s="24">
        <f>+C19*8.33333333333333</f>
        <v>16.666666666666661</v>
      </c>
      <c r="F19" s="7">
        <v>80</v>
      </c>
      <c r="G19" s="26">
        <f t="shared" si="1"/>
        <v>13.333333333333329</v>
      </c>
      <c r="H19" s="20">
        <f t="shared" si="0"/>
        <v>75.508608184160821</v>
      </c>
    </row>
    <row r="20" spans="1:8" ht="15.75" thickBot="1" x14ac:dyDescent="0.3">
      <c r="A20" s="36" t="s">
        <v>42</v>
      </c>
      <c r="B20" s="7">
        <v>36</v>
      </c>
      <c r="C20" s="7">
        <v>8.5</v>
      </c>
      <c r="D20" s="10">
        <v>1</v>
      </c>
      <c r="E20" s="24">
        <f>8.5*8.33333333333333</f>
        <v>70.833333333333314</v>
      </c>
      <c r="F20" s="7">
        <v>99</v>
      </c>
      <c r="G20" s="26">
        <f t="shared" si="1"/>
        <v>70.124999999999986</v>
      </c>
      <c r="H20" s="20">
        <f t="shared" si="0"/>
        <v>397.12808616857086</v>
      </c>
    </row>
    <row r="21" spans="1:8" ht="15.75" thickBot="1" x14ac:dyDescent="0.3">
      <c r="A21" s="36" t="s">
        <v>42</v>
      </c>
      <c r="B21" s="7">
        <v>36</v>
      </c>
      <c r="C21" s="7">
        <v>12</v>
      </c>
      <c r="D21" s="10">
        <v>1</v>
      </c>
      <c r="E21" s="24">
        <f>12*8.33333333333333</f>
        <v>99.999999999999972</v>
      </c>
      <c r="F21" s="7">
        <v>99</v>
      </c>
      <c r="G21" s="26">
        <f t="shared" si="1"/>
        <v>98.999999999999957</v>
      </c>
      <c r="H21" s="20">
        <f t="shared" si="0"/>
        <v>560.65141576739393</v>
      </c>
    </row>
    <row r="22" spans="1:8" hidden="1" x14ac:dyDescent="0.25">
      <c r="E22" s="25"/>
      <c r="G22" s="27">
        <f>SUM(G10:G21)</f>
        <v>701.41583333333335</v>
      </c>
    </row>
    <row r="23" spans="1:8" hidden="1" x14ac:dyDescent="0.25"/>
    <row r="24" spans="1:8" hidden="1" x14ac:dyDescent="0.25">
      <c r="F24" s="23">
        <v>3972.22</v>
      </c>
      <c r="G24" s="23"/>
    </row>
    <row r="25" spans="1:8" hidden="1" x14ac:dyDescent="0.25"/>
    <row r="26" spans="1:8" hidden="1" x14ac:dyDescent="0.25"/>
  </sheetData>
  <mergeCells count="14">
    <mergeCell ref="A1:H1"/>
    <mergeCell ref="A2:H2"/>
    <mergeCell ref="A7:I7"/>
    <mergeCell ref="A8:A9"/>
    <mergeCell ref="B8:B9"/>
    <mergeCell ref="D8:D9"/>
    <mergeCell ref="F8:F9"/>
    <mergeCell ref="A3:I3"/>
    <mergeCell ref="A4:I4"/>
    <mergeCell ref="A5:I5"/>
    <mergeCell ref="A6:I6"/>
    <mergeCell ref="C8:C9"/>
    <mergeCell ref="E8:E9"/>
    <mergeCell ref="G8:G9"/>
  </mergeCells>
  <pageMargins left="0" right="0" top="0" bottom="0" header="0" footer="0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5"/>
  <sheetViews>
    <sheetView tabSelected="1" topLeftCell="A2" workbookViewId="0">
      <selection activeCell="A8" sqref="A8"/>
    </sheetView>
  </sheetViews>
  <sheetFormatPr defaultRowHeight="15" x14ac:dyDescent="0.25"/>
  <cols>
    <col min="1" max="1" width="17.7109375" customWidth="1"/>
    <col min="2" max="2" width="16.140625" customWidth="1"/>
    <col min="3" max="3" width="15.85546875" customWidth="1"/>
    <col min="4" max="4" width="16.28515625" customWidth="1"/>
    <col min="5" max="5" width="15.7109375" customWidth="1"/>
    <col min="6" max="6" width="17.42578125" customWidth="1"/>
    <col min="7" max="7" width="17" customWidth="1"/>
    <col min="8" max="9" width="16.140625" customWidth="1"/>
    <col min="10" max="10" width="15" customWidth="1"/>
    <col min="11" max="11" width="14.140625" bestFit="1" customWidth="1"/>
    <col min="12" max="12" width="6.85546875" bestFit="1" customWidth="1"/>
  </cols>
  <sheetData>
    <row r="1" spans="1:13" ht="29.25" thickBot="1" x14ac:dyDescent="0.3">
      <c r="A1" s="1"/>
      <c r="B1" s="74" t="s">
        <v>41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30.75" thickBot="1" x14ac:dyDescent="0.3">
      <c r="A2" s="28" t="s">
        <v>13</v>
      </c>
      <c r="B2" s="29" t="s">
        <v>30</v>
      </c>
      <c r="C2" s="30" t="s">
        <v>28</v>
      </c>
      <c r="D2" s="30" t="s">
        <v>29</v>
      </c>
      <c r="E2" s="30" t="s">
        <v>39</v>
      </c>
      <c r="F2" s="32" t="s">
        <v>22</v>
      </c>
      <c r="G2" s="31" t="s">
        <v>38</v>
      </c>
      <c r="H2" s="29" t="s">
        <v>31</v>
      </c>
      <c r="I2" s="29" t="s">
        <v>26</v>
      </c>
      <c r="J2" s="33" t="s">
        <v>20</v>
      </c>
      <c r="K2" s="29" t="s">
        <v>14</v>
      </c>
      <c r="L2" s="79" t="s">
        <v>15</v>
      </c>
      <c r="M2" s="80"/>
    </row>
    <row r="3" spans="1:13" ht="15.75" thickBot="1" x14ac:dyDescent="0.3">
      <c r="A3" s="36" t="s">
        <v>42</v>
      </c>
      <c r="B3" s="20">
        <f>+Foglio2!H10+Foglio2!H11</f>
        <v>353.94660086325405</v>
      </c>
      <c r="C3" s="11"/>
      <c r="D3" s="11">
        <v>1000</v>
      </c>
      <c r="E3" s="11"/>
      <c r="F3" s="34"/>
      <c r="G3" s="34"/>
      <c r="H3" s="34"/>
      <c r="I3" s="34">
        <v>3000</v>
      </c>
      <c r="J3" s="34"/>
      <c r="K3" s="11">
        <v>1750</v>
      </c>
      <c r="L3" s="81">
        <f t="shared" ref="L3:L7" si="0">SUM(B3:K3)</f>
        <v>6103.9466008632535</v>
      </c>
      <c r="M3" s="82"/>
    </row>
    <row r="4" spans="1:13" ht="15.75" thickBot="1" x14ac:dyDescent="0.3">
      <c r="A4" s="36" t="s">
        <v>42</v>
      </c>
      <c r="B4" s="20">
        <v>157.32</v>
      </c>
      <c r="C4" s="11"/>
      <c r="D4" s="11"/>
      <c r="E4" s="11"/>
      <c r="F4" s="34"/>
      <c r="G4" s="34"/>
      <c r="H4" s="34"/>
      <c r="I4" s="34">
        <v>1500</v>
      </c>
      <c r="J4" s="34"/>
      <c r="K4" s="11">
        <v>750</v>
      </c>
      <c r="L4" s="81">
        <f t="shared" si="0"/>
        <v>2407.3199999999997</v>
      </c>
      <c r="M4" s="82"/>
    </row>
    <row r="5" spans="1:13" ht="15.75" thickBot="1" x14ac:dyDescent="0.3">
      <c r="A5" s="36" t="s">
        <v>42</v>
      </c>
      <c r="B5" s="20">
        <v>432.58</v>
      </c>
      <c r="C5" s="11"/>
      <c r="D5" s="11"/>
      <c r="E5" s="11"/>
      <c r="F5" s="34"/>
      <c r="G5" s="34"/>
      <c r="H5" s="34"/>
      <c r="I5" s="34">
        <v>1500</v>
      </c>
      <c r="J5" s="34"/>
      <c r="K5" s="11">
        <v>2291.6</v>
      </c>
      <c r="L5" s="77">
        <f t="shared" si="0"/>
        <v>4224.18</v>
      </c>
      <c r="M5" s="78"/>
    </row>
    <row r="6" spans="1:13" ht="15.75" thickBot="1" x14ac:dyDescent="0.3">
      <c r="A6" s="36" t="s">
        <v>42</v>
      </c>
      <c r="B6" s="20">
        <v>560.65</v>
      </c>
      <c r="C6" s="11">
        <v>2022.34</v>
      </c>
      <c r="D6" s="11"/>
      <c r="E6" s="11"/>
      <c r="F6" s="34">
        <v>590</v>
      </c>
      <c r="G6" s="34">
        <v>2400</v>
      </c>
      <c r="H6" s="34">
        <v>302</v>
      </c>
      <c r="I6" s="34"/>
      <c r="J6" s="34">
        <f>4385.03-2385.03</f>
        <v>1999.9999999999995</v>
      </c>
      <c r="K6" s="11">
        <v>2000</v>
      </c>
      <c r="L6" s="77">
        <f t="shared" si="0"/>
        <v>9874.99</v>
      </c>
      <c r="M6" s="78"/>
    </row>
    <row r="7" spans="1:13" ht="15.75" thickBot="1" x14ac:dyDescent="0.3">
      <c r="A7" s="36" t="s">
        <v>42</v>
      </c>
      <c r="B7" s="20">
        <v>283.16000000000003</v>
      </c>
      <c r="C7" s="11"/>
      <c r="D7" s="11">
        <v>650</v>
      </c>
      <c r="E7" s="11"/>
      <c r="F7" s="34">
        <v>200</v>
      </c>
      <c r="G7" s="34"/>
      <c r="H7" s="34"/>
      <c r="I7" s="34">
        <v>1750</v>
      </c>
      <c r="J7" s="34">
        <v>624.12</v>
      </c>
      <c r="K7" s="11">
        <v>1000</v>
      </c>
      <c r="L7" s="77">
        <f t="shared" si="0"/>
        <v>4507.28</v>
      </c>
      <c r="M7" s="78"/>
    </row>
    <row r="8" spans="1:13" ht="15.75" thickBot="1" x14ac:dyDescent="0.3">
      <c r="A8" s="36" t="s">
        <v>42</v>
      </c>
      <c r="B8" s="20">
        <v>184.76</v>
      </c>
      <c r="C8" s="11"/>
      <c r="D8" s="11"/>
      <c r="E8" s="11"/>
      <c r="F8" s="34"/>
      <c r="G8" s="34"/>
      <c r="H8" s="34"/>
      <c r="I8" s="34"/>
      <c r="J8" s="34"/>
      <c r="K8" s="11">
        <v>500</v>
      </c>
      <c r="L8" s="77">
        <f t="shared" ref="L8:L14" si="1">SUM(B8:K8)</f>
        <v>684.76</v>
      </c>
      <c r="M8" s="78"/>
    </row>
    <row r="9" spans="1:13" ht="15.75" thickBot="1" x14ac:dyDescent="0.3">
      <c r="A9" s="36" t="s">
        <v>42</v>
      </c>
      <c r="B9" s="20">
        <v>405.86</v>
      </c>
      <c r="C9" s="11"/>
      <c r="D9" s="11">
        <v>350</v>
      </c>
      <c r="E9" s="11"/>
      <c r="F9" s="34"/>
      <c r="G9" s="34"/>
      <c r="H9" s="34"/>
      <c r="I9" s="34">
        <v>1500</v>
      </c>
      <c r="J9" s="34">
        <v>358.79</v>
      </c>
      <c r="K9" s="11">
        <v>1000</v>
      </c>
      <c r="L9" s="77">
        <f t="shared" si="1"/>
        <v>3614.65</v>
      </c>
      <c r="M9" s="78"/>
    </row>
    <row r="10" spans="1:13" ht="15.75" thickBot="1" x14ac:dyDescent="0.3">
      <c r="A10" s="36" t="s">
        <v>42</v>
      </c>
      <c r="B10" s="21"/>
      <c r="C10" s="11"/>
      <c r="D10" s="11"/>
      <c r="E10" s="11"/>
      <c r="F10" s="34"/>
      <c r="G10" s="34"/>
      <c r="H10" s="34"/>
      <c r="I10" s="34">
        <v>2896.56</v>
      </c>
      <c r="J10" s="34"/>
      <c r="K10" s="11"/>
      <c r="L10" s="77">
        <f t="shared" si="1"/>
        <v>2896.56</v>
      </c>
      <c r="M10" s="78"/>
    </row>
    <row r="11" spans="1:13" ht="15.75" thickBot="1" x14ac:dyDescent="0.3">
      <c r="A11" s="36" t="s">
        <v>42</v>
      </c>
      <c r="B11" s="20">
        <v>560.65</v>
      </c>
      <c r="C11" s="11">
        <v>1375.91</v>
      </c>
      <c r="D11" s="11"/>
      <c r="E11" s="11"/>
      <c r="F11" s="34"/>
      <c r="G11" s="34"/>
      <c r="H11" s="34">
        <v>200</v>
      </c>
      <c r="I11" s="34">
        <f>2068.88+950-J11</f>
        <v>2518.88</v>
      </c>
      <c r="J11" s="34">
        <v>500</v>
      </c>
      <c r="K11" s="11">
        <v>2000</v>
      </c>
      <c r="L11" s="77">
        <f t="shared" si="1"/>
        <v>7155.4400000000005</v>
      </c>
      <c r="M11" s="78"/>
    </row>
    <row r="12" spans="1:13" ht="15.75" thickBot="1" x14ac:dyDescent="0.3">
      <c r="A12" s="36" t="s">
        <v>42</v>
      </c>
      <c r="B12" s="20">
        <v>75.510000000000005</v>
      </c>
      <c r="C12" s="11">
        <v>39.78</v>
      </c>
      <c r="D12" s="11"/>
      <c r="E12" s="11"/>
      <c r="F12" s="34"/>
      <c r="G12" s="34"/>
      <c r="H12" s="34">
        <v>50</v>
      </c>
      <c r="I12" s="34"/>
      <c r="J12" s="34"/>
      <c r="K12" s="11">
        <v>250</v>
      </c>
      <c r="L12" s="77">
        <f t="shared" si="1"/>
        <v>415.29</v>
      </c>
      <c r="M12" s="78"/>
    </row>
    <row r="13" spans="1:13" ht="15.75" thickBot="1" x14ac:dyDescent="0.3">
      <c r="A13" s="36" t="s">
        <v>42</v>
      </c>
      <c r="B13" s="20">
        <v>397.13</v>
      </c>
      <c r="C13" s="11">
        <v>760.28</v>
      </c>
      <c r="D13" s="11"/>
      <c r="E13" s="11"/>
      <c r="F13" s="34">
        <v>90</v>
      </c>
      <c r="G13" s="34"/>
      <c r="H13" s="34">
        <v>100</v>
      </c>
      <c r="I13" s="34"/>
      <c r="J13" s="34">
        <v>67.09</v>
      </c>
      <c r="K13" s="11">
        <v>2125</v>
      </c>
      <c r="L13" s="77">
        <f t="shared" si="1"/>
        <v>3539.5</v>
      </c>
      <c r="M13" s="78"/>
    </row>
    <row r="14" spans="1:13" ht="15.75" thickBot="1" x14ac:dyDescent="0.3">
      <c r="A14" s="36" t="s">
        <v>42</v>
      </c>
      <c r="B14" s="20">
        <v>560.65</v>
      </c>
      <c r="C14" s="11"/>
      <c r="D14" s="11"/>
      <c r="E14" s="11">
        <v>4600</v>
      </c>
      <c r="F14" s="34">
        <v>480</v>
      </c>
      <c r="G14" s="34"/>
      <c r="H14" s="34">
        <v>238</v>
      </c>
      <c r="I14" s="34"/>
      <c r="J14" s="34">
        <f>2016.95-1016.95</f>
        <v>1000</v>
      </c>
      <c r="K14" s="11">
        <v>1500</v>
      </c>
      <c r="L14" s="77">
        <f t="shared" si="1"/>
        <v>8378.65</v>
      </c>
      <c r="M14" s="78"/>
    </row>
    <row r="15" spans="1:13" ht="15.75" thickBot="1" x14ac:dyDescent="0.3">
      <c r="A15" s="12" t="s">
        <v>16</v>
      </c>
      <c r="B15" s="22">
        <f>SUM(B3:B14)</f>
        <v>3972.2166008632548</v>
      </c>
      <c r="C15" s="22">
        <f>SUM(C3:C14)</f>
        <v>4198.3100000000004</v>
      </c>
      <c r="D15" s="22">
        <f t="shared" ref="D15:K15" si="2">SUM(D3:D14)</f>
        <v>2000</v>
      </c>
      <c r="E15" s="22">
        <f t="shared" si="2"/>
        <v>4600</v>
      </c>
      <c r="F15" s="35">
        <f t="shared" si="2"/>
        <v>1360</v>
      </c>
      <c r="G15" s="22">
        <f t="shared" si="2"/>
        <v>2400</v>
      </c>
      <c r="H15" s="22">
        <f t="shared" si="2"/>
        <v>890</v>
      </c>
      <c r="I15" s="22">
        <f t="shared" si="2"/>
        <v>14665.439999999999</v>
      </c>
      <c r="J15" s="35">
        <f t="shared" si="2"/>
        <v>4550</v>
      </c>
      <c r="K15" s="22">
        <f t="shared" si="2"/>
        <v>15166.6</v>
      </c>
      <c r="L15" s="72">
        <f>SUM(L3:L14)</f>
        <v>53802.566600863254</v>
      </c>
      <c r="M15" s="73"/>
    </row>
  </sheetData>
  <mergeCells count="15">
    <mergeCell ref="L15:M15"/>
    <mergeCell ref="B1:M1"/>
    <mergeCell ref="L5:M5"/>
    <mergeCell ref="L6:M6"/>
    <mergeCell ref="L7:M7"/>
    <mergeCell ref="L10:M10"/>
    <mergeCell ref="L11:M11"/>
    <mergeCell ref="L13:M13"/>
    <mergeCell ref="L2:M2"/>
    <mergeCell ref="L3:M3"/>
    <mergeCell ref="L4:M4"/>
    <mergeCell ref="L14:M14"/>
    <mergeCell ref="L8:M8"/>
    <mergeCell ref="L9:M9"/>
    <mergeCell ref="L12:M12"/>
  </mergeCells>
  <pageMargins left="0" right="0" top="0" bottom="0" header="0" footer="0"/>
  <pageSetup paperSize="9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Fabio Cominassi</cp:lastModifiedBy>
  <cp:lastPrinted>2023-04-14T11:32:06Z</cp:lastPrinted>
  <dcterms:created xsi:type="dcterms:W3CDTF">2022-05-26T10:39:07Z</dcterms:created>
  <dcterms:modified xsi:type="dcterms:W3CDTF">2024-07-17T11:15:49Z</dcterms:modified>
</cp:coreProperties>
</file>