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.gaioni\Desktop\"/>
    </mc:Choice>
  </mc:AlternateContent>
  <bookViews>
    <workbookView xWindow="-120" yWindow="-120" windowWidth="29040" windowHeight="1584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E83" i="1"/>
  <c r="E82" i="1"/>
  <c r="E81" i="1"/>
  <c r="C79" i="1" l="1"/>
  <c r="E79" i="1" s="1"/>
  <c r="D79" i="1" s="1"/>
  <c r="C77" i="1"/>
  <c r="E77" i="1" s="1"/>
  <c r="C80" i="1"/>
  <c r="E80" i="1" s="1"/>
  <c r="C74" i="1"/>
  <c r="E74" i="1" s="1"/>
  <c r="E73" i="1"/>
  <c r="C38" i="1"/>
  <c r="E38" i="1" s="1"/>
  <c r="C36" i="1"/>
  <c r="E36" i="1" s="1"/>
  <c r="C35" i="1"/>
  <c r="E35" i="1" s="1"/>
  <c r="C34" i="1"/>
  <c r="E34" i="1" s="1"/>
  <c r="E33" i="1"/>
  <c r="C23" i="1"/>
  <c r="C22" i="1"/>
  <c r="B79" i="1" l="1"/>
  <c r="B83" i="1"/>
  <c r="D83" i="1"/>
  <c r="D82" i="1" l="1"/>
  <c r="B82" i="1"/>
  <c r="C78" i="1" l="1"/>
  <c r="E78" i="1" s="1"/>
  <c r="B74" i="1"/>
  <c r="D37" i="1"/>
  <c r="E40" i="1"/>
  <c r="C40" i="1"/>
  <c r="B35" i="1"/>
  <c r="D74" i="1" l="1"/>
  <c r="D35" i="1"/>
  <c r="B65" i="1"/>
  <c r="B66" i="1"/>
  <c r="B67" i="1"/>
  <c r="B68" i="1"/>
  <c r="C59" i="1"/>
  <c r="B59" i="1" s="1"/>
  <c r="D40" i="1" l="1"/>
  <c r="B40" i="1"/>
  <c r="D33" i="1" l="1"/>
  <c r="D34" i="1"/>
  <c r="D36" i="1"/>
  <c r="D38" i="1"/>
  <c r="D39" i="1"/>
  <c r="D81" i="1" l="1"/>
  <c r="B81" i="1"/>
  <c r="C76" i="1" l="1"/>
  <c r="E76" i="1" s="1"/>
  <c r="B36" i="1"/>
  <c r="C27" i="1" l="1"/>
  <c r="C26" i="1"/>
  <c r="B69" i="1" l="1"/>
  <c r="D78" i="1" l="1"/>
  <c r="B78" i="1"/>
  <c r="D80" i="1" l="1"/>
  <c r="B80" i="1"/>
  <c r="C63" i="1" l="1"/>
  <c r="B63" i="1" s="1"/>
  <c r="C75" i="1" l="1"/>
  <c r="B73" i="1"/>
  <c r="B76" i="1"/>
  <c r="B77" i="1"/>
  <c r="B33" i="1"/>
  <c r="B15" i="1"/>
  <c r="B22" i="1"/>
  <c r="B23" i="1"/>
  <c r="B26" i="1"/>
  <c r="B27" i="1"/>
  <c r="B28" i="1"/>
  <c r="B29" i="1"/>
  <c r="B14" i="1"/>
  <c r="C56" i="1"/>
  <c r="C57" i="1"/>
  <c r="C55" i="1"/>
  <c r="C54" i="1"/>
  <c r="C53" i="1"/>
  <c r="B53" i="1" s="1"/>
  <c r="C52" i="1"/>
  <c r="B52" i="1" s="1"/>
  <c r="B51" i="1"/>
  <c r="B58" i="1"/>
  <c r="B60" i="1"/>
  <c r="B61" i="1"/>
  <c r="B62" i="1"/>
  <c r="B64" i="1"/>
  <c r="B50" i="1"/>
  <c r="C25" i="1"/>
  <c r="C24" i="1"/>
  <c r="C16" i="1"/>
  <c r="C21" i="1"/>
  <c r="B21" i="1" s="1"/>
  <c r="C20" i="1"/>
  <c r="B20" i="1" s="1"/>
  <c r="C19" i="1"/>
  <c r="C18" i="1"/>
  <c r="C17" i="1"/>
  <c r="B75" i="1" l="1"/>
  <c r="E75" i="1"/>
  <c r="B25" i="1"/>
  <c r="B19" i="1"/>
  <c r="B24" i="1"/>
  <c r="B55" i="1"/>
  <c r="B18" i="1"/>
  <c r="B17" i="1"/>
  <c r="B16" i="1"/>
  <c r="B57" i="1"/>
  <c r="B56" i="1"/>
  <c r="B54" i="1"/>
  <c r="B34" i="1"/>
  <c r="B37" i="1"/>
  <c r="B38" i="1"/>
  <c r="B39" i="1"/>
  <c r="D73" i="1"/>
  <c r="D77" i="1" l="1"/>
  <c r="D76" i="1"/>
  <c r="D75" i="1"/>
</calcChain>
</file>

<file path=xl/sharedStrings.xml><?xml version="1.0" encoding="utf-8"?>
<sst xmlns="http://schemas.openxmlformats.org/spreadsheetml/2006/main" count="95" uniqueCount="67">
  <si>
    <t>TIPOLOGIA DI MEZZI DI DIFFUSIONE PUBBLICITARIA</t>
  </si>
  <si>
    <t>COEFFICIENTE</t>
  </si>
  <si>
    <t xml:space="preserve">TARIFFA                             </t>
  </si>
  <si>
    <t xml:space="preserve">TARIFFA                                </t>
  </si>
  <si>
    <r>
      <t>Veicoli con pubblicità esterna con superficie fino a 1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</si>
  <si>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</si>
  <si>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</si>
  <si>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oltre 8,51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</si>
  <si>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fino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</si>
  <si>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superiore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</si>
  <si>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altrui con superficie fino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</si>
  <si>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altrui con superficie superiore a  1 m</t>
    </r>
    <r>
      <rPr>
        <vertAlign val="superscript"/>
        <sz val="10"/>
        <color theme="1"/>
        <rFont val="Arial"/>
        <family val="2"/>
      </rPr>
      <t>2</t>
    </r>
  </si>
  <si>
    <t>TIPOLOGIA DI OCCUPAZIONE DEL SUOLO PUBBLICO</t>
  </si>
  <si>
    <t>Occupazione suolo generica</t>
  </si>
  <si>
    <t>Occupazione spazi soprastanti o sottostanti il suolo</t>
  </si>
  <si>
    <t>Impianti di ricarica di veicoli elettrici</t>
  </si>
  <si>
    <t>TARIFFA GIORNALIERA PER METRO QUADRATO O LINEARE:</t>
  </si>
  <si>
    <t xml:space="preserve">TARIFFA                               </t>
  </si>
  <si>
    <t>Pubblicità effettuata con aeromobili</t>
  </si>
  <si>
    <t>Pubblicità effettuata con palloni frenati</t>
  </si>
  <si>
    <t>Volantinaggio</t>
  </si>
  <si>
    <t>Diritti di urgenza</t>
  </si>
  <si>
    <t>Occupazione suolo generico</t>
  </si>
  <si>
    <t>TARIFFA ANNUALE PER METRO QUADRATO O LINEARE EX L. 160/2019:</t>
  </si>
  <si>
    <t>TARIFFE ANNUALI</t>
  </si>
  <si>
    <t>TARIFFE GIORNALIERE</t>
  </si>
  <si>
    <r>
      <t>Insegne di esercizio opache/Pubblicità opaca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</si>
  <si>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</si>
  <si>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</si>
  <si>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oltre 8,51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</si>
  <si>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</si>
  <si>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</si>
  <si>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</si>
  <si>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oltre 8,51 m</t>
    </r>
    <r>
      <rPr>
        <vertAlign val="superscript"/>
        <sz val="10"/>
        <color theme="1"/>
        <rFont val="Arial"/>
        <family val="2"/>
      </rPr>
      <t>2</t>
    </r>
  </si>
  <si>
    <t>Locandine</t>
  </si>
  <si>
    <t>Allegato B al Regolamento Comunale Canone Unico</t>
  </si>
  <si>
    <t>Occupazioni che si protraggono per un periodo superiore a quello consentito</t>
  </si>
  <si>
    <t>Occupazione cavi  econdutture servizi pubblica utilità</t>
  </si>
  <si>
    <t>1,50 € ad utenza con un minimo di € 800,00</t>
  </si>
  <si>
    <t>Occupazione permanenti con autovetture adibite a trasporto pubblico nelle aree a cio' destinate e per la superficie assegnata</t>
  </si>
  <si>
    <t>Occupazione con tende e simili (tassazione della sola parte sporgente da banchi od aree per le quali già è stata corrisposto il Canone)</t>
  </si>
  <si>
    <t>CATEGORIA NORMALE</t>
  </si>
  <si>
    <t>ZONA 1</t>
  </si>
  <si>
    <t>ZONA 2</t>
  </si>
  <si>
    <t>Serbatoi di carburante con capacità sino a 3.000 litri</t>
  </si>
  <si>
    <t>Serbatoi di carburante con capacità superiore a 3.000 litri - aumento punto precedente per ogni 1.000 litri superiore</t>
  </si>
  <si>
    <t xml:space="preserve">Striscioni o mezzi similari che attraversano strade e piazze fino a  5,50 mq </t>
  </si>
  <si>
    <t>Striscioni o mezzi similari che attraversano strade e piazze da 5,51 mq a 8,50 mq</t>
  </si>
  <si>
    <t>Affissioni - Manifesti di dimensione fino ad 1 mq per i primi 10 giorni (a foglio)</t>
  </si>
  <si>
    <t>Affissioni - Manifesti di dimensione superiore ad 1 mq per i primi 10 giorni (a foglio)</t>
  </si>
  <si>
    <t>Pubblicità effettuata con proiezioni per i primi 30 gg</t>
  </si>
  <si>
    <t>Pubblicità effettuata con proiezioni dopo i primi 30 gg</t>
  </si>
  <si>
    <t>Pubblicità effettuata a mezzo apparecchi amplificatori</t>
  </si>
  <si>
    <t>Maggiorazione del</t>
  </si>
  <si>
    <t>Riduzione del</t>
  </si>
  <si>
    <t>Riduzione Zona 2 del</t>
  </si>
  <si>
    <t>Occupazioni con tende fisse o retrattili aggettanti direttamente sul suolo</t>
  </si>
  <si>
    <t>Distributori automatici di tabacchi</t>
  </si>
  <si>
    <t>Occupazione ordinarie di spazi sovrastanti e sottostanti al suolo</t>
  </si>
  <si>
    <t>Occupazione realizzate per l'esercizio dell'attività edilizia</t>
  </si>
  <si>
    <t>TARIFFE CANONE UNICO PATRIMONIALE - COMUNE DI BERZO DEMO</t>
  </si>
  <si>
    <t>Occupazione effettuata con installazioni di attrazioni, giochi e divertimenti dello spettacolo viaggiante</t>
  </si>
  <si>
    <t>Occupazioni realizzate in occasione di manifestazioni politiche, culturali e sportive</t>
  </si>
  <si>
    <t>Occupazioni realizzate da pubblici esercizi e da produttori agricoli che vendono direttamente il loro prodotto</t>
  </si>
  <si>
    <t>Occupazione effettuata da ambulanti titolari di posto fisso</t>
  </si>
  <si>
    <t>Occupazione effettuata da ambulanti non titolari di posto fisso</t>
  </si>
  <si>
    <t>Occupazione effettuata da ambulanti in occasione di fiere o mercati straordinari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</si>
</sst>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€&quot;\ #,##0.00;[Red]\-&quot;€&quot;\ #,##0.00"/>
    <numFmt numFmtId="164" formatCode="_-* #,##0.00\ &quot;€&quot;_-;\-* #,##0.00\ &quot;€&quot;_-;_-* &quot;-&quot;??\ &quot;€&quot;_-;_-@_-"/>
    <numFmt numFmtId="165" formatCode="_-[$€-410]\ * #,##0.00_-;\-[$€-410]\ * #,##0.00_-;_-[$€-410]\ * &quot;-&quot;??_-;_-@_-"/>
    <numFmt numFmtId="166" formatCode="0.000"/>
    <numFmt numFmtId="167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0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8" fontId="1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Alignment="1">
      <alignment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justify" vertical="center" wrapText="1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167" fontId="6" fillId="0" borderId="1" xfId="0" applyNumberFormat="1" applyFont="1" applyFill="1" applyBorder="1" applyAlignment="1" applyProtection="1">
      <alignment horizontal="center" vertical="center"/>
      <protection locked="0"/>
    </xf>
    <xf numFmtId="167" fontId="6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2" borderId="0" xfId="0" applyNumberFormat="1" applyFont="1" applyFill="1" applyAlignment="1" applyProtection="1">
      <alignment vertical="center"/>
      <protection locked="0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zoomScale="90" zoomScaleNormal="90" workbookViewId="0">
      <selection activeCell="I71" sqref="I71"/>
    </sheetView>
  </sheetViews>
  <sheetFormatPr defaultColWidth="55.28515625" defaultRowHeight="12.75" x14ac:dyDescent="0.25"/>
  <cols>
    <col min="1" max="1" width="70.28515625" style="1" bestFit="1" customWidth="1"/>
    <col min="2" max="2" width="26.7109375" style="1" customWidth="1"/>
    <col min="3" max="3" width="11.28515625" style="1" customWidth="1"/>
    <col min="4" max="4" width="14.42578125" style="1" bestFit="1" customWidth="1"/>
    <col min="5" max="5" width="12" style="1" customWidth="1"/>
    <col min="6" max="6" width="15.7109375" style="1" bestFit="1" customWidth="1"/>
    <col min="7" max="7" width="10.42578125" style="1" customWidth="1"/>
    <col min="8" max="8" width="22.5703125" style="1" customWidth="1"/>
    <col min="9" max="9" width="9" style="1" customWidth="1"/>
    <col min="10" max="16384" width="55.28515625" style="1"/>
  </cols>
  <sheetData>
    <row r="1" spans="1:9" x14ac:dyDescent="0.25">
      <c r="A1" s="1" t="s">
        <v>35</v>
      </c>
    </row>
    <row r="6" spans="1:9" ht="20.25" x14ac:dyDescent="0.25">
      <c r="A6" s="58" t="s">
        <v>60</v>
      </c>
      <c r="B6" s="58"/>
      <c r="C6" s="58"/>
      <c r="D6" s="21"/>
      <c r="E6" s="21"/>
      <c r="F6" s="20"/>
      <c r="G6" s="20"/>
    </row>
    <row r="8" spans="1:9" ht="13.15" customHeight="1" x14ac:dyDescent="0.25">
      <c r="A8" s="58" t="s">
        <v>24</v>
      </c>
      <c r="B8" s="58"/>
      <c r="C8" s="58"/>
      <c r="D8" s="58"/>
      <c r="E8" s="58"/>
      <c r="F8" s="21"/>
      <c r="G8" s="21"/>
    </row>
    <row r="9" spans="1:9" ht="13.15" customHeight="1" x14ac:dyDescent="0.25">
      <c r="A9" s="8"/>
      <c r="B9" s="8"/>
      <c r="C9" s="8"/>
      <c r="D9" s="8"/>
      <c r="E9" s="8"/>
    </row>
    <row r="10" spans="1:9" x14ac:dyDescent="0.25">
      <c r="A10" s="60" t="s">
        <v>23</v>
      </c>
      <c r="B10" s="60"/>
      <c r="C10" s="45">
        <v>30</v>
      </c>
      <c r="D10" s="2"/>
      <c r="E10" s="2"/>
    </row>
    <row r="11" spans="1:9" x14ac:dyDescent="0.25">
      <c r="A11" s="40"/>
      <c r="B11" s="40"/>
      <c r="C11" s="41"/>
      <c r="D11" s="2"/>
      <c r="E11" s="2"/>
    </row>
    <row r="12" spans="1:9" x14ac:dyDescent="0.25">
      <c r="A12" s="55" t="s">
        <v>0</v>
      </c>
      <c r="B12" s="56" t="s">
        <v>41</v>
      </c>
      <c r="C12" s="56"/>
      <c r="D12" s="57"/>
      <c r="E12" s="57"/>
      <c r="I12" s="17"/>
    </row>
    <row r="13" spans="1:9" x14ac:dyDescent="0.25">
      <c r="A13" s="55"/>
      <c r="B13" s="42" t="s">
        <v>1</v>
      </c>
      <c r="C13" s="43" t="s">
        <v>2</v>
      </c>
      <c r="D13" s="25"/>
      <c r="E13" s="27"/>
    </row>
    <row r="14" spans="1:9" ht="14.25" x14ac:dyDescent="0.25">
      <c r="A14" s="51" t="s">
        <v>26</v>
      </c>
      <c r="B14" s="36">
        <f>ROUND(C14/$C$10,2)</f>
        <v>0.4</v>
      </c>
      <c r="C14" s="39">
        <v>12</v>
      </c>
      <c r="D14" s="11"/>
      <c r="E14" s="12"/>
    </row>
    <row r="15" spans="1:9" ht="28.5" x14ac:dyDescent="0.25">
      <c r="A15" s="51" t="s">
        <v>27</v>
      </c>
      <c r="B15" s="36">
        <f t="shared" ref="B15:B29" si="0">ROUND(C15/$C$10,2)</f>
        <v>0.41</v>
      </c>
      <c r="C15" s="39">
        <v>12.3</v>
      </c>
      <c r="D15" s="11"/>
      <c r="E15" s="12"/>
    </row>
    <row r="16" spans="1:9" ht="28.5" x14ac:dyDescent="0.25">
      <c r="A16" s="51" t="s">
        <v>28</v>
      </c>
      <c r="B16" s="36">
        <f t="shared" si="0"/>
        <v>0.62</v>
      </c>
      <c r="C16" s="35">
        <f>C15+(C15/2)</f>
        <v>18.450000000000003</v>
      </c>
      <c r="D16" s="11"/>
      <c r="E16" s="12"/>
    </row>
    <row r="17" spans="1:9" ht="14.25" x14ac:dyDescent="0.25">
      <c r="A17" s="51" t="s">
        <v>29</v>
      </c>
      <c r="B17" s="36">
        <f t="shared" si="0"/>
        <v>0.82</v>
      </c>
      <c r="C17" s="35">
        <f>C15*2</f>
        <v>24.6</v>
      </c>
      <c r="D17" s="11"/>
      <c r="E17" s="12"/>
    </row>
    <row r="18" spans="1:9" ht="27" x14ac:dyDescent="0.25">
      <c r="A18" s="51" t="s">
        <v>30</v>
      </c>
      <c r="B18" s="36">
        <f t="shared" si="0"/>
        <v>0.8</v>
      </c>
      <c r="C18" s="35">
        <f>C14*2</f>
        <v>24</v>
      </c>
      <c r="D18" s="11"/>
      <c r="E18" s="12"/>
    </row>
    <row r="19" spans="1:9" ht="27" x14ac:dyDescent="0.25">
      <c r="A19" s="51" t="s">
        <v>31</v>
      </c>
      <c r="B19" s="36">
        <f t="shared" si="0"/>
        <v>0.82</v>
      </c>
      <c r="C19" s="35">
        <f>C15*2</f>
        <v>24.6</v>
      </c>
      <c r="D19" s="11"/>
      <c r="E19" s="12"/>
    </row>
    <row r="20" spans="1:9" ht="27" x14ac:dyDescent="0.25">
      <c r="A20" s="51" t="s">
        <v>32</v>
      </c>
      <c r="B20" s="36">
        <f t="shared" si="0"/>
        <v>1.03</v>
      </c>
      <c r="C20" s="35">
        <f>C15*2+(C15/2)</f>
        <v>30.75</v>
      </c>
      <c r="D20" s="11"/>
      <c r="E20" s="12"/>
    </row>
    <row r="21" spans="1:9" ht="27" x14ac:dyDescent="0.25">
      <c r="A21" s="51" t="s">
        <v>33</v>
      </c>
      <c r="B21" s="36">
        <f t="shared" si="0"/>
        <v>1.23</v>
      </c>
      <c r="C21" s="35">
        <f>C15*3</f>
        <v>36.900000000000006</v>
      </c>
      <c r="D21" s="11"/>
      <c r="E21" s="12"/>
    </row>
    <row r="22" spans="1:9" ht="14.25" x14ac:dyDescent="0.25">
      <c r="A22" s="51" t="s">
        <v>4</v>
      </c>
      <c r="B22" s="36">
        <f t="shared" si="0"/>
        <v>0.4</v>
      </c>
      <c r="C22" s="39">
        <f>C14</f>
        <v>12</v>
      </c>
      <c r="D22" s="11"/>
      <c r="E22" s="12"/>
    </row>
    <row r="23" spans="1:9" ht="14.25" x14ac:dyDescent="0.25">
      <c r="A23" s="51" t="s">
        <v>5</v>
      </c>
      <c r="B23" s="36">
        <f t="shared" si="0"/>
        <v>0.41</v>
      </c>
      <c r="C23" s="39">
        <f>C15</f>
        <v>12.3</v>
      </c>
      <c r="D23" s="11"/>
      <c r="E23" s="12"/>
    </row>
    <row r="24" spans="1:9" ht="14.25" x14ac:dyDescent="0.25">
      <c r="A24" s="51" t="s">
        <v>6</v>
      </c>
      <c r="B24" s="36">
        <f t="shared" si="0"/>
        <v>0.62</v>
      </c>
      <c r="C24" s="35">
        <f>C23+(C23/2)</f>
        <v>18.450000000000003</v>
      </c>
      <c r="D24" s="11"/>
      <c r="E24" s="12"/>
    </row>
    <row r="25" spans="1:9" ht="14.25" x14ac:dyDescent="0.25">
      <c r="A25" s="51" t="s">
        <v>7</v>
      </c>
      <c r="B25" s="36">
        <f t="shared" si="0"/>
        <v>0.82</v>
      </c>
      <c r="C25" s="35">
        <f>C23*2</f>
        <v>24.6</v>
      </c>
      <c r="D25" s="11"/>
      <c r="E25" s="12"/>
    </row>
    <row r="26" spans="1:9" ht="27" x14ac:dyDescent="0.25">
      <c r="A26" s="51" t="s">
        <v>8</v>
      </c>
      <c r="B26" s="36">
        <f t="shared" si="0"/>
        <v>0.55000000000000004</v>
      </c>
      <c r="C26" s="39">
        <f>C28-(C28*50/100)</f>
        <v>16.5</v>
      </c>
      <c r="D26" s="11"/>
      <c r="E26" s="12"/>
    </row>
    <row r="27" spans="1:9" ht="27" x14ac:dyDescent="0.25">
      <c r="A27" s="51" t="s">
        <v>9</v>
      </c>
      <c r="B27" s="36">
        <f t="shared" si="0"/>
        <v>0.56999999999999995</v>
      </c>
      <c r="C27" s="39">
        <f>C29-(C29*50/100)</f>
        <v>17</v>
      </c>
      <c r="D27" s="11"/>
      <c r="E27" s="12"/>
    </row>
    <row r="28" spans="1:9" ht="27.75" customHeight="1" x14ac:dyDescent="0.25">
      <c r="A28" s="51" t="s">
        <v>10</v>
      </c>
      <c r="B28" s="36">
        <f t="shared" si="0"/>
        <v>1.1000000000000001</v>
      </c>
      <c r="C28" s="39">
        <v>33</v>
      </c>
      <c r="D28" s="11"/>
      <c r="E28" s="12"/>
    </row>
    <row r="29" spans="1:9" ht="27" x14ac:dyDescent="0.25">
      <c r="A29" s="51" t="s">
        <v>11</v>
      </c>
      <c r="B29" s="36">
        <f t="shared" si="0"/>
        <v>1.1299999999999999</v>
      </c>
      <c r="C29" s="39">
        <v>34</v>
      </c>
      <c r="D29" s="11"/>
      <c r="E29" s="12"/>
    </row>
    <row r="30" spans="1:9" x14ac:dyDescent="0.25">
      <c r="A30" s="3"/>
      <c r="B30" s="4"/>
      <c r="C30" s="5"/>
      <c r="D30" s="6"/>
      <c r="E30" s="6"/>
      <c r="F30" s="6"/>
      <c r="G30" s="6"/>
    </row>
    <row r="31" spans="1:9" x14ac:dyDescent="0.25">
      <c r="A31" s="61" t="s">
        <v>12</v>
      </c>
      <c r="B31" s="63" t="s">
        <v>42</v>
      </c>
      <c r="C31" s="63"/>
      <c r="D31" s="63" t="s">
        <v>43</v>
      </c>
      <c r="E31" s="63"/>
      <c r="F31" s="64"/>
      <c r="G31" s="64"/>
      <c r="H31" s="1" t="s">
        <v>55</v>
      </c>
      <c r="I31" s="50">
        <v>0.15</v>
      </c>
    </row>
    <row r="32" spans="1:9" x14ac:dyDescent="0.25">
      <c r="A32" s="61"/>
      <c r="B32" s="29" t="s">
        <v>1</v>
      </c>
      <c r="C32" s="30" t="s">
        <v>2</v>
      </c>
      <c r="D32" s="29" t="s">
        <v>1</v>
      </c>
      <c r="E32" s="30" t="s">
        <v>3</v>
      </c>
      <c r="F32" s="18"/>
      <c r="G32" s="18"/>
      <c r="I32" s="17"/>
    </row>
    <row r="33" spans="1:9" x14ac:dyDescent="0.25">
      <c r="A33" s="51" t="s">
        <v>13</v>
      </c>
      <c r="B33" s="34">
        <f>ROUND(C33/$C$10,2)</f>
        <v>0.69</v>
      </c>
      <c r="C33" s="39">
        <v>20.66</v>
      </c>
      <c r="D33" s="34">
        <f>ROUND(IF(E33&lt;&gt;"",E33/$C$10,"-"),2)</f>
        <v>0.59</v>
      </c>
      <c r="E33" s="35">
        <f>C33-(C33*I31)</f>
        <v>17.561</v>
      </c>
      <c r="F33" s="19"/>
      <c r="G33" s="14"/>
    </row>
    <row r="34" spans="1:9" x14ac:dyDescent="0.25">
      <c r="A34" s="51" t="s">
        <v>14</v>
      </c>
      <c r="B34" s="34">
        <f t="shared" ref="B34:B39" si="1">C34/$C$10</f>
        <v>0.45934066666666667</v>
      </c>
      <c r="C34" s="39">
        <f>C33-(C33*33.3/100)</f>
        <v>13.78022</v>
      </c>
      <c r="D34" s="34">
        <f t="shared" ref="D34:D39" si="2">ROUND(IF(E34&lt;&gt;"",E34/$C$10,"-"),2)</f>
        <v>0.39</v>
      </c>
      <c r="E34" s="35">
        <f>C34-(C34*I31)</f>
        <v>11.713187</v>
      </c>
      <c r="F34" s="19"/>
      <c r="G34" s="14"/>
    </row>
    <row r="35" spans="1:9" ht="14.45" customHeight="1" x14ac:dyDescent="0.25">
      <c r="A35" s="51" t="s">
        <v>56</v>
      </c>
      <c r="B35" s="34">
        <f t="shared" ref="B35" si="3">C35/$C$10</f>
        <v>0.48206666666666664</v>
      </c>
      <c r="C35" s="39">
        <f>C33-(C33*I35)</f>
        <v>14.462</v>
      </c>
      <c r="D35" s="34">
        <f t="shared" ref="D35" si="4">ROUND(IF(E35&lt;&gt;"",E35/$C$10,"-"),2)</f>
        <v>0.41</v>
      </c>
      <c r="E35" s="35">
        <f>C35-(C35*I31)</f>
        <v>12.2927</v>
      </c>
      <c r="F35" s="19"/>
      <c r="G35" s="14"/>
      <c r="H35" s="1" t="s">
        <v>54</v>
      </c>
      <c r="I35" s="44">
        <v>0.3</v>
      </c>
    </row>
    <row r="36" spans="1:9" ht="30.75" customHeight="1" x14ac:dyDescent="0.25">
      <c r="A36" s="51" t="s">
        <v>39</v>
      </c>
      <c r="B36" s="34">
        <f>ROUND(C36/$C$10,2)</f>
        <v>0.69</v>
      </c>
      <c r="C36" s="39">
        <f>C33</f>
        <v>20.66</v>
      </c>
      <c r="D36" s="34">
        <f>ROUND(IF(E36&lt;&gt;"",E36/$C$10,"-"),2)</f>
        <v>0.59</v>
      </c>
      <c r="E36" s="35">
        <f>C36-(C36*I31)</f>
        <v>17.561</v>
      </c>
      <c r="F36" s="19"/>
      <c r="G36" s="14"/>
      <c r="I36" s="38"/>
    </row>
    <row r="37" spans="1:9" ht="18" customHeight="1" x14ac:dyDescent="0.25">
      <c r="A37" s="51" t="s">
        <v>57</v>
      </c>
      <c r="B37" s="34">
        <f t="shared" si="1"/>
        <v>0.35</v>
      </c>
      <c r="C37" s="39">
        <v>10.5</v>
      </c>
      <c r="D37" s="34">
        <f t="shared" si="2"/>
        <v>0.27</v>
      </c>
      <c r="E37" s="35">
        <v>8</v>
      </c>
      <c r="F37" s="19"/>
      <c r="G37" s="14"/>
    </row>
    <row r="38" spans="1:9" ht="17.25" customHeight="1" x14ac:dyDescent="0.25">
      <c r="A38" s="51" t="s">
        <v>15</v>
      </c>
      <c r="B38" s="34">
        <f t="shared" si="1"/>
        <v>0.68866666666666665</v>
      </c>
      <c r="C38" s="39">
        <f>C33</f>
        <v>20.66</v>
      </c>
      <c r="D38" s="34">
        <f t="shared" si="2"/>
        <v>0.59</v>
      </c>
      <c r="E38" s="35">
        <f>C38-(C38*I31)</f>
        <v>17.561</v>
      </c>
      <c r="F38" s="19"/>
      <c r="G38" s="14"/>
    </row>
    <row r="39" spans="1:9" ht="17.25" customHeight="1" x14ac:dyDescent="0.25">
      <c r="A39" s="51" t="s">
        <v>44</v>
      </c>
      <c r="B39" s="34">
        <f t="shared" si="1"/>
        <v>1.0333333333333334</v>
      </c>
      <c r="C39" s="39">
        <v>31</v>
      </c>
      <c r="D39" s="34">
        <f t="shared" si="2"/>
        <v>0.87</v>
      </c>
      <c r="E39" s="35">
        <v>26</v>
      </c>
      <c r="F39" s="19"/>
      <c r="G39" s="14"/>
    </row>
    <row r="40" spans="1:9" ht="25.5" x14ac:dyDescent="0.25">
      <c r="A40" s="51" t="s">
        <v>45</v>
      </c>
      <c r="B40" s="34">
        <f t="shared" ref="B40" si="5">C40/$C$10</f>
        <v>0.25833333333333336</v>
      </c>
      <c r="C40" s="39">
        <f>C39/4</f>
        <v>7.75</v>
      </c>
      <c r="D40" s="34">
        <f t="shared" ref="D40" si="6">ROUND(IF(E40&lt;&gt;"",E40/$C$10,"-"),2)</f>
        <v>0.22</v>
      </c>
      <c r="E40" s="35">
        <f>E39/4</f>
        <v>6.5</v>
      </c>
      <c r="F40" s="13"/>
      <c r="G40" s="14"/>
    </row>
    <row r="41" spans="1:9" ht="15" customHeight="1" x14ac:dyDescent="0.25">
      <c r="A41" s="51" t="s">
        <v>37</v>
      </c>
      <c r="B41" s="59" t="s">
        <v>38</v>
      </c>
      <c r="C41" s="59"/>
      <c r="D41" s="59"/>
      <c r="E41" s="59"/>
      <c r="F41" s="13"/>
      <c r="G41" s="14"/>
    </row>
    <row r="42" spans="1:9" x14ac:dyDescent="0.25">
      <c r="A42" s="10"/>
      <c r="B42" s="11"/>
      <c r="C42" s="12"/>
      <c r="D42" s="13"/>
      <c r="E42" s="12"/>
      <c r="F42" s="13"/>
      <c r="G42" s="14"/>
    </row>
    <row r="44" spans="1:9" ht="15.75" x14ac:dyDescent="0.25">
      <c r="A44" s="58" t="s">
        <v>25</v>
      </c>
      <c r="B44" s="58"/>
      <c r="C44" s="58"/>
      <c r="D44" s="58"/>
      <c r="E44" s="58"/>
      <c r="F44" s="21"/>
      <c r="G44" s="21"/>
    </row>
    <row r="46" spans="1:9" x14ac:dyDescent="0.25">
      <c r="A46" s="7" t="s">
        <v>16</v>
      </c>
      <c r="C46" s="45">
        <v>0.6</v>
      </c>
    </row>
    <row r="48" spans="1:9" x14ac:dyDescent="0.25">
      <c r="A48" s="61" t="s">
        <v>0</v>
      </c>
      <c r="B48" s="62" t="s">
        <v>41</v>
      </c>
      <c r="C48" s="62"/>
      <c r="D48" s="57"/>
      <c r="E48" s="57"/>
    </row>
    <row r="49" spans="1:7" x14ac:dyDescent="0.25">
      <c r="A49" s="61"/>
      <c r="B49" s="28" t="s">
        <v>1</v>
      </c>
      <c r="C49" s="16" t="s">
        <v>17</v>
      </c>
      <c r="D49" s="26"/>
      <c r="E49" s="27"/>
    </row>
    <row r="50" spans="1:7" ht="14.25" x14ac:dyDescent="0.25">
      <c r="A50" s="51" t="s">
        <v>26</v>
      </c>
      <c r="B50" s="31">
        <f>ROUND(C50/$C$46,2)</f>
        <v>7.0000000000000007E-2</v>
      </c>
      <c r="C50" s="46">
        <v>0.04</v>
      </c>
      <c r="D50" s="19"/>
      <c r="E50" s="12"/>
    </row>
    <row r="51" spans="1:7" ht="28.5" x14ac:dyDescent="0.25">
      <c r="A51" s="51" t="s">
        <v>27</v>
      </c>
      <c r="B51" s="31">
        <f t="shared" ref="B51:B69" si="7">ROUND(C51/$C$46,2)</f>
        <v>0.08</v>
      </c>
      <c r="C51" s="46">
        <v>0.05</v>
      </c>
      <c r="D51" s="19"/>
      <c r="E51" s="12"/>
    </row>
    <row r="52" spans="1:7" ht="28.5" x14ac:dyDescent="0.25">
      <c r="A52" s="51" t="s">
        <v>28</v>
      </c>
      <c r="B52" s="31">
        <f t="shared" si="7"/>
        <v>0.13</v>
      </c>
      <c r="C52" s="47">
        <f>C51+(C51/2)</f>
        <v>7.5000000000000011E-2</v>
      </c>
      <c r="D52" s="19"/>
      <c r="E52" s="12"/>
    </row>
    <row r="53" spans="1:7" ht="14.25" x14ac:dyDescent="0.25">
      <c r="A53" s="51" t="s">
        <v>29</v>
      </c>
      <c r="B53" s="31">
        <f t="shared" si="7"/>
        <v>0.17</v>
      </c>
      <c r="C53" s="47">
        <f>C51*2</f>
        <v>0.1</v>
      </c>
      <c r="D53" s="19"/>
      <c r="E53" s="12"/>
    </row>
    <row r="54" spans="1:7" ht="27" x14ac:dyDescent="0.25">
      <c r="A54" s="51" t="s">
        <v>30</v>
      </c>
      <c r="B54" s="31">
        <f t="shared" si="7"/>
        <v>0.13</v>
      </c>
      <c r="C54" s="47">
        <f>C50*2</f>
        <v>0.08</v>
      </c>
      <c r="D54" s="19"/>
      <c r="E54" s="12"/>
    </row>
    <row r="55" spans="1:7" ht="27" x14ac:dyDescent="0.25">
      <c r="A55" s="51" t="s">
        <v>31</v>
      </c>
      <c r="B55" s="31">
        <f t="shared" si="7"/>
        <v>0.17</v>
      </c>
      <c r="C55" s="47">
        <f>C51*2</f>
        <v>0.1</v>
      </c>
      <c r="D55" s="19"/>
      <c r="E55" s="12"/>
    </row>
    <row r="56" spans="1:7" ht="27" x14ac:dyDescent="0.25">
      <c r="A56" s="51" t="s">
        <v>32</v>
      </c>
      <c r="B56" s="31">
        <f t="shared" si="7"/>
        <v>0.21</v>
      </c>
      <c r="C56" s="47">
        <f>C51*2+(C51/2)</f>
        <v>0.125</v>
      </c>
      <c r="D56" s="19"/>
      <c r="E56" s="12"/>
    </row>
    <row r="57" spans="1:7" ht="27" x14ac:dyDescent="0.25">
      <c r="A57" s="51" t="s">
        <v>33</v>
      </c>
      <c r="B57" s="31">
        <f t="shared" si="7"/>
        <v>0.25</v>
      </c>
      <c r="C57" s="47">
        <f>C51*3</f>
        <v>0.15000000000000002</v>
      </c>
      <c r="D57" s="19"/>
      <c r="E57" s="12"/>
    </row>
    <row r="58" spans="1:7" x14ac:dyDescent="0.25">
      <c r="A58" s="51" t="s">
        <v>50</v>
      </c>
      <c r="B58" s="31">
        <f t="shared" si="7"/>
        <v>3.5</v>
      </c>
      <c r="C58" s="47">
        <v>2.1</v>
      </c>
      <c r="D58" s="19"/>
      <c r="E58" s="12"/>
      <c r="F58" s="24"/>
      <c r="G58" s="24"/>
    </row>
    <row r="59" spans="1:7" x14ac:dyDescent="0.25">
      <c r="A59" s="51" t="s">
        <v>51</v>
      </c>
      <c r="B59" s="31">
        <f t="shared" ref="B59" si="8">ROUND(C59/$C$46,2)</f>
        <v>1.75</v>
      </c>
      <c r="C59" s="47">
        <f>C58/2</f>
        <v>1.05</v>
      </c>
      <c r="D59" s="19"/>
      <c r="E59" s="12"/>
      <c r="F59" s="24"/>
      <c r="G59" s="24"/>
    </row>
    <row r="60" spans="1:7" x14ac:dyDescent="0.25">
      <c r="A60" s="51" t="s">
        <v>18</v>
      </c>
      <c r="B60" s="31">
        <f t="shared" si="7"/>
        <v>83.33</v>
      </c>
      <c r="C60" s="47">
        <v>50</v>
      </c>
      <c r="D60" s="19"/>
      <c r="E60" s="12"/>
      <c r="F60" s="24"/>
      <c r="G60" s="24"/>
    </row>
    <row r="61" spans="1:7" x14ac:dyDescent="0.25">
      <c r="A61" s="51" t="s">
        <v>19</v>
      </c>
      <c r="B61" s="31">
        <f t="shared" si="7"/>
        <v>41.67</v>
      </c>
      <c r="C61" s="47">
        <v>25</v>
      </c>
      <c r="D61" s="19"/>
      <c r="E61" s="12"/>
      <c r="F61" s="24"/>
      <c r="G61" s="24"/>
    </row>
    <row r="62" spans="1:7" x14ac:dyDescent="0.25">
      <c r="A62" s="51" t="s">
        <v>20</v>
      </c>
      <c r="B62" s="31">
        <f t="shared" si="7"/>
        <v>5</v>
      </c>
      <c r="C62" s="47">
        <v>3</v>
      </c>
      <c r="D62" s="19"/>
      <c r="E62" s="12"/>
      <c r="F62" s="24"/>
      <c r="G62" s="24"/>
    </row>
    <row r="63" spans="1:7" x14ac:dyDescent="0.25">
      <c r="A63" s="51" t="s">
        <v>34</v>
      </c>
      <c r="B63" s="31">
        <f t="shared" si="7"/>
        <v>7.0000000000000007E-2</v>
      </c>
      <c r="C63" s="47">
        <f>C50</f>
        <v>0.04</v>
      </c>
      <c r="D63" s="19"/>
      <c r="E63" s="12"/>
      <c r="F63" s="24"/>
      <c r="G63" s="24"/>
    </row>
    <row r="64" spans="1:7" x14ac:dyDescent="0.25">
      <c r="A64" s="51" t="s">
        <v>52</v>
      </c>
      <c r="B64" s="31">
        <f t="shared" si="7"/>
        <v>11.67</v>
      </c>
      <c r="C64" s="47">
        <v>7</v>
      </c>
      <c r="D64" s="19"/>
      <c r="E64" s="12"/>
      <c r="F64" s="24"/>
      <c r="G64" s="24"/>
    </row>
    <row r="65" spans="1:9" ht="18" customHeight="1" x14ac:dyDescent="0.25">
      <c r="A65" s="51" t="s">
        <v>46</v>
      </c>
      <c r="B65" s="31">
        <f t="shared" ref="B65:B68" si="9">ROUND(C65/$C$46,2)</f>
        <v>1.37</v>
      </c>
      <c r="C65" s="47">
        <v>0.82</v>
      </c>
      <c r="D65" s="33"/>
      <c r="E65" s="12"/>
      <c r="F65" s="24"/>
      <c r="G65" s="24"/>
    </row>
    <row r="66" spans="1:9" ht="25.5" x14ac:dyDescent="0.25">
      <c r="A66" s="51" t="s">
        <v>47</v>
      </c>
      <c r="B66" s="34">
        <f t="shared" si="9"/>
        <v>2.0499999999999998</v>
      </c>
      <c r="C66" s="47">
        <v>1.23</v>
      </c>
      <c r="D66" s="33"/>
      <c r="E66" s="12"/>
      <c r="F66" s="24"/>
      <c r="G66" s="24"/>
    </row>
    <row r="67" spans="1:9" x14ac:dyDescent="0.25">
      <c r="A67" s="51" t="s">
        <v>48</v>
      </c>
      <c r="B67" s="34">
        <f t="shared" si="9"/>
        <v>0.2</v>
      </c>
      <c r="C67" s="47">
        <v>0.12</v>
      </c>
      <c r="D67" s="33"/>
      <c r="E67" s="12"/>
      <c r="F67" s="24"/>
      <c r="G67" s="24"/>
      <c r="H67" s="15"/>
    </row>
    <row r="68" spans="1:9" ht="25.5" x14ac:dyDescent="0.25">
      <c r="A68" s="51" t="s">
        <v>49</v>
      </c>
      <c r="B68" s="34">
        <f t="shared" si="9"/>
        <v>0.23</v>
      </c>
      <c r="C68" s="47">
        <v>0.14000000000000001</v>
      </c>
      <c r="D68" s="33"/>
      <c r="E68" s="12"/>
      <c r="F68" s="24"/>
      <c r="G68" s="24"/>
      <c r="H68" s="15"/>
    </row>
    <row r="69" spans="1:9" x14ac:dyDescent="0.25">
      <c r="A69" s="51" t="s">
        <v>21</v>
      </c>
      <c r="B69" s="34">
        <f t="shared" si="7"/>
        <v>50</v>
      </c>
      <c r="C69" s="47">
        <v>30</v>
      </c>
      <c r="D69" s="33"/>
      <c r="E69" s="12"/>
      <c r="F69" s="24"/>
      <c r="G69" s="24"/>
    </row>
    <row r="70" spans="1:9" x14ac:dyDescent="0.25">
      <c r="A70" s="23"/>
    </row>
    <row r="71" spans="1:9" x14ac:dyDescent="0.25">
      <c r="A71" s="61" t="s">
        <v>12</v>
      </c>
      <c r="B71" s="62" t="s">
        <v>42</v>
      </c>
      <c r="C71" s="62"/>
      <c r="D71" s="62" t="s">
        <v>43</v>
      </c>
      <c r="E71" s="62"/>
      <c r="F71" s="57"/>
      <c r="G71" s="57"/>
      <c r="H71" s="1" t="s">
        <v>55</v>
      </c>
      <c r="I71" s="50">
        <v>0.15</v>
      </c>
    </row>
    <row r="72" spans="1:9" x14ac:dyDescent="0.25">
      <c r="A72" s="61"/>
      <c r="B72" s="32" t="s">
        <v>1</v>
      </c>
      <c r="C72" s="16" t="s">
        <v>2</v>
      </c>
      <c r="D72" s="32" t="s">
        <v>1</v>
      </c>
      <c r="E72" s="16" t="s">
        <v>3</v>
      </c>
      <c r="F72" s="22"/>
      <c r="G72" s="22"/>
    </row>
    <row r="73" spans="1:9" x14ac:dyDescent="0.25">
      <c r="A73" s="52" t="s">
        <v>22</v>
      </c>
      <c r="B73" s="9">
        <f>ROUND(C73/$C$46,2)</f>
        <v>2.0699999999999998</v>
      </c>
      <c r="C73" s="47">
        <v>1.24</v>
      </c>
      <c r="D73" s="36">
        <f t="shared" ref="D73:D75" si="10">IF(E73&lt;&gt;"",E73/$C$46,"-")</f>
        <v>1.7566666666666668</v>
      </c>
      <c r="E73" s="47">
        <f>C73-(C73*I71)</f>
        <v>1.054</v>
      </c>
      <c r="F73" s="13"/>
      <c r="G73" s="12"/>
    </row>
    <row r="74" spans="1:9" x14ac:dyDescent="0.25">
      <c r="A74" s="52" t="s">
        <v>58</v>
      </c>
      <c r="B74" s="9">
        <f>ROUND(C74/$C$46,2)</f>
        <v>0.7</v>
      </c>
      <c r="C74" s="47">
        <f>C73-(C73*I74)</f>
        <v>0.42159999999999997</v>
      </c>
      <c r="D74" s="36">
        <f t="shared" ref="D74" si="11">IF(E74&lt;&gt;"",E74/$C$46,"-")</f>
        <v>0.59726666666666672</v>
      </c>
      <c r="E74" s="47">
        <f>C74-(C74*I71)</f>
        <v>0.35836000000000001</v>
      </c>
      <c r="F74" s="13"/>
      <c r="G74" s="12"/>
      <c r="H74" s="1" t="s">
        <v>54</v>
      </c>
      <c r="I74" s="49">
        <v>0.66</v>
      </c>
    </row>
    <row r="75" spans="1:9" ht="15.75" customHeight="1" x14ac:dyDescent="0.25">
      <c r="A75" s="51" t="s">
        <v>59</v>
      </c>
      <c r="B75" s="9">
        <f t="shared" ref="B75:B78" si="12">ROUND(C75/$C$46,2)</f>
        <v>1.65</v>
      </c>
      <c r="C75" s="47">
        <f>C73-(C73*I75)</f>
        <v>0.99199999999999999</v>
      </c>
      <c r="D75" s="36">
        <f t="shared" si="10"/>
        <v>1.4053333333333333</v>
      </c>
      <c r="E75" s="47">
        <f>C75-(C75*I71)</f>
        <v>0.84319999999999995</v>
      </c>
      <c r="F75" s="13"/>
      <c r="G75" s="12"/>
      <c r="H75" s="1" t="s">
        <v>54</v>
      </c>
      <c r="I75" s="17">
        <v>0.2</v>
      </c>
    </row>
    <row r="76" spans="1:9" ht="25.5" x14ac:dyDescent="0.25">
      <c r="A76" s="51" t="s">
        <v>61</v>
      </c>
      <c r="B76" s="9">
        <f t="shared" si="12"/>
        <v>0.41</v>
      </c>
      <c r="C76" s="47">
        <f>C73-(C73*I76)</f>
        <v>0.248</v>
      </c>
      <c r="D76" s="36">
        <f t="shared" ref="D76:D77" si="13">IF(E76&lt;&gt;"",E76/$C$46,"-")</f>
        <v>0.35133333333333333</v>
      </c>
      <c r="E76" s="47">
        <f>C76-(C76*I71)</f>
        <v>0.21079999999999999</v>
      </c>
      <c r="F76" s="13"/>
      <c r="G76" s="12"/>
      <c r="H76" s="1" t="s">
        <v>54</v>
      </c>
      <c r="I76" s="17">
        <v>0.8</v>
      </c>
    </row>
    <row r="77" spans="1:9" ht="27" customHeight="1" x14ac:dyDescent="0.25">
      <c r="A77" s="51" t="s">
        <v>62</v>
      </c>
      <c r="B77" s="9">
        <f t="shared" si="12"/>
        <v>0.62</v>
      </c>
      <c r="C77" s="47">
        <f>C73-(C73*I78)</f>
        <v>0.372</v>
      </c>
      <c r="D77" s="36">
        <f t="shared" si="13"/>
        <v>0.52700000000000002</v>
      </c>
      <c r="E77" s="47">
        <f>C77-(C77*I71)</f>
        <v>0.31619999999999998</v>
      </c>
      <c r="F77" s="13"/>
      <c r="G77" s="12"/>
      <c r="H77" s="1" t="s">
        <v>54</v>
      </c>
      <c r="I77" s="17">
        <v>0.8</v>
      </c>
    </row>
    <row r="78" spans="1:9" ht="27" customHeight="1" x14ac:dyDescent="0.25">
      <c r="A78" s="51" t="s">
        <v>40</v>
      </c>
      <c r="B78" s="9">
        <f t="shared" si="12"/>
        <v>0.62</v>
      </c>
      <c r="C78" s="47">
        <f>C73-(C73*I78)</f>
        <v>0.372</v>
      </c>
      <c r="D78" s="36">
        <f t="shared" ref="D78" si="14">IF(E78&lt;&gt;"",E78/$C$46,"-")</f>
        <v>0.52700000000000002</v>
      </c>
      <c r="E78" s="47">
        <f>C78-(C78*I71)</f>
        <v>0.31619999999999998</v>
      </c>
      <c r="F78" s="13"/>
      <c r="G78" s="12"/>
      <c r="H78" s="1" t="s">
        <v>54</v>
      </c>
      <c r="I78" s="17">
        <v>0.7</v>
      </c>
    </row>
    <row r="79" spans="1:9" ht="34.5" customHeight="1" x14ac:dyDescent="0.25">
      <c r="A79" s="53" t="s">
        <v>63</v>
      </c>
      <c r="B79" s="9">
        <f t="shared" ref="B79" si="15">ROUND(C79/$C$46,2)</f>
        <v>1.03</v>
      </c>
      <c r="C79" s="47">
        <f>C73-(C73*I79)</f>
        <v>0.62</v>
      </c>
      <c r="D79" s="36">
        <f t="shared" ref="D79" si="16">IF(E79&lt;&gt;"",E79/$C$46,"-")</f>
        <v>0.51666666666666672</v>
      </c>
      <c r="E79" s="47">
        <f>C79-(C79*I79)</f>
        <v>0.31</v>
      </c>
      <c r="F79" s="13"/>
      <c r="G79" s="12"/>
      <c r="H79" s="1" t="s">
        <v>54</v>
      </c>
      <c r="I79" s="17">
        <v>0.5</v>
      </c>
    </row>
    <row r="80" spans="1:9" ht="21.6" customHeight="1" x14ac:dyDescent="0.25">
      <c r="A80" s="52" t="s">
        <v>36</v>
      </c>
      <c r="B80" s="36">
        <f t="shared" ref="B80" si="17">ROUND(C80/$C$46,2)</f>
        <v>2.48</v>
      </c>
      <c r="C80" s="47">
        <f>C73+(C73*I80)</f>
        <v>1.488</v>
      </c>
      <c r="D80" s="36">
        <f t="shared" ref="D80" si="18">IF(E80&lt;&gt;"",E80/$C$46,"-")</f>
        <v>2.1080000000000001</v>
      </c>
      <c r="E80" s="47">
        <f>C80-(C80*I71)</f>
        <v>1.2647999999999999</v>
      </c>
      <c r="G80" s="23"/>
      <c r="H80" s="23" t="s">
        <v>53</v>
      </c>
      <c r="I80" s="44">
        <v>0.2</v>
      </c>
    </row>
    <row r="81" spans="1:9" ht="22.5" customHeight="1" x14ac:dyDescent="0.25">
      <c r="A81" s="51" t="s">
        <v>64</v>
      </c>
      <c r="B81" s="36">
        <f t="shared" ref="B81" si="19">ROUND(C81/$C$46,2)</f>
        <v>0.57999999999999996</v>
      </c>
      <c r="C81" s="47">
        <v>0.35</v>
      </c>
      <c r="D81" s="36">
        <f t="shared" ref="D81" si="20">IF(E81&lt;&gt;"",E81/$C$46,"-")</f>
        <v>0.49583333333333335</v>
      </c>
      <c r="E81" s="47">
        <f>C81-(C81*I71)</f>
        <v>0.29749999999999999</v>
      </c>
      <c r="F81" s="13"/>
      <c r="G81" s="12"/>
      <c r="I81" s="17"/>
    </row>
    <row r="82" spans="1:9" ht="22.5" customHeight="1" x14ac:dyDescent="0.25">
      <c r="A82" s="51" t="s">
        <v>65</v>
      </c>
      <c r="B82" s="36">
        <f t="shared" ref="B82" si="21">ROUND(C82/$C$46,2)</f>
        <v>1.03</v>
      </c>
      <c r="C82" s="47">
        <v>0.62</v>
      </c>
      <c r="D82" s="36">
        <f t="shared" ref="D82" si="22">IF(E82&lt;&gt;"",E82/$C$46,"-")</f>
        <v>0.87833333333333341</v>
      </c>
      <c r="E82" s="47">
        <f>C82-(C82*I71)</f>
        <v>0.52700000000000002</v>
      </c>
      <c r="F82" s="13"/>
      <c r="G82" s="12"/>
      <c r="I82" s="17"/>
    </row>
    <row r="83" spans="1:9" ht="22.5" customHeight="1" x14ac:dyDescent="0.25">
      <c r="A83" s="54" t="s">
        <v>66</v>
      </c>
      <c r="B83" s="37">
        <f>ROUND(C83/$C$46,2)</f>
        <v>1.24</v>
      </c>
      <c r="C83" s="48">
        <f>C82+(C82*20/100)</f>
        <v>0.74399999999999999</v>
      </c>
      <c r="D83" s="37">
        <f>IF(E83&lt;&gt;"",E83/$C$46,"-")</f>
        <v>1.054</v>
      </c>
      <c r="E83" s="48">
        <f>C83-(C83*I71)</f>
        <v>0.63239999999999996</v>
      </c>
      <c r="F83" s="13"/>
      <c r="G83" s="12"/>
      <c r="I83" s="17"/>
    </row>
  </sheetData>
  <mergeCells count="19">
    <mergeCell ref="A6:C6"/>
    <mergeCell ref="F71:G71"/>
    <mergeCell ref="A10:B10"/>
    <mergeCell ref="A48:A49"/>
    <mergeCell ref="B48:C48"/>
    <mergeCell ref="D48:E48"/>
    <mergeCell ref="A71:A72"/>
    <mergeCell ref="B71:C71"/>
    <mergeCell ref="D71:E71"/>
    <mergeCell ref="A31:A32"/>
    <mergeCell ref="B31:C31"/>
    <mergeCell ref="D31:E31"/>
    <mergeCell ref="F31:G31"/>
    <mergeCell ref="A44:E44"/>
    <mergeCell ref="A12:A13"/>
    <mergeCell ref="B12:C12"/>
    <mergeCell ref="D12:E12"/>
    <mergeCell ref="A8:E8"/>
    <mergeCell ref="B41:E4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Maggioli</dc:creator>
  <cp:lastModifiedBy>Paola Gaioni</cp:lastModifiedBy>
  <cp:lastPrinted>2020-12-30T12:19:33Z</cp:lastPrinted>
  <dcterms:created xsi:type="dcterms:W3CDTF">2020-12-04T11:51:03Z</dcterms:created>
  <dcterms:modified xsi:type="dcterms:W3CDTF">2021-06-03T08:03:45Z</dcterms:modified>
</cp:coreProperties>
</file>