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IANI FINANZIARI\PIANI FINANZIARI\2021 UTILITEAM\COMUNI\CIVIDATE CAMUNO\FILE UTILITEAM\"/>
    </mc:Choice>
  </mc:AlternateContent>
  <xr:revisionPtr revIDLastSave="0" documentId="13_ncr:1_{64C7F02A-1204-4C71-BF0E-B85F1099804D}" xr6:coauthVersionLast="46" xr6:coauthVersionMax="46" xr10:uidLastSave="{00000000-0000-0000-0000-000000000000}"/>
  <bookViews>
    <workbookView xWindow="-120" yWindow="-120" windowWidth="38640" windowHeight="15840" xr2:uid="{B474C682-51C6-4C74-A568-219B1659B4A0}"/>
  </bookViews>
  <sheets>
    <sheet name="Cividate Camuno PEF Completo" sheetId="1" r:id="rId1"/>
  </sheets>
  <definedNames>
    <definedName name="_xlnm.Print_Area" localSheetId="0">'Cividate Camuno PEF Completo'!$D$6:$G$120</definedName>
    <definedName name="_xlnm.Print_Titles" localSheetId="0">'Cividate Camuno PEF Completo'!$A:$C,'Cividate Camuno PEF Completo'!$1:$5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6" i="1" l="1"/>
  <c r="G58" i="1"/>
  <c r="G54" i="1"/>
  <c r="G107" i="1"/>
  <c r="F82" i="1"/>
  <c r="G82" i="1" s="1"/>
  <c r="G66" i="1"/>
  <c r="G10" i="1"/>
  <c r="F81" i="1"/>
  <c r="G81" i="1" s="1"/>
  <c r="G57" i="1"/>
  <c r="G51" i="1"/>
  <c r="G39" i="1"/>
  <c r="G11" i="1"/>
  <c r="G67" i="1"/>
  <c r="G65" i="1"/>
  <c r="G9" i="1"/>
  <c r="G74" i="1"/>
  <c r="G21" i="1"/>
  <c r="G30" i="1"/>
  <c r="G44" i="1"/>
  <c r="G32" i="1" l="1"/>
  <c r="E83" i="1"/>
  <c r="E84" i="1" s="1"/>
  <c r="F80" i="1"/>
  <c r="G46" i="1"/>
  <c r="G59" i="1"/>
  <c r="G28" i="1"/>
  <c r="G63" i="1"/>
  <c r="G14" i="1"/>
  <c r="G26" i="1"/>
  <c r="G40" i="1"/>
  <c r="F18" i="1"/>
  <c r="E41" i="1"/>
  <c r="G7" i="1"/>
  <c r="G52" i="1"/>
  <c r="G92" i="1"/>
  <c r="G93" i="1" s="1"/>
  <c r="G48" i="1"/>
  <c r="G8" i="1"/>
  <c r="F115" i="1"/>
  <c r="G6" i="1"/>
  <c r="G75" i="1"/>
  <c r="F75" i="1"/>
  <c r="G62" i="1"/>
  <c r="E13" i="1"/>
  <c r="G13" i="1" s="1"/>
  <c r="G12" i="1"/>
  <c r="F12" i="1"/>
  <c r="F13" i="1" s="1"/>
  <c r="E64" i="1"/>
  <c r="F56" i="1"/>
  <c r="G33" i="1"/>
  <c r="E16" i="1"/>
  <c r="G16" i="1" s="1"/>
  <c r="G15" i="1"/>
  <c r="F15" i="1"/>
  <c r="F16" i="1" s="1"/>
  <c r="E114" i="1"/>
  <c r="G53" i="1"/>
  <c r="G114" i="1" s="1"/>
  <c r="F53" i="1"/>
  <c r="F114" i="1" s="1"/>
  <c r="F29" i="1"/>
  <c r="E42" i="1"/>
  <c r="E120" i="1"/>
  <c r="G19" i="1"/>
  <c r="F19" i="1"/>
  <c r="E29" i="1"/>
  <c r="G25" i="1"/>
  <c r="G55" i="1"/>
  <c r="G115" i="1" s="1"/>
  <c r="E115" i="1"/>
  <c r="G27" i="1"/>
  <c r="G24" i="1"/>
  <c r="E68" i="1"/>
  <c r="E110" i="1"/>
  <c r="F60" i="1"/>
  <c r="F20" i="1" l="1"/>
  <c r="F22" i="1" s="1"/>
  <c r="F41" i="1"/>
  <c r="G18" i="1"/>
  <c r="G41" i="1" s="1"/>
  <c r="G80" i="1"/>
  <c r="G83" i="1" s="1"/>
  <c r="G84" i="1" s="1"/>
  <c r="F83" i="1"/>
  <c r="F84" i="1" s="1"/>
  <c r="F68" i="1"/>
  <c r="F110" i="1"/>
  <c r="G60" i="1"/>
  <c r="G68" i="1" s="1"/>
  <c r="F64" i="1"/>
  <c r="G56" i="1"/>
  <c r="G64" i="1" s="1"/>
  <c r="G110" i="1"/>
  <c r="G29" i="1"/>
  <c r="F120" i="1"/>
  <c r="F42" i="1"/>
  <c r="E119" i="1"/>
  <c r="G17" i="1"/>
  <c r="E43" i="1"/>
  <c r="G120" i="1"/>
  <c r="G42" i="1"/>
  <c r="F119" i="1"/>
  <c r="E20" i="1"/>
  <c r="G20" i="1" s="1"/>
  <c r="F61" i="1" l="1"/>
  <c r="G43" i="1"/>
  <c r="F31" i="1"/>
  <c r="E31" i="1"/>
  <c r="G31" i="1" s="1"/>
  <c r="G119" i="1"/>
  <c r="F43" i="1"/>
  <c r="F113" i="1"/>
  <c r="F112" i="1"/>
  <c r="E22" i="1"/>
  <c r="E113" i="1"/>
  <c r="G113" i="1" s="1"/>
  <c r="E112" i="1"/>
  <c r="G34" i="1"/>
  <c r="E111" i="1" l="1"/>
  <c r="G112" i="1"/>
  <c r="G35" i="1"/>
  <c r="G22" i="1"/>
  <c r="G61" i="1" s="1"/>
  <c r="E61" i="1"/>
  <c r="F111" i="1"/>
  <c r="G36" i="1" l="1"/>
  <c r="F38" i="1"/>
  <c r="F45" i="1" s="1"/>
  <c r="G111" i="1"/>
  <c r="E38" i="1" l="1"/>
  <c r="G37" i="1"/>
  <c r="F69" i="1"/>
  <c r="F70" i="1" s="1"/>
  <c r="F47" i="1"/>
  <c r="G38" i="1" l="1"/>
  <c r="E45" i="1"/>
  <c r="E69" i="1" l="1"/>
  <c r="E70" i="1" s="1"/>
  <c r="G45" i="1"/>
  <c r="G69" i="1" s="1"/>
  <c r="G70" i="1" s="1"/>
  <c r="G94" i="1" s="1"/>
  <c r="E47" i="1"/>
  <c r="G47" i="1" s="1"/>
  <c r="G100" i="1" l="1"/>
  <c r="G98" i="1"/>
  <c r="G101" i="1" s="1"/>
</calcChain>
</file>

<file path=xl/sharedStrings.xml><?xml version="1.0" encoding="utf-8"?>
<sst xmlns="http://schemas.openxmlformats.org/spreadsheetml/2006/main" count="214" uniqueCount="120">
  <si>
    <t>agg. 24-11-2020</t>
  </si>
  <si>
    <t xml:space="preserve">       PEF 2021</t>
  </si>
  <si>
    <t>Appendice 1 al MTR (versione integrata con la deliberazione 493/2020/R/RIF)</t>
  </si>
  <si>
    <t>Input dati 
Ciclo integrato RU</t>
  </si>
  <si>
    <t>Input gestori (G) 
Input Ente territorialmente competente (E)
Dato calcolato (C)
Dato MTR (MTR)</t>
  </si>
  <si>
    <t>Costi del/i gestore/i diverso/i dal Comune</t>
  </si>
  <si>
    <t>Costi 
del/i Comune/i</t>
  </si>
  <si>
    <t>Ciclo integrato
 RU (TOT PEF)</t>
  </si>
  <si>
    <t>Legenda celle</t>
  </si>
  <si>
    <r>
      <t xml:space="preserve">Costi dell’attività di raccolta e trasporto dei rifiuti urbani indifferenziati   </t>
    </r>
    <r>
      <rPr>
        <b/>
        <i/>
        <sz val="12"/>
        <color theme="1"/>
        <rFont val="Calibri"/>
        <family val="2"/>
        <scheme val="minor"/>
      </rPr>
      <t>CRT</t>
    </r>
  </si>
  <si>
    <t>G</t>
  </si>
  <si>
    <t>compilazione libera</t>
  </si>
  <si>
    <r>
      <t xml:space="preserve">Costi dell’attività di trattamento e smaltimento dei rifiuti urbani   </t>
    </r>
    <r>
      <rPr>
        <b/>
        <i/>
        <sz val="12"/>
        <color theme="1"/>
        <rFont val="Calibri"/>
        <family val="2"/>
        <scheme val="minor"/>
      </rPr>
      <t>CTS</t>
    </r>
  </si>
  <si>
    <t>non compilabile</t>
  </si>
  <si>
    <r>
      <t xml:space="preserve">Costi dell’attività di trattamento e recupero dei rifiuti urbani   </t>
    </r>
    <r>
      <rPr>
        <b/>
        <i/>
        <sz val="12"/>
        <color theme="1"/>
        <rFont val="Calibri"/>
        <family val="2"/>
        <scheme val="minor"/>
      </rPr>
      <t>CTR</t>
    </r>
  </si>
  <si>
    <t>celle contenenti formule</t>
  </si>
  <si>
    <r>
      <t xml:space="preserve">Costi dell’attività di raccolta e trasporto delle frazioni differenziate   </t>
    </r>
    <r>
      <rPr>
        <b/>
        <i/>
        <sz val="12"/>
        <color theme="1"/>
        <rFont val="Calibri"/>
        <family val="2"/>
        <scheme val="minor"/>
      </rPr>
      <t>CRD</t>
    </r>
  </si>
  <si>
    <t>celle contenenti formule/totali</t>
  </si>
  <si>
    <r>
      <t xml:space="preserve">Costi operativi incentivanti variabili di cui all'articolo 8 del MTR   </t>
    </r>
    <r>
      <rPr>
        <b/>
        <i/>
        <sz val="12"/>
        <color theme="1"/>
        <rFont val="Calibri"/>
        <family val="2"/>
        <scheme val="minor"/>
      </rPr>
      <t>COI</t>
    </r>
    <r>
      <rPr>
        <b/>
        <i/>
        <vertAlign val="superscript"/>
        <sz val="12"/>
        <color theme="1"/>
        <rFont val="Calibri"/>
        <family val="2"/>
        <scheme val="minor"/>
      </rPr>
      <t>EXP</t>
    </r>
    <r>
      <rPr>
        <b/>
        <i/>
        <vertAlign val="subscript"/>
        <sz val="12"/>
        <color theme="1"/>
        <rFont val="Calibri"/>
        <family val="2"/>
        <scheme val="minor"/>
      </rPr>
      <t>TV</t>
    </r>
  </si>
  <si>
    <r>
      <t xml:space="preserve">Proventi della vendita di materiale ed energia derivante da rifiuti   </t>
    </r>
    <r>
      <rPr>
        <b/>
        <i/>
        <sz val="12"/>
        <color theme="1"/>
        <rFont val="Calibri"/>
        <family val="2"/>
        <scheme val="minor"/>
      </rPr>
      <t>AR</t>
    </r>
  </si>
  <si>
    <r>
      <t xml:space="preserve">Fattore di Sharing   </t>
    </r>
    <r>
      <rPr>
        <b/>
        <i/>
        <sz val="12"/>
        <color theme="1"/>
        <rFont val="Calibri"/>
        <family val="2"/>
        <scheme val="minor"/>
      </rPr>
      <t>b</t>
    </r>
  </si>
  <si>
    <t>E</t>
  </si>
  <si>
    <r>
      <t xml:space="preserve">Proventi della vendita di materiale ed energia derivante da rifiuti dopo sharing   </t>
    </r>
    <r>
      <rPr>
        <b/>
        <i/>
        <sz val="12"/>
        <color theme="1"/>
        <rFont val="Calibri"/>
        <family val="2"/>
        <scheme val="minor"/>
      </rPr>
      <t>b(AR)</t>
    </r>
  </si>
  <si>
    <r>
      <t xml:space="preserve">Ricavi derivanti dai corrispettivi riconosciuti dal CONAI   </t>
    </r>
    <r>
      <rPr>
        <b/>
        <i/>
        <sz val="12"/>
        <color theme="1"/>
        <rFont val="Calibri"/>
        <family val="2"/>
        <scheme val="minor"/>
      </rPr>
      <t>AR</t>
    </r>
    <r>
      <rPr>
        <b/>
        <i/>
        <vertAlign val="subscript"/>
        <sz val="12"/>
        <color theme="1"/>
        <rFont val="Calibri"/>
        <family val="2"/>
        <scheme val="minor"/>
      </rPr>
      <t>CONAI</t>
    </r>
  </si>
  <si>
    <r>
      <t xml:space="preserve">Fattore di Sharing    </t>
    </r>
    <r>
      <rPr>
        <b/>
        <i/>
        <sz val="12"/>
        <color theme="1"/>
        <rFont val="Calibri"/>
        <family val="2"/>
        <scheme val="minor"/>
      </rPr>
      <t>b(1+ω)</t>
    </r>
  </si>
  <si>
    <r>
      <t xml:space="preserve">Ricavi derivanti dai corrispettivi riconosciuti dal CONAI dopo sharing   </t>
    </r>
    <r>
      <rPr>
        <b/>
        <i/>
        <sz val="12"/>
        <color theme="1"/>
        <rFont val="Calibri"/>
        <family val="2"/>
        <scheme val="minor"/>
      </rPr>
      <t>b(1+ω)AR</t>
    </r>
    <r>
      <rPr>
        <b/>
        <i/>
        <vertAlign val="subscript"/>
        <sz val="12"/>
        <color theme="1"/>
        <rFont val="Calibri"/>
        <family val="2"/>
        <scheme val="minor"/>
      </rPr>
      <t>CONAI</t>
    </r>
  </si>
  <si>
    <r>
      <t>Componente a conguaglio relativa ai costi variabili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 </t>
    </r>
    <r>
      <rPr>
        <b/>
        <i/>
        <sz val="12"/>
        <color theme="1"/>
        <rFont val="Calibri"/>
        <family val="2"/>
        <scheme val="minor"/>
      </rPr>
      <t>RC</t>
    </r>
    <r>
      <rPr>
        <b/>
        <i/>
        <vertAlign val="subscript"/>
        <sz val="12"/>
        <color theme="1"/>
        <rFont val="Calibri"/>
        <family val="2"/>
        <scheme val="minor"/>
      </rPr>
      <t>TV</t>
    </r>
  </si>
  <si>
    <t>E-G</t>
  </si>
  <si>
    <r>
      <t xml:space="preserve">Coefficiente di gradualità   </t>
    </r>
    <r>
      <rPr>
        <b/>
        <i/>
        <sz val="12"/>
        <color theme="1"/>
        <rFont val="Calibri"/>
        <family val="2"/>
        <scheme val="minor"/>
      </rPr>
      <t>(1+ɣ)</t>
    </r>
  </si>
  <si>
    <r>
      <t xml:space="preserve">Numero di rate  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r</t>
    </r>
  </si>
  <si>
    <r>
      <rPr>
        <sz val="12"/>
        <color theme="1"/>
        <rFont val="Calibri"/>
        <family val="2"/>
        <scheme val="minor"/>
      </rPr>
      <t>Componente a conguaglio relativa ai costi variabili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riconosciuta</t>
    </r>
    <r>
      <rPr>
        <i/>
        <sz val="12"/>
        <color theme="1"/>
        <rFont val="Calibri"/>
        <family val="2"/>
        <scheme val="minor"/>
      </rPr>
      <t xml:space="preserve">  </t>
    </r>
    <r>
      <rPr>
        <b/>
        <i/>
        <sz val="12"/>
        <color theme="1"/>
        <rFont val="Calibri"/>
        <family val="2"/>
        <scheme val="minor"/>
      </rPr>
      <t>(1+ɣ)RC</t>
    </r>
    <r>
      <rPr>
        <b/>
        <i/>
        <vertAlign val="subscript"/>
        <sz val="12"/>
        <color theme="1"/>
        <rFont val="Calibri"/>
        <family val="2"/>
        <scheme val="minor"/>
      </rPr>
      <t>TV</t>
    </r>
    <r>
      <rPr>
        <b/>
        <i/>
        <sz val="12"/>
        <color theme="1"/>
        <rFont val="Calibri"/>
        <family val="2"/>
        <scheme val="minor"/>
      </rPr>
      <t>/r</t>
    </r>
  </si>
  <si>
    <t>Oneri relativi all'IVA indetraibile</t>
  </si>
  <si>
    <r>
      <rPr>
        <b/>
        <i/>
        <sz val="12"/>
        <color theme="1"/>
        <rFont val="Calibri"/>
        <family val="2"/>
        <scheme val="minor"/>
      </rPr>
      <t>∑TV</t>
    </r>
    <r>
      <rPr>
        <b/>
        <i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totale delle entrate tariffarie relative alle componenti di costo variabile </t>
    </r>
  </si>
  <si>
    <t>C</t>
  </si>
  <si>
    <r>
      <t xml:space="preserve">Costi dell’attività di spazzamento e di lavaggio   </t>
    </r>
    <r>
      <rPr>
        <b/>
        <i/>
        <sz val="12"/>
        <color theme="1"/>
        <rFont val="Calibri"/>
        <family val="2"/>
        <scheme val="minor"/>
      </rPr>
      <t>CSL</t>
    </r>
  </si>
  <si>
    <r>
      <t xml:space="preserve">                    Costi per l’attività di gestione delle tariffe e dei rapporti con gli utenti   </t>
    </r>
    <r>
      <rPr>
        <b/>
        <i/>
        <sz val="12"/>
        <color theme="1"/>
        <rFont val="Calibri"/>
        <family val="2"/>
        <scheme val="minor"/>
      </rPr>
      <t>CARC</t>
    </r>
  </si>
  <si>
    <r>
      <t xml:space="preserve">                    Costi generali di gestione   </t>
    </r>
    <r>
      <rPr>
        <b/>
        <i/>
        <sz val="12"/>
        <color theme="1"/>
        <rFont val="Calibri"/>
        <family val="2"/>
        <scheme val="minor"/>
      </rPr>
      <t>CGG</t>
    </r>
  </si>
  <si>
    <r>
      <t xml:space="preserve">                    Costi relativi alla quota di crediti inesigibili    </t>
    </r>
    <r>
      <rPr>
        <b/>
        <i/>
        <sz val="12"/>
        <color theme="1"/>
        <rFont val="Calibri"/>
        <family val="2"/>
        <scheme val="minor"/>
      </rPr>
      <t>CCD</t>
    </r>
  </si>
  <si>
    <r>
      <t xml:space="preserve">                    Altri costi   </t>
    </r>
    <r>
      <rPr>
        <b/>
        <i/>
        <sz val="12"/>
        <color theme="1"/>
        <rFont val="Calibri"/>
        <family val="2"/>
        <scheme val="minor"/>
      </rPr>
      <t>CO</t>
    </r>
    <r>
      <rPr>
        <b/>
        <i/>
        <vertAlign val="subscript"/>
        <sz val="12"/>
        <color theme="1"/>
        <rFont val="Calibri"/>
        <family val="2"/>
        <scheme val="minor"/>
      </rPr>
      <t>AL</t>
    </r>
  </si>
  <si>
    <r>
      <t xml:space="preserve">Costi comuni   </t>
    </r>
    <r>
      <rPr>
        <b/>
        <i/>
        <sz val="12"/>
        <color theme="1"/>
        <rFont val="Calibri"/>
        <family val="2"/>
        <scheme val="minor"/>
      </rPr>
      <t>CC</t>
    </r>
  </si>
  <si>
    <r>
      <t xml:space="preserve">                  Ammortamenti   </t>
    </r>
    <r>
      <rPr>
        <b/>
        <i/>
        <sz val="12"/>
        <color theme="1"/>
        <rFont val="Calibri"/>
        <family val="2"/>
        <scheme val="minor"/>
      </rPr>
      <t>Amm</t>
    </r>
  </si>
  <si>
    <r>
      <t xml:space="preserve">                  Accantonamenti   </t>
    </r>
    <r>
      <rPr>
        <b/>
        <i/>
        <sz val="12"/>
        <color theme="1"/>
        <rFont val="Calibri"/>
        <family val="2"/>
        <scheme val="minor"/>
      </rPr>
      <t>Acc</t>
    </r>
  </si>
  <si>
    <t xml:space="preserve">                        - di cui costi di gestione post-operativa delle discariche</t>
  </si>
  <si>
    <t xml:space="preserve">                        - di cui per crediti</t>
  </si>
  <si>
    <t xml:space="preserve">                        - di cui per rischi e oneri previsti da normativa di settore e/o dal contratto di affidamento</t>
  </si>
  <si>
    <t xml:space="preserve">                        - di cui per altri non in eccesso rispetto a norme tributarie</t>
  </si>
  <si>
    <r>
      <t xml:space="preserve">                Remunerazione del capitale investito netto  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R</t>
    </r>
  </si>
  <si>
    <r>
      <t xml:space="preserve">               Remunerazione delle immobilizzazioni in corso   </t>
    </r>
    <r>
      <rPr>
        <b/>
        <i/>
        <sz val="12"/>
        <color theme="1"/>
        <rFont val="Calibri"/>
        <family val="2"/>
        <scheme val="minor"/>
      </rPr>
      <t>R</t>
    </r>
    <r>
      <rPr>
        <b/>
        <i/>
        <vertAlign val="subscript"/>
        <sz val="12"/>
        <color theme="1"/>
        <rFont val="Calibri"/>
        <family val="2"/>
        <scheme val="minor"/>
      </rPr>
      <t>LIC</t>
    </r>
  </si>
  <si>
    <r>
      <t xml:space="preserve">Costi d'uso del capitale </t>
    </r>
    <r>
      <rPr>
        <b/>
        <sz val="12"/>
        <color theme="1"/>
        <rFont val="Calibri"/>
        <family val="2"/>
        <scheme val="minor"/>
      </rPr>
      <t xml:space="preserve">  </t>
    </r>
    <r>
      <rPr>
        <b/>
        <i/>
        <sz val="12"/>
        <color theme="1"/>
        <rFont val="Calibri"/>
        <family val="2"/>
        <scheme val="minor"/>
      </rPr>
      <t>CK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</si>
  <si>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Costi operativi incentivanti fissi di cui all'articolo 8 del MTR   </t>
    </r>
    <r>
      <rPr>
        <b/>
        <i/>
        <sz val="12"/>
        <color theme="1"/>
        <rFont val="Calibri"/>
        <family val="2"/>
        <scheme val="minor"/>
      </rPr>
      <t>COI</t>
    </r>
    <r>
      <rPr>
        <b/>
        <i/>
        <vertAlign val="superscript"/>
        <sz val="12"/>
        <color theme="1"/>
        <rFont val="Calibri"/>
        <family val="2"/>
        <scheme val="minor"/>
      </rPr>
      <t>EXP</t>
    </r>
    <r>
      <rPr>
        <b/>
        <i/>
        <vertAlign val="subscript"/>
        <sz val="12"/>
        <color theme="1"/>
        <rFont val="Calibri"/>
        <family val="2"/>
        <scheme val="minor"/>
      </rPr>
      <t>TF</t>
    </r>
  </si>
  <si>
    <r>
      <t xml:space="preserve">Componente a conguaglio relativa ai costi fissi   </t>
    </r>
    <r>
      <rPr>
        <b/>
        <i/>
        <sz val="12"/>
        <color theme="1"/>
        <rFont val="Calibri"/>
        <family val="2"/>
        <scheme val="minor"/>
      </rPr>
      <t>RC</t>
    </r>
    <r>
      <rPr>
        <b/>
        <i/>
        <vertAlign val="subscript"/>
        <sz val="12"/>
        <color theme="1"/>
        <rFont val="Calibri"/>
        <family val="2"/>
        <scheme val="minor"/>
      </rPr>
      <t>TF</t>
    </r>
  </si>
  <si>
    <r>
      <t xml:space="preserve">Coefficiente di gradualità  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(1+ɣ)</t>
    </r>
  </si>
  <si>
    <r>
      <t xml:space="preserve">Numero di rate   </t>
    </r>
    <r>
      <rPr>
        <b/>
        <i/>
        <sz val="12"/>
        <color theme="1"/>
        <rFont val="Calibri"/>
        <family val="2"/>
        <scheme val="minor"/>
      </rPr>
      <t>r</t>
    </r>
  </si>
  <si>
    <r>
      <t xml:space="preserve">Componente a conguaglio relativa ai costi fissi </t>
    </r>
    <r>
      <rPr>
        <sz val="12"/>
        <rFont val="Calibri"/>
        <family val="2"/>
        <scheme val="minor"/>
      </rPr>
      <t>riconosciuta</t>
    </r>
    <r>
      <rPr>
        <sz val="12"/>
        <color theme="1"/>
        <rFont val="Calibri"/>
        <family val="2"/>
        <scheme val="minor"/>
      </rPr>
      <t xml:space="preserve">  </t>
    </r>
    <r>
      <rPr>
        <b/>
        <i/>
        <sz val="12"/>
        <color theme="1"/>
        <rFont val="Calibri"/>
        <family val="2"/>
        <scheme val="minor"/>
      </rPr>
      <t>(1+ɣ)RC</t>
    </r>
    <r>
      <rPr>
        <b/>
        <i/>
        <vertAlign val="subscript"/>
        <sz val="12"/>
        <color theme="1"/>
        <rFont val="Calibri"/>
        <family val="2"/>
        <scheme val="minor"/>
      </rPr>
      <t>TF</t>
    </r>
    <r>
      <rPr>
        <b/>
        <i/>
        <sz val="12"/>
        <color theme="1"/>
        <rFont val="Calibri"/>
        <family val="2"/>
        <scheme val="minor"/>
      </rPr>
      <t>/r</t>
    </r>
  </si>
  <si>
    <r>
      <rPr>
        <b/>
        <i/>
        <sz val="12"/>
        <color theme="1"/>
        <rFont val="Calibri"/>
        <family val="2"/>
        <scheme val="minor"/>
      </rPr>
      <t>∑TF</t>
    </r>
    <r>
      <rPr>
        <b/>
        <i/>
        <vertAlign val="subscript"/>
        <sz val="12"/>
        <color theme="1"/>
        <rFont val="Calibri"/>
        <family val="2"/>
        <scheme val="minor"/>
      </rPr>
      <t>a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totale delle entrate tariffarie relative alle componenti di costo fisse</t>
    </r>
  </si>
  <si>
    <t>Detrazioni di cui al comma 4.5 della Deliberazione 443/2019/R/RIF</t>
  </si>
  <si>
    <r>
      <t>∑T</t>
    </r>
    <r>
      <rPr>
        <b/>
        <i/>
        <vertAlign val="subscript"/>
        <sz val="12"/>
        <color theme="1"/>
        <rFont val="Calibri"/>
        <family val="2"/>
        <scheme val="minor"/>
      </rPr>
      <t>a</t>
    </r>
    <r>
      <rPr>
        <b/>
        <i/>
        <sz val="12"/>
        <color theme="1"/>
        <rFont val="Calibri"/>
        <family val="2"/>
        <scheme val="minor"/>
      </rPr>
      <t>= ∑TV</t>
    </r>
    <r>
      <rPr>
        <b/>
        <i/>
        <vertAlign val="subscript"/>
        <sz val="12"/>
        <color theme="1"/>
        <rFont val="Calibri"/>
        <family val="2"/>
        <scheme val="minor"/>
      </rPr>
      <t>a</t>
    </r>
    <r>
      <rPr>
        <b/>
        <i/>
        <sz val="12"/>
        <color theme="1"/>
        <rFont val="Calibri"/>
        <family val="2"/>
        <scheme val="minor"/>
      </rPr>
      <t xml:space="preserve"> + ∑TF</t>
    </r>
    <r>
      <rPr>
        <b/>
        <i/>
        <vertAlign val="subscript"/>
        <sz val="12"/>
        <color theme="1"/>
        <rFont val="Calibri"/>
        <family val="2"/>
        <scheme val="minor"/>
      </rPr>
      <t>a</t>
    </r>
  </si>
  <si>
    <t>Detrazioni di cui al comma 1.4 della Determina n. 2/DRIF/2020</t>
  </si>
  <si>
    <t>Ulteriori componenti ex deliberazioni 443/2019/R/RIF, 238/2020/R/RIF e 493/2020/R/RIF</t>
  </si>
  <si>
    <r>
      <t xml:space="preserve">Scostamento atteso dei costi variabili di cui all'articolo 7 bis del MTR   </t>
    </r>
    <r>
      <rPr>
        <b/>
        <i/>
        <sz val="12"/>
        <color theme="1"/>
        <rFont val="Calibri"/>
        <family val="2"/>
        <scheme val="minor"/>
      </rPr>
      <t>COV</t>
    </r>
    <r>
      <rPr>
        <b/>
        <i/>
        <vertAlign val="superscript"/>
        <sz val="12"/>
        <color theme="1"/>
        <rFont val="Calibri"/>
        <family val="2"/>
        <scheme val="minor"/>
      </rPr>
      <t>EXP</t>
    </r>
    <r>
      <rPr>
        <b/>
        <i/>
        <vertAlign val="subscript"/>
        <sz val="12"/>
        <color theme="1"/>
        <rFont val="Calibri"/>
        <family val="2"/>
        <scheme val="minor"/>
      </rPr>
      <t>TV</t>
    </r>
    <r>
      <rPr>
        <b/>
        <vertAlign val="subscript"/>
        <sz val="12"/>
        <rFont val="Calibri"/>
        <family val="2"/>
        <scheme val="minor"/>
      </rPr>
      <t>2021</t>
    </r>
  </si>
  <si>
    <r>
      <t xml:space="preserve">Oneri variabili per la tutela delle utenze domestiche di cui al comma 7 ter.1 del MTR   </t>
    </r>
    <r>
      <rPr>
        <b/>
        <i/>
        <sz val="12"/>
        <color theme="1"/>
        <rFont val="Calibri"/>
        <family val="2"/>
        <scheme val="minor"/>
      </rPr>
      <t>COS</t>
    </r>
    <r>
      <rPr>
        <b/>
        <i/>
        <vertAlign val="superscript"/>
        <sz val="12"/>
        <color theme="1"/>
        <rFont val="Calibri"/>
        <family val="2"/>
        <scheme val="minor"/>
      </rPr>
      <t>EXP</t>
    </r>
    <r>
      <rPr>
        <b/>
        <i/>
        <vertAlign val="subscript"/>
        <sz val="12"/>
        <color theme="1"/>
        <rFont val="Calibri"/>
        <family val="2"/>
        <scheme val="minor"/>
      </rPr>
      <t>TV</t>
    </r>
    <r>
      <rPr>
        <b/>
        <vertAlign val="subscript"/>
        <sz val="12"/>
        <color theme="1"/>
        <rFont val="Calibri"/>
        <family val="2"/>
        <scheme val="minor"/>
      </rPr>
      <t>,2021</t>
    </r>
  </si>
  <si>
    <r>
      <t>Numero di rate</t>
    </r>
    <r>
      <rPr>
        <sz val="12"/>
        <color rgb="FFFF0000"/>
        <rFont val="Calibri"/>
        <family val="2"/>
        <scheme val="minor"/>
      </rPr>
      <t xml:space="preserve"> </t>
    </r>
    <r>
      <rPr>
        <b/>
        <i/>
        <sz val="12"/>
        <rFont val="Calibri"/>
        <family val="2"/>
        <scheme val="minor"/>
      </rPr>
      <t>r'</t>
    </r>
  </si>
  <si>
    <r>
      <t>Rata annuale RCND</t>
    </r>
    <r>
      <rPr>
        <vertAlign val="subscript"/>
        <sz val="12"/>
        <rFont val="Calibri"/>
        <family val="2"/>
        <scheme val="minor"/>
      </rPr>
      <t>TV</t>
    </r>
    <r>
      <rPr>
        <sz val="12"/>
        <rFont val="Calibri"/>
        <family val="2"/>
        <scheme val="minor"/>
      </rPr>
      <t xml:space="preserve">   </t>
    </r>
    <r>
      <rPr>
        <b/>
        <i/>
        <sz val="12"/>
        <rFont val="Calibri"/>
        <family val="2"/>
        <scheme val="minor"/>
      </rPr>
      <t>RCND</t>
    </r>
    <r>
      <rPr>
        <b/>
        <i/>
        <vertAlign val="subscript"/>
        <sz val="12"/>
        <rFont val="Calibri"/>
        <family val="2"/>
        <scheme val="minor"/>
      </rPr>
      <t>TV</t>
    </r>
    <r>
      <rPr>
        <b/>
        <i/>
        <sz val="12"/>
        <rFont val="Calibri"/>
        <family val="2"/>
        <scheme val="minor"/>
      </rPr>
      <t>/r'</t>
    </r>
  </si>
  <si>
    <t xml:space="preserve">Deroga ex art. 107 c.5 d.l. 18/20: differenza tra costi variabili 2019 e costi variabili da PEF 2020 approvato in applicazione del MTR </t>
  </si>
  <si>
    <t>Numero di anni per il recupero della differenza tra costi 2019 e costi da PEF 2020 approvato in applicazione del MTR</t>
  </si>
  <si>
    <r>
      <t xml:space="preserve">Rata annuale conguaglio relativa ai costi variabili per deroga ex art. 107, c. 5, d.l. 18/20   </t>
    </r>
    <r>
      <rPr>
        <b/>
        <i/>
        <sz val="12"/>
        <rFont val="Calibri"/>
        <family val="2"/>
        <scheme val="minor"/>
      </rPr>
      <t>RCU</t>
    </r>
    <r>
      <rPr>
        <b/>
        <i/>
        <vertAlign val="subscript"/>
        <sz val="12"/>
        <rFont val="Calibri"/>
        <family val="2"/>
        <scheme val="minor"/>
      </rPr>
      <t>TV</t>
    </r>
  </si>
  <si>
    <t>Quota (relativa ai costi variabili) dei conguagli residui afferenti alle determinazioni tariffarie del 2020, da recuperare nel 2021</t>
  </si>
  <si>
    <r>
      <t xml:space="preserve">       di cui quota dei conguagli relativi all'annualità 2018  </t>
    </r>
    <r>
      <rPr>
        <b/>
        <i/>
        <sz val="12"/>
        <rFont val="Calibri"/>
        <family val="2"/>
        <scheme val="minor"/>
      </rPr>
      <t>(1+ɣ</t>
    </r>
    <r>
      <rPr>
        <b/>
        <i/>
        <vertAlign val="subscript"/>
        <sz val="12"/>
        <rFont val="Calibri"/>
        <family val="2"/>
        <scheme val="minor"/>
      </rPr>
      <t>2020</t>
    </r>
    <r>
      <rPr>
        <b/>
        <i/>
        <sz val="12"/>
        <rFont val="Calibri"/>
        <family val="2"/>
        <scheme val="minor"/>
      </rPr>
      <t>)RC</t>
    </r>
    <r>
      <rPr>
        <b/>
        <i/>
        <vertAlign val="subscript"/>
        <sz val="12"/>
        <rFont val="Calibri"/>
        <family val="2"/>
        <scheme val="minor"/>
      </rPr>
      <t>TV,2020</t>
    </r>
    <r>
      <rPr>
        <b/>
        <i/>
        <sz val="12"/>
        <rFont val="Calibri"/>
        <family val="2"/>
        <scheme val="minor"/>
      </rPr>
      <t>/r</t>
    </r>
    <r>
      <rPr>
        <b/>
        <i/>
        <vertAlign val="subscript"/>
        <sz val="12"/>
        <rFont val="Calibri"/>
        <family val="2"/>
        <scheme val="minor"/>
      </rPr>
      <t>2020</t>
    </r>
    <r>
      <rPr>
        <sz val="12"/>
        <rFont val="Calibri"/>
        <family val="2"/>
        <scheme val="minor"/>
      </rPr>
      <t xml:space="preserve">  </t>
    </r>
    <r>
      <rPr>
        <i/>
        <sz val="12"/>
        <rFont val="Calibri"/>
        <family val="2"/>
        <scheme val="minor"/>
      </rPr>
      <t xml:space="preserve">  (se r</t>
    </r>
    <r>
      <rPr>
        <i/>
        <vertAlign val="subscript"/>
        <sz val="12"/>
        <rFont val="Calibri"/>
        <family val="2"/>
        <scheme val="minor"/>
      </rPr>
      <t>2020</t>
    </r>
    <r>
      <rPr>
        <i/>
        <sz val="12"/>
        <rFont val="Calibri"/>
        <family val="2"/>
        <scheme val="minor"/>
      </rPr>
      <t xml:space="preserve"> &gt; 1)</t>
    </r>
  </si>
  <si>
    <r>
      <t xml:space="preserve">Numero di rate conguagli relativi all'annualità 2018 (RC 2020)   </t>
    </r>
    <r>
      <rPr>
        <b/>
        <i/>
        <sz val="12"/>
        <rFont val="Calibri"/>
        <family val="2"/>
        <scheme val="minor"/>
      </rPr>
      <t>r</t>
    </r>
    <r>
      <rPr>
        <vertAlign val="subscript"/>
        <sz val="12"/>
        <rFont val="Calibri"/>
        <family val="2"/>
        <scheme val="minor"/>
      </rPr>
      <t>2020</t>
    </r>
    <r>
      <rPr>
        <sz val="12"/>
        <rFont val="Calibri"/>
        <family val="2"/>
        <scheme val="minor"/>
      </rPr>
      <t xml:space="preserve">       </t>
    </r>
    <r>
      <rPr>
        <i/>
        <sz val="12"/>
        <rFont val="Calibri"/>
        <family val="2"/>
        <scheme val="minor"/>
      </rPr>
      <t>(da PEF 2020)</t>
    </r>
  </si>
  <si>
    <r>
      <t>∑TV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totale delle entrate tariffarie relative alle componenti di costo variabile (ex deliberazioni 443/2019/R/RIF, 238/2020/R/RIF e </t>
    </r>
    <r>
      <rPr>
        <b/>
        <sz val="12"/>
        <rFont val="Calibri"/>
        <family val="2"/>
        <scheme val="minor"/>
      </rPr>
      <t>493</t>
    </r>
    <r>
      <rPr>
        <b/>
        <sz val="12"/>
        <color theme="1"/>
        <rFont val="Calibri"/>
        <family val="2"/>
        <scheme val="minor"/>
      </rPr>
      <t>/2020/R/RIF)</t>
    </r>
  </si>
  <si>
    <r>
      <t xml:space="preserve">Scostamento atteso dei costi fissi di cui all'articolo 7 bis del MTR   </t>
    </r>
    <r>
      <rPr>
        <b/>
        <i/>
        <sz val="12"/>
        <rFont val="Calibri"/>
        <family val="2"/>
        <scheme val="minor"/>
      </rPr>
      <t>COV</t>
    </r>
    <r>
      <rPr>
        <b/>
        <i/>
        <vertAlign val="superscript"/>
        <sz val="12"/>
        <rFont val="Calibri"/>
        <family val="2"/>
        <scheme val="minor"/>
      </rPr>
      <t>EXP</t>
    </r>
    <r>
      <rPr>
        <b/>
        <i/>
        <vertAlign val="subscript"/>
        <sz val="12"/>
        <rFont val="Calibri"/>
        <family val="2"/>
        <scheme val="minor"/>
      </rPr>
      <t>TF</t>
    </r>
    <r>
      <rPr>
        <b/>
        <vertAlign val="subscript"/>
        <sz val="12"/>
        <rFont val="Calibri"/>
        <family val="2"/>
        <scheme val="minor"/>
      </rPr>
      <t>2021</t>
    </r>
  </si>
  <si>
    <t xml:space="preserve">Deroga ex art. 107 c.5 d.l. 18/20: differenza tra costi fissi 2019 e costi fissi da PEF 2020 approvato in applicazione del MTR </t>
  </si>
  <si>
    <r>
      <t xml:space="preserve">Rata annuale conguaglio relativa ai costi fissi per deroga ex art. 107, c. 5, d.l. 18/20   </t>
    </r>
    <r>
      <rPr>
        <b/>
        <i/>
        <sz val="12"/>
        <rFont val="Calibri"/>
        <family val="2"/>
        <scheme val="minor"/>
      </rPr>
      <t>RCU</t>
    </r>
    <r>
      <rPr>
        <b/>
        <i/>
        <vertAlign val="subscript"/>
        <sz val="12"/>
        <rFont val="Calibri"/>
        <family val="2"/>
        <scheme val="minor"/>
      </rPr>
      <t>TF</t>
    </r>
  </si>
  <si>
    <t>Quota (relativa ai costi fissi) dei conguagli residui afferenti alle determinazioni tariffarie del 2020, da recuperare nel 2021</t>
  </si>
  <si>
    <r>
      <t xml:space="preserve">       di cui quota dei conguagli relativi all'annualità 2018   </t>
    </r>
    <r>
      <rPr>
        <b/>
        <i/>
        <sz val="12"/>
        <rFont val="Calibri"/>
        <family val="2"/>
        <scheme val="minor"/>
      </rPr>
      <t>(1+ɣ</t>
    </r>
    <r>
      <rPr>
        <b/>
        <i/>
        <vertAlign val="subscript"/>
        <sz val="12"/>
        <rFont val="Calibri"/>
        <family val="2"/>
        <scheme val="minor"/>
      </rPr>
      <t>2020</t>
    </r>
    <r>
      <rPr>
        <b/>
        <i/>
        <sz val="12"/>
        <rFont val="Calibri"/>
        <family val="2"/>
        <scheme val="minor"/>
      </rPr>
      <t>)RC</t>
    </r>
    <r>
      <rPr>
        <b/>
        <i/>
        <vertAlign val="subscript"/>
        <sz val="12"/>
        <rFont val="Calibri"/>
        <family val="2"/>
        <scheme val="minor"/>
      </rPr>
      <t>TF,2020</t>
    </r>
    <r>
      <rPr>
        <b/>
        <i/>
        <sz val="12"/>
        <rFont val="Calibri"/>
        <family val="2"/>
        <scheme val="minor"/>
      </rPr>
      <t>/r</t>
    </r>
    <r>
      <rPr>
        <vertAlign val="subscript"/>
        <sz val="12"/>
        <rFont val="Calibri"/>
        <family val="2"/>
        <scheme val="minor"/>
      </rPr>
      <t>2020</t>
    </r>
    <r>
      <rPr>
        <sz val="12"/>
        <rFont val="Calibri"/>
        <family val="2"/>
        <scheme val="minor"/>
      </rPr>
      <t xml:space="preserve">       </t>
    </r>
    <r>
      <rPr>
        <i/>
        <sz val="12"/>
        <rFont val="Calibri"/>
        <family val="2"/>
        <scheme val="minor"/>
      </rPr>
      <t>(se r</t>
    </r>
    <r>
      <rPr>
        <i/>
        <vertAlign val="subscript"/>
        <sz val="12"/>
        <rFont val="Calibri"/>
        <family val="2"/>
        <scheme val="minor"/>
      </rPr>
      <t>2020</t>
    </r>
    <r>
      <rPr>
        <i/>
        <sz val="12"/>
        <rFont val="Calibri"/>
        <family val="2"/>
        <scheme val="minor"/>
      </rPr>
      <t xml:space="preserve"> &gt; 1)</t>
    </r>
  </si>
  <si>
    <r>
      <t>Numero di rate conguagli relativi all'annualità 2018 (RC 2020)   r</t>
    </r>
    <r>
      <rPr>
        <vertAlign val="subscript"/>
        <sz val="12"/>
        <rFont val="Calibri"/>
        <family val="2"/>
        <scheme val="minor"/>
      </rPr>
      <t>2020</t>
    </r>
    <r>
      <rPr>
        <sz val="12"/>
        <rFont val="Calibri"/>
        <family val="2"/>
        <scheme val="minor"/>
      </rPr>
      <t xml:space="preserve">       </t>
    </r>
    <r>
      <rPr>
        <i/>
        <sz val="12"/>
        <rFont val="Calibri"/>
        <family val="2"/>
        <scheme val="minor"/>
      </rPr>
      <t>(da PEF 2020)</t>
    </r>
  </si>
  <si>
    <r>
      <t>∑TF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totale delle entrate tariffarie relative alle componenti di costo fisse  (ex deliberazioni 443/2019/R/RIF, 238/2020/R/RIF e </t>
    </r>
    <r>
      <rPr>
        <b/>
        <sz val="12"/>
        <rFont val="Calibri"/>
        <family val="2"/>
        <scheme val="minor"/>
      </rPr>
      <t>493</t>
    </r>
    <r>
      <rPr>
        <b/>
        <sz val="12"/>
        <color theme="1"/>
        <rFont val="Calibri"/>
        <family val="2"/>
        <scheme val="minor"/>
      </rPr>
      <t>/2020/R/RIF)</t>
    </r>
  </si>
  <si>
    <r>
      <t>∑T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>= ∑TV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+ ∑TF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 (ex deliberazioni 443/2019/R/RIF, 238/2020/R/RIF e </t>
    </r>
    <r>
      <rPr>
        <b/>
        <sz val="12"/>
        <rFont val="Calibri"/>
        <family val="2"/>
        <scheme val="minor"/>
      </rPr>
      <t>493</t>
    </r>
    <r>
      <rPr>
        <b/>
        <sz val="12"/>
        <color theme="1"/>
        <rFont val="Calibri"/>
        <family val="2"/>
        <scheme val="minor"/>
      </rPr>
      <t>/2020/R/RIF)</t>
    </r>
  </si>
  <si>
    <t xml:space="preserve">Grandezze fisico-tecniche </t>
  </si>
  <si>
    <r>
      <t xml:space="preserve">raccolta differenziata   </t>
    </r>
    <r>
      <rPr>
        <i/>
        <sz val="12"/>
        <color theme="1"/>
        <rFont val="Calibri"/>
        <family val="2"/>
        <scheme val="minor"/>
      </rPr>
      <t>%</t>
    </r>
  </si>
  <si>
    <r>
      <t>q</t>
    </r>
    <r>
      <rPr>
        <i/>
        <vertAlign val="subscript"/>
        <sz val="12"/>
        <color theme="1"/>
        <rFont val="Calibri"/>
        <family val="2"/>
        <scheme val="minor"/>
      </rPr>
      <t>a-2</t>
    </r>
    <r>
      <rPr>
        <i/>
        <sz val="12"/>
        <color theme="1"/>
        <rFont val="Calibri"/>
        <family val="2"/>
        <scheme val="minor"/>
      </rPr>
      <t xml:space="preserve">  </t>
    </r>
    <r>
      <rPr>
        <i/>
        <sz val="12"/>
        <rFont val="Calibri"/>
        <family val="2"/>
        <scheme val="minor"/>
      </rPr>
      <t xml:space="preserve"> kg</t>
    </r>
  </si>
  <si>
    <r>
      <t xml:space="preserve">costo unitario effettivo - Cueff   </t>
    </r>
    <r>
      <rPr>
        <i/>
        <sz val="12"/>
        <color theme="1"/>
        <rFont val="Calibri"/>
        <family val="2"/>
        <scheme val="minor"/>
      </rPr>
      <t>€cent/kg</t>
    </r>
  </si>
  <si>
    <r>
      <t xml:space="preserve">fabbisogno standard   </t>
    </r>
    <r>
      <rPr>
        <i/>
        <sz val="12"/>
        <color theme="1"/>
        <rFont val="Calibri"/>
        <family val="2"/>
        <scheme val="minor"/>
      </rPr>
      <t>€cent/kg</t>
    </r>
  </si>
  <si>
    <r>
      <t xml:space="preserve">costo medio settore   </t>
    </r>
    <r>
      <rPr>
        <i/>
        <sz val="12"/>
        <color theme="1"/>
        <rFont val="Calibri"/>
        <family val="2"/>
        <scheme val="minor"/>
      </rPr>
      <t>€cent/kg</t>
    </r>
    <r>
      <rPr>
        <sz val="12"/>
        <color theme="1"/>
        <rFont val="Calibri"/>
        <family val="2"/>
        <scheme val="minor"/>
      </rPr>
      <t xml:space="preserve"> </t>
    </r>
  </si>
  <si>
    <t>Coefficiente di gradualità</t>
  </si>
  <si>
    <r>
      <t xml:space="preserve">valutazione rispetto agli obiettivi di raccolta differenziata   </t>
    </r>
    <r>
      <rPr>
        <b/>
        <i/>
        <sz val="12"/>
        <color theme="1"/>
        <rFont val="Calibri"/>
        <family val="2"/>
        <scheme val="minor"/>
      </rPr>
      <t>ɣ</t>
    </r>
    <r>
      <rPr>
        <b/>
        <i/>
        <vertAlign val="sub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</si>
  <si>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valutazione rispetto all' efficacia dell' attività di preparazione per il riutilizzo e riciclo   </t>
    </r>
    <r>
      <rPr>
        <b/>
        <i/>
        <sz val="12"/>
        <color theme="1"/>
        <rFont val="Calibri"/>
        <family val="2"/>
        <scheme val="minor"/>
      </rPr>
      <t>ɣ</t>
    </r>
    <r>
      <rPr>
        <b/>
        <i/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</si>
  <si>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valutazione rispetto alla soddisfazione degli utenti del servizio   </t>
    </r>
    <r>
      <rPr>
        <b/>
        <i/>
        <sz val="12"/>
        <color theme="1"/>
        <rFont val="Calibri"/>
        <family val="2"/>
        <scheme val="minor"/>
      </rPr>
      <t>ɣ</t>
    </r>
    <r>
      <rPr>
        <b/>
        <i/>
        <vertAlign val="sub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</si>
  <si>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Totale   </t>
    </r>
    <r>
      <rPr>
        <b/>
        <i/>
        <sz val="12"/>
        <color theme="1"/>
        <rFont val="Calibri"/>
        <family val="2"/>
        <scheme val="minor"/>
      </rPr>
      <t>g</t>
    </r>
  </si>
  <si>
    <r>
      <t xml:space="preserve">Coefficiente di gradualità   </t>
    </r>
    <r>
      <rPr>
        <b/>
        <i/>
        <sz val="12"/>
        <color theme="1"/>
        <rFont val="Calibri"/>
        <family val="2"/>
        <scheme val="minor"/>
      </rPr>
      <t>(1+g)</t>
    </r>
  </si>
  <si>
    <t>Verifica del limite di crescita</t>
  </si>
  <si>
    <r>
      <t>rpi</t>
    </r>
    <r>
      <rPr>
        <i/>
        <vertAlign val="subscript"/>
        <sz val="12"/>
        <color theme="1"/>
        <rFont val="Calibri"/>
        <family val="2"/>
        <scheme val="minor"/>
      </rPr>
      <t>a</t>
    </r>
  </si>
  <si>
    <t>MTR</t>
  </si>
  <si>
    <r>
      <t xml:space="preserve">coefficiente di recupero di produttività   </t>
    </r>
    <r>
      <rPr>
        <b/>
        <i/>
        <sz val="12"/>
        <color theme="1"/>
        <rFont val="Calibri"/>
        <family val="2"/>
        <scheme val="minor"/>
      </rPr>
      <t>X</t>
    </r>
    <r>
      <rPr>
        <i/>
        <vertAlign val="subscript"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</si>
  <si>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coeff. per il miglioramento previsto della qualità </t>
    </r>
    <r>
      <rPr>
        <b/>
        <sz val="12"/>
        <color theme="1"/>
        <rFont val="Calibri"/>
        <family val="2"/>
        <scheme val="minor"/>
      </rPr>
      <t xml:space="preserve">  </t>
    </r>
    <r>
      <rPr>
        <b/>
        <i/>
        <sz val="12"/>
        <color theme="1"/>
        <rFont val="Calibri"/>
        <family val="2"/>
        <scheme val="minor"/>
      </rPr>
      <t>QL</t>
    </r>
    <r>
      <rPr>
        <b/>
        <i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</si>
  <si>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coeff. per la valorizzazione di modifiche del perimetro gestionale   </t>
    </r>
    <r>
      <rPr>
        <b/>
        <i/>
        <sz val="12"/>
        <color theme="1"/>
        <rFont val="Calibri"/>
        <family val="2"/>
        <scheme val="minor"/>
      </rPr>
      <t>PG</t>
    </r>
    <r>
      <rPr>
        <b/>
        <i/>
        <vertAlign val="subscript"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</si>
  <si>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coeff. per l'emergenza COVID-19   </t>
    </r>
    <r>
      <rPr>
        <b/>
        <i/>
        <sz val="12"/>
        <color theme="1"/>
        <rFont val="Calibri"/>
        <family val="2"/>
        <scheme val="minor"/>
      </rPr>
      <t>C19</t>
    </r>
    <r>
      <rPr>
        <b/>
        <i/>
        <vertAlign val="subscript"/>
        <sz val="12"/>
        <rFont val="Calibri"/>
        <family val="2"/>
        <scheme val="minor"/>
      </rPr>
      <t>2021</t>
    </r>
    <r>
      <rPr>
        <sz val="12"/>
        <rFont val="Calibri"/>
        <family val="2"/>
        <scheme val="minor"/>
      </rPr>
      <t xml:space="preserve"> </t>
    </r>
  </si>
  <si>
    <r>
      <t xml:space="preserve">Parametro per la determinazione del limite alla crescita delle tariffe   </t>
    </r>
    <r>
      <rPr>
        <b/>
        <i/>
        <sz val="12"/>
        <color theme="1"/>
        <rFont val="Calibri"/>
        <family val="2"/>
        <scheme val="minor"/>
      </rPr>
      <t>r</t>
    </r>
  </si>
  <si>
    <t>(1+r)</t>
  </si>
  <si>
    <r>
      <t xml:space="preserve"> </t>
    </r>
    <r>
      <rPr>
        <b/>
        <i/>
        <sz val="12"/>
        <color theme="1"/>
        <rFont val="Calibri"/>
        <family val="2"/>
        <scheme val="minor"/>
      </rPr>
      <t>∑T</t>
    </r>
    <r>
      <rPr>
        <b/>
        <i/>
        <vertAlign val="subscript"/>
        <sz val="12"/>
        <color theme="1"/>
        <rFont val="Calibri"/>
        <family val="2"/>
        <scheme val="minor"/>
      </rPr>
      <t>a</t>
    </r>
  </si>
  <si>
    <r>
      <t xml:space="preserve"> </t>
    </r>
    <r>
      <rPr>
        <i/>
        <sz val="12"/>
        <color theme="1"/>
        <rFont val="Calibri"/>
        <family val="2"/>
        <scheme val="minor"/>
      </rPr>
      <t>∑TV</t>
    </r>
    <r>
      <rPr>
        <i/>
        <vertAlign val="subscript"/>
        <sz val="12"/>
        <color theme="1"/>
        <rFont val="Calibri"/>
        <family val="2"/>
        <scheme val="minor"/>
      </rPr>
      <t>a-1</t>
    </r>
  </si>
  <si>
    <r>
      <t xml:space="preserve"> </t>
    </r>
    <r>
      <rPr>
        <i/>
        <sz val="12"/>
        <color theme="1"/>
        <rFont val="Calibri"/>
        <family val="2"/>
        <scheme val="minor"/>
      </rPr>
      <t>∑TF</t>
    </r>
    <r>
      <rPr>
        <i/>
        <vertAlign val="subscript"/>
        <sz val="12"/>
        <color theme="1"/>
        <rFont val="Calibri"/>
        <family val="2"/>
        <scheme val="minor"/>
      </rPr>
      <t>a-1</t>
    </r>
  </si>
  <si>
    <r>
      <t xml:space="preserve"> </t>
    </r>
    <r>
      <rPr>
        <i/>
        <sz val="12"/>
        <color theme="1"/>
        <rFont val="Calibri"/>
        <family val="2"/>
        <scheme val="minor"/>
      </rPr>
      <t>∑T</t>
    </r>
    <r>
      <rPr>
        <i/>
        <vertAlign val="subscript"/>
        <sz val="12"/>
        <color theme="1"/>
        <rFont val="Calibri"/>
        <family val="2"/>
        <scheme val="minor"/>
      </rPr>
      <t>a-1</t>
    </r>
  </si>
  <si>
    <r>
      <t xml:space="preserve"> </t>
    </r>
    <r>
      <rPr>
        <b/>
        <i/>
        <sz val="12"/>
        <color theme="1"/>
        <rFont val="Calibri"/>
        <family val="2"/>
        <scheme val="minor"/>
      </rPr>
      <t>∑T</t>
    </r>
    <r>
      <rPr>
        <b/>
        <i/>
        <vertAlign val="subscript"/>
        <sz val="12"/>
        <color theme="1"/>
        <rFont val="Calibri"/>
        <family val="2"/>
        <scheme val="minor"/>
      </rPr>
      <t>a</t>
    </r>
    <r>
      <rPr>
        <b/>
        <i/>
        <sz val="12"/>
        <color theme="1"/>
        <rFont val="Calibri"/>
        <family val="2"/>
        <scheme val="minor"/>
      </rPr>
      <t>/ ∑T</t>
    </r>
    <r>
      <rPr>
        <b/>
        <i/>
        <vertAlign val="subscript"/>
        <sz val="12"/>
        <color theme="1"/>
        <rFont val="Calibri"/>
        <family val="2"/>
        <scheme val="minor"/>
      </rPr>
      <t>a-1</t>
    </r>
  </si>
  <si>
    <r>
      <t>∑T</t>
    </r>
    <r>
      <rPr>
        <b/>
        <vertAlign val="subscript"/>
        <sz val="12"/>
        <color theme="1"/>
        <rFont val="Calibri"/>
        <family val="2"/>
        <scheme val="minor"/>
      </rPr>
      <t>max</t>
    </r>
    <r>
      <rPr>
        <b/>
        <sz val="12"/>
        <color theme="1"/>
        <rFont val="Calibri"/>
        <family val="2"/>
        <scheme val="minor"/>
      </rPr>
      <t xml:space="preserve">  (entrate tariffarie massime applicabili nel rispetto del limite di crescita)</t>
    </r>
  </si>
  <si>
    <r>
      <t>delta (∑T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>-∑T</t>
    </r>
    <r>
      <rPr>
        <b/>
        <vertAlign val="subscript"/>
        <sz val="12"/>
        <color theme="1"/>
        <rFont val="Calibri"/>
        <family val="2"/>
        <scheme val="minor"/>
      </rPr>
      <t>max</t>
    </r>
    <r>
      <rPr>
        <b/>
        <sz val="12"/>
        <color theme="1"/>
        <rFont val="Calibri"/>
        <family val="2"/>
        <scheme val="minor"/>
      </rPr>
      <t>)</t>
    </r>
  </si>
  <si>
    <t>Riclassificazione dei costi fissi e variabili per il rispetto condizione art. 3 MTR</t>
  </si>
  <si>
    <r>
      <t xml:space="preserve">Riclassifica </t>
    </r>
    <r>
      <rPr>
        <b/>
        <sz val="12"/>
        <color theme="1"/>
        <rFont val="Calibri"/>
        <family val="2"/>
        <scheme val="minor"/>
      </rPr>
      <t>TV</t>
    </r>
    <r>
      <rPr>
        <b/>
        <vertAlign val="sub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</t>
    </r>
  </si>
  <si>
    <r>
      <t>Riclassifica</t>
    </r>
    <r>
      <rPr>
        <b/>
        <sz val="12"/>
        <color theme="1"/>
        <rFont val="Calibri"/>
        <family val="2"/>
        <scheme val="minor"/>
      </rPr>
      <t xml:space="preserve"> TF</t>
    </r>
    <r>
      <rPr>
        <b/>
        <vertAlign val="subscript"/>
        <sz val="12"/>
        <color theme="1"/>
        <rFont val="Calibri"/>
        <family val="2"/>
        <scheme val="minor"/>
      </rPr>
      <t>a</t>
    </r>
  </si>
  <si>
    <t xml:space="preserve">Attività esterne Ciclo integrato RU </t>
  </si>
  <si>
    <r>
      <t>Riepilogo delle componenti a conguaglio il cui recupero in tariffa è rinviato alle annualità successive al 2021</t>
    </r>
    <r>
      <rPr>
        <b/>
        <i/>
        <sz val="12"/>
        <color rgb="FFC00000"/>
        <rFont val="Calibri"/>
        <family val="2"/>
        <scheme val="minor"/>
      </rPr>
      <t xml:space="preserve"> (NON COMPILABILE)</t>
    </r>
  </si>
  <si>
    <t>Quota residua dei conguagli relativi all’annualità 2018 (come determinati nell’ambito del PEF 2020)</t>
  </si>
  <si>
    <t>Quota residua dei conguagli relativi all’annualità 2019</t>
  </si>
  <si>
    <t xml:space="preserve">di cui quota residua della componente a conguaglio dei costi variabili riconosciuta, relativa all'annualità 2019 </t>
  </si>
  <si>
    <t>di cui quota residua della componente a conguaglio dei costi fissi riconosciuta, relativa all'annualità 2019</t>
  </si>
  <si>
    <r>
      <t xml:space="preserve">Quota residua recupero delle mancate entrate tariffarie 2020 per applicazione dei fattori di correzione ex del. 158/2020/R/RIF </t>
    </r>
    <r>
      <rPr>
        <sz val="12"/>
        <rFont val="Calibri"/>
        <family val="2"/>
        <scheme val="minor"/>
      </rPr>
      <t>(relativa a RCND</t>
    </r>
    <r>
      <rPr>
        <vertAlign val="subscript"/>
        <sz val="12"/>
        <rFont val="Calibri"/>
        <family val="2"/>
        <scheme val="minor"/>
      </rPr>
      <t>TV</t>
    </r>
    <r>
      <rPr>
        <sz val="12"/>
        <rFont val="Calibri"/>
        <family val="2"/>
        <scheme val="minor"/>
      </rPr>
      <t>)</t>
    </r>
  </si>
  <si>
    <r>
      <t xml:space="preserve">Quota residua conguaglio per recupero derivante da tariffe in deroga ex art. 107 c. 5 d.l. 18/20 </t>
    </r>
    <r>
      <rPr>
        <sz val="12"/>
        <rFont val="Calibri"/>
        <family val="2"/>
        <scheme val="minor"/>
      </rPr>
      <t>(relativa alle componenti RCU)</t>
    </r>
  </si>
  <si>
    <t xml:space="preserve">Componente a conguaglio relativa all'annualità 2019   RC = RCTV+RCTF </t>
  </si>
  <si>
    <t xml:space="preserve">Numero di rate residue della componente a conguaglio RC relativa all'annualità 2019 </t>
  </si>
  <si>
    <t>Comune di Cividate Camuno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</si>
</sst>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[Red]\-#,##0\ "/>
    <numFmt numFmtId="165" formatCode="_-* #,##0.00\ _€_-;\-* #,##0.00\ _€_-;_-* &quot;-&quot;??\ _€_-;_-@_-"/>
    <numFmt numFmtId="166" formatCode="_-* #,##0_-;\-* #,##0_-;_-* &quot;-&quot;??_-;_-@_-"/>
    <numFmt numFmtId="167" formatCode="#,##0.00_ ;[Red]\-#,##0.00\ "/>
  </numFmts>
  <fonts count="34" x14ac:knownFonts="1"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vertAlign val="superscript"/>
      <sz val="12"/>
      <color theme="1"/>
      <name val="Calibri"/>
      <family val="2"/>
      <scheme val="minor"/>
    </font>
    <font>
      <b/>
      <i/>
      <vertAlign val="subscript"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vertAlign val="subscript"/>
      <sz val="12"/>
      <name val="Calibri"/>
      <family val="2"/>
      <scheme val="minor"/>
    </font>
    <font>
      <b/>
      <i/>
      <vertAlign val="subscript"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vertAlign val="subscript"/>
      <sz val="12"/>
      <name val="Calibri"/>
      <family val="2"/>
      <scheme val="minor"/>
    </font>
    <font>
      <b/>
      <i/>
      <vertAlign val="superscript"/>
      <sz val="12"/>
      <name val="Calibri"/>
      <family val="2"/>
      <scheme val="minor"/>
    </font>
    <font>
      <i/>
      <vertAlign val="subscript"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gray125">
        <bgColor theme="0"/>
      </patternFill>
    </fill>
    <fill>
      <patternFill patternType="solid">
        <fgColor rgb="FF02A7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1" applyNumberFormat="0" applyFill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0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5" fillId="0" borderId="0" xfId="0" applyFont="1"/>
    <xf numFmtId="0" fontId="5" fillId="2" borderId="2" xfId="0" applyFont="1" applyFill="1" applyBorder="1"/>
    <xf numFmtId="0" fontId="5" fillId="2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0" xfId="0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5" fillId="2" borderId="0" xfId="3" applyFont="1" applyFill="1" applyBorder="1" applyProtection="1"/>
    <xf numFmtId="0" fontId="10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" fillId="3" borderId="10" xfId="1" applyNumberFormat="1" applyFont="1" applyFill="1" applyBorder="1" applyAlignment="1" applyProtection="1">
      <alignment horizontal="right" vertical="center"/>
      <protection locked="0"/>
    </xf>
    <xf numFmtId="164" fontId="1" fillId="4" borderId="10" xfId="4" applyNumberFormat="1" applyFont="1" applyFill="1" applyBorder="1" applyAlignment="1" applyProtection="1">
      <alignment horizontal="right" vertical="center"/>
    </xf>
    <xf numFmtId="166" fontId="7" fillId="2" borderId="0" xfId="0" applyNumberFormat="1" applyFont="1" applyFill="1" applyAlignment="1">
      <alignment horizontal="center"/>
    </xf>
    <xf numFmtId="166" fontId="5" fillId="2" borderId="3" xfId="4" applyNumberFormat="1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66" fontId="5" fillId="4" borderId="3" xfId="4" applyNumberFormat="1" applyFont="1" applyFill="1" applyBorder="1" applyAlignment="1" applyProtection="1">
      <alignment horizontal="center" vertical="center"/>
    </xf>
    <xf numFmtId="166" fontId="14" fillId="6" borderId="3" xfId="4" applyNumberFormat="1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>
      <alignment vertical="center"/>
    </xf>
    <xf numFmtId="0" fontId="10" fillId="0" borderId="0" xfId="0" applyFont="1"/>
    <xf numFmtId="0" fontId="10" fillId="2" borderId="11" xfId="0" applyFont="1" applyFill="1" applyBorder="1" applyAlignment="1">
      <alignment vertical="center"/>
    </xf>
    <xf numFmtId="167" fontId="1" fillId="3" borderId="10" xfId="1" applyNumberFormat="1" applyFont="1" applyFill="1" applyBorder="1" applyAlignment="1" applyProtection="1">
      <alignment horizontal="center" vertical="center"/>
      <protection locked="0"/>
    </xf>
    <xf numFmtId="167" fontId="1" fillId="0" borderId="10" xfId="1" applyNumberFormat="1" applyFont="1" applyFill="1" applyBorder="1" applyAlignment="1" applyProtection="1">
      <alignment horizontal="center" vertical="center"/>
      <protection locked="0"/>
    </xf>
    <xf numFmtId="167" fontId="19" fillId="0" borderId="10" xfId="0" applyNumberFormat="1" applyFont="1" applyBorder="1" applyAlignment="1" applyProtection="1">
      <alignment horizontal="center" vertical="center"/>
      <protection locked="0"/>
    </xf>
    <xf numFmtId="164" fontId="1" fillId="2" borderId="10" xfId="4" applyNumberFormat="1" applyFont="1" applyFill="1" applyBorder="1" applyAlignment="1" applyProtection="1">
      <alignment horizontal="right" vertical="center"/>
      <protection locked="0"/>
    </xf>
    <xf numFmtId="0" fontId="9" fillId="2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0" fillId="2" borderId="0" xfId="0" applyFont="1" applyFill="1"/>
    <xf numFmtId="164" fontId="1" fillId="3" borderId="10" xfId="1" applyNumberFormat="1" applyFont="1" applyFill="1" applyBorder="1" applyAlignment="1" applyProtection="1">
      <alignment horizontal="center" vertical="center"/>
      <protection locked="0"/>
    </xf>
    <xf numFmtId="164" fontId="1" fillId="0" borderId="10" xfId="1" applyNumberFormat="1" applyFont="1" applyFill="1" applyBorder="1" applyAlignment="1" applyProtection="1">
      <alignment horizontal="center" vertical="center"/>
      <protection locked="0"/>
    </xf>
    <xf numFmtId="164" fontId="19" fillId="0" borderId="10" xfId="0" applyNumberFormat="1" applyFont="1" applyBorder="1" applyAlignment="1" applyProtection="1">
      <alignment horizontal="center" vertical="center"/>
      <protection locked="0"/>
    </xf>
    <xf numFmtId="0" fontId="20" fillId="2" borderId="9" xfId="0" applyFont="1" applyFill="1" applyBorder="1" applyAlignment="1">
      <alignment vertical="center"/>
    </xf>
    <xf numFmtId="164" fontId="19" fillId="5" borderId="12" xfId="0" applyNumberFormat="1" applyFont="1" applyFill="1" applyBorder="1" applyAlignment="1">
      <alignment horizontal="right" vertical="center"/>
    </xf>
    <xf numFmtId="0" fontId="14" fillId="6" borderId="13" xfId="0" applyFont="1" applyFill="1" applyBorder="1" applyAlignment="1">
      <alignment vertical="center"/>
    </xf>
    <xf numFmtId="0" fontId="14" fillId="6" borderId="8" xfId="0" applyFont="1" applyFill="1" applyBorder="1" applyAlignment="1">
      <alignment horizontal="center" vertical="center"/>
    </xf>
    <xf numFmtId="164" fontId="3" fillId="6" borderId="13" xfId="4" applyNumberFormat="1" applyFont="1" applyFill="1" applyBorder="1" applyAlignment="1" applyProtection="1">
      <alignment horizontal="right" vertical="center"/>
    </xf>
    <xf numFmtId="0" fontId="10" fillId="2" borderId="14" xfId="0" applyFont="1" applyFill="1" applyBorder="1"/>
    <xf numFmtId="0" fontId="14" fillId="2" borderId="15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166" fontId="1" fillId="2" borderId="16" xfId="4" applyNumberFormat="1" applyFont="1" applyFill="1" applyBorder="1" applyAlignment="1" applyProtection="1">
      <alignment horizontal="right"/>
    </xf>
    <xf numFmtId="166" fontId="5" fillId="2" borderId="0" xfId="4" applyNumberFormat="1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164" fontId="1" fillId="4" borderId="17" xfId="4" applyNumberFormat="1" applyFont="1" applyFill="1" applyBorder="1" applyAlignment="1" applyProtection="1">
      <alignment horizontal="right" vertical="center"/>
    </xf>
    <xf numFmtId="164" fontId="1" fillId="3" borderId="10" xfId="4" applyNumberFormat="1" applyFont="1" applyFill="1" applyBorder="1" applyAlignment="1" applyProtection="1">
      <alignment horizontal="right" vertical="center"/>
      <protection locked="0"/>
    </xf>
    <xf numFmtId="164" fontId="1" fillId="3" borderId="18" xfId="4" applyNumberFormat="1" applyFont="1" applyFill="1" applyBorder="1" applyAlignment="1" applyProtection="1">
      <alignment horizontal="right" vertical="center"/>
      <protection locked="0"/>
    </xf>
    <xf numFmtId="164" fontId="1" fillId="4" borderId="18" xfId="4" applyNumberFormat="1" applyFont="1" applyFill="1" applyBorder="1" applyAlignment="1" applyProtection="1">
      <alignment horizontal="right" vertical="center"/>
    </xf>
    <xf numFmtId="0" fontId="10" fillId="2" borderId="19" xfId="0" applyFont="1" applyFill="1" applyBorder="1" applyAlignment="1">
      <alignment vertical="center"/>
    </xf>
    <xf numFmtId="0" fontId="14" fillId="2" borderId="19" xfId="0" applyFont="1" applyFill="1" applyBorder="1" applyAlignment="1">
      <alignment horizontal="center" vertical="center"/>
    </xf>
    <xf numFmtId="164" fontId="1" fillId="3" borderId="19" xfId="4" applyNumberFormat="1" applyFont="1" applyFill="1" applyBorder="1" applyAlignment="1" applyProtection="1">
      <alignment horizontal="right" vertical="center"/>
      <protection locked="0"/>
    </xf>
    <xf numFmtId="164" fontId="1" fillId="3" borderId="20" xfId="4" applyNumberFormat="1" applyFont="1" applyFill="1" applyBorder="1" applyAlignment="1" applyProtection="1">
      <alignment horizontal="right" vertical="center"/>
      <protection locked="0"/>
    </xf>
    <xf numFmtId="164" fontId="1" fillId="4" borderId="20" xfId="4" applyNumberFormat="1" applyFont="1" applyFill="1" applyBorder="1" applyAlignment="1" applyProtection="1">
      <alignment horizontal="right" vertical="center"/>
    </xf>
    <xf numFmtId="0" fontId="10" fillId="2" borderId="21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0" fontId="14" fillId="2" borderId="22" xfId="0" applyFont="1" applyFill="1" applyBorder="1" applyAlignment="1">
      <alignment horizontal="center" vertical="center"/>
    </xf>
    <xf numFmtId="164" fontId="1" fillId="0" borderId="23" xfId="4" applyNumberFormat="1" applyFont="1" applyFill="1" applyBorder="1" applyAlignment="1" applyProtection="1">
      <alignment horizontal="right" vertical="center"/>
    </xf>
    <xf numFmtId="164" fontId="1" fillId="0" borderId="24" xfId="4" applyNumberFormat="1" applyFont="1" applyFill="1" applyBorder="1" applyAlignment="1" applyProtection="1">
      <alignment horizontal="right" vertical="center"/>
    </xf>
    <xf numFmtId="164" fontId="1" fillId="4" borderId="25" xfId="4" applyNumberFormat="1" applyFont="1" applyFill="1" applyBorder="1" applyAlignment="1" applyProtection="1">
      <alignment horizontal="right" vertical="center"/>
    </xf>
    <xf numFmtId="0" fontId="14" fillId="2" borderId="9" xfId="0" applyFont="1" applyFill="1" applyBorder="1" applyAlignment="1">
      <alignment horizontal="center" vertical="center"/>
    </xf>
    <xf numFmtId="164" fontId="1" fillId="0" borderId="19" xfId="4" applyNumberFormat="1" applyFont="1" applyFill="1" applyBorder="1" applyAlignment="1" applyProtection="1">
      <alignment horizontal="right" vertical="center"/>
    </xf>
    <xf numFmtId="164" fontId="1" fillId="0" borderId="20" xfId="4" applyNumberFormat="1" applyFont="1" applyFill="1" applyBorder="1" applyAlignment="1" applyProtection="1">
      <alignment horizontal="right" vertical="center"/>
    </xf>
    <xf numFmtId="0" fontId="10" fillId="2" borderId="19" xfId="0" quotePrefix="1" applyFont="1" applyFill="1" applyBorder="1" applyAlignment="1">
      <alignment vertical="center"/>
    </xf>
    <xf numFmtId="0" fontId="14" fillId="2" borderId="8" xfId="0" applyFont="1" applyFill="1" applyBorder="1" applyAlignment="1">
      <alignment horizontal="center" vertical="center"/>
    </xf>
    <xf numFmtId="167" fontId="1" fillId="0" borderId="8" xfId="4" applyNumberFormat="1" applyFont="1" applyFill="1" applyBorder="1" applyAlignment="1" applyProtection="1">
      <alignment horizontal="center" vertical="center"/>
    </xf>
    <xf numFmtId="167" fontId="1" fillId="0" borderId="26" xfId="4" applyNumberFormat="1" applyFont="1" applyFill="1" applyBorder="1" applyAlignment="1" applyProtection="1">
      <alignment horizontal="center" vertical="center"/>
    </xf>
    <xf numFmtId="167" fontId="1" fillId="4" borderId="8" xfId="4" applyNumberFormat="1" applyFont="1" applyFill="1" applyBorder="1" applyAlignment="1" applyProtection="1">
      <alignment horizontal="center" vertical="center"/>
    </xf>
    <xf numFmtId="164" fontId="1" fillId="0" borderId="23" xfId="4" applyNumberFormat="1" applyFont="1" applyFill="1" applyBorder="1" applyAlignment="1" applyProtection="1">
      <alignment horizontal="center" vertical="center"/>
    </xf>
    <xf numFmtId="164" fontId="1" fillId="0" borderId="24" xfId="4" applyNumberFormat="1" applyFont="1" applyFill="1" applyBorder="1" applyAlignment="1" applyProtection="1">
      <alignment horizontal="center" vertical="center"/>
    </xf>
    <xf numFmtId="164" fontId="1" fillId="4" borderId="25" xfId="4" applyNumberFormat="1" applyFont="1" applyFill="1" applyBorder="1" applyAlignment="1" applyProtection="1">
      <alignment horizontal="center" vertical="center"/>
    </xf>
    <xf numFmtId="164" fontId="1" fillId="2" borderId="8" xfId="4" applyNumberFormat="1" applyFont="1" applyFill="1" applyBorder="1" applyAlignment="1" applyProtection="1">
      <alignment horizontal="right" vertical="center"/>
      <protection locked="0"/>
    </xf>
    <xf numFmtId="164" fontId="1" fillId="2" borderId="26" xfId="4" applyNumberFormat="1" applyFont="1" applyFill="1" applyBorder="1" applyAlignment="1" applyProtection="1">
      <alignment horizontal="right" vertical="center"/>
      <protection locked="0"/>
    </xf>
    <xf numFmtId="164" fontId="1" fillId="4" borderId="26" xfId="4" applyNumberFormat="1" applyFont="1" applyFill="1" applyBorder="1" applyAlignment="1" applyProtection="1">
      <alignment horizontal="right" vertical="center"/>
    </xf>
    <xf numFmtId="164" fontId="19" fillId="5" borderId="8" xfId="0" applyNumberFormat="1" applyFont="1" applyFill="1" applyBorder="1" applyAlignment="1">
      <alignment horizontal="right" vertical="center"/>
    </xf>
    <xf numFmtId="0" fontId="14" fillId="6" borderId="8" xfId="0" applyFont="1" applyFill="1" applyBorder="1" applyAlignment="1">
      <alignment vertical="center"/>
    </xf>
    <xf numFmtId="164" fontId="3" fillId="6" borderId="8" xfId="4" applyNumberFormat="1" applyFont="1" applyFill="1" applyBorder="1" applyAlignment="1" applyProtection="1">
      <alignment horizontal="right" vertical="center"/>
    </xf>
    <xf numFmtId="164" fontId="3" fillId="6" borderId="26" xfId="4" applyNumberFormat="1" applyFont="1" applyFill="1" applyBorder="1" applyAlignment="1" applyProtection="1">
      <alignment horizontal="right" vertical="center"/>
    </xf>
    <xf numFmtId="0" fontId="16" fillId="6" borderId="8" xfId="0" applyFont="1" applyFill="1" applyBorder="1" applyAlignment="1">
      <alignment vertical="center"/>
    </xf>
    <xf numFmtId="0" fontId="14" fillId="6" borderId="10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164" fontId="1" fillId="3" borderId="13" xfId="4" applyNumberFormat="1" applyFont="1" applyFill="1" applyBorder="1" applyAlignment="1" applyProtection="1">
      <alignment horizontal="right" vertical="center"/>
      <protection locked="0"/>
    </xf>
    <xf numFmtId="164" fontId="1" fillId="4" borderId="28" xfId="4" applyNumberFormat="1" applyFont="1" applyFill="1" applyBorder="1" applyAlignment="1" applyProtection="1">
      <alignment horizontal="right" vertical="center"/>
    </xf>
    <xf numFmtId="0" fontId="10" fillId="2" borderId="14" xfId="0" applyFont="1" applyFill="1" applyBorder="1" applyAlignment="1">
      <alignment vertical="center"/>
    </xf>
    <xf numFmtId="166" fontId="1" fillId="2" borderId="0" xfId="4" applyNumberFormat="1" applyFont="1" applyFill="1" applyBorder="1" applyAlignment="1" applyProtection="1">
      <alignment horizontal="right" vertical="center"/>
      <protection locked="0"/>
    </xf>
    <xf numFmtId="0" fontId="21" fillId="0" borderId="14" xfId="0" applyFont="1" applyBorder="1"/>
    <xf numFmtId="0" fontId="21" fillId="2" borderId="0" xfId="0" applyFont="1" applyFill="1" applyAlignment="1">
      <alignment horizontal="center"/>
    </xf>
    <xf numFmtId="0" fontId="22" fillId="2" borderId="0" xfId="0" applyFont="1" applyFill="1" applyAlignment="1">
      <alignment horizontal="right"/>
    </xf>
    <xf numFmtId="0" fontId="22" fillId="2" borderId="29" xfId="0" applyFont="1" applyFill="1" applyBorder="1" applyAlignment="1">
      <alignment horizontal="right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164" fontId="1" fillId="3" borderId="4" xfId="4" applyNumberFormat="1" applyFont="1" applyFill="1" applyBorder="1" applyAlignment="1" applyProtection="1">
      <alignment horizontal="right" vertical="center"/>
      <protection locked="0"/>
    </xf>
    <xf numFmtId="0" fontId="10" fillId="2" borderId="10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164" fontId="19" fillId="3" borderId="32" xfId="0" applyNumberFormat="1" applyFont="1" applyFill="1" applyBorder="1" applyAlignment="1" applyProtection="1">
      <alignment horizontal="center" vertical="center"/>
      <protection locked="0"/>
    </xf>
    <xf numFmtId="164" fontId="19" fillId="0" borderId="32" xfId="0" applyNumberFormat="1" applyFont="1" applyBorder="1" applyAlignment="1" applyProtection="1">
      <alignment horizontal="center" vertical="center"/>
      <protection locked="0"/>
    </xf>
    <xf numFmtId="164" fontId="19" fillId="0" borderId="4" xfId="0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164" fontId="1" fillId="2" borderId="13" xfId="4" applyNumberFormat="1" applyFont="1" applyFill="1" applyBorder="1" applyAlignment="1" applyProtection="1">
      <alignment horizontal="right" vertical="center"/>
      <protection locked="0"/>
    </xf>
    <xf numFmtId="0" fontId="14" fillId="0" borderId="30" xfId="0" applyFont="1" applyBorder="1" applyAlignment="1">
      <alignment horizontal="center" vertical="center"/>
    </xf>
    <xf numFmtId="164" fontId="1" fillId="3" borderId="22" xfId="4" applyNumberFormat="1" applyFont="1" applyFill="1" applyBorder="1" applyAlignment="1" applyProtection="1">
      <alignment horizontal="right" vertical="center"/>
      <protection locked="0"/>
    </xf>
    <xf numFmtId="164" fontId="1" fillId="2" borderId="22" xfId="4" applyNumberFormat="1" applyFont="1" applyFill="1" applyBorder="1" applyAlignment="1" applyProtection="1">
      <alignment horizontal="right" vertical="center"/>
      <protection locked="0"/>
    </xf>
    <xf numFmtId="0" fontId="5" fillId="0" borderId="8" xfId="0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164" fontId="1" fillId="3" borderId="33" xfId="4" applyNumberFormat="1" applyFont="1" applyFill="1" applyBorder="1" applyAlignment="1" applyProtection="1">
      <alignment horizontal="center" vertical="center"/>
      <protection locked="0"/>
    </xf>
    <xf numFmtId="164" fontId="1" fillId="0" borderId="33" xfId="4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vertical="center"/>
    </xf>
    <xf numFmtId="0" fontId="9" fillId="2" borderId="31" xfId="0" applyFont="1" applyFill="1" applyBorder="1" applyAlignment="1">
      <alignment horizontal="center" vertical="center"/>
    </xf>
    <xf numFmtId="164" fontId="1" fillId="4" borderId="31" xfId="4" applyNumberFormat="1" applyFont="1" applyFill="1" applyBorder="1" applyAlignment="1" applyProtection="1">
      <alignment horizontal="right" vertical="center"/>
    </xf>
    <xf numFmtId="0" fontId="5" fillId="0" borderId="10" xfId="0" applyFont="1" applyBorder="1" applyAlignment="1">
      <alignment vertical="center"/>
    </xf>
    <xf numFmtId="164" fontId="1" fillId="3" borderId="33" xfId="4" applyNumberFormat="1" applyFont="1" applyFill="1" applyBorder="1" applyAlignment="1" applyProtection="1">
      <alignment horizontal="right" vertical="center"/>
      <protection locked="0"/>
    </xf>
    <xf numFmtId="164" fontId="1" fillId="4" borderId="8" xfId="4" applyNumberFormat="1" applyFont="1" applyFill="1" applyBorder="1" applyAlignment="1" applyProtection="1">
      <alignment horizontal="right" vertical="center"/>
    </xf>
    <xf numFmtId="0" fontId="9" fillId="0" borderId="13" xfId="0" applyFont="1" applyBorder="1" applyAlignment="1">
      <alignment horizontal="center" vertical="center"/>
    </xf>
    <xf numFmtId="164" fontId="19" fillId="3" borderId="34" xfId="0" applyNumberFormat="1" applyFont="1" applyFill="1" applyBorder="1" applyAlignment="1" applyProtection="1">
      <alignment horizontal="center" vertical="center"/>
      <protection locked="0"/>
    </xf>
    <xf numFmtId="164" fontId="19" fillId="0" borderId="34" xfId="0" applyNumberFormat="1" applyFont="1" applyBorder="1" applyAlignment="1" applyProtection="1">
      <alignment horizontal="center" vertical="center"/>
      <protection locked="0"/>
    </xf>
    <xf numFmtId="164" fontId="19" fillId="0" borderId="13" xfId="0" applyNumberFormat="1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wrapText="1"/>
    </xf>
    <xf numFmtId="0" fontId="14" fillId="6" borderId="31" xfId="0" applyFont="1" applyFill="1" applyBorder="1" applyAlignment="1">
      <alignment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164" fontId="3" fillId="6" borderId="31" xfId="4" applyNumberFormat="1" applyFont="1" applyFill="1" applyBorder="1" applyAlignment="1" applyProtection="1">
      <alignment horizontal="right" vertical="center" wrapText="1"/>
    </xf>
    <xf numFmtId="166" fontId="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5" fillId="0" borderId="35" xfId="0" applyFont="1" applyBorder="1" applyAlignment="1">
      <alignment vertical="center"/>
    </xf>
    <xf numFmtId="0" fontId="14" fillId="2" borderId="35" xfId="0" applyFont="1" applyFill="1" applyBorder="1" applyAlignment="1">
      <alignment horizontal="center" vertical="center"/>
    </xf>
    <xf numFmtId="164" fontId="1" fillId="3" borderId="35" xfId="4" applyNumberFormat="1" applyFont="1" applyFill="1" applyBorder="1" applyAlignment="1" applyProtection="1">
      <alignment horizontal="right" vertical="center"/>
      <protection locked="0"/>
    </xf>
    <xf numFmtId="164" fontId="1" fillId="4" borderId="36" xfId="4" applyNumberFormat="1" applyFont="1" applyFill="1" applyBorder="1" applyAlignment="1" applyProtection="1">
      <alignment horizontal="right" vertical="center"/>
    </xf>
    <xf numFmtId="164" fontId="1" fillId="3" borderId="32" xfId="4" applyNumberFormat="1" applyFont="1" applyFill="1" applyBorder="1" applyAlignment="1" applyProtection="1">
      <alignment horizontal="right" vertical="center"/>
      <protection locked="0"/>
    </xf>
    <xf numFmtId="164" fontId="19" fillId="0" borderId="30" xfId="0" applyNumberFormat="1" applyFont="1" applyBorder="1" applyAlignment="1" applyProtection="1">
      <alignment horizontal="right" vertical="center"/>
      <protection locked="0"/>
    </xf>
    <xf numFmtId="164" fontId="1" fillId="0" borderId="33" xfId="4" applyNumberFormat="1" applyFont="1" applyFill="1" applyBorder="1" applyAlignment="1" applyProtection="1">
      <alignment horizontal="center" vertical="center"/>
    </xf>
    <xf numFmtId="164" fontId="1" fillId="7" borderId="8" xfId="4" applyNumberFormat="1" applyFont="1" applyFill="1" applyBorder="1" applyAlignment="1" applyProtection="1">
      <alignment horizontal="center" vertical="center"/>
    </xf>
    <xf numFmtId="0" fontId="5" fillId="0" borderId="37" xfId="0" applyFont="1" applyBorder="1" applyAlignment="1">
      <alignment vertical="center"/>
    </xf>
    <xf numFmtId="0" fontId="9" fillId="2" borderId="30" xfId="0" applyFont="1" applyFill="1" applyBorder="1" applyAlignment="1">
      <alignment horizontal="center" vertical="center"/>
    </xf>
    <xf numFmtId="164" fontId="1" fillId="4" borderId="4" xfId="4" applyNumberFormat="1" applyFont="1" applyFill="1" applyBorder="1" applyAlignment="1" applyProtection="1">
      <alignment horizontal="right" vertical="center"/>
    </xf>
    <xf numFmtId="164" fontId="19" fillId="0" borderId="13" xfId="4" applyNumberFormat="1" applyFont="1" applyFill="1" applyBorder="1" applyAlignment="1" applyProtection="1">
      <alignment horizontal="center" vertical="center"/>
    </xf>
    <xf numFmtId="164" fontId="19" fillId="0" borderId="29" xfId="4" applyNumberFormat="1" applyFont="1" applyFill="1" applyBorder="1" applyAlignment="1" applyProtection="1">
      <alignment horizontal="center" vertical="center"/>
    </xf>
    <xf numFmtId="0" fontId="14" fillId="6" borderId="22" xfId="0" applyFont="1" applyFill="1" applyBorder="1" applyAlignment="1">
      <alignment vertical="center" wrapText="1"/>
    </xf>
    <xf numFmtId="0" fontId="14" fillId="6" borderId="22" xfId="0" applyFont="1" applyFill="1" applyBorder="1" applyAlignment="1">
      <alignment horizontal="center" vertical="center"/>
    </xf>
    <xf numFmtId="164" fontId="3" fillId="6" borderId="22" xfId="4" applyNumberFormat="1" applyFont="1" applyFill="1" applyBorder="1" applyAlignment="1" applyProtection="1">
      <alignment horizontal="right" vertical="center"/>
    </xf>
    <xf numFmtId="164" fontId="3" fillId="6" borderId="25" xfId="4" applyNumberFormat="1" applyFont="1" applyFill="1" applyBorder="1" applyAlignment="1" applyProtection="1">
      <alignment horizontal="right" vertical="center"/>
    </xf>
    <xf numFmtId="0" fontId="14" fillId="6" borderId="13" xfId="0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16" xfId="0" applyFont="1" applyFill="1" applyBorder="1" applyAlignment="1">
      <alignment horizontal="right"/>
    </xf>
    <xf numFmtId="0" fontId="21" fillId="2" borderId="14" xfId="0" applyFont="1" applyFill="1" applyBorder="1"/>
    <xf numFmtId="0" fontId="22" fillId="2" borderId="16" xfId="0" applyFont="1" applyFill="1" applyBorder="1" applyAlignment="1">
      <alignment horizontal="right"/>
    </xf>
    <xf numFmtId="0" fontId="10" fillId="2" borderId="32" xfId="0" applyFont="1" applyFill="1" applyBorder="1" applyAlignment="1">
      <alignment vertical="center"/>
    </xf>
    <xf numFmtId="164" fontId="19" fillId="5" borderId="39" xfId="0" applyNumberFormat="1" applyFont="1" applyFill="1" applyBorder="1" applyAlignment="1">
      <alignment horizontal="right" vertical="center"/>
    </xf>
    <xf numFmtId="164" fontId="19" fillId="5" borderId="40" xfId="0" applyNumberFormat="1" applyFont="1" applyFill="1" applyBorder="1" applyAlignment="1">
      <alignment horizontal="right" vertical="center"/>
    </xf>
    <xf numFmtId="10" fontId="1" fillId="3" borderId="41" xfId="2" applyNumberFormat="1" applyFont="1" applyFill="1" applyBorder="1" applyAlignment="1" applyProtection="1">
      <alignment horizontal="right" vertical="center"/>
      <protection locked="0"/>
    </xf>
    <xf numFmtId="0" fontId="20" fillId="2" borderId="33" xfId="0" applyFont="1" applyFill="1" applyBorder="1" applyAlignment="1">
      <alignment vertical="center"/>
    </xf>
    <xf numFmtId="164" fontId="19" fillId="3" borderId="12" xfId="1" applyNumberFormat="1" applyFont="1" applyFill="1" applyBorder="1" applyAlignment="1" applyProtection="1">
      <alignment horizontal="right" vertical="center"/>
      <protection locked="0"/>
    </xf>
    <xf numFmtId="164" fontId="19" fillId="2" borderId="42" xfId="4" applyNumberFormat="1" applyFont="1" applyFill="1" applyBorder="1" applyAlignment="1" applyProtection="1">
      <alignment horizontal="right" vertical="center"/>
      <protection locked="0"/>
    </xf>
    <xf numFmtId="164" fontId="19" fillId="2" borderId="43" xfId="0" applyNumberFormat="1" applyFont="1" applyFill="1" applyBorder="1" applyAlignment="1" applyProtection="1">
      <alignment horizontal="right" vertical="center"/>
      <protection locked="0"/>
    </xf>
    <xf numFmtId="0" fontId="10" fillId="2" borderId="33" xfId="0" applyFont="1" applyFill="1" applyBorder="1" applyAlignment="1">
      <alignment vertical="center"/>
    </xf>
    <xf numFmtId="167" fontId="19" fillId="3" borderId="12" xfId="1" applyNumberFormat="1" applyFont="1" applyFill="1" applyBorder="1" applyAlignment="1" applyProtection="1">
      <alignment horizontal="right" vertical="center"/>
      <protection locked="0"/>
    </xf>
    <xf numFmtId="167" fontId="19" fillId="0" borderId="3" xfId="4" applyNumberFormat="1" applyFont="1" applyFill="1" applyBorder="1" applyAlignment="1" applyProtection="1">
      <alignment horizontal="right" vertical="center"/>
      <protection locked="0"/>
    </xf>
    <xf numFmtId="167" fontId="19" fillId="2" borderId="44" xfId="0" applyNumberFormat="1" applyFont="1" applyFill="1" applyBorder="1" applyAlignment="1" applyProtection="1">
      <alignment horizontal="right" vertical="center"/>
      <protection locked="0"/>
    </xf>
    <xf numFmtId="164" fontId="19" fillId="5" borderId="3" xfId="0" applyNumberFormat="1" applyFont="1" applyFill="1" applyBorder="1" applyAlignment="1">
      <alignment horizontal="right" vertical="center"/>
    </xf>
    <xf numFmtId="167" fontId="1" fillId="3" borderId="43" xfId="2" applyNumberFormat="1" applyFont="1" applyFill="1" applyBorder="1" applyAlignment="1" applyProtection="1">
      <alignment horizontal="right" vertical="center"/>
      <protection locked="0"/>
    </xf>
    <xf numFmtId="0" fontId="10" fillId="2" borderId="34" xfId="0" applyFont="1" applyFill="1" applyBorder="1" applyAlignment="1">
      <alignment vertical="center"/>
    </xf>
    <xf numFmtId="164" fontId="19" fillId="5" borderId="45" xfId="0" applyNumberFormat="1" applyFont="1" applyFill="1" applyBorder="1" applyAlignment="1">
      <alignment horizontal="right" vertical="center"/>
    </xf>
    <xf numFmtId="164" fontId="19" fillId="5" borderId="46" xfId="0" applyNumberFormat="1" applyFont="1" applyFill="1" applyBorder="1" applyAlignment="1">
      <alignment horizontal="right" vertical="center"/>
    </xf>
    <xf numFmtId="167" fontId="19" fillId="3" borderId="47" xfId="0" applyNumberFormat="1" applyFont="1" applyFill="1" applyBorder="1" applyAlignment="1" applyProtection="1">
      <alignment horizontal="right" vertical="center"/>
      <protection locked="0"/>
    </xf>
    <xf numFmtId="167" fontId="19" fillId="3" borderId="39" xfId="0" applyNumberFormat="1" applyFont="1" applyFill="1" applyBorder="1" applyAlignment="1" applyProtection="1">
      <alignment horizontal="center" vertical="center"/>
      <protection locked="0"/>
    </xf>
    <xf numFmtId="167" fontId="1" fillId="2" borderId="40" xfId="0" applyNumberFormat="1" applyFont="1" applyFill="1" applyBorder="1" applyAlignment="1" applyProtection="1">
      <alignment horizontal="center" vertical="center"/>
      <protection locked="0"/>
    </xf>
    <xf numFmtId="167" fontId="19" fillId="0" borderId="41" xfId="0" applyNumberFormat="1" applyFont="1" applyBorder="1" applyAlignment="1" applyProtection="1">
      <alignment horizontal="center" vertical="center"/>
      <protection locked="0"/>
    </xf>
    <xf numFmtId="167" fontId="19" fillId="3" borderId="12" xfId="0" applyNumberFormat="1" applyFont="1" applyFill="1" applyBorder="1" applyAlignment="1" applyProtection="1">
      <alignment horizontal="center" vertical="center"/>
      <protection locked="0"/>
    </xf>
    <xf numFmtId="167" fontId="1" fillId="2" borderId="3" xfId="0" applyNumberFormat="1" applyFont="1" applyFill="1" applyBorder="1" applyAlignment="1" applyProtection="1">
      <alignment horizontal="center" vertical="center"/>
      <protection locked="0"/>
    </xf>
    <xf numFmtId="167" fontId="19" fillId="0" borderId="43" xfId="0" applyNumberFormat="1" applyFont="1" applyBorder="1" applyAlignment="1" applyProtection="1">
      <alignment horizontal="center" vertical="center"/>
      <protection locked="0"/>
    </xf>
    <xf numFmtId="0" fontId="14" fillId="6" borderId="34" xfId="0" applyFont="1" applyFill="1" applyBorder="1" applyAlignment="1">
      <alignment vertical="center"/>
    </xf>
    <xf numFmtId="167" fontId="3" fillId="6" borderId="48" xfId="0" applyNumberFormat="1" applyFont="1" applyFill="1" applyBorder="1" applyAlignment="1">
      <alignment horizontal="center" vertical="center"/>
    </xf>
    <xf numFmtId="167" fontId="3" fillId="6" borderId="49" xfId="0" applyNumberFormat="1" applyFont="1" applyFill="1" applyBorder="1" applyAlignment="1">
      <alignment horizontal="center" vertical="center"/>
    </xf>
    <xf numFmtId="167" fontId="3" fillId="6" borderId="50" xfId="0" applyNumberFormat="1" applyFont="1" applyFill="1" applyBorder="1" applyAlignment="1">
      <alignment horizontal="center" vertical="center"/>
    </xf>
    <xf numFmtId="167" fontId="3" fillId="6" borderId="51" xfId="0" applyNumberFormat="1" applyFont="1" applyFill="1" applyBorder="1" applyAlignment="1">
      <alignment horizontal="center" vertical="center"/>
    </xf>
    <xf numFmtId="0" fontId="20" fillId="8" borderId="6" xfId="0" applyFont="1" applyFill="1" applyBorder="1"/>
    <xf numFmtId="0" fontId="14" fillId="8" borderId="37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right" vertical="center"/>
    </xf>
    <xf numFmtId="10" fontId="1" fillId="8" borderId="41" xfId="2" applyNumberFormat="1" applyFont="1" applyFill="1" applyBorder="1" applyAlignment="1" applyProtection="1">
      <alignment horizontal="right"/>
    </xf>
    <xf numFmtId="0" fontId="10" fillId="2" borderId="52" xfId="0" applyFont="1" applyFill="1" applyBorder="1" applyAlignment="1">
      <alignment vertical="center"/>
    </xf>
    <xf numFmtId="0" fontId="19" fillId="5" borderId="31" xfId="0" applyFont="1" applyFill="1" applyBorder="1" applyAlignment="1">
      <alignment horizontal="right" vertical="center"/>
    </xf>
    <xf numFmtId="10" fontId="1" fillId="3" borderId="43" xfId="2" applyNumberFormat="1" applyFont="1" applyFill="1" applyBorder="1" applyAlignment="1" applyProtection="1">
      <alignment horizontal="right" vertical="center"/>
      <protection locked="0"/>
    </xf>
    <xf numFmtId="0" fontId="19" fillId="5" borderId="10" xfId="0" applyFont="1" applyFill="1" applyBorder="1" applyAlignment="1">
      <alignment horizontal="right" vertical="center"/>
    </xf>
    <xf numFmtId="0" fontId="14" fillId="6" borderId="33" xfId="0" applyFont="1" applyFill="1" applyBorder="1" applyAlignment="1">
      <alignment vertical="center"/>
    </xf>
    <xf numFmtId="10" fontId="3" fillId="6" borderId="43" xfId="2" applyNumberFormat="1" applyFont="1" applyFill="1" applyBorder="1" applyAlignment="1" applyProtection="1">
      <alignment horizontal="right" vertical="center"/>
    </xf>
    <xf numFmtId="0" fontId="16" fillId="6" borderId="33" xfId="0" applyFont="1" applyFill="1" applyBorder="1" applyAlignment="1">
      <alignment vertical="center"/>
    </xf>
    <xf numFmtId="0" fontId="14" fillId="6" borderId="9" xfId="0" applyFont="1" applyFill="1" applyBorder="1" applyAlignment="1">
      <alignment horizontal="center"/>
    </xf>
    <xf numFmtId="0" fontId="32" fillId="5" borderId="10" xfId="0" applyFont="1" applyFill="1" applyBorder="1" applyAlignment="1">
      <alignment horizontal="right" vertical="center"/>
    </xf>
    <xf numFmtId="164" fontId="3" fillId="6" borderId="43" xfId="4" applyNumberFormat="1" applyFont="1" applyFill="1" applyBorder="1" applyAlignment="1" applyProtection="1">
      <alignment horizontal="right"/>
    </xf>
    <xf numFmtId="0" fontId="10" fillId="9" borderId="33" xfId="0" applyFont="1" applyFill="1" applyBorder="1" applyAlignment="1">
      <alignment vertical="center"/>
    </xf>
    <xf numFmtId="0" fontId="14" fillId="9" borderId="9" xfId="0" applyFont="1" applyFill="1" applyBorder="1" applyAlignment="1">
      <alignment horizontal="center"/>
    </xf>
    <xf numFmtId="164" fontId="1" fillId="3" borderId="10" xfId="2" applyNumberFormat="1" applyFont="1" applyFill="1" applyBorder="1" applyAlignment="1" applyProtection="1">
      <alignment horizontal="right" vertical="center"/>
      <protection locked="0"/>
    </xf>
    <xf numFmtId="164" fontId="19" fillId="2" borderId="43" xfId="4" applyNumberFormat="1" applyFont="1" applyFill="1" applyBorder="1" applyAlignment="1" applyProtection="1">
      <alignment horizontal="right" vertical="center"/>
      <protection locked="0"/>
    </xf>
    <xf numFmtId="0" fontId="10" fillId="6" borderId="33" xfId="0" applyFont="1" applyFill="1" applyBorder="1" applyAlignment="1">
      <alignment vertical="center"/>
    </xf>
    <xf numFmtId="164" fontId="3" fillId="6" borderId="47" xfId="4" applyNumberFormat="1" applyFont="1" applyFill="1" applyBorder="1" applyAlignment="1" applyProtection="1">
      <alignment horizontal="right" vertical="center"/>
    </xf>
    <xf numFmtId="0" fontId="19" fillId="5" borderId="13" xfId="0" applyFont="1" applyFill="1" applyBorder="1" applyAlignment="1">
      <alignment horizontal="right" vertical="center"/>
    </xf>
    <xf numFmtId="10" fontId="3" fillId="6" borderId="47" xfId="2" applyNumberFormat="1" applyFont="1" applyFill="1" applyBorder="1" applyAlignment="1" applyProtection="1">
      <alignment horizontal="right" vertical="center"/>
    </xf>
    <xf numFmtId="0" fontId="14" fillId="10" borderId="39" xfId="0" applyFont="1" applyFill="1" applyBorder="1" applyAlignment="1">
      <alignment vertical="center"/>
    </xf>
    <xf numFmtId="0" fontId="14" fillId="10" borderId="40" xfId="0" applyFont="1" applyFill="1" applyBorder="1" applyAlignment="1">
      <alignment horizontal="center" vertical="center"/>
    </xf>
    <xf numFmtId="0" fontId="10" fillId="2" borderId="53" xfId="0" applyFont="1" applyFill="1" applyBorder="1"/>
    <xf numFmtId="0" fontId="19" fillId="5" borderId="40" xfId="0" applyFont="1" applyFill="1" applyBorder="1" applyAlignment="1">
      <alignment horizontal="right" vertical="center"/>
    </xf>
    <xf numFmtId="164" fontId="1" fillId="4" borderId="41" xfId="4" applyNumberFormat="1" applyFont="1" applyFill="1" applyBorder="1" applyAlignment="1" applyProtection="1">
      <alignment horizontal="right" vertical="center"/>
    </xf>
    <xf numFmtId="9" fontId="10" fillId="2" borderId="0" xfId="5" applyFont="1" applyFill="1" applyProtection="1"/>
    <xf numFmtId="0" fontId="14" fillId="10" borderId="45" xfId="0" applyFont="1" applyFill="1" applyBorder="1" applyAlignment="1">
      <alignment vertical="center"/>
    </xf>
    <xf numFmtId="0" fontId="14" fillId="10" borderId="46" xfId="0" applyFont="1" applyFill="1" applyBorder="1" applyAlignment="1">
      <alignment horizontal="center" vertical="center"/>
    </xf>
    <xf numFmtId="0" fontId="10" fillId="2" borderId="54" xfId="0" applyFont="1" applyFill="1" applyBorder="1"/>
    <xf numFmtId="0" fontId="19" fillId="5" borderId="46" xfId="0" applyFont="1" applyFill="1" applyBorder="1" applyAlignment="1">
      <alignment horizontal="right" vertical="center"/>
    </xf>
    <xf numFmtId="164" fontId="1" fillId="4" borderId="47" xfId="4" applyNumberFormat="1" applyFont="1" applyFill="1" applyBorder="1" applyAlignment="1" applyProtection="1">
      <alignment horizontal="right" vertical="center"/>
    </xf>
    <xf numFmtId="164" fontId="1" fillId="2" borderId="16" xfId="0" applyNumberFormat="1" applyFont="1" applyFill="1" applyBorder="1" applyAlignment="1">
      <alignment horizontal="right"/>
    </xf>
    <xf numFmtId="0" fontId="10" fillId="9" borderId="32" xfId="0" applyFont="1" applyFill="1" applyBorder="1" applyAlignment="1">
      <alignment vertical="center"/>
    </xf>
    <xf numFmtId="0" fontId="14" fillId="9" borderId="37" xfId="0" applyFont="1" applyFill="1" applyBorder="1" applyAlignment="1">
      <alignment horizontal="center"/>
    </xf>
    <xf numFmtId="0" fontId="10" fillId="2" borderId="55" xfId="0" applyFont="1" applyFill="1" applyBorder="1"/>
    <xf numFmtId="164" fontId="19" fillId="3" borderId="41" xfId="4" applyNumberFormat="1" applyFont="1" applyFill="1" applyBorder="1" applyAlignment="1" applyProtection="1">
      <alignment horizontal="right" vertical="center"/>
      <protection locked="0"/>
    </xf>
    <xf numFmtId="0" fontId="10" fillId="9" borderId="34" xfId="0" applyFont="1" applyFill="1" applyBorder="1" applyAlignment="1">
      <alignment vertical="center"/>
    </xf>
    <xf numFmtId="0" fontId="14" fillId="9" borderId="13" xfId="0" applyFont="1" applyFill="1" applyBorder="1" applyAlignment="1">
      <alignment horizontal="center"/>
    </xf>
    <xf numFmtId="164" fontId="19" fillId="3" borderId="47" xfId="4" applyNumberFormat="1" applyFont="1" applyFill="1" applyBorder="1" applyAlignment="1" applyProtection="1">
      <alignment horizontal="right" vertical="center"/>
      <protection locked="0"/>
    </xf>
    <xf numFmtId="0" fontId="10" fillId="2" borderId="15" xfId="0" applyFont="1" applyFill="1" applyBorder="1"/>
    <xf numFmtId="0" fontId="1" fillId="2" borderId="15" xfId="0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0" fontId="14" fillId="11" borderId="50" xfId="0" applyFont="1" applyFill="1" applyBorder="1" applyAlignment="1">
      <alignment vertical="center"/>
    </xf>
    <xf numFmtId="0" fontId="14" fillId="11" borderId="51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21" fillId="0" borderId="29" xfId="0" applyFont="1" applyBorder="1"/>
    <xf numFmtId="0" fontId="1" fillId="2" borderId="29" xfId="0" applyFont="1" applyFill="1" applyBorder="1" applyAlignment="1">
      <alignment horizontal="right"/>
    </xf>
    <xf numFmtId="0" fontId="5" fillId="9" borderId="56" xfId="0" applyFont="1" applyFill="1" applyBorder="1" applyAlignment="1">
      <alignment vertical="center"/>
    </xf>
    <xf numFmtId="0" fontId="14" fillId="9" borderId="35" xfId="0" applyFont="1" applyFill="1" applyBorder="1" applyAlignment="1">
      <alignment horizontal="center"/>
    </xf>
    <xf numFmtId="164" fontId="19" fillId="7" borderId="58" xfId="4" applyNumberFormat="1" applyFont="1" applyFill="1" applyBorder="1" applyAlignment="1" applyProtection="1">
      <alignment horizontal="right" vertical="center"/>
    </xf>
    <xf numFmtId="164" fontId="19" fillId="7" borderId="59" xfId="4" applyNumberFormat="1" applyFont="1" applyFill="1" applyBorder="1" applyAlignment="1" applyProtection="1">
      <alignment horizontal="right" vertical="center"/>
    </xf>
    <xf numFmtId="0" fontId="10" fillId="9" borderId="60" xfId="0" applyFont="1" applyFill="1" applyBorder="1" applyAlignment="1">
      <alignment horizontal="left" vertical="center"/>
    </xf>
    <xf numFmtId="0" fontId="14" fillId="9" borderId="61" xfId="0" applyFont="1" applyFill="1" applyBorder="1" applyAlignment="1">
      <alignment horizontal="center"/>
    </xf>
    <xf numFmtId="0" fontId="10" fillId="2" borderId="62" xfId="0" applyFont="1" applyFill="1" applyBorder="1"/>
    <xf numFmtId="164" fontId="19" fillId="4" borderId="63" xfId="4" applyNumberFormat="1" applyFont="1" applyFill="1" applyBorder="1" applyAlignment="1" applyProtection="1">
      <alignment horizontal="right" vertical="center"/>
    </xf>
    <xf numFmtId="164" fontId="19" fillId="4" borderId="64" xfId="4" applyNumberFormat="1" applyFont="1" applyFill="1" applyBorder="1" applyAlignment="1" applyProtection="1">
      <alignment horizontal="right" vertical="center"/>
    </xf>
    <xf numFmtId="0" fontId="10" fillId="9" borderId="65" xfId="0" applyFont="1" applyFill="1" applyBorder="1" applyAlignment="1">
      <alignment horizontal="left" vertical="center" indent="4"/>
    </xf>
    <xf numFmtId="0" fontId="14" fillId="9" borderId="31" xfId="0" applyFont="1" applyFill="1" applyBorder="1" applyAlignment="1">
      <alignment horizontal="center"/>
    </xf>
    <xf numFmtId="164" fontId="19" fillId="4" borderId="66" xfId="4" applyNumberFormat="1" applyFont="1" applyFill="1" applyBorder="1" applyAlignment="1" applyProtection="1">
      <alignment horizontal="right" vertical="center"/>
    </xf>
    <xf numFmtId="164" fontId="19" fillId="4" borderId="67" xfId="4" applyNumberFormat="1" applyFont="1" applyFill="1" applyBorder="1" applyAlignment="1" applyProtection="1">
      <alignment horizontal="right" vertical="center"/>
    </xf>
    <xf numFmtId="0" fontId="10" fillId="9" borderId="68" xfId="0" applyFont="1" applyFill="1" applyBorder="1" applyAlignment="1">
      <alignment horizontal="left" vertical="center" indent="4"/>
    </xf>
    <xf numFmtId="0" fontId="14" fillId="9" borderId="69" xfId="0" applyFont="1" applyFill="1" applyBorder="1" applyAlignment="1">
      <alignment horizontal="center"/>
    </xf>
    <xf numFmtId="164" fontId="19" fillId="4" borderId="70" xfId="4" applyNumberFormat="1" applyFont="1" applyFill="1" applyBorder="1" applyAlignment="1" applyProtection="1">
      <alignment horizontal="right" vertical="center"/>
    </xf>
    <xf numFmtId="164" fontId="19" fillId="4" borderId="71" xfId="4" applyNumberFormat="1" applyFont="1" applyFill="1" applyBorder="1" applyAlignment="1" applyProtection="1">
      <alignment horizontal="right" vertical="center"/>
    </xf>
    <xf numFmtId="0" fontId="10" fillId="9" borderId="56" xfId="0" applyFont="1" applyFill="1" applyBorder="1" applyAlignment="1">
      <alignment horizontal="left" vertical="center"/>
    </xf>
    <xf numFmtId="164" fontId="19" fillId="12" borderId="58" xfId="4" applyNumberFormat="1" applyFont="1" applyFill="1" applyBorder="1" applyAlignment="1" applyProtection="1">
      <alignment horizontal="right" vertical="center"/>
    </xf>
    <xf numFmtId="164" fontId="19" fillId="12" borderId="59" xfId="4" applyNumberFormat="1" applyFont="1" applyFill="1" applyBorder="1" applyAlignment="1" applyProtection="1">
      <alignment horizontal="right" vertical="center"/>
    </xf>
    <xf numFmtId="0" fontId="10" fillId="9" borderId="72" xfId="0" applyFont="1" applyFill="1" applyBorder="1" applyAlignment="1">
      <alignment horizontal="left" vertical="center"/>
    </xf>
    <xf numFmtId="0" fontId="14" fillId="9" borderId="27" xfId="0" applyFont="1" applyFill="1" applyBorder="1" applyAlignment="1">
      <alignment horizontal="center"/>
    </xf>
    <xf numFmtId="164" fontId="19" fillId="12" borderId="74" xfId="4" applyNumberFormat="1" applyFont="1" applyFill="1" applyBorder="1" applyAlignment="1" applyProtection="1">
      <alignment horizontal="right" vertical="center"/>
    </xf>
    <xf numFmtId="0" fontId="19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0" fillId="9" borderId="6" xfId="0" applyFont="1" applyFill="1" applyBorder="1" applyAlignment="1">
      <alignment horizontal="left" vertical="center" indent="4"/>
    </xf>
    <xf numFmtId="0" fontId="14" fillId="9" borderId="4" xfId="0" applyFont="1" applyFill="1" applyBorder="1" applyAlignment="1">
      <alignment horizontal="center"/>
    </xf>
    <xf numFmtId="164" fontId="19" fillId="4" borderId="32" xfId="4" applyNumberFormat="1" applyFont="1" applyFill="1" applyBorder="1" applyAlignment="1" applyProtection="1">
      <alignment horizontal="right" vertical="center"/>
    </xf>
    <xf numFmtId="164" fontId="19" fillId="4" borderId="75" xfId="4" applyNumberFormat="1" applyFont="1" applyFill="1" applyBorder="1" applyAlignment="1" applyProtection="1">
      <alignment horizontal="right" vertical="center"/>
    </xf>
    <xf numFmtId="164" fontId="19" fillId="4" borderId="41" xfId="4" applyNumberFormat="1" applyFont="1" applyFill="1" applyBorder="1" applyAlignment="1" applyProtection="1">
      <alignment horizontal="right" vertical="center"/>
    </xf>
    <xf numFmtId="0" fontId="10" fillId="9" borderId="76" xfId="0" applyFont="1" applyFill="1" applyBorder="1" applyAlignment="1">
      <alignment horizontal="left" vertical="center" indent="4"/>
    </xf>
    <xf numFmtId="164" fontId="19" fillId="4" borderId="34" xfId="4" applyNumberFormat="1" applyFont="1" applyFill="1" applyBorder="1" applyAlignment="1" applyProtection="1">
      <alignment horizontal="right" vertical="center"/>
    </xf>
    <xf numFmtId="164" fontId="19" fillId="4" borderId="77" xfId="4" applyNumberFormat="1" applyFont="1" applyFill="1" applyBorder="1" applyAlignment="1" applyProtection="1">
      <alignment horizontal="right" vertical="center"/>
    </xf>
    <xf numFmtId="164" fontId="19" fillId="4" borderId="47" xfId="4" applyNumberFormat="1" applyFont="1" applyFill="1" applyBorder="1" applyAlignment="1" applyProtection="1">
      <alignment horizontal="right" vertical="center"/>
    </xf>
    <xf numFmtId="0" fontId="10" fillId="2" borderId="57" xfId="0" applyFont="1" applyFill="1" applyBorder="1"/>
    <xf numFmtId="0" fontId="10" fillId="2" borderId="73" xfId="0" applyFont="1" applyFill="1" applyBorder="1"/>
    <xf numFmtId="164" fontId="1" fillId="13" borderId="28" xfId="4" applyNumberFormat="1" applyFont="1" applyFill="1" applyBorder="1" applyAlignment="1" applyProtection="1">
      <alignment horizontal="right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</cellXfs>
  <cellStyles count="6">
    <cellStyle name="Migliaia" xfId="1" builtinId="3"/>
    <cellStyle name="Migliaia 8" xfId="4" xr:uid="{B95EE3A6-6E50-48D2-9A9D-69E730F57369}"/>
    <cellStyle name="Normale" xfId="0" builtinId="0"/>
    <cellStyle name="Percentuale" xfId="2" builtinId="5"/>
    <cellStyle name="Percentuale 7 2 2" xfId="5" xr:uid="{75C23BEA-4CF7-4E87-B1E7-43C4B06A4DC2}"/>
    <cellStyle name="Titolo 3 2" xfId="3" xr:uid="{46B3B38D-AE0D-48D0-B8FC-9911A0696173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53975</xdr:rowOff>
    </xdr:from>
    <xdr:to>
      <xdr:col>1</xdr:col>
      <xdr:colOff>36194</xdr:colOff>
      <xdr:row>1</xdr:row>
      <xdr:rowOff>99694</xdr:rowOff>
    </xdr:to>
    <xdr:sp macro="" textlink="">
      <xdr:nvSpPr>
        <xdr:cNvPr id="2" name="Connettore 1">
          <a:extLst>
            <a:ext uri="{FF2B5EF4-FFF2-40B4-BE49-F238E27FC236}">
              <a16:creationId xmlns:a16="http://schemas.microsoft.com/office/drawing/2014/main" id="{C455ADE9-3119-4B0D-897E-82BEC396C13A}"/>
            </a:ext>
          </a:extLst>
        </xdr:cNvPr>
        <xdr:cNvSpPr/>
      </xdr:nvSpPr>
      <xdr:spPr>
        <a:xfrm>
          <a:off x="238125" y="254000"/>
          <a:ext cx="45719" cy="45719"/>
        </a:xfrm>
        <a:prstGeom prst="flowChartConnector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BA78D-7CCB-4577-8BFB-73ECA605D82F}">
  <sheetPr>
    <tabColor rgb="FF92D050"/>
    <pageSetUpPr fitToPage="1"/>
  </sheetPr>
  <dimension ref="A1:AB176"/>
  <sheetViews>
    <sheetView tabSelected="1" topLeftCell="A91" zoomScale="80" zoomScaleNormal="80" workbookViewId="0">
      <selection activeCell="J108" sqref="J108"/>
    </sheetView>
  </sheetViews>
  <sheetFormatPr defaultRowHeight="15.75" x14ac:dyDescent="0.25"/>
  <cols>
    <col min="1" max="1" width="4.33203125" style="1" customWidth="1"/>
    <col min="2" max="2" width="149" style="7" customWidth="1"/>
    <col min="3" max="3" width="23" style="7" customWidth="1"/>
    <col min="4" max="4" width="4.33203125" style="1" customWidth="1"/>
    <col min="5" max="7" width="23.5" style="7" customWidth="1"/>
    <col min="8" max="8" width="3.33203125" style="274" customWidth="1"/>
    <col min="9" max="9" width="3.33203125" style="7" customWidth="1"/>
    <col min="10" max="10" width="5.1640625" style="6" bestFit="1" customWidth="1"/>
    <col min="11" max="11" width="3.5" style="6" customWidth="1"/>
    <col min="12" max="13" width="2.5" style="7" customWidth="1"/>
    <col min="14" max="14" width="28.33203125" style="7" customWidth="1"/>
    <col min="15" max="28" width="9.33203125" style="1"/>
    <col min="29" max="16384" width="9.33203125" style="7"/>
  </cols>
  <sheetData>
    <row r="1" spans="1:14" x14ac:dyDescent="0.25">
      <c r="B1" s="2"/>
      <c r="C1" s="2"/>
      <c r="D1" s="3"/>
      <c r="E1" s="1"/>
      <c r="F1" s="3"/>
      <c r="G1" s="4" t="s">
        <v>0</v>
      </c>
      <c r="H1" s="5"/>
      <c r="I1" s="1"/>
      <c r="L1" s="1"/>
      <c r="M1" s="1"/>
      <c r="N1" s="1"/>
    </row>
    <row r="2" spans="1:14" ht="16.5" thickBot="1" x14ac:dyDescent="0.3">
      <c r="A2" s="8"/>
      <c r="B2" s="9" t="s">
        <v>1</v>
      </c>
      <c r="C2" s="10" t="s">
        <v>2</v>
      </c>
      <c r="D2" s="8"/>
      <c r="E2" s="11"/>
      <c r="F2" s="11"/>
      <c r="G2" s="11"/>
      <c r="H2" s="12"/>
      <c r="I2" s="8"/>
      <c r="J2" s="13"/>
      <c r="K2" s="13"/>
      <c r="L2" s="8"/>
      <c r="M2" s="8"/>
      <c r="N2" s="14"/>
    </row>
    <row r="3" spans="1:14" ht="17.25" thickTop="1" thickBot="1" x14ac:dyDescent="0.3">
      <c r="A3" s="15"/>
      <c r="B3" s="15"/>
      <c r="C3" s="16"/>
      <c r="D3" s="16"/>
      <c r="E3" s="17"/>
      <c r="F3" s="17"/>
      <c r="G3" s="18"/>
      <c r="H3" s="5"/>
      <c r="I3" s="15"/>
      <c r="L3" s="15"/>
      <c r="M3" s="15"/>
    </row>
    <row r="4" spans="1:14" ht="32.25" thickBot="1" x14ac:dyDescent="0.3">
      <c r="A4" s="15"/>
      <c r="B4" s="19"/>
      <c r="C4" s="20" t="s">
        <v>3</v>
      </c>
      <c r="D4" s="21"/>
      <c r="E4" s="287" t="s">
        <v>119</v>
      </c>
      <c r="F4" s="288"/>
      <c r="G4" s="289"/>
      <c r="H4" s="22"/>
      <c r="I4" s="23"/>
      <c r="L4" s="15"/>
      <c r="M4" s="15"/>
      <c r="N4" s="1"/>
    </row>
    <row r="5" spans="1:14" ht="94.5" x14ac:dyDescent="0.25">
      <c r="A5" s="15"/>
      <c r="B5" s="24"/>
      <c r="C5" s="25" t="s">
        <v>4</v>
      </c>
      <c r="D5" s="26"/>
      <c r="E5" s="27" t="s">
        <v>5</v>
      </c>
      <c r="F5" s="27" t="s">
        <v>6</v>
      </c>
      <c r="G5" s="28" t="s">
        <v>7</v>
      </c>
      <c r="H5" s="5"/>
      <c r="I5" s="29"/>
      <c r="L5" s="15"/>
      <c r="M5" s="15"/>
      <c r="N5" s="30" t="s">
        <v>8</v>
      </c>
    </row>
    <row r="6" spans="1:14" x14ac:dyDescent="0.25">
      <c r="A6" s="15"/>
      <c r="B6" s="31" t="s">
        <v>9</v>
      </c>
      <c r="C6" s="32" t="s">
        <v>10</v>
      </c>
      <c r="D6" s="33"/>
      <c r="E6" s="34">
        <v>36927.46709741692</v>
      </c>
      <c r="F6" s="34">
        <v>20257.938487672127</v>
      </c>
      <c r="G6" s="35">
        <f>E6+F6</f>
        <v>57185.405585089044</v>
      </c>
      <c r="H6" s="36"/>
      <c r="I6" s="15"/>
      <c r="L6" s="15"/>
      <c r="M6" s="15"/>
      <c r="N6" s="37" t="s">
        <v>11</v>
      </c>
    </row>
    <row r="7" spans="1:14" x14ac:dyDescent="0.25">
      <c r="A7" s="15"/>
      <c r="B7" s="31" t="s">
        <v>12</v>
      </c>
      <c r="C7" s="32" t="s">
        <v>10</v>
      </c>
      <c r="D7" s="33"/>
      <c r="E7" s="34">
        <v>0</v>
      </c>
      <c r="F7" s="34">
        <v>7367.4400799999976</v>
      </c>
      <c r="G7" s="35">
        <f t="shared" ref="G7:G17" si="0">E7+F7</f>
        <v>7367.4400799999976</v>
      </c>
      <c r="H7" s="36"/>
      <c r="I7" s="15"/>
      <c r="L7" s="15"/>
      <c r="M7" s="15"/>
      <c r="N7" s="38" t="s">
        <v>13</v>
      </c>
    </row>
    <row r="8" spans="1:14" x14ac:dyDescent="0.25">
      <c r="A8" s="15"/>
      <c r="B8" s="31" t="s">
        <v>14</v>
      </c>
      <c r="C8" s="32" t="s">
        <v>10</v>
      </c>
      <c r="D8" s="33"/>
      <c r="E8" s="34">
        <v>73764.880556546821</v>
      </c>
      <c r="F8" s="34">
        <v>2142.7032899999995</v>
      </c>
      <c r="G8" s="35">
        <f t="shared" si="0"/>
        <v>75907.583846546826</v>
      </c>
      <c r="H8" s="36"/>
      <c r="I8" s="15"/>
      <c r="L8" s="15"/>
      <c r="M8" s="15"/>
      <c r="N8" s="39" t="s">
        <v>15</v>
      </c>
    </row>
    <row r="9" spans="1:14" x14ac:dyDescent="0.25">
      <c r="A9" s="15"/>
      <c r="B9" s="31" t="s">
        <v>16</v>
      </c>
      <c r="C9" s="32" t="s">
        <v>10</v>
      </c>
      <c r="D9" s="33"/>
      <c r="E9" s="34">
        <v>160301.07954581146</v>
      </c>
      <c r="F9" s="34">
        <v>0</v>
      </c>
      <c r="G9" s="35">
        <f t="shared" si="0"/>
        <v>160301.07954581146</v>
      </c>
      <c r="H9" s="36"/>
      <c r="I9" s="15"/>
      <c r="L9" s="15"/>
      <c r="M9" s="15"/>
      <c r="N9" s="40" t="s">
        <v>17</v>
      </c>
    </row>
    <row r="10" spans="1:14" ht="18.75" x14ac:dyDescent="0.25">
      <c r="A10" s="15"/>
      <c r="B10" s="41" t="s">
        <v>18</v>
      </c>
      <c r="C10" s="32" t="s">
        <v>10</v>
      </c>
      <c r="D10" s="33"/>
      <c r="E10" s="34">
        <v>0</v>
      </c>
      <c r="F10" s="34">
        <v>0</v>
      </c>
      <c r="G10" s="35">
        <f t="shared" si="0"/>
        <v>0</v>
      </c>
      <c r="H10" s="36"/>
      <c r="I10" s="15"/>
      <c r="L10" s="15"/>
      <c r="M10" s="15"/>
      <c r="N10" s="42"/>
    </row>
    <row r="11" spans="1:14" x14ac:dyDescent="0.25">
      <c r="A11" s="15"/>
      <c r="B11" s="43" t="s">
        <v>19</v>
      </c>
      <c r="C11" s="32" t="s">
        <v>10</v>
      </c>
      <c r="D11" s="33"/>
      <c r="E11" s="34">
        <v>1992.8420983334584</v>
      </c>
      <c r="F11" s="34">
        <v>0</v>
      </c>
      <c r="G11" s="35">
        <f t="shared" si="0"/>
        <v>1992.8420983334584</v>
      </c>
      <c r="H11" s="36"/>
      <c r="I11" s="15"/>
      <c r="L11" s="15"/>
      <c r="M11" s="15"/>
      <c r="N11" s="15"/>
    </row>
    <row r="12" spans="1:14" x14ac:dyDescent="0.25">
      <c r="A12" s="15"/>
      <c r="B12" s="31" t="s">
        <v>20</v>
      </c>
      <c r="C12" s="32" t="s">
        <v>21</v>
      </c>
      <c r="D12" s="33"/>
      <c r="E12" s="44">
        <v>0.6</v>
      </c>
      <c r="F12" s="45">
        <f>+E12</f>
        <v>0.6</v>
      </c>
      <c r="G12" s="46">
        <f>E12</f>
        <v>0.6</v>
      </c>
      <c r="H12" s="36"/>
      <c r="I12" s="15"/>
      <c r="L12" s="15"/>
      <c r="M12" s="15"/>
      <c r="N12" s="15"/>
    </row>
    <row r="13" spans="1:14" x14ac:dyDescent="0.25">
      <c r="A13" s="15"/>
      <c r="B13" s="31" t="s">
        <v>22</v>
      </c>
      <c r="C13" s="32" t="s">
        <v>21</v>
      </c>
      <c r="D13" s="33"/>
      <c r="E13" s="47">
        <f>E12*E11</f>
        <v>1195.7052590000749</v>
      </c>
      <c r="F13" s="47">
        <f>F12*F11</f>
        <v>0</v>
      </c>
      <c r="G13" s="35">
        <f t="shared" si="0"/>
        <v>1195.7052590000749</v>
      </c>
      <c r="H13" s="36"/>
      <c r="I13" s="15"/>
      <c r="L13" s="15"/>
      <c r="M13" s="15"/>
      <c r="N13" s="15"/>
    </row>
    <row r="14" spans="1:14" ht="18.75" x14ac:dyDescent="0.25">
      <c r="A14" s="15"/>
      <c r="B14" s="31" t="s">
        <v>23</v>
      </c>
      <c r="C14" s="32" t="s">
        <v>10</v>
      </c>
      <c r="D14" s="33"/>
      <c r="E14" s="34">
        <v>46306.600976133988</v>
      </c>
      <c r="F14" s="34">
        <v>0</v>
      </c>
      <c r="G14" s="35">
        <f t="shared" si="0"/>
        <v>46306.600976133988</v>
      </c>
      <c r="H14" s="36"/>
      <c r="I14" s="15"/>
      <c r="L14" s="15"/>
      <c r="M14" s="15"/>
      <c r="N14" s="15"/>
    </row>
    <row r="15" spans="1:14" x14ac:dyDescent="0.25">
      <c r="A15" s="15"/>
      <c r="B15" s="31" t="s">
        <v>24</v>
      </c>
      <c r="C15" s="32" t="s">
        <v>21</v>
      </c>
      <c r="D15" s="33"/>
      <c r="E15" s="44">
        <v>0.84</v>
      </c>
      <c r="F15" s="45">
        <f>+E15</f>
        <v>0.84</v>
      </c>
      <c r="G15" s="46">
        <f>E15</f>
        <v>0.84</v>
      </c>
      <c r="H15" s="36"/>
      <c r="I15" s="15"/>
      <c r="L15" s="15"/>
      <c r="M15" s="15"/>
      <c r="N15" s="15"/>
    </row>
    <row r="16" spans="1:14" ht="18.75" x14ac:dyDescent="0.25">
      <c r="A16" s="15"/>
      <c r="B16" s="31" t="s">
        <v>25</v>
      </c>
      <c r="C16" s="32" t="s">
        <v>21</v>
      </c>
      <c r="D16" s="33"/>
      <c r="E16" s="47">
        <f>E15*E14</f>
        <v>38897.544819952549</v>
      </c>
      <c r="F16" s="47">
        <f>F15*F14</f>
        <v>0</v>
      </c>
      <c r="G16" s="35">
        <f t="shared" si="0"/>
        <v>38897.544819952549</v>
      </c>
      <c r="H16" s="36"/>
      <c r="I16" s="15"/>
      <c r="L16" s="15"/>
      <c r="M16" s="15"/>
      <c r="N16" s="15"/>
    </row>
    <row r="17" spans="1:14" ht="18.75" x14ac:dyDescent="0.25">
      <c r="A17" s="15"/>
      <c r="B17" s="31" t="s">
        <v>26</v>
      </c>
      <c r="C17" s="48" t="s">
        <v>27</v>
      </c>
      <c r="D17" s="33"/>
      <c r="E17" s="34">
        <v>-42718.919330313307</v>
      </c>
      <c r="F17" s="34">
        <v>-26556.402966075031</v>
      </c>
      <c r="G17" s="35">
        <f t="shared" si="0"/>
        <v>-69275.322296388331</v>
      </c>
      <c r="H17" s="36"/>
      <c r="I17" s="15"/>
      <c r="L17" s="15"/>
      <c r="M17" s="15"/>
      <c r="N17" s="15"/>
    </row>
    <row r="18" spans="1:14" x14ac:dyDescent="0.25">
      <c r="A18" s="15"/>
      <c r="B18" s="31" t="s">
        <v>28</v>
      </c>
      <c r="C18" s="32" t="s">
        <v>21</v>
      </c>
      <c r="D18" s="49"/>
      <c r="E18" s="44">
        <v>9.9999999999999978E-2</v>
      </c>
      <c r="F18" s="45">
        <f>+E18</f>
        <v>9.9999999999999978E-2</v>
      </c>
      <c r="G18" s="46">
        <f>F18</f>
        <v>9.9999999999999978E-2</v>
      </c>
      <c r="H18" s="36"/>
      <c r="I18" s="50"/>
      <c r="L18" s="15"/>
      <c r="M18" s="15"/>
      <c r="N18" s="15"/>
    </row>
    <row r="19" spans="1:14" x14ac:dyDescent="0.25">
      <c r="A19" s="15"/>
      <c r="B19" s="31" t="s">
        <v>29</v>
      </c>
      <c r="C19" s="32" t="s">
        <v>21</v>
      </c>
      <c r="D19" s="33"/>
      <c r="E19" s="51">
        <v>1</v>
      </c>
      <c r="F19" s="52">
        <f>+E19</f>
        <v>1</v>
      </c>
      <c r="G19" s="53">
        <f>E19</f>
        <v>1</v>
      </c>
      <c r="H19" s="36"/>
      <c r="I19" s="15"/>
      <c r="L19" s="15"/>
      <c r="M19" s="15"/>
      <c r="N19" s="15"/>
    </row>
    <row r="20" spans="1:14" ht="18.75" x14ac:dyDescent="0.25">
      <c r="A20" s="15"/>
      <c r="B20" s="54" t="s">
        <v>30</v>
      </c>
      <c r="C20" s="32" t="s">
        <v>21</v>
      </c>
      <c r="D20" s="33"/>
      <c r="E20" s="47">
        <f>E18*E17/E19</f>
        <v>-4271.8919330313302</v>
      </c>
      <c r="F20" s="47">
        <f>F18*F17/F19</f>
        <v>-2655.6402966075025</v>
      </c>
      <c r="G20" s="35">
        <f>E20+F20</f>
        <v>-6927.5322296388331</v>
      </c>
      <c r="H20" s="36"/>
      <c r="I20" s="15"/>
      <c r="L20" s="15"/>
      <c r="M20" s="15"/>
      <c r="N20" s="15"/>
    </row>
    <row r="21" spans="1:14" x14ac:dyDescent="0.25">
      <c r="A21" s="15"/>
      <c r="B21" s="31" t="s">
        <v>31</v>
      </c>
      <c r="C21" s="32" t="s">
        <v>10</v>
      </c>
      <c r="D21" s="33"/>
      <c r="E21" s="55"/>
      <c r="F21" s="34">
        <v>26214.23949887132</v>
      </c>
      <c r="G21" s="35">
        <f>F21</f>
        <v>26214.23949887132</v>
      </c>
      <c r="H21" s="36"/>
      <c r="I21" s="15"/>
      <c r="L21" s="15"/>
      <c r="M21" s="15"/>
      <c r="N21" s="15"/>
    </row>
    <row r="22" spans="1:14" ht="19.5" thickBot="1" x14ac:dyDescent="0.3">
      <c r="A22" s="15"/>
      <c r="B22" s="56" t="s">
        <v>32</v>
      </c>
      <c r="C22" s="57" t="s">
        <v>33</v>
      </c>
      <c r="D22" s="33"/>
      <c r="E22" s="58">
        <f>E6+E7+E8+E9+E10-E13-E16+E20</f>
        <v>226628.28518779131</v>
      </c>
      <c r="F22" s="58">
        <f>F6+F7+F8+F9+F10-F13-F16+F20+F21</f>
        <v>53326.681059935938</v>
      </c>
      <c r="G22" s="58">
        <f>E22+F22</f>
        <v>279954.96624772722</v>
      </c>
      <c r="H22" s="36"/>
      <c r="I22" s="15"/>
      <c r="L22" s="15"/>
      <c r="M22" s="15"/>
      <c r="N22" s="15"/>
    </row>
    <row r="23" spans="1:14" ht="16.5" thickBot="1" x14ac:dyDescent="0.3">
      <c r="A23" s="15"/>
      <c r="B23" s="59"/>
      <c r="C23" s="60"/>
      <c r="D23" s="61"/>
      <c r="E23" s="62"/>
      <c r="F23" s="62"/>
      <c r="G23" s="63"/>
      <c r="H23" s="5"/>
      <c r="I23" s="15"/>
      <c r="L23" s="15"/>
      <c r="M23" s="15"/>
      <c r="N23" s="64"/>
    </row>
    <row r="24" spans="1:14" x14ac:dyDescent="0.25">
      <c r="A24" s="15"/>
      <c r="B24" s="65" t="s">
        <v>34</v>
      </c>
      <c r="C24" s="66" t="s">
        <v>10</v>
      </c>
      <c r="D24" s="33"/>
      <c r="E24" s="34">
        <v>0</v>
      </c>
      <c r="F24" s="34">
        <v>7559.2161644999987</v>
      </c>
      <c r="G24" s="67">
        <f t="shared" ref="G24:G40" si="1">E24+F24</f>
        <v>7559.2161644999987</v>
      </c>
      <c r="H24" s="36"/>
      <c r="I24" s="15"/>
      <c r="L24" s="15"/>
      <c r="M24" s="15"/>
      <c r="N24" s="15"/>
    </row>
    <row r="25" spans="1:14" x14ac:dyDescent="0.25">
      <c r="A25" s="15"/>
      <c r="B25" s="31" t="s">
        <v>35</v>
      </c>
      <c r="C25" s="32" t="s">
        <v>10</v>
      </c>
      <c r="D25" s="33"/>
      <c r="E25" s="68">
        <v>925.97238939640556</v>
      </c>
      <c r="F25" s="69">
        <v>15047.442245901637</v>
      </c>
      <c r="G25" s="70">
        <f t="shared" si="1"/>
        <v>15973.414635298042</v>
      </c>
      <c r="H25" s="36"/>
      <c r="I25" s="15"/>
      <c r="L25" s="15"/>
      <c r="M25" s="15"/>
      <c r="N25" s="15"/>
    </row>
    <row r="26" spans="1:14" x14ac:dyDescent="0.25">
      <c r="A26" s="15"/>
      <c r="B26" s="71" t="s">
        <v>36</v>
      </c>
      <c r="C26" s="72" t="s">
        <v>10</v>
      </c>
      <c r="D26" s="33"/>
      <c r="E26" s="73">
        <v>30540.969936686946</v>
      </c>
      <c r="F26" s="74">
        <v>0</v>
      </c>
      <c r="G26" s="75">
        <f t="shared" si="1"/>
        <v>30540.969936686946</v>
      </c>
      <c r="H26" s="36"/>
      <c r="I26" s="15"/>
      <c r="L26" s="15"/>
      <c r="M26" s="15"/>
      <c r="N26" s="15"/>
    </row>
    <row r="27" spans="1:14" x14ac:dyDescent="0.25">
      <c r="A27" s="15"/>
      <c r="B27" s="76" t="s">
        <v>37</v>
      </c>
      <c r="C27" s="72" t="s">
        <v>10</v>
      </c>
      <c r="D27" s="33"/>
      <c r="E27" s="73">
        <v>0</v>
      </c>
      <c r="F27" s="74">
        <v>0</v>
      </c>
      <c r="G27" s="75">
        <f t="shared" si="1"/>
        <v>0</v>
      </c>
      <c r="H27" s="36"/>
      <c r="I27" s="15"/>
      <c r="L27" s="15"/>
      <c r="M27" s="15"/>
      <c r="N27" s="15"/>
    </row>
    <row r="28" spans="1:14" ht="18.75" x14ac:dyDescent="0.25">
      <c r="A28" s="15"/>
      <c r="B28" s="71" t="s">
        <v>38</v>
      </c>
      <c r="C28" s="72" t="s">
        <v>10</v>
      </c>
      <c r="D28" s="33"/>
      <c r="E28" s="73">
        <v>85.207863281060582</v>
      </c>
      <c r="F28" s="74">
        <v>0</v>
      </c>
      <c r="G28" s="75">
        <f t="shared" si="1"/>
        <v>85.207863281060582</v>
      </c>
      <c r="H28" s="36"/>
      <c r="I28" s="15"/>
      <c r="L28" s="15"/>
      <c r="M28" s="15"/>
      <c r="N28" s="15"/>
    </row>
    <row r="29" spans="1:14" x14ac:dyDescent="0.25">
      <c r="A29" s="15"/>
      <c r="B29" s="77" t="s">
        <v>39</v>
      </c>
      <c r="C29" s="78" t="s">
        <v>33</v>
      </c>
      <c r="D29" s="33"/>
      <c r="E29" s="79">
        <f>SUM(E25:E28)</f>
        <v>31552.150189364409</v>
      </c>
      <c r="F29" s="80">
        <f>SUM(F25:F28)</f>
        <v>15047.442245901637</v>
      </c>
      <c r="G29" s="81">
        <f t="shared" si="1"/>
        <v>46599.592435266044</v>
      </c>
      <c r="H29" s="36"/>
      <c r="I29" s="15"/>
      <c r="L29" s="15"/>
      <c r="M29" s="15"/>
      <c r="N29" s="15"/>
    </row>
    <row r="30" spans="1:14" x14ac:dyDescent="0.25">
      <c r="A30" s="15"/>
      <c r="B30" s="31" t="s">
        <v>40</v>
      </c>
      <c r="C30" s="82" t="s">
        <v>10</v>
      </c>
      <c r="D30" s="33"/>
      <c r="E30" s="73">
        <v>16759.971036251958</v>
      </c>
      <c r="F30" s="74">
        <v>0</v>
      </c>
      <c r="G30" s="75">
        <f t="shared" si="1"/>
        <v>16759.971036251958</v>
      </c>
      <c r="H30" s="36"/>
      <c r="I30" s="15"/>
      <c r="L30" s="15"/>
      <c r="M30" s="15"/>
      <c r="N30" s="15"/>
    </row>
    <row r="31" spans="1:14" x14ac:dyDescent="0.25">
      <c r="A31" s="15"/>
      <c r="B31" s="71" t="s">
        <v>41</v>
      </c>
      <c r="C31" s="72" t="s">
        <v>10</v>
      </c>
      <c r="D31" s="33"/>
      <c r="E31" s="83">
        <f>SUM(E32:E35)</f>
        <v>0</v>
      </c>
      <c r="F31" s="84">
        <f>SUM(F32:F35)</f>
        <v>3466.8263484854992</v>
      </c>
      <c r="G31" s="75">
        <f t="shared" si="1"/>
        <v>3466.8263484854992</v>
      </c>
      <c r="H31" s="36"/>
      <c r="I31" s="15"/>
      <c r="L31" s="15"/>
      <c r="M31" s="15"/>
      <c r="N31" s="15"/>
    </row>
    <row r="32" spans="1:14" x14ac:dyDescent="0.25">
      <c r="A32" s="15"/>
      <c r="B32" s="85" t="s">
        <v>42</v>
      </c>
      <c r="C32" s="72" t="s">
        <v>10</v>
      </c>
      <c r="D32" s="33"/>
      <c r="E32" s="73">
        <v>0</v>
      </c>
      <c r="F32" s="74">
        <v>0</v>
      </c>
      <c r="G32" s="75">
        <f t="shared" si="1"/>
        <v>0</v>
      </c>
      <c r="H32" s="36"/>
      <c r="I32" s="15"/>
      <c r="L32" s="15"/>
      <c r="M32" s="15"/>
      <c r="N32" s="15"/>
    </row>
    <row r="33" spans="1:14" x14ac:dyDescent="0.25">
      <c r="A33" s="15"/>
      <c r="B33" s="85" t="s">
        <v>43</v>
      </c>
      <c r="C33" s="72" t="s">
        <v>10</v>
      </c>
      <c r="D33" s="33"/>
      <c r="E33" s="73">
        <v>0</v>
      </c>
      <c r="F33" s="74">
        <v>3466.8263484854992</v>
      </c>
      <c r="G33" s="75">
        <f>E33+F33</f>
        <v>3466.8263484854992</v>
      </c>
      <c r="H33" s="36"/>
      <c r="I33" s="15"/>
      <c r="L33" s="15"/>
      <c r="M33" s="15"/>
      <c r="N33" s="15"/>
    </row>
    <row r="34" spans="1:14" x14ac:dyDescent="0.25">
      <c r="A34" s="15"/>
      <c r="B34" s="85" t="s">
        <v>44</v>
      </c>
      <c r="C34" s="72" t="s">
        <v>10</v>
      </c>
      <c r="D34" s="33"/>
      <c r="E34" s="73">
        <v>0</v>
      </c>
      <c r="F34" s="74">
        <v>0</v>
      </c>
      <c r="G34" s="75">
        <f t="shared" si="1"/>
        <v>0</v>
      </c>
      <c r="H34" s="36"/>
      <c r="I34" s="15"/>
      <c r="L34" s="15"/>
      <c r="M34" s="15"/>
      <c r="N34" s="15"/>
    </row>
    <row r="35" spans="1:14" x14ac:dyDescent="0.25">
      <c r="A35" s="15"/>
      <c r="B35" s="85" t="s">
        <v>45</v>
      </c>
      <c r="C35" s="72" t="s">
        <v>10</v>
      </c>
      <c r="D35" s="33"/>
      <c r="E35" s="73">
        <v>0</v>
      </c>
      <c r="F35" s="74">
        <v>0</v>
      </c>
      <c r="G35" s="75">
        <f t="shared" si="1"/>
        <v>0</v>
      </c>
      <c r="H35" s="36"/>
      <c r="I35" s="15"/>
      <c r="L35" s="15"/>
      <c r="M35" s="15"/>
      <c r="N35" s="15"/>
    </row>
    <row r="36" spans="1:14" x14ac:dyDescent="0.25">
      <c r="A36" s="15"/>
      <c r="B36" s="71" t="s">
        <v>46</v>
      </c>
      <c r="C36" s="72" t="s">
        <v>10</v>
      </c>
      <c r="D36" s="33"/>
      <c r="E36" s="73">
        <v>7299.600720997707</v>
      </c>
      <c r="F36" s="74">
        <v>0</v>
      </c>
      <c r="G36" s="75">
        <f t="shared" si="1"/>
        <v>7299.600720997707</v>
      </c>
      <c r="H36" s="36"/>
      <c r="I36" s="15"/>
      <c r="L36" s="15"/>
      <c r="M36" s="15"/>
      <c r="N36" s="15"/>
    </row>
    <row r="37" spans="1:14" ht="18.75" x14ac:dyDescent="0.25">
      <c r="A37" s="15"/>
      <c r="B37" s="71" t="s">
        <v>47</v>
      </c>
      <c r="C37" s="72" t="s">
        <v>10</v>
      </c>
      <c r="D37" s="33"/>
      <c r="E37" s="73">
        <v>0</v>
      </c>
      <c r="F37" s="74">
        <v>0</v>
      </c>
      <c r="G37" s="75">
        <f t="shared" si="1"/>
        <v>0</v>
      </c>
      <c r="H37" s="36"/>
      <c r="I37" s="15"/>
      <c r="L37" s="15"/>
      <c r="M37" s="15"/>
      <c r="N37" s="15"/>
    </row>
    <row r="38" spans="1:14" x14ac:dyDescent="0.25">
      <c r="A38" s="15"/>
      <c r="B38" s="43" t="s">
        <v>48</v>
      </c>
      <c r="C38" s="78" t="s">
        <v>33</v>
      </c>
      <c r="D38" s="33"/>
      <c r="E38" s="79">
        <f>E37+E36+E31+E30</f>
        <v>24059.571757249665</v>
      </c>
      <c r="F38" s="80">
        <f>F37+F36+F31+F30</f>
        <v>3466.8263484854992</v>
      </c>
      <c r="G38" s="81">
        <f t="shared" si="1"/>
        <v>27526.398105735163</v>
      </c>
      <c r="H38" s="36"/>
      <c r="I38" s="15"/>
      <c r="L38" s="15"/>
      <c r="M38" s="15"/>
      <c r="N38" s="15"/>
    </row>
    <row r="39" spans="1:14" ht="18.75" x14ac:dyDescent="0.25">
      <c r="A39" s="15"/>
      <c r="B39" s="41" t="s">
        <v>49</v>
      </c>
      <c r="C39" s="86" t="s">
        <v>10</v>
      </c>
      <c r="D39" s="33"/>
      <c r="E39" s="34">
        <v>0</v>
      </c>
      <c r="F39" s="34">
        <v>0</v>
      </c>
      <c r="G39" s="70">
        <f t="shared" si="1"/>
        <v>0</v>
      </c>
      <c r="H39" s="36"/>
      <c r="I39" s="15"/>
      <c r="L39" s="15"/>
      <c r="M39" s="15"/>
      <c r="N39" s="15"/>
    </row>
    <row r="40" spans="1:14" ht="18.75" x14ac:dyDescent="0.25">
      <c r="A40" s="15"/>
      <c r="B40" s="41" t="s">
        <v>50</v>
      </c>
      <c r="C40" s="48" t="s">
        <v>27</v>
      </c>
      <c r="D40" s="33"/>
      <c r="E40" s="34">
        <v>-23668.538189412502</v>
      </c>
      <c r="F40" s="34">
        <v>15724.052527417822</v>
      </c>
      <c r="G40" s="70">
        <f t="shared" si="1"/>
        <v>-7944.4856619946804</v>
      </c>
      <c r="H40" s="36"/>
      <c r="I40" s="15"/>
      <c r="L40" s="15"/>
      <c r="M40" s="15"/>
      <c r="N40" s="15"/>
    </row>
    <row r="41" spans="1:14" x14ac:dyDescent="0.25">
      <c r="A41" s="15"/>
      <c r="B41" s="31" t="s">
        <v>51</v>
      </c>
      <c r="C41" s="32" t="s">
        <v>33</v>
      </c>
      <c r="D41" s="33"/>
      <c r="E41" s="87">
        <f>E18</f>
        <v>9.9999999999999978E-2</v>
      </c>
      <c r="F41" s="88">
        <f t="shared" ref="F41:G41" si="2">F18</f>
        <v>9.9999999999999978E-2</v>
      </c>
      <c r="G41" s="89">
        <f t="shared" si="2"/>
        <v>9.9999999999999978E-2</v>
      </c>
      <c r="H41" s="36"/>
      <c r="I41" s="15"/>
      <c r="L41" s="15"/>
      <c r="M41" s="15"/>
      <c r="N41" s="15"/>
    </row>
    <row r="42" spans="1:14" x14ac:dyDescent="0.25">
      <c r="A42" s="15"/>
      <c r="B42" s="31" t="s">
        <v>52</v>
      </c>
      <c r="C42" s="32" t="s">
        <v>33</v>
      </c>
      <c r="D42" s="33"/>
      <c r="E42" s="90">
        <f>E19</f>
        <v>1</v>
      </c>
      <c r="F42" s="91">
        <f>F19</f>
        <v>1</v>
      </c>
      <c r="G42" s="92">
        <f>G19</f>
        <v>1</v>
      </c>
      <c r="H42" s="36"/>
      <c r="I42" s="15"/>
      <c r="L42" s="15"/>
      <c r="M42" s="15"/>
      <c r="N42" s="15"/>
    </row>
    <row r="43" spans="1:14" ht="18.75" x14ac:dyDescent="0.25">
      <c r="A43" s="15"/>
      <c r="B43" s="31" t="s">
        <v>53</v>
      </c>
      <c r="C43" s="86" t="s">
        <v>21</v>
      </c>
      <c r="D43" s="33"/>
      <c r="E43" s="93">
        <f>E41*E40/E42</f>
        <v>-2366.8538189412498</v>
      </c>
      <c r="F43" s="94">
        <f>F41*F40/F42</f>
        <v>1572.4052527417819</v>
      </c>
      <c r="G43" s="95">
        <f t="shared" ref="G43:G47" si="3">E43+F43</f>
        <v>-794.4485661994679</v>
      </c>
      <c r="H43" s="36"/>
      <c r="I43" s="15"/>
      <c r="L43" s="15"/>
      <c r="M43" s="15"/>
      <c r="N43" s="15"/>
    </row>
    <row r="44" spans="1:14" x14ac:dyDescent="0.25">
      <c r="A44" s="15"/>
      <c r="B44" s="31" t="s">
        <v>31</v>
      </c>
      <c r="C44" s="32" t="s">
        <v>10</v>
      </c>
      <c r="D44" s="33"/>
      <c r="E44" s="96"/>
      <c r="F44" s="34">
        <v>6654.2257146470274</v>
      </c>
      <c r="G44" s="70">
        <f>F44</f>
        <v>6654.2257146470274</v>
      </c>
      <c r="H44" s="36"/>
      <c r="I44" s="15"/>
      <c r="L44" s="15"/>
      <c r="M44" s="15"/>
      <c r="N44" s="15"/>
    </row>
    <row r="45" spans="1:14" ht="18.75" x14ac:dyDescent="0.25">
      <c r="A45" s="15"/>
      <c r="B45" s="97" t="s">
        <v>54</v>
      </c>
      <c r="C45" s="57" t="s">
        <v>33</v>
      </c>
      <c r="D45" s="33"/>
      <c r="E45" s="98">
        <f>E24+E29+E38+E39+E43</f>
        <v>53244.868127672824</v>
      </c>
      <c r="F45" s="99">
        <f>F24+F29+F38+F39+F43+F44</f>
        <v>34300.115726275944</v>
      </c>
      <c r="G45" s="99">
        <f>E45+F45</f>
        <v>87544.983853948768</v>
      </c>
      <c r="H45" s="36"/>
      <c r="I45" s="15"/>
      <c r="L45" s="15"/>
      <c r="M45" s="15"/>
      <c r="N45" s="15"/>
    </row>
    <row r="46" spans="1:14" x14ac:dyDescent="0.25">
      <c r="A46" s="15"/>
      <c r="B46" s="31" t="s">
        <v>55</v>
      </c>
      <c r="C46" s="32" t="s">
        <v>21</v>
      </c>
      <c r="D46" s="33"/>
      <c r="E46" s="34">
        <v>0</v>
      </c>
      <c r="F46" s="34">
        <v>0</v>
      </c>
      <c r="G46" s="70">
        <f t="shared" si="3"/>
        <v>0</v>
      </c>
      <c r="H46" s="36"/>
      <c r="I46" s="15"/>
      <c r="L46" s="15"/>
      <c r="M46" s="15"/>
      <c r="N46" s="15"/>
    </row>
    <row r="47" spans="1:14" ht="18.75" x14ac:dyDescent="0.25">
      <c r="A47" s="15"/>
      <c r="B47" s="100" t="s">
        <v>56</v>
      </c>
      <c r="C47" s="101" t="s">
        <v>33</v>
      </c>
      <c r="D47" s="33"/>
      <c r="E47" s="98">
        <f>E22+E45-E46</f>
        <v>279873.15331546415</v>
      </c>
      <c r="F47" s="99">
        <f>F22+F45-F46</f>
        <v>87626.796786211882</v>
      </c>
      <c r="G47" s="99">
        <f t="shared" si="3"/>
        <v>367499.95010167605</v>
      </c>
      <c r="H47" s="36"/>
      <c r="I47" s="15"/>
      <c r="L47" s="15"/>
      <c r="M47" s="15"/>
      <c r="N47" s="15"/>
    </row>
    <row r="48" spans="1:14" ht="16.5" thickBot="1" x14ac:dyDescent="0.3">
      <c r="A48" s="15"/>
      <c r="B48" s="102" t="s">
        <v>57</v>
      </c>
      <c r="C48" s="103" t="s">
        <v>21</v>
      </c>
      <c r="D48" s="104"/>
      <c r="E48" s="105">
        <v>0</v>
      </c>
      <c r="F48" s="286">
        <v>1246</v>
      </c>
      <c r="G48" s="106">
        <f>E48+F48</f>
        <v>1246</v>
      </c>
      <c r="H48" s="36"/>
      <c r="I48" s="15"/>
      <c r="L48" s="15"/>
      <c r="M48" s="15"/>
      <c r="N48" s="15"/>
    </row>
    <row r="49" spans="1:14" x14ac:dyDescent="0.25">
      <c r="A49" s="15"/>
      <c r="B49" s="107"/>
      <c r="C49" s="33"/>
      <c r="D49" s="33"/>
      <c r="E49" s="108"/>
      <c r="F49" s="108"/>
      <c r="G49" s="108"/>
      <c r="H49" s="5"/>
      <c r="I49" s="15"/>
      <c r="L49" s="15"/>
      <c r="M49" s="15"/>
      <c r="N49" s="15"/>
    </row>
    <row r="50" spans="1:14" ht="16.5" thickBot="1" x14ac:dyDescent="0.3">
      <c r="A50" s="15"/>
      <c r="B50" s="109" t="s">
        <v>58</v>
      </c>
      <c r="C50" s="110"/>
      <c r="D50" s="110"/>
      <c r="E50" s="111"/>
      <c r="F50" s="111"/>
      <c r="G50" s="112"/>
      <c r="H50" s="5"/>
      <c r="I50" s="15"/>
      <c r="L50" s="15"/>
      <c r="M50" s="15"/>
      <c r="N50" s="15"/>
    </row>
    <row r="51" spans="1:14" ht="18.75" x14ac:dyDescent="0.25">
      <c r="A51" s="15"/>
      <c r="B51" s="65" t="s">
        <v>59</v>
      </c>
      <c r="C51" s="113" t="s">
        <v>21</v>
      </c>
      <c r="D51" s="114"/>
      <c r="E51" s="115">
        <v>0</v>
      </c>
      <c r="F51" s="115">
        <v>0</v>
      </c>
      <c r="G51" s="67">
        <f t="shared" ref="G51:G62" si="4">E51+F51</f>
        <v>0</v>
      </c>
      <c r="H51" s="36"/>
      <c r="I51" s="15"/>
      <c r="L51" s="15"/>
      <c r="M51" s="15"/>
      <c r="N51" s="15"/>
    </row>
    <row r="52" spans="1:14" ht="19.5" thickBot="1" x14ac:dyDescent="0.3">
      <c r="A52" s="15"/>
      <c r="B52" s="116" t="s">
        <v>60</v>
      </c>
      <c r="C52" s="32" t="s">
        <v>21</v>
      </c>
      <c r="D52" s="114"/>
      <c r="E52" s="68">
        <v>0</v>
      </c>
      <c r="F52" s="68">
        <v>0</v>
      </c>
      <c r="G52" s="70">
        <f t="shared" si="4"/>
        <v>0</v>
      </c>
      <c r="H52" s="36"/>
      <c r="I52" s="15"/>
      <c r="L52" s="15"/>
      <c r="M52" s="15"/>
      <c r="N52" s="15"/>
    </row>
    <row r="53" spans="1:14" x14ac:dyDescent="0.25">
      <c r="A53" s="15"/>
      <c r="B53" s="117" t="s">
        <v>61</v>
      </c>
      <c r="C53" s="118" t="s">
        <v>21</v>
      </c>
      <c r="D53" s="114"/>
      <c r="E53" s="119">
        <v>1</v>
      </c>
      <c r="F53" s="120">
        <f>+E53</f>
        <v>1</v>
      </c>
      <c r="G53" s="121">
        <f>E53</f>
        <v>1</v>
      </c>
      <c r="H53" s="36"/>
      <c r="I53" s="15"/>
      <c r="L53" s="15"/>
      <c r="M53" s="15"/>
      <c r="N53" s="15"/>
    </row>
    <row r="54" spans="1:14" ht="19.5" thickBot="1" x14ac:dyDescent="0.3">
      <c r="A54" s="15"/>
      <c r="B54" s="122" t="s">
        <v>62</v>
      </c>
      <c r="C54" s="123" t="s">
        <v>21</v>
      </c>
      <c r="D54" s="114"/>
      <c r="E54" s="105">
        <v>0</v>
      </c>
      <c r="F54" s="105">
        <v>0</v>
      </c>
      <c r="G54" s="124">
        <f>E54+F54</f>
        <v>0</v>
      </c>
      <c r="H54" s="36"/>
      <c r="I54" s="15"/>
      <c r="L54" s="15"/>
      <c r="M54" s="15"/>
      <c r="N54" s="15"/>
    </row>
    <row r="55" spans="1:14" x14ac:dyDescent="0.25">
      <c r="A55" s="15"/>
      <c r="B55" s="117" t="s">
        <v>63</v>
      </c>
      <c r="C55" s="125" t="s">
        <v>21</v>
      </c>
      <c r="D55" s="114"/>
      <c r="E55" s="126">
        <v>0</v>
      </c>
      <c r="F55" s="126">
        <v>0</v>
      </c>
      <c r="G55" s="127">
        <f>E55+F55</f>
        <v>0</v>
      </c>
      <c r="H55" s="36"/>
      <c r="I55" s="15"/>
      <c r="L55" s="15"/>
      <c r="M55" s="15"/>
      <c r="N55" s="15"/>
    </row>
    <row r="56" spans="1:14" x14ac:dyDescent="0.25">
      <c r="A56" s="15"/>
      <c r="B56" s="128" t="s">
        <v>64</v>
      </c>
      <c r="C56" s="129" t="s">
        <v>21</v>
      </c>
      <c r="D56" s="114"/>
      <c r="E56" s="130">
        <v>1</v>
      </c>
      <c r="F56" s="131">
        <f>+E56</f>
        <v>1</v>
      </c>
      <c r="G56" s="53">
        <f>F56</f>
        <v>1</v>
      </c>
      <c r="H56" s="36"/>
      <c r="I56" s="15"/>
      <c r="L56" s="15"/>
      <c r="M56" s="15"/>
      <c r="N56" s="15"/>
    </row>
    <row r="57" spans="1:14" ht="19.5" thickBot="1" x14ac:dyDescent="0.3">
      <c r="A57" s="15"/>
      <c r="B57" s="122" t="s">
        <v>65</v>
      </c>
      <c r="C57" s="123" t="s">
        <v>21</v>
      </c>
      <c r="D57" s="114"/>
      <c r="E57" s="105">
        <v>0</v>
      </c>
      <c r="F57" s="105">
        <v>0</v>
      </c>
      <c r="G57" s="124">
        <f>E57+F57</f>
        <v>0</v>
      </c>
      <c r="H57" s="36"/>
      <c r="I57" s="15"/>
      <c r="L57" s="15"/>
      <c r="M57" s="15"/>
      <c r="N57" s="15"/>
    </row>
    <row r="58" spans="1:14" x14ac:dyDescent="0.25">
      <c r="A58" s="15"/>
      <c r="B58" s="132" t="s">
        <v>66</v>
      </c>
      <c r="C58" s="133" t="s">
        <v>21</v>
      </c>
      <c r="D58" s="114"/>
      <c r="E58" s="126">
        <v>0</v>
      </c>
      <c r="F58" s="126">
        <v>0</v>
      </c>
      <c r="G58" s="134">
        <f>E58+F58</f>
        <v>0</v>
      </c>
      <c r="H58" s="36"/>
      <c r="I58" s="15"/>
      <c r="L58" s="15"/>
      <c r="M58" s="15"/>
      <c r="N58" s="15"/>
    </row>
    <row r="59" spans="1:14" ht="18.75" x14ac:dyDescent="0.25">
      <c r="A59" s="15"/>
      <c r="B59" s="135" t="s">
        <v>67</v>
      </c>
      <c r="C59" s="48" t="s">
        <v>21</v>
      </c>
      <c r="D59" s="114"/>
      <c r="E59" s="136">
        <v>0</v>
      </c>
      <c r="F59" s="136">
        <v>0</v>
      </c>
      <c r="G59" s="137">
        <f>E59+F59</f>
        <v>0</v>
      </c>
      <c r="H59" s="36"/>
      <c r="I59" s="15"/>
      <c r="L59" s="15"/>
      <c r="M59" s="15"/>
      <c r="N59" s="15"/>
    </row>
    <row r="60" spans="1:14" ht="19.5" thickBot="1" x14ac:dyDescent="0.3">
      <c r="A60" s="15"/>
      <c r="B60" s="122" t="s">
        <v>68</v>
      </c>
      <c r="C60" s="138" t="s">
        <v>21</v>
      </c>
      <c r="D60" s="114"/>
      <c r="E60" s="139">
        <v>1</v>
      </c>
      <c r="F60" s="140">
        <f>+E60</f>
        <v>1</v>
      </c>
      <c r="G60" s="141">
        <f>F60</f>
        <v>1</v>
      </c>
      <c r="H60" s="36"/>
      <c r="I60" s="15"/>
      <c r="L60" s="15"/>
      <c r="M60" s="15"/>
      <c r="N60" s="15"/>
    </row>
    <row r="61" spans="1:14" ht="35.25" thickBot="1" x14ac:dyDescent="0.3">
      <c r="A61" s="142"/>
      <c r="B61" s="143" t="s">
        <v>69</v>
      </c>
      <c r="C61" s="144" t="s">
        <v>33</v>
      </c>
      <c r="D61" s="145"/>
      <c r="E61" s="146">
        <f>E22+E51+E52+E54+E57+E58</f>
        <v>226628.28518779131</v>
      </c>
      <c r="F61" s="146">
        <f>F22+F51+F52+F54+F57+F58</f>
        <v>53326.681059935938</v>
      </c>
      <c r="G61" s="146">
        <f>G22+G51+G52+G54+G57+G58</f>
        <v>279954.96624772722</v>
      </c>
      <c r="H61" s="147"/>
      <c r="I61" s="142"/>
      <c r="J61" s="148"/>
      <c r="K61" s="148"/>
      <c r="L61" s="142"/>
      <c r="M61" s="142"/>
      <c r="N61" s="142"/>
    </row>
    <row r="62" spans="1:14" ht="19.5" thickBot="1" x14ac:dyDescent="0.3">
      <c r="A62" s="15"/>
      <c r="B62" s="149" t="s">
        <v>70</v>
      </c>
      <c r="C62" s="150" t="s">
        <v>21</v>
      </c>
      <c r="D62" s="114"/>
      <c r="E62" s="151">
        <v>0</v>
      </c>
      <c r="F62" s="151">
        <v>0</v>
      </c>
      <c r="G62" s="152">
        <f t="shared" si="4"/>
        <v>0</v>
      </c>
      <c r="H62" s="36"/>
      <c r="I62" s="15"/>
      <c r="L62" s="15"/>
      <c r="M62" s="15"/>
      <c r="N62" s="15"/>
    </row>
    <row r="63" spans="1:14" x14ac:dyDescent="0.25">
      <c r="A63" s="15"/>
      <c r="B63" s="117" t="s">
        <v>71</v>
      </c>
      <c r="C63" s="125" t="s">
        <v>21</v>
      </c>
      <c r="D63" s="114"/>
      <c r="E63" s="153">
        <v>0</v>
      </c>
      <c r="F63" s="153">
        <v>0</v>
      </c>
      <c r="G63" s="154">
        <f>E63+F63</f>
        <v>0</v>
      </c>
      <c r="H63" s="36"/>
      <c r="I63" s="15"/>
      <c r="L63" s="15"/>
      <c r="M63" s="15"/>
      <c r="N63" s="15"/>
    </row>
    <row r="64" spans="1:14" x14ac:dyDescent="0.25">
      <c r="A64" s="15"/>
      <c r="B64" s="128" t="s">
        <v>64</v>
      </c>
      <c r="C64" s="129" t="s">
        <v>33</v>
      </c>
      <c r="D64" s="114"/>
      <c r="E64" s="155">
        <f>E56</f>
        <v>1</v>
      </c>
      <c r="F64" s="155">
        <f>F56</f>
        <v>1</v>
      </c>
      <c r="G64" s="156">
        <f>G56</f>
        <v>1</v>
      </c>
      <c r="H64" s="36"/>
      <c r="I64" s="15"/>
      <c r="L64" s="15"/>
      <c r="M64" s="15"/>
      <c r="N64" s="15"/>
    </row>
    <row r="65" spans="1:14" ht="19.5" thickBot="1" x14ac:dyDescent="0.3">
      <c r="A65" s="15"/>
      <c r="B65" s="122" t="s">
        <v>72</v>
      </c>
      <c r="C65" s="123" t="s">
        <v>21</v>
      </c>
      <c r="D65" s="114"/>
      <c r="E65" s="105">
        <v>0</v>
      </c>
      <c r="F65" s="105">
        <v>0</v>
      </c>
      <c r="G65" s="124">
        <f>E65+F65</f>
        <v>0</v>
      </c>
      <c r="H65" s="36"/>
      <c r="I65" s="15"/>
      <c r="L65" s="15"/>
      <c r="M65" s="15"/>
      <c r="N65" s="15"/>
    </row>
    <row r="66" spans="1:14" x14ac:dyDescent="0.25">
      <c r="A66" s="15"/>
      <c r="B66" s="157" t="s">
        <v>73</v>
      </c>
      <c r="C66" s="158" t="s">
        <v>21</v>
      </c>
      <c r="D66" s="114"/>
      <c r="E66" s="126">
        <v>0</v>
      </c>
      <c r="F66" s="126">
        <v>0</v>
      </c>
      <c r="G66" s="159">
        <f>E66+F66</f>
        <v>0</v>
      </c>
      <c r="H66" s="36"/>
      <c r="I66" s="15"/>
      <c r="L66" s="15"/>
      <c r="M66" s="15"/>
      <c r="N66" s="15"/>
    </row>
    <row r="67" spans="1:14" ht="18.75" x14ac:dyDescent="0.25">
      <c r="A67" s="15"/>
      <c r="B67" s="135" t="s">
        <v>74</v>
      </c>
      <c r="C67" s="48" t="s">
        <v>21</v>
      </c>
      <c r="D67" s="114"/>
      <c r="E67" s="136">
        <v>0</v>
      </c>
      <c r="F67" s="136">
        <v>0</v>
      </c>
      <c r="G67" s="137">
        <f>E67+F67</f>
        <v>0</v>
      </c>
      <c r="H67" s="36"/>
      <c r="I67" s="15"/>
      <c r="L67" s="15"/>
      <c r="M67" s="15"/>
      <c r="N67" s="15"/>
    </row>
    <row r="68" spans="1:14" ht="19.5" thickBot="1" x14ac:dyDescent="0.3">
      <c r="A68" s="15"/>
      <c r="B68" s="122" t="s">
        <v>75</v>
      </c>
      <c r="C68" s="123" t="s">
        <v>33</v>
      </c>
      <c r="D68" s="114"/>
      <c r="E68" s="160">
        <f>E60</f>
        <v>1</v>
      </c>
      <c r="F68" s="161">
        <f>F60</f>
        <v>1</v>
      </c>
      <c r="G68" s="160">
        <f>G60</f>
        <v>1</v>
      </c>
      <c r="H68" s="36"/>
      <c r="I68" s="15"/>
      <c r="L68" s="15"/>
      <c r="M68" s="15"/>
      <c r="N68" s="15"/>
    </row>
    <row r="69" spans="1:14" ht="34.5" x14ac:dyDescent="0.25">
      <c r="A69" s="15"/>
      <c r="B69" s="162" t="s">
        <v>76</v>
      </c>
      <c r="C69" s="163" t="s">
        <v>33</v>
      </c>
      <c r="D69" s="33"/>
      <c r="E69" s="164">
        <f>E45+E62+E65+E66</f>
        <v>53244.868127672824</v>
      </c>
      <c r="F69" s="164">
        <f>F45+F62+F65+F66</f>
        <v>34300.115726275944</v>
      </c>
      <c r="G69" s="165">
        <f>G45+G62+G65+G66</f>
        <v>87544.983853948768</v>
      </c>
      <c r="H69" s="147"/>
      <c r="I69" s="15"/>
      <c r="L69" s="15"/>
      <c r="M69" s="15"/>
      <c r="N69" s="15"/>
    </row>
    <row r="70" spans="1:14" ht="19.5" thickBot="1" x14ac:dyDescent="0.3">
      <c r="A70" s="15"/>
      <c r="B70" s="56" t="s">
        <v>77</v>
      </c>
      <c r="C70" s="166" t="s">
        <v>33</v>
      </c>
      <c r="D70" s="33"/>
      <c r="E70" s="58">
        <f>E61+E69-E46</f>
        <v>279873.15331546415</v>
      </c>
      <c r="F70" s="58">
        <f>F61+F69-F46</f>
        <v>87626.796786211882</v>
      </c>
      <c r="G70" s="58">
        <f>G61+G69-G46</f>
        <v>367499.95010167599</v>
      </c>
      <c r="H70" s="36"/>
      <c r="I70" s="15"/>
      <c r="L70" s="15"/>
      <c r="M70" s="15"/>
      <c r="N70" s="15"/>
    </row>
    <row r="71" spans="1:14" x14ac:dyDescent="0.25">
      <c r="A71" s="15"/>
      <c r="B71" s="107"/>
      <c r="C71" s="167"/>
      <c r="D71" s="33"/>
      <c r="E71" s="168"/>
      <c r="F71" s="168"/>
      <c r="G71" s="169"/>
      <c r="H71" s="5"/>
      <c r="I71" s="15"/>
      <c r="L71" s="15"/>
      <c r="M71" s="15"/>
      <c r="N71" s="15"/>
    </row>
    <row r="72" spans="1:14" ht="16.5" thickBot="1" x14ac:dyDescent="0.3">
      <c r="A72" s="15"/>
      <c r="B72" s="170" t="s">
        <v>78</v>
      </c>
      <c r="C72" s="110"/>
      <c r="D72" s="110"/>
      <c r="E72" s="111"/>
      <c r="F72" s="111"/>
      <c r="G72" s="171"/>
      <c r="H72" s="5"/>
      <c r="I72" s="15"/>
      <c r="L72" s="15"/>
      <c r="M72" s="15"/>
      <c r="N72" s="15"/>
    </row>
    <row r="73" spans="1:14" x14ac:dyDescent="0.25">
      <c r="A73" s="15"/>
      <c r="B73" s="172" t="s">
        <v>79</v>
      </c>
      <c r="C73" s="66" t="s">
        <v>10</v>
      </c>
      <c r="D73" s="33"/>
      <c r="E73" s="173"/>
      <c r="F73" s="174"/>
      <c r="G73" s="175">
        <v>0.80049999999999999</v>
      </c>
      <c r="H73" s="5"/>
      <c r="I73" s="15"/>
      <c r="L73" s="15"/>
      <c r="M73" s="15"/>
      <c r="N73" s="15"/>
    </row>
    <row r="74" spans="1:14" ht="18.75" x14ac:dyDescent="0.25">
      <c r="A74" s="15"/>
      <c r="B74" s="176" t="s">
        <v>80</v>
      </c>
      <c r="C74" s="86" t="s">
        <v>10</v>
      </c>
      <c r="D74" s="33"/>
      <c r="E74" s="177">
        <v>1540968</v>
      </c>
      <c r="F74" s="178"/>
      <c r="G74" s="179">
        <f>E74+F74</f>
        <v>1540968</v>
      </c>
      <c r="H74" s="5"/>
      <c r="I74" s="15"/>
      <c r="L74" s="15"/>
      <c r="M74" s="15"/>
      <c r="N74" s="15"/>
    </row>
    <row r="75" spans="1:14" x14ac:dyDescent="0.25">
      <c r="A75" s="15"/>
      <c r="B75" s="180" t="s">
        <v>81</v>
      </c>
      <c r="C75" s="86" t="s">
        <v>10</v>
      </c>
      <c r="D75" s="33"/>
      <c r="E75" s="181">
        <v>23.133445989793429</v>
      </c>
      <c r="F75" s="182">
        <f>+E75</f>
        <v>23.133445989793429</v>
      </c>
      <c r="G75" s="183">
        <f>E75</f>
        <v>23.133445989793429</v>
      </c>
      <c r="H75" s="5"/>
      <c r="I75" s="15"/>
      <c r="L75" s="15"/>
      <c r="M75" s="15"/>
      <c r="N75" s="15"/>
    </row>
    <row r="76" spans="1:14" x14ac:dyDescent="0.25">
      <c r="A76" s="15"/>
      <c r="B76" s="180" t="s">
        <v>82</v>
      </c>
      <c r="C76" s="86" t="s">
        <v>21</v>
      </c>
      <c r="D76" s="33"/>
      <c r="E76" s="55"/>
      <c r="F76" s="184"/>
      <c r="G76" s="185">
        <v>27.805</v>
      </c>
      <c r="H76" s="5"/>
      <c r="I76" s="15"/>
      <c r="L76" s="15"/>
      <c r="M76" s="15"/>
      <c r="N76" s="15"/>
    </row>
    <row r="77" spans="1:14" ht="16.5" thickBot="1" x14ac:dyDescent="0.3">
      <c r="A77" s="15"/>
      <c r="B77" s="186" t="s">
        <v>83</v>
      </c>
      <c r="C77" s="103" t="s">
        <v>21</v>
      </c>
      <c r="D77" s="33"/>
      <c r="E77" s="187"/>
      <c r="F77" s="188"/>
      <c r="G77" s="189">
        <v>0</v>
      </c>
      <c r="H77" s="5"/>
      <c r="I77" s="15"/>
      <c r="L77" s="15"/>
      <c r="M77" s="15"/>
      <c r="N77" s="15"/>
    </row>
    <row r="78" spans="1:14" x14ac:dyDescent="0.25">
      <c r="A78" s="15"/>
      <c r="B78" s="107"/>
      <c r="C78" s="33"/>
      <c r="D78" s="33"/>
      <c r="E78" s="168"/>
      <c r="F78" s="168"/>
      <c r="G78" s="169"/>
      <c r="H78" s="5"/>
      <c r="I78" s="15"/>
      <c r="L78" s="15"/>
      <c r="M78" s="15"/>
      <c r="N78" s="15"/>
    </row>
    <row r="79" spans="1:14" ht="16.5" thickBot="1" x14ac:dyDescent="0.3">
      <c r="A79" s="15"/>
      <c r="B79" s="170" t="s">
        <v>84</v>
      </c>
      <c r="C79" s="110"/>
      <c r="D79" s="110"/>
      <c r="E79" s="111"/>
      <c r="F79" s="111"/>
      <c r="G79" s="169"/>
      <c r="H79" s="5"/>
      <c r="I79" s="15"/>
      <c r="L79" s="15"/>
      <c r="M79" s="15"/>
      <c r="N79" s="15"/>
    </row>
    <row r="80" spans="1:14" ht="18.75" x14ac:dyDescent="0.25">
      <c r="A80" s="15"/>
      <c r="B80" s="172" t="s">
        <v>85</v>
      </c>
      <c r="C80" s="66" t="s">
        <v>21</v>
      </c>
      <c r="D80" s="33"/>
      <c r="E80" s="190">
        <v>-0.45</v>
      </c>
      <c r="F80" s="191">
        <f>+E80</f>
        <v>-0.45</v>
      </c>
      <c r="G80" s="192">
        <f>+F80</f>
        <v>-0.45</v>
      </c>
      <c r="H80" s="5"/>
      <c r="I80" s="15"/>
      <c r="L80" s="15"/>
      <c r="M80" s="15"/>
      <c r="N80" s="15"/>
    </row>
    <row r="81" spans="1:14" ht="18.75" x14ac:dyDescent="0.25">
      <c r="A81" s="15"/>
      <c r="B81" s="180" t="s">
        <v>86</v>
      </c>
      <c r="C81" s="86" t="s">
        <v>21</v>
      </c>
      <c r="D81" s="33"/>
      <c r="E81" s="193">
        <v>-0.3</v>
      </c>
      <c r="F81" s="194">
        <f t="shared" ref="F81:G82" si="5">+E81</f>
        <v>-0.3</v>
      </c>
      <c r="G81" s="195">
        <f t="shared" si="5"/>
        <v>-0.3</v>
      </c>
      <c r="H81" s="5"/>
      <c r="I81" s="15"/>
      <c r="L81" s="15"/>
      <c r="M81" s="15"/>
      <c r="N81" s="15"/>
    </row>
    <row r="82" spans="1:14" ht="18.75" x14ac:dyDescent="0.25">
      <c r="A82" s="15"/>
      <c r="B82" s="180" t="s">
        <v>87</v>
      </c>
      <c r="C82" s="86" t="s">
        <v>21</v>
      </c>
      <c r="D82" s="33"/>
      <c r="E82" s="193">
        <v>-0.15</v>
      </c>
      <c r="F82" s="194">
        <f t="shared" si="5"/>
        <v>-0.15</v>
      </c>
      <c r="G82" s="195">
        <f t="shared" si="5"/>
        <v>-0.15</v>
      </c>
      <c r="H82" s="5"/>
      <c r="I82" s="15"/>
      <c r="L82" s="15"/>
      <c r="M82" s="15"/>
      <c r="N82" s="15"/>
    </row>
    <row r="83" spans="1:14" ht="16.5" thickBot="1" x14ac:dyDescent="0.3">
      <c r="A83" s="15"/>
      <c r="B83" s="196" t="s">
        <v>88</v>
      </c>
      <c r="C83" s="166" t="s">
        <v>33</v>
      </c>
      <c r="D83" s="33"/>
      <c r="E83" s="197">
        <f>SUM(E80:E82)</f>
        <v>-0.9</v>
      </c>
      <c r="F83" s="198">
        <f>SUM(F80:F82)</f>
        <v>-0.9</v>
      </c>
      <c r="G83" s="198">
        <f>SUM(G80:G82)</f>
        <v>-0.9</v>
      </c>
      <c r="H83" s="5"/>
      <c r="I83" s="15"/>
      <c r="L83" s="15"/>
      <c r="M83" s="15"/>
      <c r="N83" s="15"/>
    </row>
    <row r="84" spans="1:14" ht="16.5" thickBot="1" x14ac:dyDescent="0.3">
      <c r="A84" s="15"/>
      <c r="B84" s="196" t="s">
        <v>89</v>
      </c>
      <c r="C84" s="166" t="s">
        <v>33</v>
      </c>
      <c r="D84" s="33"/>
      <c r="E84" s="199">
        <f>1+E83</f>
        <v>9.9999999999999978E-2</v>
      </c>
      <c r="F84" s="200">
        <f>1+F83</f>
        <v>9.9999999999999978E-2</v>
      </c>
      <c r="G84" s="200">
        <f>1+G83</f>
        <v>9.9999999999999978E-2</v>
      </c>
      <c r="H84" s="5"/>
      <c r="I84" s="15"/>
      <c r="L84" s="15"/>
      <c r="M84" s="15"/>
      <c r="N84" s="15"/>
    </row>
    <row r="85" spans="1:14" x14ac:dyDescent="0.25">
      <c r="A85" s="15"/>
      <c r="B85" s="59"/>
      <c r="C85" s="61"/>
      <c r="D85" s="61"/>
      <c r="E85" s="62"/>
      <c r="F85" s="62"/>
      <c r="G85" s="63"/>
      <c r="H85" s="5"/>
      <c r="I85" s="15"/>
      <c r="L85" s="15"/>
      <c r="M85" s="15"/>
      <c r="N85" s="15"/>
    </row>
    <row r="86" spans="1:14" ht="16.5" thickBot="1" x14ac:dyDescent="0.3">
      <c r="A86" s="15"/>
      <c r="B86" s="170" t="s">
        <v>90</v>
      </c>
      <c r="C86" s="110"/>
      <c r="D86" s="110"/>
      <c r="E86" s="111"/>
      <c r="F86" s="111"/>
      <c r="G86" s="169"/>
      <c r="H86" s="5"/>
      <c r="I86" s="15"/>
      <c r="L86" s="15"/>
      <c r="M86" s="15"/>
      <c r="N86" s="15"/>
    </row>
    <row r="87" spans="1:14" ht="18.75" x14ac:dyDescent="0.35">
      <c r="A87" s="15"/>
      <c r="B87" s="201" t="s">
        <v>91</v>
      </c>
      <c r="C87" s="202" t="s">
        <v>92</v>
      </c>
      <c r="D87" s="15"/>
      <c r="E87" s="203"/>
      <c r="F87" s="203"/>
      <c r="G87" s="204">
        <v>1.7000000000000001E-2</v>
      </c>
      <c r="H87" s="5"/>
      <c r="I87" s="15"/>
      <c r="L87" s="15"/>
      <c r="M87" s="15"/>
      <c r="N87" s="15"/>
    </row>
    <row r="88" spans="1:14" ht="18.75" x14ac:dyDescent="0.25">
      <c r="A88" s="15"/>
      <c r="B88" s="205" t="s">
        <v>93</v>
      </c>
      <c r="C88" s="32" t="s">
        <v>21</v>
      </c>
      <c r="D88" s="33"/>
      <c r="E88" s="206"/>
      <c r="F88" s="206"/>
      <c r="G88" s="207">
        <v>1E-3</v>
      </c>
      <c r="H88" s="5"/>
      <c r="I88" s="15"/>
      <c r="L88" s="15"/>
      <c r="M88" s="15"/>
      <c r="N88" s="15"/>
    </row>
    <row r="89" spans="1:14" ht="18.75" x14ac:dyDescent="0.25">
      <c r="A89" s="15"/>
      <c r="B89" s="205" t="s">
        <v>94</v>
      </c>
      <c r="C89" s="32" t="s">
        <v>21</v>
      </c>
      <c r="D89" s="33"/>
      <c r="E89" s="208"/>
      <c r="F89" s="208"/>
      <c r="G89" s="207">
        <v>0</v>
      </c>
      <c r="H89" s="5"/>
      <c r="I89" s="15"/>
      <c r="L89" s="15"/>
      <c r="M89" s="15"/>
      <c r="N89" s="15"/>
    </row>
    <row r="90" spans="1:14" ht="18.75" x14ac:dyDescent="0.25">
      <c r="A90" s="15"/>
      <c r="B90" s="205" t="s">
        <v>95</v>
      </c>
      <c r="C90" s="32" t="s">
        <v>21</v>
      </c>
      <c r="D90" s="33"/>
      <c r="E90" s="208"/>
      <c r="F90" s="208"/>
      <c r="G90" s="207">
        <v>0</v>
      </c>
      <c r="H90" s="5"/>
      <c r="I90" s="15"/>
      <c r="L90" s="15"/>
      <c r="M90" s="15"/>
      <c r="N90" s="15"/>
    </row>
    <row r="91" spans="1:14" ht="18.75" x14ac:dyDescent="0.25">
      <c r="A91" s="15"/>
      <c r="B91" s="205" t="s">
        <v>96</v>
      </c>
      <c r="C91" s="32" t="s">
        <v>21</v>
      </c>
      <c r="D91" s="33"/>
      <c r="E91" s="208"/>
      <c r="F91" s="208"/>
      <c r="G91" s="207">
        <v>0</v>
      </c>
      <c r="H91" s="5"/>
      <c r="I91" s="15"/>
      <c r="L91" s="15"/>
      <c r="M91" s="15"/>
      <c r="N91" s="15"/>
    </row>
    <row r="92" spans="1:14" x14ac:dyDescent="0.25">
      <c r="A92" s="15"/>
      <c r="B92" s="209" t="s">
        <v>97</v>
      </c>
      <c r="C92" s="57" t="s">
        <v>33</v>
      </c>
      <c r="D92" s="33"/>
      <c r="E92" s="208"/>
      <c r="F92" s="208"/>
      <c r="G92" s="210">
        <f>G87-G88+G89+G90+G91</f>
        <v>1.6E-2</v>
      </c>
      <c r="H92" s="5"/>
      <c r="I92" s="15"/>
      <c r="L92" s="15"/>
      <c r="M92" s="15"/>
      <c r="N92" s="15"/>
    </row>
    <row r="93" spans="1:14" x14ac:dyDescent="0.25">
      <c r="A93" s="15"/>
      <c r="B93" s="211" t="s">
        <v>98</v>
      </c>
      <c r="C93" s="57" t="s">
        <v>33</v>
      </c>
      <c r="D93" s="33"/>
      <c r="E93" s="208"/>
      <c r="F93" s="208"/>
      <c r="G93" s="210">
        <f>(1+G92)</f>
        <v>1.016</v>
      </c>
      <c r="H93" s="5"/>
      <c r="I93" s="15"/>
      <c r="L93" s="15"/>
      <c r="M93" s="15"/>
      <c r="N93" s="15"/>
    </row>
    <row r="94" spans="1:14" ht="18.75" x14ac:dyDescent="0.25">
      <c r="A94" s="15"/>
      <c r="B94" s="209" t="s">
        <v>99</v>
      </c>
      <c r="C94" s="212" t="s">
        <v>33</v>
      </c>
      <c r="D94" s="61"/>
      <c r="E94" s="213"/>
      <c r="F94" s="213"/>
      <c r="G94" s="214">
        <f>G70</f>
        <v>367499.95010167599</v>
      </c>
      <c r="H94" s="5"/>
      <c r="I94" s="15"/>
      <c r="L94" s="15"/>
      <c r="M94" s="15"/>
      <c r="N94" s="15"/>
    </row>
    <row r="95" spans="1:14" ht="18.75" x14ac:dyDescent="0.25">
      <c r="A95" s="15"/>
      <c r="B95" s="215" t="s">
        <v>100</v>
      </c>
      <c r="C95" s="216" t="s">
        <v>21</v>
      </c>
      <c r="D95" s="61"/>
      <c r="E95" s="208"/>
      <c r="F95" s="208"/>
      <c r="G95" s="217">
        <v>234989</v>
      </c>
      <c r="H95" s="5"/>
      <c r="I95" s="15"/>
      <c r="L95" s="15"/>
      <c r="M95" s="15"/>
      <c r="N95" s="15"/>
    </row>
    <row r="96" spans="1:14" ht="18.75" x14ac:dyDescent="0.25">
      <c r="A96" s="15"/>
      <c r="B96" s="215" t="s">
        <v>101</v>
      </c>
      <c r="C96" s="216" t="s">
        <v>21</v>
      </c>
      <c r="D96" s="61"/>
      <c r="E96" s="208"/>
      <c r="F96" s="208"/>
      <c r="G96" s="218">
        <f>+G97-G95</f>
        <v>127194</v>
      </c>
      <c r="H96" s="5"/>
      <c r="I96" s="15"/>
      <c r="L96" s="15"/>
      <c r="M96" s="15"/>
      <c r="N96" s="15"/>
    </row>
    <row r="97" spans="1:14" ht="19.5" thickBot="1" x14ac:dyDescent="0.3">
      <c r="A97" s="15"/>
      <c r="B97" s="219" t="s">
        <v>102</v>
      </c>
      <c r="C97" s="212" t="s">
        <v>33</v>
      </c>
      <c r="D97" s="15"/>
      <c r="E97" s="208"/>
      <c r="F97" s="208"/>
      <c r="G97" s="220">
        <v>362183</v>
      </c>
      <c r="H97" s="5"/>
      <c r="I97" s="15"/>
      <c r="L97" s="15"/>
      <c r="M97" s="15"/>
      <c r="N97" s="15"/>
    </row>
    <row r="98" spans="1:14" ht="19.5" thickBot="1" x14ac:dyDescent="0.3">
      <c r="A98" s="15"/>
      <c r="B98" s="196" t="s">
        <v>103</v>
      </c>
      <c r="C98" s="166" t="s">
        <v>33</v>
      </c>
      <c r="D98" s="33"/>
      <c r="E98" s="221"/>
      <c r="F98" s="221"/>
      <c r="G98" s="222">
        <f>G94/G97</f>
        <v>1.0146802862135329</v>
      </c>
      <c r="H98" s="5"/>
      <c r="I98" s="15"/>
      <c r="L98" s="15"/>
      <c r="M98" s="15"/>
      <c r="N98" s="15"/>
    </row>
    <row r="99" spans="1:14" ht="16.5" thickBot="1" x14ac:dyDescent="0.3">
      <c r="A99" s="15"/>
      <c r="B99" s="59"/>
      <c r="C99" s="61"/>
      <c r="D99" s="61"/>
      <c r="E99" s="62"/>
      <c r="F99" s="62"/>
      <c r="G99" s="169"/>
      <c r="H99" s="5"/>
      <c r="I99" s="15"/>
      <c r="L99" s="15"/>
      <c r="M99" s="15"/>
      <c r="N99" s="15"/>
    </row>
    <row r="100" spans="1:14" ht="18.75" x14ac:dyDescent="0.25">
      <c r="A100" s="15"/>
      <c r="B100" s="223" t="s">
        <v>104</v>
      </c>
      <c r="C100" s="224" t="s">
        <v>33</v>
      </c>
      <c r="D100" s="225"/>
      <c r="E100" s="226"/>
      <c r="F100" s="226"/>
      <c r="G100" s="227">
        <f>IF(G94&lt;=G97*G93,G94,G97*G93)</f>
        <v>367499.95010167599</v>
      </c>
      <c r="H100" s="5"/>
      <c r="I100" s="15"/>
      <c r="L100" s="15"/>
      <c r="M100" s="15"/>
      <c r="N100" s="228"/>
    </row>
    <row r="101" spans="1:14" ht="19.5" thickBot="1" x14ac:dyDescent="0.3">
      <c r="A101" s="15"/>
      <c r="B101" s="229" t="s">
        <v>105</v>
      </c>
      <c r="C101" s="230" t="s">
        <v>33</v>
      </c>
      <c r="D101" s="231"/>
      <c r="E101" s="232"/>
      <c r="F101" s="232"/>
      <c r="G101" s="233">
        <f>IF(G98&lt;=G93,0,G94-G100)</f>
        <v>0</v>
      </c>
      <c r="H101" s="5"/>
      <c r="I101" s="15"/>
      <c r="L101" s="15"/>
      <c r="M101" s="15"/>
      <c r="N101" s="15"/>
    </row>
    <row r="102" spans="1:14" x14ac:dyDescent="0.25">
      <c r="A102" s="15"/>
      <c r="B102" s="59"/>
      <c r="C102" s="15"/>
      <c r="D102" s="15"/>
      <c r="E102" s="62"/>
      <c r="F102" s="62"/>
      <c r="G102" s="234"/>
      <c r="H102" s="5"/>
      <c r="I102" s="15"/>
      <c r="L102" s="15"/>
      <c r="M102" s="15"/>
      <c r="N102" s="15"/>
    </row>
    <row r="103" spans="1:14" ht="16.5" thickBot="1" x14ac:dyDescent="0.3">
      <c r="A103" s="15"/>
      <c r="B103" s="170" t="s">
        <v>106</v>
      </c>
      <c r="C103" s="110"/>
      <c r="D103" s="110"/>
      <c r="E103" s="111"/>
      <c r="F103" s="111"/>
      <c r="G103" s="234"/>
      <c r="H103" s="5"/>
      <c r="I103" s="15"/>
      <c r="L103" s="15"/>
      <c r="M103" s="15"/>
      <c r="N103" s="15"/>
    </row>
    <row r="104" spans="1:14" ht="18.75" x14ac:dyDescent="0.25">
      <c r="A104" s="15"/>
      <c r="B104" s="235" t="s">
        <v>107</v>
      </c>
      <c r="C104" s="236" t="s">
        <v>21</v>
      </c>
      <c r="D104" s="237"/>
      <c r="E104" s="226"/>
      <c r="F104" s="226"/>
      <c r="G104" s="238">
        <v>0</v>
      </c>
      <c r="H104" s="36"/>
      <c r="I104" s="228"/>
      <c r="L104" s="15"/>
      <c r="M104" s="15"/>
      <c r="N104" s="15"/>
    </row>
    <row r="105" spans="1:14" ht="19.5" thickBot="1" x14ac:dyDescent="0.3">
      <c r="A105" s="15"/>
      <c r="B105" s="239" t="s">
        <v>108</v>
      </c>
      <c r="C105" s="240" t="s">
        <v>21</v>
      </c>
      <c r="D105" s="231"/>
      <c r="E105" s="232"/>
      <c r="F105" s="232"/>
      <c r="G105" s="241">
        <v>0</v>
      </c>
      <c r="H105" s="36"/>
      <c r="I105" s="228"/>
      <c r="L105" s="15"/>
      <c r="M105" s="15"/>
      <c r="N105" s="15"/>
    </row>
    <row r="106" spans="1:14" ht="16.5" thickBot="1" x14ac:dyDescent="0.3">
      <c r="A106" s="15"/>
      <c r="B106" s="242"/>
      <c r="C106" s="242"/>
      <c r="D106" s="242"/>
      <c r="E106" s="243"/>
      <c r="F106" s="243"/>
      <c r="G106" s="244"/>
      <c r="H106" s="5"/>
      <c r="I106" s="15"/>
      <c r="L106" s="15"/>
      <c r="M106" s="15"/>
      <c r="N106" s="15"/>
    </row>
    <row r="107" spans="1:14" ht="16.5" thickBot="1" x14ac:dyDescent="0.3">
      <c r="B107" s="245" t="s">
        <v>109</v>
      </c>
      <c r="C107" s="246" t="s">
        <v>10</v>
      </c>
      <c r="D107" s="247"/>
      <c r="E107" s="151">
        <v>0</v>
      </c>
      <c r="F107" s="151">
        <v>0</v>
      </c>
      <c r="G107" s="152">
        <f>E107+F107</f>
        <v>0</v>
      </c>
      <c r="H107" s="5"/>
      <c r="I107" s="1"/>
      <c r="L107" s="1"/>
      <c r="M107" s="1"/>
      <c r="N107" s="15"/>
    </row>
    <row r="108" spans="1:14" x14ac:dyDescent="0.25">
      <c r="A108" s="15"/>
      <c r="B108" s="15"/>
      <c r="C108" s="15"/>
      <c r="D108" s="15"/>
      <c r="E108" s="62"/>
      <c r="F108" s="62"/>
      <c r="G108" s="62"/>
      <c r="H108" s="5"/>
      <c r="I108" s="15"/>
      <c r="L108" s="15"/>
      <c r="M108" s="15"/>
      <c r="N108" s="15"/>
    </row>
    <row r="109" spans="1:14" ht="16.5" thickBot="1" x14ac:dyDescent="0.3">
      <c r="A109" s="15"/>
      <c r="B109" s="248" t="s">
        <v>110</v>
      </c>
      <c r="C109" s="110"/>
      <c r="D109" s="110"/>
      <c r="E109" s="111"/>
      <c r="F109" s="111"/>
      <c r="G109" s="249"/>
      <c r="H109" s="5"/>
      <c r="I109" s="15"/>
      <c r="L109" s="15"/>
      <c r="M109" s="15"/>
      <c r="N109" s="15"/>
    </row>
    <row r="110" spans="1:14" ht="16.5" thickBot="1" x14ac:dyDescent="0.3">
      <c r="A110" s="15"/>
      <c r="B110" s="250" t="s">
        <v>111</v>
      </c>
      <c r="C110" s="251" t="s">
        <v>33</v>
      </c>
      <c r="D110" s="284"/>
      <c r="E110" s="252">
        <f>MAX(0,E60-2)*(E67+E59)</f>
        <v>0</v>
      </c>
      <c r="F110" s="252">
        <f>MAX(0,F60-2)*(F67+F59)</f>
        <v>0</v>
      </c>
      <c r="G110" s="253">
        <f t="shared" ref="G110:G113" si="6">E110+F110</f>
        <v>0</v>
      </c>
      <c r="H110" s="5"/>
      <c r="I110" s="228"/>
      <c r="L110" s="15"/>
      <c r="M110" s="15"/>
      <c r="N110" s="15"/>
    </row>
    <row r="111" spans="1:14" x14ac:dyDescent="0.25">
      <c r="A111" s="15"/>
      <c r="B111" s="254" t="s">
        <v>112</v>
      </c>
      <c r="C111" s="255" t="s">
        <v>33</v>
      </c>
      <c r="D111" s="256"/>
      <c r="E111" s="257">
        <f>E112+E113</f>
        <v>0</v>
      </c>
      <c r="F111" s="257">
        <f>F112+F113</f>
        <v>0</v>
      </c>
      <c r="G111" s="258">
        <f t="shared" si="6"/>
        <v>0</v>
      </c>
      <c r="H111" s="5"/>
      <c r="I111" s="228"/>
      <c r="L111" s="15"/>
      <c r="M111" s="15"/>
      <c r="N111" s="15"/>
    </row>
    <row r="112" spans="1:14" x14ac:dyDescent="0.25">
      <c r="A112" s="15"/>
      <c r="B112" s="259" t="s">
        <v>113</v>
      </c>
      <c r="C112" s="260" t="s">
        <v>33</v>
      </c>
      <c r="D112" s="256"/>
      <c r="E112" s="261">
        <f>E120*E20</f>
        <v>0</v>
      </c>
      <c r="F112" s="261">
        <f>F120*F20</f>
        <v>0</v>
      </c>
      <c r="G112" s="262">
        <f t="shared" si="6"/>
        <v>0</v>
      </c>
      <c r="H112" s="5"/>
      <c r="I112" s="228"/>
      <c r="L112" s="15"/>
      <c r="M112" s="15"/>
      <c r="N112" s="15"/>
    </row>
    <row r="113" spans="1:14" ht="16.5" thickBot="1" x14ac:dyDescent="0.3">
      <c r="A113" s="15"/>
      <c r="B113" s="263" t="s">
        <v>114</v>
      </c>
      <c r="C113" s="264" t="s">
        <v>33</v>
      </c>
      <c r="D113" s="256"/>
      <c r="E113" s="265">
        <f>E120*E43</f>
        <v>0</v>
      </c>
      <c r="F113" s="265">
        <f>F120*F43</f>
        <v>0</v>
      </c>
      <c r="G113" s="266">
        <f t="shared" si="6"/>
        <v>0</v>
      </c>
      <c r="H113" s="5"/>
      <c r="I113" s="228"/>
      <c r="L113" s="15"/>
      <c r="M113" s="15"/>
      <c r="N113" s="15"/>
    </row>
    <row r="114" spans="1:14" ht="19.5" thickBot="1" x14ac:dyDescent="0.3">
      <c r="A114" s="15"/>
      <c r="B114" s="267" t="s">
        <v>115</v>
      </c>
      <c r="C114" s="251" t="s">
        <v>33</v>
      </c>
      <c r="D114" s="256"/>
      <c r="E114" s="268">
        <f>MAX(0,E53-1)*E54</f>
        <v>0</v>
      </c>
      <c r="F114" s="268">
        <f>MAX(0,F53-1)*F54</f>
        <v>0</v>
      </c>
      <c r="G114" s="269">
        <f>MAX(0,G53-1)*G54</f>
        <v>0</v>
      </c>
      <c r="H114" s="5"/>
      <c r="I114" s="228"/>
      <c r="L114" s="15"/>
      <c r="M114" s="15"/>
      <c r="N114" s="15"/>
    </row>
    <row r="115" spans="1:14" ht="16.5" thickBot="1" x14ac:dyDescent="0.3">
      <c r="A115" s="15"/>
      <c r="B115" s="270" t="s">
        <v>116</v>
      </c>
      <c r="C115" s="271" t="s">
        <v>33</v>
      </c>
      <c r="D115" s="285"/>
      <c r="E115" s="272">
        <f>(E55-E57)+(E63-E65)</f>
        <v>0</v>
      </c>
      <c r="F115" s="272">
        <f>(F55-F57)+(F63-F65)</f>
        <v>0</v>
      </c>
      <c r="G115" s="269">
        <f>(G55-G57)+(G63-G65)</f>
        <v>0</v>
      </c>
      <c r="H115" s="5"/>
      <c r="I115" s="228"/>
      <c r="L115" s="15"/>
      <c r="M115" s="15"/>
      <c r="N115" s="15"/>
    </row>
    <row r="116" spans="1:14" x14ac:dyDescent="0.25">
      <c r="A116" s="15"/>
      <c r="B116" s="15"/>
      <c r="C116" s="15"/>
      <c r="D116" s="15"/>
      <c r="E116" s="62"/>
      <c r="F116" s="62"/>
      <c r="G116" s="62"/>
      <c r="H116" s="5"/>
      <c r="I116" s="15"/>
      <c r="L116" s="15"/>
      <c r="M116" s="15"/>
      <c r="N116" s="1"/>
    </row>
    <row r="117" spans="1:14" x14ac:dyDescent="0.25">
      <c r="A117" s="15"/>
      <c r="B117" s="15"/>
      <c r="C117" s="15"/>
      <c r="D117" s="15"/>
      <c r="E117" s="62"/>
      <c r="F117" s="62"/>
      <c r="G117" s="62"/>
      <c r="H117" s="5"/>
      <c r="I117" s="15"/>
      <c r="L117" s="15"/>
      <c r="M117" s="15"/>
      <c r="N117" s="1"/>
    </row>
    <row r="118" spans="1:14" ht="16.5" thickBot="1" x14ac:dyDescent="0.3">
      <c r="E118" s="273"/>
      <c r="F118" s="273"/>
      <c r="G118" s="273"/>
      <c r="I118" s="1"/>
      <c r="L118" s="1"/>
      <c r="M118" s="1"/>
      <c r="N118" s="1"/>
    </row>
    <row r="119" spans="1:14" x14ac:dyDescent="0.25">
      <c r="B119" s="275" t="s">
        <v>117</v>
      </c>
      <c r="C119" s="276" t="s">
        <v>33</v>
      </c>
      <c r="D119" s="59"/>
      <c r="E119" s="277">
        <f>E17+E40</f>
        <v>-66387.457519725809</v>
      </c>
      <c r="F119" s="278">
        <f>F17+F40</f>
        <v>-10832.350438657209</v>
      </c>
      <c r="G119" s="279">
        <f>E119+F119</f>
        <v>-77219.807958383026</v>
      </c>
      <c r="I119" s="1"/>
      <c r="L119" s="1"/>
      <c r="M119" s="1"/>
      <c r="N119" s="1"/>
    </row>
    <row r="120" spans="1:14" ht="16.5" thickBot="1" x14ac:dyDescent="0.3">
      <c r="B120" s="280" t="s">
        <v>118</v>
      </c>
      <c r="C120" s="240" t="s">
        <v>33</v>
      </c>
      <c r="D120" s="59"/>
      <c r="E120" s="281">
        <f>MAX(0,E19-1)</f>
        <v>0</v>
      </c>
      <c r="F120" s="282">
        <f>MAX(0,F19-1)</f>
        <v>0</v>
      </c>
      <c r="G120" s="283">
        <f>MAX(0,G19-1)</f>
        <v>0</v>
      </c>
      <c r="I120" s="1"/>
      <c r="L120" s="1"/>
      <c r="M120" s="1"/>
      <c r="N120" s="1"/>
    </row>
    <row r="121" spans="1:14" s="1" customFormat="1" x14ac:dyDescent="0.25">
      <c r="H121" s="5"/>
      <c r="J121" s="6"/>
      <c r="K121" s="6"/>
    </row>
    <row r="122" spans="1:14" s="1" customFormat="1" x14ac:dyDescent="0.25">
      <c r="H122" s="5"/>
      <c r="J122" s="6"/>
      <c r="K122" s="6"/>
    </row>
    <row r="123" spans="1:14" s="1" customFormat="1" x14ac:dyDescent="0.25">
      <c r="H123" s="5"/>
      <c r="J123" s="6"/>
      <c r="K123" s="6"/>
    </row>
    <row r="124" spans="1:14" s="1" customFormat="1" x14ac:dyDescent="0.25">
      <c r="H124" s="5"/>
      <c r="J124" s="6"/>
      <c r="K124" s="6"/>
    </row>
    <row r="125" spans="1:14" s="1" customFormat="1" x14ac:dyDescent="0.25">
      <c r="H125" s="5"/>
      <c r="J125" s="6"/>
      <c r="K125" s="6"/>
    </row>
    <row r="126" spans="1:14" s="1" customFormat="1" x14ac:dyDescent="0.25">
      <c r="H126" s="5"/>
      <c r="J126" s="6"/>
      <c r="K126" s="6"/>
    </row>
    <row r="127" spans="1:14" s="1" customFormat="1" x14ac:dyDescent="0.25">
      <c r="H127" s="5"/>
      <c r="J127" s="6"/>
      <c r="K127" s="6"/>
    </row>
    <row r="128" spans="1:14" s="1" customFormat="1" x14ac:dyDescent="0.25">
      <c r="H128" s="5"/>
      <c r="J128" s="6"/>
      <c r="K128" s="6"/>
    </row>
    <row r="129" spans="8:11" s="1" customFormat="1" x14ac:dyDescent="0.25">
      <c r="H129" s="5"/>
      <c r="J129" s="6"/>
      <c r="K129" s="6"/>
    </row>
    <row r="130" spans="8:11" s="1" customFormat="1" x14ac:dyDescent="0.25">
      <c r="H130" s="5"/>
      <c r="J130" s="6"/>
      <c r="K130" s="6"/>
    </row>
    <row r="131" spans="8:11" s="1" customFormat="1" x14ac:dyDescent="0.25">
      <c r="H131" s="5"/>
      <c r="J131" s="6"/>
      <c r="K131" s="6"/>
    </row>
    <row r="132" spans="8:11" s="1" customFormat="1" x14ac:dyDescent="0.25">
      <c r="H132" s="5"/>
      <c r="J132" s="6"/>
      <c r="K132" s="6"/>
    </row>
    <row r="133" spans="8:11" s="1" customFormat="1" x14ac:dyDescent="0.25">
      <c r="H133" s="5"/>
      <c r="J133" s="6"/>
      <c r="K133" s="6"/>
    </row>
    <row r="134" spans="8:11" s="1" customFormat="1" x14ac:dyDescent="0.25">
      <c r="H134" s="5"/>
      <c r="J134" s="6"/>
      <c r="K134" s="6"/>
    </row>
    <row r="135" spans="8:11" s="1" customFormat="1" x14ac:dyDescent="0.25">
      <c r="H135" s="5"/>
      <c r="J135" s="6"/>
      <c r="K135" s="6"/>
    </row>
    <row r="136" spans="8:11" s="1" customFormat="1" x14ac:dyDescent="0.25">
      <c r="H136" s="5"/>
      <c r="J136" s="6"/>
      <c r="K136" s="6"/>
    </row>
    <row r="137" spans="8:11" s="1" customFormat="1" x14ac:dyDescent="0.25">
      <c r="H137" s="5"/>
      <c r="J137" s="6"/>
      <c r="K137" s="6"/>
    </row>
    <row r="138" spans="8:11" s="1" customFormat="1" x14ac:dyDescent="0.25">
      <c r="H138" s="5"/>
      <c r="J138" s="6"/>
      <c r="K138" s="6"/>
    </row>
    <row r="139" spans="8:11" s="1" customFormat="1" x14ac:dyDescent="0.25">
      <c r="H139" s="5"/>
      <c r="J139" s="6"/>
      <c r="K139" s="6"/>
    </row>
    <row r="140" spans="8:11" s="1" customFormat="1" x14ac:dyDescent="0.25">
      <c r="H140" s="5"/>
      <c r="J140" s="6"/>
      <c r="K140" s="6"/>
    </row>
    <row r="141" spans="8:11" s="1" customFormat="1" x14ac:dyDescent="0.25">
      <c r="H141" s="5"/>
      <c r="J141" s="6"/>
      <c r="K141" s="6"/>
    </row>
    <row r="142" spans="8:11" s="1" customFormat="1" x14ac:dyDescent="0.25">
      <c r="H142" s="5"/>
      <c r="J142" s="6"/>
      <c r="K142" s="6"/>
    </row>
    <row r="143" spans="8:11" s="1" customFormat="1" x14ac:dyDescent="0.25">
      <c r="H143" s="5"/>
      <c r="J143" s="6"/>
      <c r="K143" s="6"/>
    </row>
    <row r="144" spans="8:11" s="1" customFormat="1" x14ac:dyDescent="0.25">
      <c r="H144" s="5"/>
      <c r="J144" s="6"/>
      <c r="K144" s="6"/>
    </row>
    <row r="145" spans="8:14" s="1" customFormat="1" x14ac:dyDescent="0.25">
      <c r="H145" s="5"/>
      <c r="J145" s="6"/>
      <c r="K145" s="6"/>
    </row>
    <row r="146" spans="8:14" s="1" customFormat="1" x14ac:dyDescent="0.25">
      <c r="H146" s="5"/>
      <c r="J146" s="6"/>
      <c r="K146" s="6"/>
    </row>
    <row r="147" spans="8:14" s="1" customFormat="1" x14ac:dyDescent="0.25">
      <c r="H147" s="5"/>
      <c r="J147" s="6"/>
      <c r="K147" s="6"/>
    </row>
    <row r="148" spans="8:14" s="1" customFormat="1" x14ac:dyDescent="0.25">
      <c r="H148" s="5"/>
      <c r="J148" s="6"/>
      <c r="K148" s="6"/>
    </row>
    <row r="149" spans="8:14" s="1" customFormat="1" x14ac:dyDescent="0.25">
      <c r="H149" s="5"/>
      <c r="J149" s="6"/>
      <c r="K149" s="6"/>
    </row>
    <row r="150" spans="8:14" s="1" customFormat="1" x14ac:dyDescent="0.25">
      <c r="H150" s="5"/>
      <c r="J150" s="6"/>
      <c r="K150" s="6"/>
    </row>
    <row r="151" spans="8:14" s="1" customFormat="1" x14ac:dyDescent="0.25">
      <c r="H151" s="5"/>
      <c r="J151" s="6"/>
      <c r="K151" s="6"/>
    </row>
    <row r="152" spans="8:14" s="1" customFormat="1" x14ac:dyDescent="0.25">
      <c r="H152" s="5"/>
      <c r="J152" s="6"/>
      <c r="K152" s="6"/>
    </row>
    <row r="153" spans="8:14" s="1" customFormat="1" x14ac:dyDescent="0.25">
      <c r="H153" s="5"/>
      <c r="J153" s="6"/>
      <c r="K153" s="6"/>
    </row>
    <row r="154" spans="8:14" x14ac:dyDescent="0.25">
      <c r="I154" s="1"/>
      <c r="L154" s="1"/>
      <c r="M154" s="1"/>
      <c r="N154" s="1"/>
    </row>
    <row r="155" spans="8:14" x14ac:dyDescent="0.25">
      <c r="I155" s="1"/>
      <c r="L155" s="1"/>
      <c r="M155" s="1"/>
      <c r="N155" s="1"/>
    </row>
    <row r="156" spans="8:14" x14ac:dyDescent="0.25">
      <c r="I156" s="1"/>
      <c r="L156" s="1"/>
      <c r="M156" s="1"/>
      <c r="N156" s="1"/>
    </row>
    <row r="157" spans="8:14" x14ac:dyDescent="0.25">
      <c r="I157" s="1"/>
      <c r="L157" s="1"/>
      <c r="M157" s="1"/>
      <c r="N157" s="1"/>
    </row>
    <row r="158" spans="8:14" x14ac:dyDescent="0.25">
      <c r="I158" s="1"/>
      <c r="L158" s="1"/>
      <c r="M158" s="1"/>
      <c r="N158" s="1"/>
    </row>
    <row r="159" spans="8:14" x14ac:dyDescent="0.25">
      <c r="I159" s="1"/>
      <c r="L159" s="1"/>
      <c r="M159" s="1"/>
      <c r="N159" s="1"/>
    </row>
    <row r="160" spans="8:14" x14ac:dyDescent="0.25">
      <c r="I160" s="1"/>
      <c r="L160" s="1"/>
      <c r="M160" s="1"/>
      <c r="N160" s="1"/>
    </row>
    <row r="161" spans="9:14" x14ac:dyDescent="0.25">
      <c r="I161" s="1"/>
      <c r="L161" s="1"/>
      <c r="M161" s="1"/>
      <c r="N161" s="1"/>
    </row>
    <row r="162" spans="9:14" x14ac:dyDescent="0.25">
      <c r="I162" s="1"/>
      <c r="L162" s="1"/>
      <c r="M162" s="1"/>
      <c r="N162" s="1"/>
    </row>
    <row r="163" spans="9:14" x14ac:dyDescent="0.25">
      <c r="I163" s="1"/>
      <c r="L163" s="1"/>
      <c r="M163" s="1"/>
      <c r="N163" s="1"/>
    </row>
    <row r="164" spans="9:14" x14ac:dyDescent="0.25">
      <c r="I164" s="1"/>
      <c r="L164" s="1"/>
      <c r="M164" s="1"/>
      <c r="N164" s="1"/>
    </row>
    <row r="165" spans="9:14" x14ac:dyDescent="0.25">
      <c r="I165" s="1"/>
      <c r="L165" s="1"/>
      <c r="M165" s="1"/>
      <c r="N165" s="1"/>
    </row>
    <row r="166" spans="9:14" x14ac:dyDescent="0.25">
      <c r="I166" s="1"/>
      <c r="L166" s="1"/>
      <c r="M166" s="1"/>
      <c r="N166" s="1"/>
    </row>
    <row r="167" spans="9:14" x14ac:dyDescent="0.25">
      <c r="I167" s="1"/>
      <c r="L167" s="1"/>
      <c r="M167" s="1"/>
      <c r="N167" s="1"/>
    </row>
    <row r="168" spans="9:14" x14ac:dyDescent="0.25">
      <c r="I168" s="1"/>
      <c r="L168" s="1"/>
      <c r="M168" s="1"/>
      <c r="N168" s="1"/>
    </row>
    <row r="169" spans="9:14" x14ac:dyDescent="0.25">
      <c r="I169" s="1"/>
      <c r="L169" s="1"/>
      <c r="M169" s="1"/>
      <c r="N169" s="1"/>
    </row>
    <row r="170" spans="9:14" x14ac:dyDescent="0.25">
      <c r="I170" s="1"/>
      <c r="L170" s="1"/>
      <c r="M170" s="1"/>
      <c r="N170" s="1"/>
    </row>
    <row r="171" spans="9:14" x14ac:dyDescent="0.25">
      <c r="I171" s="1"/>
      <c r="L171" s="1"/>
      <c r="M171" s="1"/>
      <c r="N171" s="1"/>
    </row>
    <row r="172" spans="9:14" x14ac:dyDescent="0.25">
      <c r="I172" s="1"/>
      <c r="L172" s="1"/>
      <c r="M172" s="1"/>
      <c r="N172" s="1"/>
    </row>
    <row r="173" spans="9:14" x14ac:dyDescent="0.25">
      <c r="I173" s="1"/>
      <c r="L173" s="1"/>
      <c r="M173" s="1"/>
      <c r="N173" s="1"/>
    </row>
    <row r="174" spans="9:14" x14ac:dyDescent="0.25">
      <c r="I174" s="1"/>
      <c r="L174" s="1"/>
      <c r="M174" s="1"/>
      <c r="N174" s="1"/>
    </row>
    <row r="175" spans="9:14" x14ac:dyDescent="0.25">
      <c r="I175" s="1"/>
      <c r="L175" s="1"/>
      <c r="M175" s="1"/>
      <c r="N175" s="1"/>
    </row>
    <row r="176" spans="9:14" x14ac:dyDescent="0.25">
      <c r="I176" s="1"/>
      <c r="L176" s="1"/>
      <c r="M176" s="1"/>
      <c r="N176" s="1"/>
    </row>
  </sheetData>
  <mergeCells count="1">
    <mergeCell ref="E4:G4"/>
  </mergeCells>
  <printOptions horizontalCentered="1"/>
  <pageMargins left="0.59055118110236227" right="0.59055118110236227" top="0.19685039370078741" bottom="0.19685039370078741" header="0" footer="0"/>
  <pageSetup paperSize="9" scale="36" orientation="portrait" verticalDpi="0" r:id="rId1"/>
  <headerFooter>
    <oddFooter>&amp;LAllegato 1&amp;RComune di &amp;A</oddFooter>
  </headerFooter>
  <colBreaks count="2" manualBreakCount="2">
    <brk id="1" min="5" max="119" man="1"/>
    <brk id="7" max="11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Cividate Camuno PEF Completo</vt:lpstr>
      <vt:lpstr>'Cividate Camuno PEF Completo'!Area_stampa</vt:lpstr>
      <vt:lpstr>'Cividate Camuno PEF Completo'!Titoli_stampa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federica.cattane</cp:lastModifiedBy>
  <dcterms:created xsi:type="dcterms:W3CDTF">2021-03-22T09:06:58Z</dcterms:created>
  <dcterms:modified xsi:type="dcterms:W3CDTF">2021-03-26T09:33:53Z</dcterms:modified>
</cp:coreProperties>
</file>